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omments1.xml" ContentType="application/vnd.openxmlformats-officedocument.spreadsheetml.comments+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E:\Easy Publish Prime(To_Be_Live)\HOPP\"/>
    </mc:Choice>
  </mc:AlternateContent>
  <xr:revisionPtr revIDLastSave="0" documentId="13_ncr:1_{1752C1D5-6FD2-497C-B329-1322798A7A99}" xr6:coauthVersionLast="47" xr6:coauthVersionMax="47" xr10:uidLastSave="{00000000-0000-0000-0000-000000000000}"/>
  <bookViews>
    <workbookView xWindow="-120" yWindow="-120" windowWidth="20730" windowHeight="11760" tabRatio="970" xr2:uid="{00000000-000D-0000-FFFF-FFFF00000000}"/>
  </bookViews>
  <sheets>
    <sheet name="RM" sheetId="17" r:id="rId1"/>
    <sheet name="Item" sheetId="1" r:id="rId2"/>
    <sheet name="UFG_Rulling" sheetId="13" r:id="rId3"/>
    <sheet name="UFG_Index" sheetId="15" r:id="rId4"/>
    <sheet name="UFG_Title" sheetId="16" r:id="rId5"/>
    <sheet name="Child01" sheetId="10" r:id="rId6"/>
    <sheet name="05" sheetId="8" r:id="rId7"/>
    <sheet name="06" sheetId="9" r:id="rId8"/>
    <sheet name="PaperMaster" sheetId="2" r:id="rId9"/>
    <sheet name="DefaltMaster" sheetId="3" r:id="rId10"/>
    <sheet name="Sheet2" sheetId="5" r:id="rId11"/>
    <sheet name="Sheet1" sheetId="4" r:id="rId12"/>
    <sheet name="Sheet4" sheetId="12" r:id="rId13"/>
    <sheet name="INDEx" sheetId="11" r:id="rId14"/>
  </sheets>
  <externalReferences>
    <externalReference r:id="rId15"/>
  </externalReferences>
  <definedNames>
    <definedName name="_xlnm._FilterDatabase" localSheetId="6" hidden="1">'05'!$A$1:$T$1</definedName>
    <definedName name="_xlnm._FilterDatabase" localSheetId="7" hidden="1">'06'!$A$1:$P$1</definedName>
    <definedName name="_xlnm._FilterDatabase" localSheetId="5" hidden="1">Child01!$A$2:$AF$192</definedName>
    <definedName name="_xlnm._FilterDatabase" localSheetId="9" hidden="1">DefaltMaster!$A$1:$Q$1</definedName>
    <definedName name="_xlnm._FilterDatabase" localSheetId="1" hidden="1">Item!$A$2:$EE$2</definedName>
    <definedName name="_xlnm._FilterDatabase" localSheetId="8" hidden="1">PaperMaster!$DA$2:$EA$2</definedName>
    <definedName name="_xlnm._FilterDatabase" localSheetId="11" hidden="1">Sheet1!$A$1:$S$451</definedName>
    <definedName name="_xlnm._FilterDatabase" localSheetId="3" hidden="1">UFG_Index!$B$1:$AC$1</definedName>
    <definedName name="_xlnm._FilterDatabase" localSheetId="2" hidden="1">UFG_Rulling!$A$1:$AD$1</definedName>
    <definedName name="_xlnm._FilterDatabase" localSheetId="4" hidden="1">UFG_Title!$B$1:$AC$1</definedName>
  </definedNames>
  <calcPr calcId="181029"/>
  <pivotCaches>
    <pivotCache cacheId="0" r:id="rId16"/>
    <pivotCache cacheId="1" r:id="rId17"/>
    <pivotCache cacheId="2" r:id="rId18"/>
    <pivotCache cacheId="3" r:id="rId19"/>
    <pivotCache cacheId="4" r:id="rId20"/>
    <pivotCache cacheId="5" r:id="rId21"/>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3" i="17" l="1"/>
  <c r="F7" i="17"/>
  <c r="O3" i="17"/>
  <c r="R3" i="17" s="1"/>
  <c r="M3" i="17"/>
  <c r="L3" i="17"/>
  <c r="K3" i="17"/>
  <c r="BB19" i="2" l="1"/>
  <c r="BB18" i="2"/>
  <c r="BB17" i="2"/>
  <c r="BB16" i="2"/>
  <c r="BB15" i="2"/>
  <c r="BB14" i="2"/>
  <c r="BB13" i="2"/>
  <c r="BB12" i="2"/>
  <c r="BB11" i="2"/>
  <c r="BB10" i="2"/>
  <c r="BB9" i="2"/>
  <c r="BB8" i="2"/>
  <c r="BB7" i="2"/>
  <c r="BB6" i="2"/>
  <c r="BB5" i="2"/>
  <c r="BB4" i="2"/>
  <c r="BB3" i="2"/>
  <c r="DP192" i="1" l="1"/>
  <c r="DO192" i="1"/>
  <c r="DH192" i="1" s="1"/>
  <c r="DN192" i="1"/>
  <c r="DJ192" i="1"/>
  <c r="DL192" i="1" s="1"/>
  <c r="DI192" i="1"/>
  <c r="DK192" i="1" s="1"/>
  <c r="DP191" i="1"/>
  <c r="DO191" i="1"/>
  <c r="DH191" i="1" s="1"/>
  <c r="DN191" i="1"/>
  <c r="DJ191" i="1"/>
  <c r="DL191" i="1" s="1"/>
  <c r="DI191" i="1"/>
  <c r="DK191" i="1" s="1"/>
  <c r="DP190" i="1"/>
  <c r="DO190" i="1"/>
  <c r="DN190" i="1"/>
  <c r="DJ190" i="1"/>
  <c r="DL190" i="1" s="1"/>
  <c r="DI190" i="1"/>
  <c r="DK190" i="1" s="1"/>
  <c r="DP189" i="1"/>
  <c r="DO189" i="1"/>
  <c r="DH189" i="1" s="1"/>
  <c r="DN189" i="1"/>
  <c r="DJ189" i="1"/>
  <c r="DL189" i="1" s="1"/>
  <c r="DI189" i="1"/>
  <c r="DK189" i="1" s="1"/>
  <c r="DP188" i="1"/>
  <c r="DO188" i="1"/>
  <c r="DH188" i="1" s="1"/>
  <c r="DN188" i="1"/>
  <c r="DJ188" i="1"/>
  <c r="DL188" i="1" s="1"/>
  <c r="DI188" i="1"/>
  <c r="DK188" i="1" s="1"/>
  <c r="DP187" i="1"/>
  <c r="DO187" i="1"/>
  <c r="DH187" i="1" s="1"/>
  <c r="DN187" i="1"/>
  <c r="DJ187" i="1"/>
  <c r="DL187" i="1" s="1"/>
  <c r="DI187" i="1"/>
  <c r="DK187" i="1" s="1"/>
  <c r="DP186" i="1"/>
  <c r="DO186" i="1"/>
  <c r="DN186" i="1"/>
  <c r="DJ186" i="1"/>
  <c r="DL186" i="1" s="1"/>
  <c r="DI186" i="1"/>
  <c r="DK186" i="1" s="1"/>
  <c r="DP185" i="1"/>
  <c r="DO185" i="1"/>
  <c r="DH185" i="1" s="1"/>
  <c r="DN185" i="1"/>
  <c r="DJ185" i="1"/>
  <c r="DL185" i="1" s="1"/>
  <c r="DI185" i="1"/>
  <c r="DK185" i="1" s="1"/>
  <c r="DP184" i="1"/>
  <c r="DO184" i="1"/>
  <c r="DH184" i="1" s="1"/>
  <c r="DN184" i="1"/>
  <c r="DJ184" i="1"/>
  <c r="DL184" i="1" s="1"/>
  <c r="DI184" i="1"/>
  <c r="DK184" i="1" s="1"/>
  <c r="DP183" i="1"/>
  <c r="DO183" i="1"/>
  <c r="DH183" i="1" s="1"/>
  <c r="DN183" i="1"/>
  <c r="DJ183" i="1"/>
  <c r="DL183" i="1" s="1"/>
  <c r="DI183" i="1"/>
  <c r="DK183" i="1" s="1"/>
  <c r="DP182" i="1"/>
  <c r="DO182" i="1"/>
  <c r="DN182" i="1"/>
  <c r="DJ182" i="1"/>
  <c r="DL182" i="1" s="1"/>
  <c r="DI182" i="1"/>
  <c r="DK182" i="1" s="1"/>
  <c r="DP181" i="1"/>
  <c r="DO181" i="1"/>
  <c r="DH181" i="1" s="1"/>
  <c r="DN181" i="1"/>
  <c r="DJ181" i="1"/>
  <c r="DL181" i="1" s="1"/>
  <c r="DI181" i="1"/>
  <c r="DK181" i="1" s="1"/>
  <c r="DP180" i="1"/>
  <c r="DO180" i="1"/>
  <c r="DH180" i="1" s="1"/>
  <c r="DN180" i="1"/>
  <c r="DJ180" i="1"/>
  <c r="DL180" i="1" s="1"/>
  <c r="DI180" i="1"/>
  <c r="DK180" i="1" s="1"/>
  <c r="DP179" i="1"/>
  <c r="DO179" i="1"/>
  <c r="DN179" i="1"/>
  <c r="DJ179" i="1"/>
  <c r="DL179" i="1" s="1"/>
  <c r="DI179" i="1"/>
  <c r="DK179" i="1" s="1"/>
  <c r="DP178" i="1"/>
  <c r="DO178" i="1"/>
  <c r="DN178" i="1"/>
  <c r="DJ178" i="1"/>
  <c r="DL178" i="1" s="1"/>
  <c r="DI178" i="1"/>
  <c r="DK178" i="1" s="1"/>
  <c r="DP177" i="1"/>
  <c r="DO177" i="1"/>
  <c r="DH177" i="1" s="1"/>
  <c r="DN177" i="1"/>
  <c r="DJ177" i="1"/>
  <c r="DL177" i="1" s="1"/>
  <c r="DI177" i="1"/>
  <c r="DK177" i="1" s="1"/>
  <c r="DP176" i="1"/>
  <c r="DO176" i="1"/>
  <c r="DH176" i="1" s="1"/>
  <c r="DN176" i="1"/>
  <c r="DJ176" i="1"/>
  <c r="DL176" i="1" s="1"/>
  <c r="DI176" i="1"/>
  <c r="DK176" i="1" s="1"/>
  <c r="DP175" i="1"/>
  <c r="DO175" i="1"/>
  <c r="DN175" i="1"/>
  <c r="DJ175" i="1"/>
  <c r="DL175" i="1" s="1"/>
  <c r="DI175" i="1"/>
  <c r="DK175" i="1" s="1"/>
  <c r="DP174" i="1"/>
  <c r="DO174" i="1"/>
  <c r="DN174" i="1"/>
  <c r="DJ174" i="1"/>
  <c r="DL174" i="1" s="1"/>
  <c r="DI174" i="1"/>
  <c r="DK174" i="1" s="1"/>
  <c r="DP173" i="1"/>
  <c r="DO173" i="1"/>
  <c r="DH173" i="1" s="1"/>
  <c r="DN173" i="1"/>
  <c r="DJ173" i="1"/>
  <c r="DL173" i="1" s="1"/>
  <c r="DI173" i="1"/>
  <c r="DK173" i="1" s="1"/>
  <c r="DP172" i="1"/>
  <c r="DO172" i="1"/>
  <c r="DH172" i="1" s="1"/>
  <c r="DN172" i="1"/>
  <c r="DJ172" i="1"/>
  <c r="DL172" i="1" s="1"/>
  <c r="DI172" i="1"/>
  <c r="DK172" i="1" s="1"/>
  <c r="DP171" i="1"/>
  <c r="DO171" i="1"/>
  <c r="DN171" i="1"/>
  <c r="DJ171" i="1"/>
  <c r="DL171" i="1" s="1"/>
  <c r="DI171" i="1"/>
  <c r="DK171" i="1" s="1"/>
  <c r="DP170" i="1"/>
  <c r="DO170" i="1"/>
  <c r="DN170" i="1"/>
  <c r="DJ170" i="1"/>
  <c r="DL170" i="1" s="1"/>
  <c r="DI170" i="1"/>
  <c r="DK170" i="1" s="1"/>
  <c r="DP169" i="1"/>
  <c r="DO169" i="1"/>
  <c r="DN169" i="1"/>
  <c r="DJ169" i="1"/>
  <c r="DL169" i="1" s="1"/>
  <c r="DI169" i="1"/>
  <c r="DK169" i="1" s="1"/>
  <c r="DP168" i="1"/>
  <c r="DO168" i="1"/>
  <c r="DH168" i="1" s="1"/>
  <c r="DN168" i="1"/>
  <c r="DJ168" i="1"/>
  <c r="DL168" i="1" s="1"/>
  <c r="DI168" i="1"/>
  <c r="DK168" i="1" s="1"/>
  <c r="DP167" i="1"/>
  <c r="DO167" i="1"/>
  <c r="DN167" i="1"/>
  <c r="DJ167" i="1"/>
  <c r="DL167" i="1" s="1"/>
  <c r="DI167" i="1"/>
  <c r="DK167" i="1" s="1"/>
  <c r="DP166" i="1"/>
  <c r="DO166" i="1"/>
  <c r="DN166" i="1"/>
  <c r="DJ166" i="1"/>
  <c r="DL166" i="1" s="1"/>
  <c r="DI166" i="1"/>
  <c r="DK166" i="1" s="1"/>
  <c r="DP165" i="1"/>
  <c r="DO165" i="1"/>
  <c r="DH165" i="1" s="1"/>
  <c r="DN165" i="1"/>
  <c r="DJ165" i="1"/>
  <c r="DL165" i="1" s="1"/>
  <c r="DI165" i="1"/>
  <c r="DK165" i="1" s="1"/>
  <c r="DP164" i="1"/>
  <c r="DO164" i="1"/>
  <c r="DH164" i="1" s="1"/>
  <c r="DN164" i="1"/>
  <c r="DJ164" i="1"/>
  <c r="DL164" i="1" s="1"/>
  <c r="DI164" i="1"/>
  <c r="DK164" i="1" s="1"/>
  <c r="DP163" i="1"/>
  <c r="DO163" i="1"/>
  <c r="DH163" i="1" s="1"/>
  <c r="DN163" i="1"/>
  <c r="DJ163" i="1"/>
  <c r="DL163" i="1" s="1"/>
  <c r="DI163" i="1"/>
  <c r="DK163" i="1" s="1"/>
  <c r="DP162" i="1"/>
  <c r="DO162" i="1"/>
  <c r="DH162" i="1" s="1"/>
  <c r="DN162" i="1"/>
  <c r="DJ162" i="1"/>
  <c r="DL162" i="1" s="1"/>
  <c r="DI162" i="1"/>
  <c r="DK162" i="1" s="1"/>
  <c r="DP161" i="1"/>
  <c r="DO161" i="1"/>
  <c r="DH161" i="1" s="1"/>
  <c r="DN161" i="1"/>
  <c r="DJ161" i="1"/>
  <c r="DL161" i="1" s="1"/>
  <c r="DI161" i="1"/>
  <c r="DK161" i="1" s="1"/>
  <c r="DP160" i="1"/>
  <c r="DO160" i="1"/>
  <c r="DH160" i="1" s="1"/>
  <c r="DN160" i="1"/>
  <c r="DJ160" i="1"/>
  <c r="DL160" i="1" s="1"/>
  <c r="DI160" i="1"/>
  <c r="DK160" i="1" s="1"/>
  <c r="DP159" i="1"/>
  <c r="DO159" i="1"/>
  <c r="DH159" i="1" s="1"/>
  <c r="DN159" i="1"/>
  <c r="DJ159" i="1"/>
  <c r="DL159" i="1" s="1"/>
  <c r="DI159" i="1"/>
  <c r="DK159" i="1" s="1"/>
  <c r="DP158" i="1"/>
  <c r="DO158" i="1"/>
  <c r="DH158" i="1" s="1"/>
  <c r="DN158" i="1"/>
  <c r="DJ158" i="1"/>
  <c r="DL158" i="1" s="1"/>
  <c r="DI158" i="1"/>
  <c r="DK158" i="1" s="1"/>
  <c r="DP157" i="1"/>
  <c r="DO157" i="1"/>
  <c r="DH157" i="1" s="1"/>
  <c r="DN157" i="1"/>
  <c r="DJ157" i="1"/>
  <c r="DL157" i="1" s="1"/>
  <c r="DI157" i="1"/>
  <c r="DK157" i="1" s="1"/>
  <c r="DP156" i="1"/>
  <c r="DO156" i="1"/>
  <c r="DH156" i="1" s="1"/>
  <c r="DN156" i="1"/>
  <c r="DJ156" i="1"/>
  <c r="DL156" i="1" s="1"/>
  <c r="DI156" i="1"/>
  <c r="DK156" i="1" s="1"/>
  <c r="DP155" i="1"/>
  <c r="DO155" i="1"/>
  <c r="DH155" i="1" s="1"/>
  <c r="DN155" i="1"/>
  <c r="DJ155" i="1"/>
  <c r="DL155" i="1" s="1"/>
  <c r="DI155" i="1"/>
  <c r="DK155" i="1" s="1"/>
  <c r="DP154" i="1"/>
  <c r="DO154" i="1"/>
  <c r="DH154" i="1" s="1"/>
  <c r="DN154" i="1"/>
  <c r="DJ154" i="1"/>
  <c r="DL154" i="1" s="1"/>
  <c r="DI154" i="1"/>
  <c r="DK154" i="1" s="1"/>
  <c r="DP153" i="1"/>
  <c r="DO153" i="1"/>
  <c r="DN153" i="1"/>
  <c r="DJ153" i="1"/>
  <c r="DL153" i="1" s="1"/>
  <c r="DI153" i="1"/>
  <c r="DK153" i="1" s="1"/>
  <c r="DH153" i="1"/>
  <c r="DP152" i="1"/>
  <c r="DO152" i="1"/>
  <c r="DH152" i="1" s="1"/>
  <c r="DN152" i="1"/>
  <c r="DJ152" i="1"/>
  <c r="DL152" i="1" s="1"/>
  <c r="DI152" i="1"/>
  <c r="DK152" i="1" s="1"/>
  <c r="DP151" i="1"/>
  <c r="DO151" i="1"/>
  <c r="DH151" i="1" s="1"/>
  <c r="DN151" i="1"/>
  <c r="DJ151" i="1"/>
  <c r="DL151" i="1" s="1"/>
  <c r="DI151" i="1"/>
  <c r="DK151" i="1" s="1"/>
  <c r="DP150" i="1"/>
  <c r="DO150" i="1"/>
  <c r="DH150" i="1" s="1"/>
  <c r="DN150" i="1"/>
  <c r="DJ150" i="1"/>
  <c r="DL150" i="1" s="1"/>
  <c r="DI150" i="1"/>
  <c r="DK150" i="1" s="1"/>
  <c r="DQ150" i="1" s="1"/>
  <c r="DR150" i="1" s="1"/>
  <c r="DP149" i="1"/>
  <c r="DO149" i="1"/>
  <c r="DH149" i="1" s="1"/>
  <c r="DN149" i="1"/>
  <c r="DJ149" i="1"/>
  <c r="DL149" i="1" s="1"/>
  <c r="DI149" i="1"/>
  <c r="DK149" i="1" s="1"/>
  <c r="DP148" i="1"/>
  <c r="DO148" i="1"/>
  <c r="DH148" i="1" s="1"/>
  <c r="DN148" i="1"/>
  <c r="DJ148" i="1"/>
  <c r="DL148" i="1" s="1"/>
  <c r="DI148" i="1"/>
  <c r="DK148" i="1" s="1"/>
  <c r="DP147" i="1"/>
  <c r="DO147" i="1"/>
  <c r="DH147" i="1" s="1"/>
  <c r="DN147" i="1"/>
  <c r="DJ147" i="1"/>
  <c r="DL147" i="1" s="1"/>
  <c r="DI147" i="1"/>
  <c r="DK147" i="1" s="1"/>
  <c r="DP146" i="1"/>
  <c r="DO146" i="1"/>
  <c r="DH146" i="1" s="1"/>
  <c r="DN146" i="1"/>
  <c r="DJ146" i="1"/>
  <c r="DL146" i="1" s="1"/>
  <c r="DI146" i="1"/>
  <c r="DK146" i="1" s="1"/>
  <c r="DP145" i="1"/>
  <c r="DO145" i="1"/>
  <c r="DH145" i="1" s="1"/>
  <c r="DN145" i="1"/>
  <c r="DJ145" i="1"/>
  <c r="DL145" i="1" s="1"/>
  <c r="DI145" i="1"/>
  <c r="DK145" i="1" s="1"/>
  <c r="DP144" i="1"/>
  <c r="DO144" i="1"/>
  <c r="DH144" i="1" s="1"/>
  <c r="DN144" i="1"/>
  <c r="DJ144" i="1"/>
  <c r="DL144" i="1" s="1"/>
  <c r="DI144" i="1"/>
  <c r="DK144" i="1" s="1"/>
  <c r="DP143" i="1"/>
  <c r="DO143" i="1"/>
  <c r="DH143" i="1" s="1"/>
  <c r="DN143" i="1"/>
  <c r="DJ143" i="1"/>
  <c r="DL143" i="1" s="1"/>
  <c r="DI143" i="1"/>
  <c r="DK143" i="1" s="1"/>
  <c r="DP142" i="1"/>
  <c r="DO142" i="1"/>
  <c r="DH142" i="1" s="1"/>
  <c r="DN142" i="1"/>
  <c r="DJ142" i="1"/>
  <c r="DL142" i="1" s="1"/>
  <c r="DI142" i="1"/>
  <c r="DK142" i="1" s="1"/>
  <c r="DP141" i="1"/>
  <c r="DO141" i="1"/>
  <c r="DN141" i="1"/>
  <c r="DJ141" i="1"/>
  <c r="DL141" i="1" s="1"/>
  <c r="DI141" i="1"/>
  <c r="DK141" i="1" s="1"/>
  <c r="DH141" i="1"/>
  <c r="DP140" i="1"/>
  <c r="DO140" i="1"/>
  <c r="DH140" i="1" s="1"/>
  <c r="DN140" i="1"/>
  <c r="DJ140" i="1"/>
  <c r="DL140" i="1" s="1"/>
  <c r="DI140" i="1"/>
  <c r="DK140" i="1" s="1"/>
  <c r="DP139" i="1"/>
  <c r="DO139" i="1"/>
  <c r="DH139" i="1" s="1"/>
  <c r="DN139" i="1"/>
  <c r="DJ139" i="1"/>
  <c r="DL139" i="1" s="1"/>
  <c r="DI139" i="1"/>
  <c r="DK139" i="1" s="1"/>
  <c r="DP138" i="1"/>
  <c r="DO138" i="1"/>
  <c r="DH138" i="1" s="1"/>
  <c r="DN138" i="1"/>
  <c r="DJ138" i="1"/>
  <c r="DL138" i="1" s="1"/>
  <c r="DI138" i="1"/>
  <c r="DK138" i="1" s="1"/>
  <c r="DP137" i="1"/>
  <c r="DO137" i="1"/>
  <c r="DH137" i="1" s="1"/>
  <c r="DN137" i="1"/>
  <c r="DJ137" i="1"/>
  <c r="DL137" i="1" s="1"/>
  <c r="DI137" i="1"/>
  <c r="DK137" i="1" s="1"/>
  <c r="DP136" i="1"/>
  <c r="DO136" i="1"/>
  <c r="DH136" i="1" s="1"/>
  <c r="DN136" i="1"/>
  <c r="DJ136" i="1"/>
  <c r="DL136" i="1" s="1"/>
  <c r="DI136" i="1"/>
  <c r="DK136" i="1" s="1"/>
  <c r="DP135" i="1"/>
  <c r="DO135" i="1"/>
  <c r="DH135" i="1" s="1"/>
  <c r="DN135" i="1"/>
  <c r="DJ135" i="1"/>
  <c r="DL135" i="1" s="1"/>
  <c r="DI135" i="1"/>
  <c r="DK135" i="1" s="1"/>
  <c r="DP134" i="1"/>
  <c r="DO134" i="1"/>
  <c r="DH134" i="1" s="1"/>
  <c r="DN134" i="1"/>
  <c r="DJ134" i="1"/>
  <c r="DL134" i="1" s="1"/>
  <c r="DI134" i="1"/>
  <c r="DK134" i="1" s="1"/>
  <c r="DP133" i="1"/>
  <c r="DO133" i="1"/>
  <c r="DH133" i="1" s="1"/>
  <c r="DN133" i="1"/>
  <c r="DJ133" i="1"/>
  <c r="DL133" i="1" s="1"/>
  <c r="DI133" i="1"/>
  <c r="DK133" i="1" s="1"/>
  <c r="DP132" i="1"/>
  <c r="DO132" i="1"/>
  <c r="DH132" i="1" s="1"/>
  <c r="DN132" i="1"/>
  <c r="DJ132" i="1"/>
  <c r="DL132" i="1" s="1"/>
  <c r="DI132" i="1"/>
  <c r="DK132" i="1" s="1"/>
  <c r="DP131" i="1"/>
  <c r="DO131" i="1"/>
  <c r="DN131" i="1"/>
  <c r="DJ131" i="1"/>
  <c r="DL131" i="1" s="1"/>
  <c r="DI131" i="1"/>
  <c r="DK131" i="1" s="1"/>
  <c r="DH131" i="1"/>
  <c r="DP130" i="1"/>
  <c r="DO130" i="1"/>
  <c r="DH130" i="1" s="1"/>
  <c r="DN130" i="1"/>
  <c r="DJ130" i="1"/>
  <c r="DL130" i="1" s="1"/>
  <c r="DI130" i="1"/>
  <c r="DK130" i="1" s="1"/>
  <c r="DP129" i="1"/>
  <c r="DO129" i="1"/>
  <c r="DH129" i="1" s="1"/>
  <c r="DN129" i="1"/>
  <c r="DJ129" i="1"/>
  <c r="DL129" i="1" s="1"/>
  <c r="DI129" i="1"/>
  <c r="DK129" i="1" s="1"/>
  <c r="DP128" i="1"/>
  <c r="DO128" i="1"/>
  <c r="DH128" i="1" s="1"/>
  <c r="DN128" i="1"/>
  <c r="DJ128" i="1"/>
  <c r="DL128" i="1" s="1"/>
  <c r="DI128" i="1"/>
  <c r="DK128" i="1" s="1"/>
  <c r="DP127" i="1"/>
  <c r="DO127" i="1"/>
  <c r="DH127" i="1" s="1"/>
  <c r="DN127" i="1"/>
  <c r="DJ127" i="1"/>
  <c r="DL127" i="1" s="1"/>
  <c r="DI127" i="1"/>
  <c r="DK127" i="1" s="1"/>
  <c r="DP126" i="1"/>
  <c r="DO126" i="1"/>
  <c r="DN126" i="1"/>
  <c r="DJ126" i="1"/>
  <c r="DL126" i="1" s="1"/>
  <c r="DI126" i="1"/>
  <c r="DK126" i="1" s="1"/>
  <c r="DP125" i="1"/>
  <c r="DO125" i="1"/>
  <c r="DH125" i="1" s="1"/>
  <c r="DN125" i="1"/>
  <c r="DJ125" i="1"/>
  <c r="DL125" i="1" s="1"/>
  <c r="DI125" i="1"/>
  <c r="DK125" i="1" s="1"/>
  <c r="DP124" i="1"/>
  <c r="DO124" i="1"/>
  <c r="DH124" i="1" s="1"/>
  <c r="DN124" i="1"/>
  <c r="DJ124" i="1"/>
  <c r="DL124" i="1" s="1"/>
  <c r="DI124" i="1"/>
  <c r="DK124" i="1" s="1"/>
  <c r="DP123" i="1"/>
  <c r="DO123" i="1"/>
  <c r="DH123" i="1" s="1"/>
  <c r="DN123" i="1"/>
  <c r="DJ123" i="1"/>
  <c r="DL123" i="1" s="1"/>
  <c r="DI123" i="1"/>
  <c r="DK123" i="1" s="1"/>
  <c r="DP122" i="1"/>
  <c r="DO122" i="1"/>
  <c r="DN122" i="1"/>
  <c r="DJ122" i="1"/>
  <c r="DL122" i="1" s="1"/>
  <c r="DI122" i="1"/>
  <c r="DK122" i="1" s="1"/>
  <c r="DP121" i="1"/>
  <c r="DO121" i="1"/>
  <c r="DH121" i="1" s="1"/>
  <c r="DN121" i="1"/>
  <c r="DJ121" i="1"/>
  <c r="DL121" i="1" s="1"/>
  <c r="DI121" i="1"/>
  <c r="DK121" i="1" s="1"/>
  <c r="DP120" i="1"/>
  <c r="DO120" i="1"/>
  <c r="DH120" i="1" s="1"/>
  <c r="DN120" i="1"/>
  <c r="DJ120" i="1"/>
  <c r="DL120" i="1" s="1"/>
  <c r="DI120" i="1"/>
  <c r="DK120" i="1" s="1"/>
  <c r="DP119" i="1"/>
  <c r="DO119" i="1"/>
  <c r="DH119" i="1" s="1"/>
  <c r="DN119" i="1"/>
  <c r="DK119" i="1"/>
  <c r="DJ119" i="1"/>
  <c r="DL119" i="1" s="1"/>
  <c r="DI119" i="1"/>
  <c r="DP118" i="1"/>
  <c r="DO118" i="1"/>
  <c r="DN118" i="1"/>
  <c r="DJ118" i="1"/>
  <c r="DL118" i="1" s="1"/>
  <c r="DI118" i="1"/>
  <c r="DK118" i="1" s="1"/>
  <c r="DP117" i="1"/>
  <c r="DO117" i="1"/>
  <c r="DH117" i="1" s="1"/>
  <c r="DN117" i="1"/>
  <c r="DJ117" i="1"/>
  <c r="DL117" i="1" s="1"/>
  <c r="DI117" i="1"/>
  <c r="DK117" i="1" s="1"/>
  <c r="DP116" i="1"/>
  <c r="DO116" i="1"/>
  <c r="DH116" i="1" s="1"/>
  <c r="DN116" i="1"/>
  <c r="DK116" i="1"/>
  <c r="DJ116" i="1"/>
  <c r="DL116" i="1" s="1"/>
  <c r="DI116" i="1"/>
  <c r="DP115" i="1"/>
  <c r="DO115" i="1"/>
  <c r="DH115" i="1" s="1"/>
  <c r="DN115" i="1"/>
  <c r="DJ115" i="1"/>
  <c r="DL115" i="1" s="1"/>
  <c r="DI115" i="1"/>
  <c r="DK115" i="1" s="1"/>
  <c r="DP114" i="1"/>
  <c r="DO114" i="1"/>
  <c r="DN114" i="1"/>
  <c r="DJ114" i="1"/>
  <c r="DL114" i="1" s="1"/>
  <c r="DI114" i="1"/>
  <c r="DK114" i="1" s="1"/>
  <c r="DP113" i="1"/>
  <c r="DO113" i="1"/>
  <c r="DH113" i="1" s="1"/>
  <c r="DN113" i="1"/>
  <c r="DJ113" i="1"/>
  <c r="DL113" i="1" s="1"/>
  <c r="DI113" i="1"/>
  <c r="DK113" i="1" s="1"/>
  <c r="DP112" i="1"/>
  <c r="DO112" i="1"/>
  <c r="DN112" i="1"/>
  <c r="DJ112" i="1"/>
  <c r="DL112" i="1" s="1"/>
  <c r="DI112" i="1"/>
  <c r="DK112" i="1" s="1"/>
  <c r="DP111" i="1"/>
  <c r="DO111" i="1"/>
  <c r="DN111" i="1"/>
  <c r="DJ111" i="1"/>
  <c r="DL111" i="1" s="1"/>
  <c r="DI111" i="1"/>
  <c r="DK111" i="1" s="1"/>
  <c r="DP110" i="1"/>
  <c r="DO110" i="1"/>
  <c r="DH110" i="1" s="1"/>
  <c r="DN110" i="1"/>
  <c r="DJ110" i="1"/>
  <c r="DL110" i="1" s="1"/>
  <c r="DI110" i="1"/>
  <c r="DK110" i="1" s="1"/>
  <c r="DP109" i="1"/>
  <c r="DO109" i="1"/>
  <c r="DH109" i="1" s="1"/>
  <c r="DN109" i="1"/>
  <c r="DK109" i="1"/>
  <c r="DJ109" i="1"/>
  <c r="DL109" i="1" s="1"/>
  <c r="DI109" i="1"/>
  <c r="DP108" i="1"/>
  <c r="DO108" i="1"/>
  <c r="DN108" i="1"/>
  <c r="DJ108" i="1"/>
  <c r="DL108" i="1" s="1"/>
  <c r="DI108" i="1"/>
  <c r="DK108" i="1" s="1"/>
  <c r="DP107" i="1"/>
  <c r="DO107" i="1"/>
  <c r="DN107" i="1"/>
  <c r="DJ107" i="1"/>
  <c r="DL107" i="1" s="1"/>
  <c r="DI107" i="1"/>
  <c r="DK107" i="1" s="1"/>
  <c r="DP106" i="1"/>
  <c r="DO106" i="1"/>
  <c r="DH106" i="1" s="1"/>
  <c r="DN106" i="1"/>
  <c r="DJ106" i="1"/>
  <c r="DL106" i="1" s="1"/>
  <c r="DI106" i="1"/>
  <c r="DK106" i="1" s="1"/>
  <c r="DP105" i="1"/>
  <c r="DO105" i="1"/>
  <c r="DH105" i="1" s="1"/>
  <c r="DN105" i="1"/>
  <c r="DJ105" i="1"/>
  <c r="DL105" i="1" s="1"/>
  <c r="DI105" i="1"/>
  <c r="DK105" i="1" s="1"/>
  <c r="DP104" i="1"/>
  <c r="DO104" i="1"/>
  <c r="DN104" i="1"/>
  <c r="DJ104" i="1"/>
  <c r="DL104" i="1" s="1"/>
  <c r="DI104" i="1"/>
  <c r="DK104" i="1" s="1"/>
  <c r="DP103" i="1"/>
  <c r="DO103" i="1"/>
  <c r="DN103" i="1"/>
  <c r="DJ103" i="1"/>
  <c r="DL103" i="1" s="1"/>
  <c r="DI103" i="1"/>
  <c r="DK103" i="1" s="1"/>
  <c r="DP102" i="1"/>
  <c r="DO102" i="1"/>
  <c r="DH102" i="1" s="1"/>
  <c r="DN102" i="1"/>
  <c r="DJ102" i="1"/>
  <c r="DL102" i="1" s="1"/>
  <c r="DI102" i="1"/>
  <c r="DK102" i="1" s="1"/>
  <c r="DP101" i="1"/>
  <c r="DO101" i="1"/>
  <c r="DN101" i="1"/>
  <c r="DJ101" i="1"/>
  <c r="DL101" i="1" s="1"/>
  <c r="DI101" i="1"/>
  <c r="DK101" i="1" s="1"/>
  <c r="DP100" i="1"/>
  <c r="DO100" i="1"/>
  <c r="DN100" i="1"/>
  <c r="DJ100" i="1"/>
  <c r="DL100" i="1" s="1"/>
  <c r="DI100" i="1"/>
  <c r="DK100" i="1" s="1"/>
  <c r="DP99" i="1"/>
  <c r="DO99" i="1"/>
  <c r="DN99" i="1"/>
  <c r="DJ99" i="1"/>
  <c r="DL99" i="1" s="1"/>
  <c r="DI99" i="1"/>
  <c r="DK99" i="1" s="1"/>
  <c r="DP98" i="1"/>
  <c r="DO98" i="1"/>
  <c r="DH98" i="1" s="1"/>
  <c r="DN98" i="1"/>
  <c r="DJ98" i="1"/>
  <c r="DL98" i="1" s="1"/>
  <c r="DI98" i="1"/>
  <c r="DK98" i="1" s="1"/>
  <c r="DP97" i="1"/>
  <c r="DO97" i="1"/>
  <c r="DH97" i="1" s="1"/>
  <c r="DN97" i="1"/>
  <c r="DJ97" i="1"/>
  <c r="DL97" i="1" s="1"/>
  <c r="DI97" i="1"/>
  <c r="DK97" i="1" s="1"/>
  <c r="DP96" i="1"/>
  <c r="DO96" i="1"/>
  <c r="DN96" i="1"/>
  <c r="DJ96" i="1"/>
  <c r="DL96" i="1" s="1"/>
  <c r="DI96" i="1"/>
  <c r="DK96" i="1" s="1"/>
  <c r="DP95" i="1"/>
  <c r="DO95" i="1"/>
  <c r="DN95" i="1"/>
  <c r="DJ95" i="1"/>
  <c r="DL95" i="1" s="1"/>
  <c r="DI95" i="1"/>
  <c r="DK95" i="1" s="1"/>
  <c r="DP94" i="1"/>
  <c r="DO94" i="1"/>
  <c r="DH94" i="1" s="1"/>
  <c r="DN94" i="1"/>
  <c r="DJ94" i="1"/>
  <c r="DL94" i="1" s="1"/>
  <c r="DI94" i="1"/>
  <c r="DK94" i="1" s="1"/>
  <c r="DP93" i="1"/>
  <c r="DO93" i="1"/>
  <c r="DH93" i="1" s="1"/>
  <c r="DN93" i="1"/>
  <c r="DJ93" i="1"/>
  <c r="DL93" i="1" s="1"/>
  <c r="DI93" i="1"/>
  <c r="DK93" i="1" s="1"/>
  <c r="DP92" i="1"/>
  <c r="DO92" i="1"/>
  <c r="DN92" i="1"/>
  <c r="DJ92" i="1"/>
  <c r="DL92" i="1" s="1"/>
  <c r="DI92" i="1"/>
  <c r="DK92" i="1" s="1"/>
  <c r="DP91" i="1"/>
  <c r="DO91" i="1"/>
  <c r="DN91" i="1"/>
  <c r="DJ91" i="1"/>
  <c r="DL91" i="1" s="1"/>
  <c r="DI91" i="1"/>
  <c r="DK91" i="1" s="1"/>
  <c r="DP90" i="1"/>
  <c r="DO90" i="1"/>
  <c r="DH90" i="1" s="1"/>
  <c r="DN90" i="1"/>
  <c r="DJ90" i="1"/>
  <c r="DL90" i="1" s="1"/>
  <c r="DI90" i="1"/>
  <c r="DK90" i="1" s="1"/>
  <c r="DP89" i="1"/>
  <c r="DO89" i="1"/>
  <c r="DH89" i="1" s="1"/>
  <c r="DN89" i="1"/>
  <c r="DJ89" i="1"/>
  <c r="DL89" i="1" s="1"/>
  <c r="DI89" i="1"/>
  <c r="DK89" i="1" s="1"/>
  <c r="DP88" i="1"/>
  <c r="DO88" i="1"/>
  <c r="DN88" i="1"/>
  <c r="DJ88" i="1"/>
  <c r="DL88" i="1" s="1"/>
  <c r="DI88" i="1"/>
  <c r="DK88" i="1" s="1"/>
  <c r="DP87" i="1"/>
  <c r="DO87" i="1"/>
  <c r="DN87" i="1"/>
  <c r="DJ87" i="1"/>
  <c r="DL87" i="1" s="1"/>
  <c r="DI87" i="1"/>
  <c r="DK87" i="1" s="1"/>
  <c r="DP86" i="1"/>
  <c r="DO86" i="1"/>
  <c r="DH86" i="1" s="1"/>
  <c r="DN86" i="1"/>
  <c r="DJ86" i="1"/>
  <c r="DL86" i="1" s="1"/>
  <c r="DI86" i="1"/>
  <c r="DK86" i="1" s="1"/>
  <c r="DP85" i="1"/>
  <c r="DO85" i="1"/>
  <c r="DN85" i="1"/>
  <c r="DJ85" i="1"/>
  <c r="DL85" i="1" s="1"/>
  <c r="DI85" i="1"/>
  <c r="DK85" i="1" s="1"/>
  <c r="DP84" i="1"/>
  <c r="DO84" i="1"/>
  <c r="DN84" i="1"/>
  <c r="DJ84" i="1"/>
  <c r="DL84" i="1" s="1"/>
  <c r="DI84" i="1"/>
  <c r="DK84" i="1" s="1"/>
  <c r="DH84" i="1"/>
  <c r="DP83" i="1"/>
  <c r="DO83" i="1"/>
  <c r="DH83" i="1" s="1"/>
  <c r="DN83" i="1"/>
  <c r="DJ83" i="1"/>
  <c r="DL83" i="1" s="1"/>
  <c r="DI83" i="1"/>
  <c r="DK83" i="1" s="1"/>
  <c r="DP82" i="1"/>
  <c r="DO82" i="1"/>
  <c r="DH82" i="1" s="1"/>
  <c r="DN82" i="1"/>
  <c r="DJ82" i="1"/>
  <c r="DL82" i="1" s="1"/>
  <c r="DI82" i="1"/>
  <c r="DK82" i="1" s="1"/>
  <c r="DP81" i="1"/>
  <c r="DO81" i="1"/>
  <c r="DH81" i="1" s="1"/>
  <c r="DN81" i="1"/>
  <c r="DJ81" i="1"/>
  <c r="DL81" i="1" s="1"/>
  <c r="DI81" i="1"/>
  <c r="DK81" i="1" s="1"/>
  <c r="DP80" i="1"/>
  <c r="DO80" i="1"/>
  <c r="DN80" i="1"/>
  <c r="DJ80" i="1"/>
  <c r="DL80" i="1" s="1"/>
  <c r="DI80" i="1"/>
  <c r="DK80" i="1" s="1"/>
  <c r="DH80" i="1"/>
  <c r="DP79" i="1"/>
  <c r="DO79" i="1"/>
  <c r="DH79" i="1" s="1"/>
  <c r="DN79" i="1"/>
  <c r="DJ79" i="1"/>
  <c r="DL79" i="1" s="1"/>
  <c r="DI79" i="1"/>
  <c r="DK79" i="1" s="1"/>
  <c r="DP78" i="1"/>
  <c r="DO78" i="1"/>
  <c r="DH78" i="1" s="1"/>
  <c r="DN78" i="1"/>
  <c r="DJ78" i="1"/>
  <c r="DL78" i="1" s="1"/>
  <c r="DI78" i="1"/>
  <c r="DK78" i="1" s="1"/>
  <c r="DP77" i="1"/>
  <c r="DO77" i="1"/>
  <c r="DH77" i="1" s="1"/>
  <c r="DN77" i="1"/>
  <c r="DJ77" i="1"/>
  <c r="DL77" i="1" s="1"/>
  <c r="DI77" i="1"/>
  <c r="DK77" i="1" s="1"/>
  <c r="DQ77" i="1" s="1"/>
  <c r="DR77" i="1" s="1"/>
  <c r="DP76" i="1"/>
  <c r="DO76" i="1"/>
  <c r="DN76" i="1"/>
  <c r="DJ76" i="1"/>
  <c r="DL76" i="1" s="1"/>
  <c r="DI76" i="1"/>
  <c r="DK76" i="1" s="1"/>
  <c r="DH76" i="1"/>
  <c r="DP75" i="1"/>
  <c r="DO75" i="1"/>
  <c r="DH75" i="1" s="1"/>
  <c r="DN75" i="1"/>
  <c r="DJ75" i="1"/>
  <c r="DL75" i="1" s="1"/>
  <c r="DI75" i="1"/>
  <c r="DK75" i="1" s="1"/>
  <c r="DP74" i="1"/>
  <c r="DO74" i="1"/>
  <c r="DN74" i="1"/>
  <c r="DJ74" i="1"/>
  <c r="DL74" i="1" s="1"/>
  <c r="DI74" i="1"/>
  <c r="DK74" i="1" s="1"/>
  <c r="DH74" i="1"/>
  <c r="DP73" i="1"/>
  <c r="DO73" i="1"/>
  <c r="DH73" i="1" s="1"/>
  <c r="DN73" i="1"/>
  <c r="DJ73" i="1"/>
  <c r="DL73" i="1" s="1"/>
  <c r="DI73" i="1"/>
  <c r="DK73" i="1" s="1"/>
  <c r="DP72" i="1"/>
  <c r="DO72" i="1"/>
  <c r="DN72" i="1"/>
  <c r="DJ72" i="1"/>
  <c r="DL72" i="1" s="1"/>
  <c r="DI72" i="1"/>
  <c r="DK72" i="1" s="1"/>
  <c r="DH72" i="1"/>
  <c r="DP71" i="1"/>
  <c r="DO71" i="1"/>
  <c r="DH71" i="1" s="1"/>
  <c r="DN71" i="1"/>
  <c r="DJ71" i="1"/>
  <c r="DL71" i="1" s="1"/>
  <c r="DI71" i="1"/>
  <c r="DK71" i="1" s="1"/>
  <c r="DP70" i="1"/>
  <c r="DO70" i="1"/>
  <c r="DN70" i="1"/>
  <c r="DJ70" i="1"/>
  <c r="DL70" i="1" s="1"/>
  <c r="DI70" i="1"/>
  <c r="DK70" i="1" s="1"/>
  <c r="DH70" i="1"/>
  <c r="DP69" i="1"/>
  <c r="DO69" i="1"/>
  <c r="DH69" i="1" s="1"/>
  <c r="DN69" i="1"/>
  <c r="DJ69" i="1"/>
  <c r="DL69" i="1" s="1"/>
  <c r="DI69" i="1"/>
  <c r="DK69" i="1" s="1"/>
  <c r="DQ69" i="1" s="1"/>
  <c r="DR69" i="1" s="1"/>
  <c r="DP68" i="1"/>
  <c r="DO68" i="1"/>
  <c r="DN68" i="1"/>
  <c r="DJ68" i="1"/>
  <c r="DL68" i="1" s="1"/>
  <c r="DI68" i="1"/>
  <c r="DK68" i="1" s="1"/>
  <c r="DH68" i="1"/>
  <c r="DP67" i="1"/>
  <c r="DO67" i="1"/>
  <c r="DH67" i="1" s="1"/>
  <c r="DN67" i="1"/>
  <c r="DJ67" i="1"/>
  <c r="DL67" i="1" s="1"/>
  <c r="DI67" i="1"/>
  <c r="DK67" i="1" s="1"/>
  <c r="DP66" i="1"/>
  <c r="DO66" i="1"/>
  <c r="DN66" i="1"/>
  <c r="DJ66" i="1"/>
  <c r="DL66" i="1" s="1"/>
  <c r="DI66" i="1"/>
  <c r="DK66" i="1" s="1"/>
  <c r="DH66" i="1"/>
  <c r="DP65" i="1"/>
  <c r="DO65" i="1"/>
  <c r="DH65" i="1" s="1"/>
  <c r="DN65" i="1"/>
  <c r="DJ65" i="1"/>
  <c r="DL65" i="1" s="1"/>
  <c r="DI65" i="1"/>
  <c r="DK65" i="1" s="1"/>
  <c r="DP64" i="1"/>
  <c r="DO64" i="1"/>
  <c r="DH64" i="1" s="1"/>
  <c r="DN64" i="1"/>
  <c r="DJ64" i="1"/>
  <c r="DL64" i="1" s="1"/>
  <c r="DI64" i="1"/>
  <c r="DK64" i="1" s="1"/>
  <c r="DP63" i="1"/>
  <c r="DO63" i="1"/>
  <c r="DH63" i="1" s="1"/>
  <c r="DN63" i="1"/>
  <c r="DJ63" i="1"/>
  <c r="DL63" i="1" s="1"/>
  <c r="DI63" i="1"/>
  <c r="DK63" i="1" s="1"/>
  <c r="DP62" i="1"/>
  <c r="DO62" i="1"/>
  <c r="DN62" i="1"/>
  <c r="DJ62" i="1"/>
  <c r="DL62" i="1" s="1"/>
  <c r="DI62" i="1"/>
  <c r="DK62" i="1" s="1"/>
  <c r="DH62" i="1"/>
  <c r="DP61" i="1"/>
  <c r="DO61" i="1"/>
  <c r="DH61" i="1" s="1"/>
  <c r="DN61" i="1"/>
  <c r="DJ61" i="1"/>
  <c r="DL61" i="1" s="1"/>
  <c r="DI61" i="1"/>
  <c r="DK61" i="1" s="1"/>
  <c r="DP60" i="1"/>
  <c r="DO60" i="1"/>
  <c r="DH60" i="1" s="1"/>
  <c r="DN60" i="1"/>
  <c r="DJ60" i="1"/>
  <c r="DL60" i="1" s="1"/>
  <c r="DI60" i="1"/>
  <c r="DK60" i="1" s="1"/>
  <c r="DP59" i="1"/>
  <c r="DO59" i="1"/>
  <c r="DH59" i="1" s="1"/>
  <c r="DN59" i="1"/>
  <c r="DJ59" i="1"/>
  <c r="DL59" i="1" s="1"/>
  <c r="DI59" i="1"/>
  <c r="DK59" i="1" s="1"/>
  <c r="DP58" i="1"/>
  <c r="DO58" i="1"/>
  <c r="DH58" i="1" s="1"/>
  <c r="DN58" i="1"/>
  <c r="DJ58" i="1"/>
  <c r="DL58" i="1" s="1"/>
  <c r="DI58" i="1"/>
  <c r="DK58" i="1" s="1"/>
  <c r="DP57" i="1"/>
  <c r="DO57" i="1"/>
  <c r="DH57" i="1" s="1"/>
  <c r="DN57" i="1"/>
  <c r="DJ57" i="1"/>
  <c r="DL57" i="1" s="1"/>
  <c r="DI57" i="1"/>
  <c r="DK57" i="1" s="1"/>
  <c r="DP56" i="1"/>
  <c r="DO56" i="1"/>
  <c r="DH56" i="1" s="1"/>
  <c r="DN56" i="1"/>
  <c r="DJ56" i="1"/>
  <c r="DL56" i="1" s="1"/>
  <c r="DI56" i="1"/>
  <c r="DK56" i="1" s="1"/>
  <c r="DP55" i="1"/>
  <c r="DO55" i="1"/>
  <c r="DH55" i="1" s="1"/>
  <c r="DN55" i="1"/>
  <c r="DJ55" i="1"/>
  <c r="DL55" i="1" s="1"/>
  <c r="DI55" i="1"/>
  <c r="DK55" i="1" s="1"/>
  <c r="DP54" i="1"/>
  <c r="DO54" i="1"/>
  <c r="DH54" i="1" s="1"/>
  <c r="DN54" i="1"/>
  <c r="DJ54" i="1"/>
  <c r="DL54" i="1" s="1"/>
  <c r="DI54" i="1"/>
  <c r="DK54" i="1" s="1"/>
  <c r="DP53" i="1"/>
  <c r="DO53" i="1"/>
  <c r="DH53" i="1" s="1"/>
  <c r="DN53" i="1"/>
  <c r="DJ53" i="1"/>
  <c r="DL53" i="1" s="1"/>
  <c r="DI53" i="1"/>
  <c r="DK53" i="1" s="1"/>
  <c r="DP52" i="1"/>
  <c r="DO52" i="1"/>
  <c r="DH52" i="1" s="1"/>
  <c r="DN52" i="1"/>
  <c r="DJ52" i="1"/>
  <c r="DL52" i="1" s="1"/>
  <c r="DI52" i="1"/>
  <c r="DK52" i="1" s="1"/>
  <c r="DP51" i="1"/>
  <c r="DO51" i="1"/>
  <c r="DH51" i="1" s="1"/>
  <c r="DN51" i="1"/>
  <c r="DJ51" i="1"/>
  <c r="DL51" i="1" s="1"/>
  <c r="DI51" i="1"/>
  <c r="DK51" i="1" s="1"/>
  <c r="DP50" i="1"/>
  <c r="DO50" i="1"/>
  <c r="DH50" i="1" s="1"/>
  <c r="DN50" i="1"/>
  <c r="DJ50" i="1"/>
  <c r="DL50" i="1" s="1"/>
  <c r="DI50" i="1"/>
  <c r="DK50" i="1" s="1"/>
  <c r="DP49" i="1"/>
  <c r="DO49" i="1"/>
  <c r="DH49" i="1" s="1"/>
  <c r="DN49" i="1"/>
  <c r="DJ49" i="1"/>
  <c r="DL49" i="1" s="1"/>
  <c r="DI49" i="1"/>
  <c r="DK49" i="1" s="1"/>
  <c r="DP48" i="1"/>
  <c r="DO48" i="1"/>
  <c r="DH48" i="1" s="1"/>
  <c r="DN48" i="1"/>
  <c r="DJ48" i="1"/>
  <c r="DL48" i="1" s="1"/>
  <c r="DI48" i="1"/>
  <c r="DK48" i="1" s="1"/>
  <c r="DP47" i="1"/>
  <c r="DO47" i="1"/>
  <c r="DH47" i="1" s="1"/>
  <c r="DN47" i="1"/>
  <c r="DJ47" i="1"/>
  <c r="DL47" i="1" s="1"/>
  <c r="DI47" i="1"/>
  <c r="DK47" i="1" s="1"/>
  <c r="DP46" i="1"/>
  <c r="DO46" i="1"/>
  <c r="DN46" i="1"/>
  <c r="DJ46" i="1"/>
  <c r="DL46" i="1" s="1"/>
  <c r="DI46" i="1"/>
  <c r="DK46" i="1" s="1"/>
  <c r="DH46" i="1"/>
  <c r="DP45" i="1"/>
  <c r="DO45" i="1"/>
  <c r="DH45" i="1" s="1"/>
  <c r="DN45" i="1"/>
  <c r="DJ45" i="1"/>
  <c r="DL45" i="1" s="1"/>
  <c r="DI45" i="1"/>
  <c r="DK45" i="1" s="1"/>
  <c r="DP44" i="1"/>
  <c r="DO44" i="1"/>
  <c r="DN44" i="1"/>
  <c r="DJ44" i="1"/>
  <c r="DL44" i="1" s="1"/>
  <c r="DI44" i="1"/>
  <c r="DK44" i="1" s="1"/>
  <c r="DH44" i="1"/>
  <c r="DP43" i="1"/>
  <c r="DO43" i="1"/>
  <c r="DH43" i="1" s="1"/>
  <c r="DN43" i="1"/>
  <c r="DJ43" i="1"/>
  <c r="DL43" i="1" s="1"/>
  <c r="DI43" i="1"/>
  <c r="DK43" i="1" s="1"/>
  <c r="DP42" i="1"/>
  <c r="DO42" i="1"/>
  <c r="DN42" i="1"/>
  <c r="DJ42" i="1"/>
  <c r="DL42" i="1" s="1"/>
  <c r="DI42" i="1"/>
  <c r="DK42" i="1" s="1"/>
  <c r="DH42" i="1"/>
  <c r="DP41" i="1"/>
  <c r="DO41" i="1"/>
  <c r="DH41" i="1" s="1"/>
  <c r="DN41" i="1"/>
  <c r="DJ41" i="1"/>
  <c r="DL41" i="1" s="1"/>
  <c r="DI41" i="1"/>
  <c r="DK41" i="1" s="1"/>
  <c r="DP40" i="1"/>
  <c r="DO40" i="1"/>
  <c r="DN40" i="1"/>
  <c r="DJ40" i="1"/>
  <c r="DL40" i="1" s="1"/>
  <c r="DI40" i="1"/>
  <c r="DK40" i="1" s="1"/>
  <c r="DH40" i="1"/>
  <c r="DP39" i="1"/>
  <c r="DO39" i="1"/>
  <c r="DH39" i="1" s="1"/>
  <c r="DN39" i="1"/>
  <c r="DJ39" i="1"/>
  <c r="DL39" i="1" s="1"/>
  <c r="DI39" i="1"/>
  <c r="DK39" i="1" s="1"/>
  <c r="DP38" i="1"/>
  <c r="DO38" i="1"/>
  <c r="DH38" i="1" s="1"/>
  <c r="DN38" i="1"/>
  <c r="DJ38" i="1"/>
  <c r="DL38" i="1" s="1"/>
  <c r="DI38" i="1"/>
  <c r="DK38" i="1" s="1"/>
  <c r="DP37" i="1"/>
  <c r="DO37" i="1"/>
  <c r="DH37" i="1" s="1"/>
  <c r="DN37" i="1"/>
  <c r="DJ37" i="1"/>
  <c r="DL37" i="1" s="1"/>
  <c r="DI37" i="1"/>
  <c r="DK37" i="1" s="1"/>
  <c r="DP36" i="1"/>
  <c r="DO36" i="1"/>
  <c r="DH36" i="1" s="1"/>
  <c r="DN36" i="1"/>
  <c r="DJ36" i="1"/>
  <c r="DL36" i="1" s="1"/>
  <c r="DI36" i="1"/>
  <c r="DK36" i="1" s="1"/>
  <c r="DP35" i="1"/>
  <c r="DO35" i="1"/>
  <c r="DH35" i="1" s="1"/>
  <c r="DN35" i="1"/>
  <c r="DJ35" i="1"/>
  <c r="DL35" i="1" s="1"/>
  <c r="DI35" i="1"/>
  <c r="DK35" i="1" s="1"/>
  <c r="DP34" i="1"/>
  <c r="DO34" i="1"/>
  <c r="DN34" i="1"/>
  <c r="DJ34" i="1"/>
  <c r="DL34" i="1" s="1"/>
  <c r="DI34" i="1"/>
  <c r="DK34" i="1" s="1"/>
  <c r="DH34" i="1"/>
  <c r="DP33" i="1"/>
  <c r="DO33" i="1"/>
  <c r="DN33" i="1"/>
  <c r="DJ33" i="1"/>
  <c r="DL33" i="1" s="1"/>
  <c r="DI33" i="1"/>
  <c r="DK33" i="1" s="1"/>
  <c r="DP32" i="1"/>
  <c r="DO32" i="1"/>
  <c r="DH32" i="1" s="1"/>
  <c r="DN32" i="1"/>
  <c r="DJ32" i="1"/>
  <c r="DL32" i="1" s="1"/>
  <c r="DI32" i="1"/>
  <c r="DK32" i="1" s="1"/>
  <c r="DP31" i="1"/>
  <c r="DO31" i="1"/>
  <c r="DN31" i="1"/>
  <c r="DJ31" i="1"/>
  <c r="DL31" i="1" s="1"/>
  <c r="DI31" i="1"/>
  <c r="DK31" i="1" s="1"/>
  <c r="DP30" i="1"/>
  <c r="DO30" i="1"/>
  <c r="DN30" i="1"/>
  <c r="DJ30" i="1"/>
  <c r="DL30" i="1" s="1"/>
  <c r="DI30" i="1"/>
  <c r="DK30" i="1" s="1"/>
  <c r="DH30" i="1"/>
  <c r="DP29" i="1"/>
  <c r="DO29" i="1"/>
  <c r="DN29" i="1"/>
  <c r="DJ29" i="1"/>
  <c r="DL29" i="1" s="1"/>
  <c r="DI29" i="1"/>
  <c r="DK29" i="1" s="1"/>
  <c r="DP28" i="1"/>
  <c r="DO28" i="1"/>
  <c r="DN28" i="1"/>
  <c r="DJ28" i="1"/>
  <c r="DL28" i="1" s="1"/>
  <c r="DI28" i="1"/>
  <c r="DK28" i="1" s="1"/>
  <c r="DH28" i="1"/>
  <c r="DP27" i="1"/>
  <c r="DO27" i="1"/>
  <c r="DN27" i="1"/>
  <c r="DJ27" i="1"/>
  <c r="DL27" i="1" s="1"/>
  <c r="DI27" i="1"/>
  <c r="DK27" i="1" s="1"/>
  <c r="DP26" i="1"/>
  <c r="DO26" i="1"/>
  <c r="DN26" i="1"/>
  <c r="DJ26" i="1"/>
  <c r="DL26" i="1" s="1"/>
  <c r="DI26" i="1"/>
  <c r="DK26" i="1" s="1"/>
  <c r="DH26" i="1"/>
  <c r="DP25" i="1"/>
  <c r="DO25" i="1"/>
  <c r="DN25" i="1"/>
  <c r="DJ25" i="1"/>
  <c r="DL25" i="1" s="1"/>
  <c r="DI25" i="1"/>
  <c r="DK25" i="1" s="1"/>
  <c r="DP24" i="1"/>
  <c r="DO24" i="1"/>
  <c r="DN24" i="1"/>
  <c r="DJ24" i="1"/>
  <c r="DL24" i="1" s="1"/>
  <c r="DI24" i="1"/>
  <c r="DK24" i="1" s="1"/>
  <c r="DH24" i="1"/>
  <c r="DP23" i="1"/>
  <c r="DO23" i="1"/>
  <c r="DN23" i="1"/>
  <c r="DJ23" i="1"/>
  <c r="DL23" i="1" s="1"/>
  <c r="DI23" i="1"/>
  <c r="DK23" i="1" s="1"/>
  <c r="DP22" i="1"/>
  <c r="DO22" i="1"/>
  <c r="DH22" i="1" s="1"/>
  <c r="DN22" i="1"/>
  <c r="DJ22" i="1"/>
  <c r="DL22" i="1" s="1"/>
  <c r="DI22" i="1"/>
  <c r="DK22" i="1" s="1"/>
  <c r="DP21" i="1"/>
  <c r="DO21" i="1"/>
  <c r="DN21" i="1"/>
  <c r="DJ21" i="1"/>
  <c r="DL21" i="1" s="1"/>
  <c r="DI21" i="1"/>
  <c r="DK21" i="1" s="1"/>
  <c r="DP20" i="1"/>
  <c r="DO20" i="1"/>
  <c r="DN20" i="1"/>
  <c r="DJ20" i="1"/>
  <c r="DL20" i="1" s="1"/>
  <c r="DI20" i="1"/>
  <c r="DK20" i="1" s="1"/>
  <c r="DH20" i="1"/>
  <c r="DP19" i="1"/>
  <c r="DO19" i="1"/>
  <c r="DN19" i="1"/>
  <c r="DJ19" i="1"/>
  <c r="DL19" i="1" s="1"/>
  <c r="DI19" i="1"/>
  <c r="DK19" i="1" s="1"/>
  <c r="DP18" i="1"/>
  <c r="DO18" i="1"/>
  <c r="DN18" i="1"/>
  <c r="DJ18" i="1"/>
  <c r="DL18" i="1" s="1"/>
  <c r="DI18" i="1"/>
  <c r="DK18" i="1" s="1"/>
  <c r="DH18" i="1"/>
  <c r="DP17" i="1"/>
  <c r="DO17" i="1"/>
  <c r="DN17" i="1"/>
  <c r="DJ17" i="1"/>
  <c r="DL17" i="1" s="1"/>
  <c r="DI17" i="1"/>
  <c r="DK17" i="1" s="1"/>
  <c r="DH17" i="1"/>
  <c r="DP16" i="1"/>
  <c r="DO16" i="1"/>
  <c r="DN16" i="1"/>
  <c r="DJ16" i="1"/>
  <c r="DL16" i="1" s="1"/>
  <c r="DI16" i="1"/>
  <c r="DK16" i="1" s="1"/>
  <c r="DH16" i="1"/>
  <c r="DP15" i="1"/>
  <c r="DO15" i="1"/>
  <c r="DH15" i="1" s="1"/>
  <c r="DN15" i="1"/>
  <c r="DJ15" i="1"/>
  <c r="DL15" i="1" s="1"/>
  <c r="DI15" i="1"/>
  <c r="DK15" i="1" s="1"/>
  <c r="DP14" i="1"/>
  <c r="DO14" i="1"/>
  <c r="DN14" i="1"/>
  <c r="DJ14" i="1"/>
  <c r="DL14" i="1" s="1"/>
  <c r="DI14" i="1"/>
  <c r="DK14" i="1" s="1"/>
  <c r="DH14" i="1"/>
  <c r="DP13" i="1"/>
  <c r="DO13" i="1"/>
  <c r="DH13" i="1" s="1"/>
  <c r="DN13" i="1"/>
  <c r="DJ13" i="1"/>
  <c r="DL13" i="1" s="1"/>
  <c r="DI13" i="1"/>
  <c r="DK13" i="1" s="1"/>
  <c r="DP12" i="1"/>
  <c r="DO12" i="1"/>
  <c r="DH12" i="1" s="1"/>
  <c r="DN12" i="1"/>
  <c r="DJ12" i="1"/>
  <c r="DL12" i="1" s="1"/>
  <c r="DI12" i="1"/>
  <c r="DK12" i="1" s="1"/>
  <c r="DP11" i="1"/>
  <c r="DO11" i="1"/>
  <c r="DH11" i="1" s="1"/>
  <c r="DN11" i="1"/>
  <c r="DJ11" i="1"/>
  <c r="DL11" i="1" s="1"/>
  <c r="DI11" i="1"/>
  <c r="DK11" i="1" s="1"/>
  <c r="DP10" i="1"/>
  <c r="DO10" i="1"/>
  <c r="DN10" i="1"/>
  <c r="DJ10" i="1"/>
  <c r="DL10" i="1" s="1"/>
  <c r="DI10" i="1"/>
  <c r="DK10" i="1" s="1"/>
  <c r="DH10" i="1"/>
  <c r="DP9" i="1"/>
  <c r="DO9" i="1"/>
  <c r="DH9" i="1" s="1"/>
  <c r="DN9" i="1"/>
  <c r="DJ9" i="1"/>
  <c r="DL9" i="1" s="1"/>
  <c r="DI9" i="1"/>
  <c r="DK9" i="1" s="1"/>
  <c r="DP8" i="1"/>
  <c r="DO8" i="1"/>
  <c r="DN8" i="1"/>
  <c r="DJ8" i="1"/>
  <c r="DL8" i="1" s="1"/>
  <c r="DI8" i="1"/>
  <c r="DK8" i="1" s="1"/>
  <c r="DH8" i="1"/>
  <c r="DP7" i="1"/>
  <c r="DO7" i="1"/>
  <c r="DH7" i="1" s="1"/>
  <c r="DN7" i="1"/>
  <c r="DJ7" i="1"/>
  <c r="DL7" i="1" s="1"/>
  <c r="DI7" i="1"/>
  <c r="DK7" i="1" s="1"/>
  <c r="DP6" i="1"/>
  <c r="DO6" i="1"/>
  <c r="DH6" i="1" s="1"/>
  <c r="DN6" i="1"/>
  <c r="DJ6" i="1"/>
  <c r="DL6" i="1" s="1"/>
  <c r="DI6" i="1"/>
  <c r="DK6" i="1" s="1"/>
  <c r="DP5" i="1"/>
  <c r="DO5" i="1"/>
  <c r="DH5" i="1" s="1"/>
  <c r="DN5" i="1"/>
  <c r="DJ5" i="1"/>
  <c r="DL5" i="1" s="1"/>
  <c r="DI5" i="1"/>
  <c r="DK5" i="1" s="1"/>
  <c r="DP4" i="1"/>
  <c r="DO4" i="1"/>
  <c r="DN4" i="1"/>
  <c r="DJ4" i="1"/>
  <c r="DL4" i="1" s="1"/>
  <c r="DI4" i="1"/>
  <c r="DK4" i="1" s="1"/>
  <c r="DH4" i="1"/>
  <c r="CG192" i="1"/>
  <c r="CH192" i="1" s="1"/>
  <c r="CG191" i="1"/>
  <c r="CH191" i="1" s="1"/>
  <c r="CG190" i="1"/>
  <c r="CH190" i="1" s="1"/>
  <c r="CG189" i="1"/>
  <c r="CH189" i="1" s="1"/>
  <c r="CG188" i="1"/>
  <c r="CH188" i="1" s="1"/>
  <c r="CG187" i="1"/>
  <c r="CH187" i="1" s="1"/>
  <c r="CG186" i="1"/>
  <c r="CH186" i="1" s="1"/>
  <c r="CG185" i="1"/>
  <c r="CH185" i="1" s="1"/>
  <c r="CG184" i="1"/>
  <c r="CH184" i="1" s="1"/>
  <c r="CG183" i="1"/>
  <c r="CH183" i="1" s="1"/>
  <c r="CG182" i="1"/>
  <c r="CH182" i="1" s="1"/>
  <c r="CG181" i="1"/>
  <c r="CH181" i="1" s="1"/>
  <c r="CG180" i="1"/>
  <c r="CH180" i="1" s="1"/>
  <c r="CG179" i="1"/>
  <c r="CH179" i="1" s="1"/>
  <c r="CG178" i="1"/>
  <c r="CH178" i="1" s="1"/>
  <c r="CG177" i="1"/>
  <c r="CH177" i="1" s="1"/>
  <c r="CG176" i="1"/>
  <c r="CH176" i="1" s="1"/>
  <c r="CG175" i="1"/>
  <c r="CH175" i="1" s="1"/>
  <c r="CG174" i="1"/>
  <c r="CH174" i="1" s="1"/>
  <c r="CG173" i="1"/>
  <c r="CH173" i="1" s="1"/>
  <c r="CG172" i="1"/>
  <c r="CH172" i="1" s="1"/>
  <c r="CG171" i="1"/>
  <c r="CH171" i="1" s="1"/>
  <c r="CG170" i="1"/>
  <c r="CH170" i="1" s="1"/>
  <c r="CG169" i="1"/>
  <c r="CH169" i="1" s="1"/>
  <c r="CG168" i="1"/>
  <c r="CH168" i="1" s="1"/>
  <c r="CG167" i="1"/>
  <c r="CH167" i="1" s="1"/>
  <c r="CG166" i="1"/>
  <c r="CH166" i="1" s="1"/>
  <c r="CG165" i="1"/>
  <c r="CH165" i="1" s="1"/>
  <c r="CG164" i="1"/>
  <c r="CH164" i="1" s="1"/>
  <c r="CG163" i="1"/>
  <c r="CH163" i="1" s="1"/>
  <c r="CG162" i="1"/>
  <c r="CH162" i="1" s="1"/>
  <c r="CG161" i="1"/>
  <c r="CH161" i="1" s="1"/>
  <c r="CG160" i="1"/>
  <c r="CH160" i="1" s="1"/>
  <c r="CG159" i="1"/>
  <c r="CH159" i="1" s="1"/>
  <c r="CG158" i="1"/>
  <c r="CH158" i="1" s="1"/>
  <c r="CG157" i="1"/>
  <c r="CH157" i="1" s="1"/>
  <c r="CG156" i="1"/>
  <c r="CH156" i="1" s="1"/>
  <c r="CG155" i="1"/>
  <c r="CH155" i="1" s="1"/>
  <c r="CG154" i="1"/>
  <c r="CH154" i="1" s="1"/>
  <c r="CG153" i="1"/>
  <c r="CH153" i="1" s="1"/>
  <c r="CG152" i="1"/>
  <c r="CH152" i="1" s="1"/>
  <c r="CG151" i="1"/>
  <c r="CH151" i="1" s="1"/>
  <c r="CG150" i="1"/>
  <c r="CH150" i="1" s="1"/>
  <c r="CG149" i="1"/>
  <c r="CH149" i="1" s="1"/>
  <c r="CG148" i="1"/>
  <c r="CH148" i="1" s="1"/>
  <c r="CG147" i="1"/>
  <c r="CH147" i="1" s="1"/>
  <c r="CG146" i="1"/>
  <c r="CH146" i="1" s="1"/>
  <c r="CG145" i="1"/>
  <c r="CH145" i="1" s="1"/>
  <c r="CG144" i="1"/>
  <c r="CH144" i="1" s="1"/>
  <c r="CG143" i="1"/>
  <c r="CH143" i="1" s="1"/>
  <c r="CG142" i="1"/>
  <c r="CH142" i="1" s="1"/>
  <c r="CG141" i="1"/>
  <c r="CH141" i="1" s="1"/>
  <c r="CG140" i="1"/>
  <c r="CH140" i="1" s="1"/>
  <c r="CG139" i="1"/>
  <c r="CH139" i="1" s="1"/>
  <c r="CG138" i="1"/>
  <c r="CH138" i="1" s="1"/>
  <c r="CG137" i="1"/>
  <c r="CH137" i="1" s="1"/>
  <c r="CG136" i="1"/>
  <c r="CH136" i="1" s="1"/>
  <c r="CG135" i="1"/>
  <c r="CH135" i="1" s="1"/>
  <c r="CG134" i="1"/>
  <c r="CH134" i="1" s="1"/>
  <c r="CG133" i="1"/>
  <c r="CH133" i="1" s="1"/>
  <c r="CG132" i="1"/>
  <c r="CH132" i="1" s="1"/>
  <c r="CG131" i="1"/>
  <c r="CH131" i="1" s="1"/>
  <c r="CG130" i="1"/>
  <c r="CH130" i="1" s="1"/>
  <c r="CG129" i="1"/>
  <c r="CH129" i="1" s="1"/>
  <c r="CG128" i="1"/>
  <c r="CH128" i="1" s="1"/>
  <c r="CG127" i="1"/>
  <c r="CH127" i="1" s="1"/>
  <c r="CG126" i="1"/>
  <c r="CH126" i="1" s="1"/>
  <c r="CG125" i="1"/>
  <c r="CH125" i="1" s="1"/>
  <c r="CG124" i="1"/>
  <c r="CH124" i="1" s="1"/>
  <c r="CG123" i="1"/>
  <c r="CH123" i="1" s="1"/>
  <c r="CG122" i="1"/>
  <c r="CH122" i="1" s="1"/>
  <c r="CG121" i="1"/>
  <c r="CH121" i="1" s="1"/>
  <c r="CG120" i="1"/>
  <c r="CH120" i="1" s="1"/>
  <c r="CG119" i="1"/>
  <c r="CH119" i="1" s="1"/>
  <c r="CG118" i="1"/>
  <c r="CH118" i="1" s="1"/>
  <c r="CG117" i="1"/>
  <c r="CH117" i="1" s="1"/>
  <c r="CG116" i="1"/>
  <c r="CH116" i="1" s="1"/>
  <c r="CG115" i="1"/>
  <c r="CH115" i="1" s="1"/>
  <c r="CG114" i="1"/>
  <c r="CH114" i="1" s="1"/>
  <c r="CG113" i="1"/>
  <c r="CH113" i="1" s="1"/>
  <c r="CG112" i="1"/>
  <c r="CH112" i="1" s="1"/>
  <c r="CG111" i="1"/>
  <c r="CH111" i="1" s="1"/>
  <c r="CG110" i="1"/>
  <c r="CH110" i="1" s="1"/>
  <c r="CG109" i="1"/>
  <c r="CH109" i="1" s="1"/>
  <c r="CG108" i="1"/>
  <c r="CH108" i="1" s="1"/>
  <c r="CG107" i="1"/>
  <c r="CH107" i="1" s="1"/>
  <c r="CG106" i="1"/>
  <c r="CH106" i="1" s="1"/>
  <c r="CG105" i="1"/>
  <c r="CH105" i="1" s="1"/>
  <c r="CG104" i="1"/>
  <c r="CH104" i="1" s="1"/>
  <c r="CG103" i="1"/>
  <c r="CH103" i="1" s="1"/>
  <c r="CG102" i="1"/>
  <c r="CH102" i="1" s="1"/>
  <c r="CG101" i="1"/>
  <c r="CH101" i="1" s="1"/>
  <c r="CG100" i="1"/>
  <c r="CH100" i="1" s="1"/>
  <c r="CG99" i="1"/>
  <c r="CH99" i="1" s="1"/>
  <c r="CG98" i="1"/>
  <c r="CH98" i="1" s="1"/>
  <c r="CG97" i="1"/>
  <c r="CH97" i="1" s="1"/>
  <c r="CG96" i="1"/>
  <c r="CH96" i="1" s="1"/>
  <c r="CG95" i="1"/>
  <c r="CH95" i="1" s="1"/>
  <c r="CG94" i="1"/>
  <c r="CH94" i="1" s="1"/>
  <c r="CG93" i="1"/>
  <c r="CH93" i="1" s="1"/>
  <c r="CG92" i="1"/>
  <c r="CH92" i="1" s="1"/>
  <c r="CG91" i="1"/>
  <c r="CH91" i="1" s="1"/>
  <c r="CG90" i="1"/>
  <c r="CH90" i="1" s="1"/>
  <c r="CG89" i="1"/>
  <c r="CH89" i="1" s="1"/>
  <c r="CG88" i="1"/>
  <c r="CH88" i="1" s="1"/>
  <c r="CG87" i="1"/>
  <c r="CH87" i="1" s="1"/>
  <c r="CG86" i="1"/>
  <c r="CH86" i="1" s="1"/>
  <c r="CG85" i="1"/>
  <c r="CH85" i="1" s="1"/>
  <c r="CG84" i="1"/>
  <c r="CH84" i="1" s="1"/>
  <c r="CG83" i="1"/>
  <c r="CH83" i="1" s="1"/>
  <c r="CG82" i="1"/>
  <c r="CH82" i="1" s="1"/>
  <c r="CG81" i="1"/>
  <c r="CH81" i="1" s="1"/>
  <c r="CG80" i="1"/>
  <c r="CH80" i="1" s="1"/>
  <c r="CG79" i="1"/>
  <c r="CH79" i="1" s="1"/>
  <c r="CG78" i="1"/>
  <c r="CH78" i="1" s="1"/>
  <c r="CG77" i="1"/>
  <c r="CH77" i="1" s="1"/>
  <c r="CG76" i="1"/>
  <c r="CH76" i="1" s="1"/>
  <c r="CG75" i="1"/>
  <c r="CH75" i="1" s="1"/>
  <c r="CG74" i="1"/>
  <c r="CH74" i="1" s="1"/>
  <c r="CG73" i="1"/>
  <c r="CH73" i="1" s="1"/>
  <c r="CG72" i="1"/>
  <c r="CH72" i="1" s="1"/>
  <c r="CG71" i="1"/>
  <c r="CH71" i="1" s="1"/>
  <c r="CG70" i="1"/>
  <c r="CH70" i="1" s="1"/>
  <c r="CG69" i="1"/>
  <c r="CH69" i="1" s="1"/>
  <c r="CG68" i="1"/>
  <c r="CH68" i="1" s="1"/>
  <c r="CG67" i="1"/>
  <c r="CH67" i="1" s="1"/>
  <c r="CG66" i="1"/>
  <c r="CH66" i="1" s="1"/>
  <c r="CG65" i="1"/>
  <c r="CH65" i="1" s="1"/>
  <c r="CG64" i="1"/>
  <c r="CH64" i="1" s="1"/>
  <c r="CG63" i="1"/>
  <c r="CH63" i="1" s="1"/>
  <c r="CG62" i="1"/>
  <c r="CH62" i="1" s="1"/>
  <c r="CG61" i="1"/>
  <c r="CH61" i="1" s="1"/>
  <c r="CG60" i="1"/>
  <c r="CH60" i="1" s="1"/>
  <c r="CG59" i="1"/>
  <c r="CH59" i="1" s="1"/>
  <c r="CG58" i="1"/>
  <c r="CH58" i="1" s="1"/>
  <c r="CG57" i="1"/>
  <c r="CH57" i="1" s="1"/>
  <c r="CG56" i="1"/>
  <c r="CH56" i="1" s="1"/>
  <c r="CG55" i="1"/>
  <c r="CH55" i="1" s="1"/>
  <c r="CG54" i="1"/>
  <c r="CH54" i="1" s="1"/>
  <c r="CG53" i="1"/>
  <c r="CH53" i="1" s="1"/>
  <c r="CG52" i="1"/>
  <c r="CH52" i="1" s="1"/>
  <c r="CG51" i="1"/>
  <c r="CH51" i="1" s="1"/>
  <c r="CG50" i="1"/>
  <c r="CH50" i="1" s="1"/>
  <c r="CG49" i="1"/>
  <c r="CH49" i="1" s="1"/>
  <c r="CG48" i="1"/>
  <c r="CH48" i="1" s="1"/>
  <c r="CG47" i="1"/>
  <c r="CH47" i="1" s="1"/>
  <c r="CG46" i="1"/>
  <c r="CH46" i="1" s="1"/>
  <c r="CG45" i="1"/>
  <c r="CH45" i="1" s="1"/>
  <c r="CG44" i="1"/>
  <c r="CH44" i="1" s="1"/>
  <c r="CG43" i="1"/>
  <c r="CH43" i="1" s="1"/>
  <c r="CG42" i="1"/>
  <c r="CH42" i="1" s="1"/>
  <c r="CG41" i="1"/>
  <c r="CH41" i="1" s="1"/>
  <c r="CG40" i="1"/>
  <c r="CH40" i="1" s="1"/>
  <c r="CG39" i="1"/>
  <c r="CH39" i="1" s="1"/>
  <c r="CG38" i="1"/>
  <c r="CH38" i="1" s="1"/>
  <c r="CG37" i="1"/>
  <c r="CH37" i="1" s="1"/>
  <c r="CG36" i="1"/>
  <c r="CH36" i="1" s="1"/>
  <c r="CG35" i="1"/>
  <c r="CH35" i="1" s="1"/>
  <c r="CG34" i="1"/>
  <c r="CH34" i="1" s="1"/>
  <c r="CG33" i="1"/>
  <c r="CH33" i="1" s="1"/>
  <c r="CG32" i="1"/>
  <c r="CH32" i="1" s="1"/>
  <c r="CG31" i="1"/>
  <c r="CH31" i="1" s="1"/>
  <c r="CG30" i="1"/>
  <c r="CH30" i="1" s="1"/>
  <c r="CG29" i="1"/>
  <c r="CH29" i="1" s="1"/>
  <c r="CG28" i="1"/>
  <c r="CH28" i="1" s="1"/>
  <c r="CG27" i="1"/>
  <c r="CH27" i="1" s="1"/>
  <c r="CG26" i="1"/>
  <c r="CH26" i="1" s="1"/>
  <c r="CG25" i="1"/>
  <c r="CH25" i="1" s="1"/>
  <c r="CG24" i="1"/>
  <c r="CH24" i="1" s="1"/>
  <c r="CG23" i="1"/>
  <c r="CH23" i="1" s="1"/>
  <c r="CG22" i="1"/>
  <c r="CH22" i="1" s="1"/>
  <c r="CG21" i="1"/>
  <c r="CH21" i="1" s="1"/>
  <c r="CG20" i="1"/>
  <c r="CH20" i="1" s="1"/>
  <c r="CG19" i="1"/>
  <c r="CH19" i="1" s="1"/>
  <c r="CG18" i="1"/>
  <c r="CH18" i="1" s="1"/>
  <c r="CG17" i="1"/>
  <c r="CH17" i="1" s="1"/>
  <c r="CG16" i="1"/>
  <c r="CH16" i="1" s="1"/>
  <c r="CG15" i="1"/>
  <c r="CH15" i="1" s="1"/>
  <c r="CG14" i="1"/>
  <c r="CH14" i="1" s="1"/>
  <c r="CG13" i="1"/>
  <c r="CH13" i="1" s="1"/>
  <c r="CG12" i="1"/>
  <c r="CH12" i="1" s="1"/>
  <c r="CG11" i="1"/>
  <c r="CH11" i="1" s="1"/>
  <c r="CG10" i="1"/>
  <c r="CH10" i="1" s="1"/>
  <c r="CG9" i="1"/>
  <c r="CH9" i="1" s="1"/>
  <c r="CG8" i="1"/>
  <c r="CH8" i="1" s="1"/>
  <c r="CG7" i="1"/>
  <c r="CH7" i="1" s="1"/>
  <c r="CG6" i="1"/>
  <c r="CH6" i="1" s="1"/>
  <c r="CG5" i="1"/>
  <c r="CH5" i="1" s="1"/>
  <c r="CG4" i="1"/>
  <c r="CH4" i="1" s="1"/>
  <c r="CF192" i="1"/>
  <c r="CF191" i="1"/>
  <c r="CF190" i="1"/>
  <c r="CF189" i="1"/>
  <c r="CF188" i="1"/>
  <c r="CF187" i="1"/>
  <c r="CF186" i="1"/>
  <c r="CF185" i="1"/>
  <c r="CF184" i="1"/>
  <c r="CF183" i="1"/>
  <c r="CF182" i="1"/>
  <c r="CF181" i="1"/>
  <c r="CF180" i="1"/>
  <c r="CF179" i="1"/>
  <c r="CF178" i="1"/>
  <c r="CF177" i="1"/>
  <c r="CF176" i="1"/>
  <c r="CF175" i="1"/>
  <c r="CF174" i="1"/>
  <c r="CF173" i="1"/>
  <c r="CF172" i="1"/>
  <c r="CF171" i="1"/>
  <c r="CF170" i="1"/>
  <c r="CF169" i="1"/>
  <c r="CF168" i="1"/>
  <c r="CF167" i="1"/>
  <c r="CF166" i="1"/>
  <c r="CF165" i="1"/>
  <c r="CF164" i="1"/>
  <c r="CF163" i="1"/>
  <c r="CF162" i="1"/>
  <c r="CF161" i="1"/>
  <c r="CF160" i="1"/>
  <c r="CF159" i="1"/>
  <c r="CF158" i="1"/>
  <c r="CF157" i="1"/>
  <c r="CF156" i="1"/>
  <c r="CF155" i="1"/>
  <c r="CF154" i="1"/>
  <c r="CF153" i="1"/>
  <c r="CF152" i="1"/>
  <c r="CF151" i="1"/>
  <c r="CF150" i="1"/>
  <c r="CF149" i="1"/>
  <c r="CF148" i="1"/>
  <c r="CF147" i="1"/>
  <c r="CF146" i="1"/>
  <c r="CF145" i="1"/>
  <c r="CF144" i="1"/>
  <c r="CF143" i="1"/>
  <c r="CF142" i="1"/>
  <c r="CF141" i="1"/>
  <c r="CF140" i="1"/>
  <c r="CF139" i="1"/>
  <c r="CF138" i="1"/>
  <c r="CF137" i="1"/>
  <c r="CF136" i="1"/>
  <c r="CF135" i="1"/>
  <c r="CF134" i="1"/>
  <c r="CF133" i="1"/>
  <c r="CF132" i="1"/>
  <c r="CF131" i="1"/>
  <c r="CF130" i="1"/>
  <c r="CF129" i="1"/>
  <c r="CF128" i="1"/>
  <c r="CF127" i="1"/>
  <c r="CF126" i="1"/>
  <c r="CF125" i="1"/>
  <c r="CF124" i="1"/>
  <c r="CF123" i="1"/>
  <c r="CF122" i="1"/>
  <c r="CF121" i="1"/>
  <c r="CF120" i="1"/>
  <c r="CF119" i="1"/>
  <c r="CF118" i="1"/>
  <c r="CF117" i="1"/>
  <c r="CF116" i="1"/>
  <c r="CF115" i="1"/>
  <c r="CF114" i="1"/>
  <c r="CF113" i="1"/>
  <c r="CF112" i="1"/>
  <c r="CF111" i="1"/>
  <c r="CF110" i="1"/>
  <c r="CF109" i="1"/>
  <c r="CF108" i="1"/>
  <c r="CF107" i="1"/>
  <c r="CF106" i="1"/>
  <c r="CF105" i="1"/>
  <c r="CF104" i="1"/>
  <c r="CF103" i="1"/>
  <c r="CF102" i="1"/>
  <c r="CF101" i="1"/>
  <c r="CF100" i="1"/>
  <c r="CF99" i="1"/>
  <c r="CF98" i="1"/>
  <c r="CF97" i="1"/>
  <c r="CF96" i="1"/>
  <c r="CF95" i="1"/>
  <c r="CF94" i="1"/>
  <c r="CF93" i="1"/>
  <c r="CF92" i="1"/>
  <c r="CF91" i="1"/>
  <c r="CF90" i="1"/>
  <c r="CF89" i="1"/>
  <c r="CF88" i="1"/>
  <c r="CF87" i="1"/>
  <c r="CF86" i="1"/>
  <c r="CF85" i="1"/>
  <c r="CF84" i="1"/>
  <c r="CF83" i="1"/>
  <c r="CF82" i="1"/>
  <c r="CF81" i="1"/>
  <c r="CF80" i="1"/>
  <c r="CF79" i="1"/>
  <c r="CF78" i="1"/>
  <c r="CF77" i="1"/>
  <c r="CF76" i="1"/>
  <c r="CF75" i="1"/>
  <c r="CF74" i="1"/>
  <c r="CF73" i="1"/>
  <c r="CF72" i="1"/>
  <c r="CF71" i="1"/>
  <c r="CF70" i="1"/>
  <c r="CF69" i="1"/>
  <c r="CF68" i="1"/>
  <c r="CF67" i="1"/>
  <c r="CF66" i="1"/>
  <c r="CF65" i="1"/>
  <c r="CF64" i="1"/>
  <c r="CF63" i="1"/>
  <c r="CF62" i="1"/>
  <c r="CF61" i="1"/>
  <c r="CF60" i="1"/>
  <c r="CF59" i="1"/>
  <c r="CF58" i="1"/>
  <c r="CF57" i="1"/>
  <c r="CF56" i="1"/>
  <c r="CF55" i="1"/>
  <c r="CF54" i="1"/>
  <c r="CF53" i="1"/>
  <c r="CF52" i="1"/>
  <c r="CF51" i="1"/>
  <c r="CF50" i="1"/>
  <c r="CF49" i="1"/>
  <c r="CF48" i="1"/>
  <c r="CF47" i="1"/>
  <c r="CF46" i="1"/>
  <c r="CF45" i="1"/>
  <c r="CF44" i="1"/>
  <c r="CF43" i="1"/>
  <c r="CF42" i="1"/>
  <c r="CF41" i="1"/>
  <c r="CF40" i="1"/>
  <c r="CF39" i="1"/>
  <c r="CF38" i="1"/>
  <c r="CF37" i="1"/>
  <c r="CF36" i="1"/>
  <c r="CF35" i="1"/>
  <c r="CF34" i="1"/>
  <c r="CF33" i="1"/>
  <c r="CF32" i="1"/>
  <c r="CF31" i="1"/>
  <c r="CF30" i="1"/>
  <c r="CF29" i="1"/>
  <c r="CF28" i="1"/>
  <c r="CF27" i="1"/>
  <c r="CF26" i="1"/>
  <c r="CF25" i="1"/>
  <c r="CF24" i="1"/>
  <c r="CF23" i="1"/>
  <c r="CF22" i="1"/>
  <c r="CF21" i="1"/>
  <c r="CF20" i="1"/>
  <c r="CF19" i="1"/>
  <c r="CF18" i="1"/>
  <c r="CF17" i="1"/>
  <c r="CF16" i="1"/>
  <c r="CF15" i="1"/>
  <c r="CF14" i="1"/>
  <c r="CF13" i="1"/>
  <c r="CF12" i="1"/>
  <c r="CF11" i="1"/>
  <c r="CF10" i="1"/>
  <c r="CF9" i="1"/>
  <c r="CF8" i="1"/>
  <c r="CF7" i="1"/>
  <c r="CF6" i="1"/>
  <c r="CF5" i="1"/>
  <c r="CF4" i="1"/>
  <c r="CD16" i="1"/>
  <c r="CB192" i="1"/>
  <c r="CD192" i="1" s="1"/>
  <c r="CB191" i="1"/>
  <c r="CD191" i="1" s="1"/>
  <c r="CB190" i="1"/>
  <c r="CD190" i="1" s="1"/>
  <c r="CB189" i="1"/>
  <c r="CD189" i="1" s="1"/>
  <c r="CB188" i="1"/>
  <c r="CD188" i="1" s="1"/>
  <c r="CB187" i="1"/>
  <c r="CD187" i="1" s="1"/>
  <c r="CB186" i="1"/>
  <c r="CD186" i="1" s="1"/>
  <c r="CB185" i="1"/>
  <c r="CD185" i="1" s="1"/>
  <c r="CB184" i="1"/>
  <c r="CD184" i="1" s="1"/>
  <c r="CB183" i="1"/>
  <c r="CD183" i="1" s="1"/>
  <c r="CB182" i="1"/>
  <c r="CD182" i="1" s="1"/>
  <c r="CB181" i="1"/>
  <c r="CD181" i="1" s="1"/>
  <c r="CB180" i="1"/>
  <c r="CD180" i="1" s="1"/>
  <c r="CB179" i="1"/>
  <c r="CD179" i="1" s="1"/>
  <c r="CB178" i="1"/>
  <c r="CD178" i="1" s="1"/>
  <c r="CB177" i="1"/>
  <c r="CD177" i="1" s="1"/>
  <c r="CB176" i="1"/>
  <c r="CD176" i="1" s="1"/>
  <c r="CB175" i="1"/>
  <c r="CD175" i="1" s="1"/>
  <c r="CB174" i="1"/>
  <c r="CD174" i="1" s="1"/>
  <c r="CB173" i="1"/>
  <c r="CD173" i="1" s="1"/>
  <c r="CB172" i="1"/>
  <c r="CD172" i="1" s="1"/>
  <c r="CB171" i="1"/>
  <c r="CD171" i="1" s="1"/>
  <c r="CB170" i="1"/>
  <c r="CD170" i="1" s="1"/>
  <c r="CB169" i="1"/>
  <c r="CD169" i="1" s="1"/>
  <c r="CB168" i="1"/>
  <c r="CD168" i="1" s="1"/>
  <c r="CB167" i="1"/>
  <c r="CD167" i="1" s="1"/>
  <c r="CB166" i="1"/>
  <c r="CD166" i="1" s="1"/>
  <c r="CB165" i="1"/>
  <c r="CD165" i="1" s="1"/>
  <c r="CB164" i="1"/>
  <c r="CD164" i="1" s="1"/>
  <c r="CB163" i="1"/>
  <c r="CD163" i="1" s="1"/>
  <c r="CB162" i="1"/>
  <c r="CD162" i="1" s="1"/>
  <c r="CB161" i="1"/>
  <c r="CD161" i="1" s="1"/>
  <c r="CB160" i="1"/>
  <c r="CD160" i="1" s="1"/>
  <c r="CB159" i="1"/>
  <c r="CD159" i="1" s="1"/>
  <c r="CB158" i="1"/>
  <c r="CD158" i="1" s="1"/>
  <c r="CB157" i="1"/>
  <c r="CD157" i="1" s="1"/>
  <c r="CB156" i="1"/>
  <c r="CD156" i="1" s="1"/>
  <c r="CB155" i="1"/>
  <c r="CD155" i="1" s="1"/>
  <c r="CB154" i="1"/>
  <c r="CD154" i="1" s="1"/>
  <c r="CB153" i="1"/>
  <c r="CD153" i="1" s="1"/>
  <c r="CB152" i="1"/>
  <c r="CD152" i="1" s="1"/>
  <c r="CB151" i="1"/>
  <c r="CD151" i="1" s="1"/>
  <c r="CB150" i="1"/>
  <c r="CD150" i="1" s="1"/>
  <c r="CB149" i="1"/>
  <c r="CD149" i="1" s="1"/>
  <c r="CB148" i="1"/>
  <c r="CD148" i="1" s="1"/>
  <c r="CB147" i="1"/>
  <c r="CD147" i="1" s="1"/>
  <c r="CB146" i="1"/>
  <c r="CD146" i="1" s="1"/>
  <c r="CB145" i="1"/>
  <c r="CD145" i="1" s="1"/>
  <c r="CB144" i="1"/>
  <c r="CD144" i="1" s="1"/>
  <c r="CB143" i="1"/>
  <c r="CD143" i="1" s="1"/>
  <c r="CB142" i="1"/>
  <c r="CD142" i="1" s="1"/>
  <c r="CB141" i="1"/>
  <c r="CD141" i="1" s="1"/>
  <c r="CB140" i="1"/>
  <c r="CD140" i="1" s="1"/>
  <c r="CB139" i="1"/>
  <c r="CD139" i="1" s="1"/>
  <c r="CB138" i="1"/>
  <c r="CD138" i="1" s="1"/>
  <c r="CB137" i="1"/>
  <c r="CD137" i="1" s="1"/>
  <c r="CB136" i="1"/>
  <c r="CD136" i="1" s="1"/>
  <c r="CB135" i="1"/>
  <c r="CD135" i="1" s="1"/>
  <c r="CB134" i="1"/>
  <c r="CD134" i="1" s="1"/>
  <c r="CB133" i="1"/>
  <c r="CD133" i="1" s="1"/>
  <c r="CB132" i="1"/>
  <c r="CD132" i="1" s="1"/>
  <c r="CB131" i="1"/>
  <c r="CD131" i="1" s="1"/>
  <c r="CB130" i="1"/>
  <c r="CD130" i="1" s="1"/>
  <c r="CB129" i="1"/>
  <c r="CD129" i="1" s="1"/>
  <c r="CB128" i="1"/>
  <c r="CD128" i="1" s="1"/>
  <c r="CB127" i="1"/>
  <c r="CD127" i="1" s="1"/>
  <c r="CB126" i="1"/>
  <c r="CD126" i="1" s="1"/>
  <c r="CB125" i="1"/>
  <c r="CD125" i="1" s="1"/>
  <c r="CB124" i="1"/>
  <c r="CD124" i="1" s="1"/>
  <c r="CB123" i="1"/>
  <c r="CD123" i="1" s="1"/>
  <c r="CB122" i="1"/>
  <c r="CD122" i="1" s="1"/>
  <c r="CB121" i="1"/>
  <c r="CD121" i="1" s="1"/>
  <c r="CB120" i="1"/>
  <c r="CD120" i="1" s="1"/>
  <c r="CB119" i="1"/>
  <c r="CD119" i="1" s="1"/>
  <c r="CB118" i="1"/>
  <c r="CD118" i="1" s="1"/>
  <c r="CB117" i="1"/>
  <c r="CD117" i="1" s="1"/>
  <c r="CB116" i="1"/>
  <c r="CD116" i="1" s="1"/>
  <c r="CB115" i="1"/>
  <c r="CD115" i="1" s="1"/>
  <c r="CB114" i="1"/>
  <c r="CD114" i="1" s="1"/>
  <c r="CB113" i="1"/>
  <c r="CD113" i="1" s="1"/>
  <c r="CB112" i="1"/>
  <c r="CD112" i="1" s="1"/>
  <c r="CB111" i="1"/>
  <c r="CD111" i="1" s="1"/>
  <c r="CB110" i="1"/>
  <c r="CD110" i="1" s="1"/>
  <c r="CB109" i="1"/>
  <c r="CD109" i="1" s="1"/>
  <c r="CB108" i="1"/>
  <c r="CD108" i="1" s="1"/>
  <c r="CB107" i="1"/>
  <c r="CD107" i="1" s="1"/>
  <c r="CB106" i="1"/>
  <c r="CD106" i="1" s="1"/>
  <c r="CB105" i="1"/>
  <c r="CD105" i="1" s="1"/>
  <c r="CB104" i="1"/>
  <c r="CD104" i="1" s="1"/>
  <c r="CB103" i="1"/>
  <c r="CD103" i="1" s="1"/>
  <c r="CB102" i="1"/>
  <c r="CD102" i="1" s="1"/>
  <c r="CB101" i="1"/>
  <c r="CD101" i="1" s="1"/>
  <c r="CB100" i="1"/>
  <c r="CD100" i="1" s="1"/>
  <c r="CB99" i="1"/>
  <c r="CD99" i="1" s="1"/>
  <c r="CB98" i="1"/>
  <c r="CD98" i="1" s="1"/>
  <c r="CB97" i="1"/>
  <c r="CD97" i="1" s="1"/>
  <c r="CB96" i="1"/>
  <c r="CD96" i="1" s="1"/>
  <c r="CB95" i="1"/>
  <c r="CD95" i="1" s="1"/>
  <c r="CB94" i="1"/>
  <c r="CD94" i="1" s="1"/>
  <c r="CB93" i="1"/>
  <c r="CD93" i="1" s="1"/>
  <c r="CB92" i="1"/>
  <c r="CD92" i="1" s="1"/>
  <c r="CB91" i="1"/>
  <c r="CD91" i="1" s="1"/>
  <c r="CB90" i="1"/>
  <c r="CD90" i="1" s="1"/>
  <c r="CB89" i="1"/>
  <c r="CD89" i="1" s="1"/>
  <c r="CB88" i="1"/>
  <c r="CD88" i="1" s="1"/>
  <c r="CB87" i="1"/>
  <c r="CD87" i="1" s="1"/>
  <c r="CB86" i="1"/>
  <c r="CD86" i="1" s="1"/>
  <c r="CB85" i="1"/>
  <c r="CD85" i="1" s="1"/>
  <c r="CB84" i="1"/>
  <c r="CD84" i="1" s="1"/>
  <c r="CB83" i="1"/>
  <c r="CD83" i="1" s="1"/>
  <c r="CB82" i="1"/>
  <c r="CD82" i="1" s="1"/>
  <c r="CB81" i="1"/>
  <c r="CD81" i="1" s="1"/>
  <c r="CB80" i="1"/>
  <c r="CD80" i="1" s="1"/>
  <c r="CB79" i="1"/>
  <c r="CD79" i="1" s="1"/>
  <c r="CB78" i="1"/>
  <c r="CD78" i="1" s="1"/>
  <c r="CB77" i="1"/>
  <c r="CD77" i="1" s="1"/>
  <c r="CB76" i="1"/>
  <c r="CD76" i="1" s="1"/>
  <c r="CB75" i="1"/>
  <c r="CD75" i="1" s="1"/>
  <c r="CB74" i="1"/>
  <c r="CD74" i="1" s="1"/>
  <c r="CB73" i="1"/>
  <c r="CD73" i="1" s="1"/>
  <c r="CB72" i="1"/>
  <c r="CD72" i="1" s="1"/>
  <c r="CB71" i="1"/>
  <c r="CD71" i="1" s="1"/>
  <c r="CB70" i="1"/>
  <c r="CD70" i="1" s="1"/>
  <c r="CB69" i="1"/>
  <c r="CD69" i="1" s="1"/>
  <c r="CB68" i="1"/>
  <c r="CD68" i="1" s="1"/>
  <c r="CB67" i="1"/>
  <c r="CD67" i="1" s="1"/>
  <c r="CB66" i="1"/>
  <c r="CD66" i="1" s="1"/>
  <c r="CB65" i="1"/>
  <c r="CD65" i="1" s="1"/>
  <c r="CB64" i="1"/>
  <c r="CD64" i="1" s="1"/>
  <c r="CB63" i="1"/>
  <c r="CD63" i="1" s="1"/>
  <c r="CB62" i="1"/>
  <c r="CD62" i="1" s="1"/>
  <c r="CB61" i="1"/>
  <c r="CD61" i="1" s="1"/>
  <c r="CB60" i="1"/>
  <c r="CD60" i="1" s="1"/>
  <c r="CB59" i="1"/>
  <c r="CD59" i="1" s="1"/>
  <c r="CB58" i="1"/>
  <c r="CD58" i="1" s="1"/>
  <c r="CB57" i="1"/>
  <c r="CD57" i="1" s="1"/>
  <c r="CB56" i="1"/>
  <c r="CD56" i="1" s="1"/>
  <c r="CB55" i="1"/>
  <c r="CD55" i="1" s="1"/>
  <c r="CB54" i="1"/>
  <c r="CD54" i="1" s="1"/>
  <c r="CB53" i="1"/>
  <c r="CD53" i="1" s="1"/>
  <c r="CB52" i="1"/>
  <c r="CD52" i="1" s="1"/>
  <c r="CB51" i="1"/>
  <c r="CD51" i="1" s="1"/>
  <c r="CB50" i="1"/>
  <c r="CD50" i="1" s="1"/>
  <c r="CB49" i="1"/>
  <c r="CD49" i="1" s="1"/>
  <c r="CB48" i="1"/>
  <c r="CD48" i="1" s="1"/>
  <c r="CB47" i="1"/>
  <c r="CD47" i="1" s="1"/>
  <c r="CB46" i="1"/>
  <c r="CD46" i="1" s="1"/>
  <c r="CB45" i="1"/>
  <c r="CD45" i="1" s="1"/>
  <c r="CB44" i="1"/>
  <c r="CD44" i="1" s="1"/>
  <c r="CB43" i="1"/>
  <c r="CD43" i="1" s="1"/>
  <c r="CB42" i="1"/>
  <c r="CD42" i="1" s="1"/>
  <c r="CB41" i="1"/>
  <c r="CD41" i="1" s="1"/>
  <c r="CB40" i="1"/>
  <c r="CD40" i="1" s="1"/>
  <c r="CB39" i="1"/>
  <c r="CD39" i="1" s="1"/>
  <c r="CB38" i="1"/>
  <c r="CD38" i="1" s="1"/>
  <c r="CB37" i="1"/>
  <c r="CD37" i="1" s="1"/>
  <c r="CB36" i="1"/>
  <c r="CD36" i="1" s="1"/>
  <c r="CB35" i="1"/>
  <c r="CD35" i="1" s="1"/>
  <c r="CB34" i="1"/>
  <c r="CD34" i="1" s="1"/>
  <c r="CB33" i="1"/>
  <c r="CD33" i="1" s="1"/>
  <c r="CB32" i="1"/>
  <c r="CD32" i="1" s="1"/>
  <c r="CB31" i="1"/>
  <c r="CD31" i="1" s="1"/>
  <c r="CB30" i="1"/>
  <c r="CD30" i="1" s="1"/>
  <c r="CB29" i="1"/>
  <c r="CD29" i="1" s="1"/>
  <c r="CB28" i="1"/>
  <c r="CD28" i="1" s="1"/>
  <c r="CB27" i="1"/>
  <c r="CD27" i="1" s="1"/>
  <c r="CB26" i="1"/>
  <c r="CD26" i="1" s="1"/>
  <c r="CB25" i="1"/>
  <c r="CD25" i="1" s="1"/>
  <c r="CB24" i="1"/>
  <c r="CD24" i="1" s="1"/>
  <c r="CB23" i="1"/>
  <c r="CD23" i="1" s="1"/>
  <c r="CB22" i="1"/>
  <c r="CD22" i="1" s="1"/>
  <c r="CB21" i="1"/>
  <c r="CD21" i="1" s="1"/>
  <c r="CB20" i="1"/>
  <c r="CD20" i="1" s="1"/>
  <c r="CB19" i="1"/>
  <c r="CD19" i="1" s="1"/>
  <c r="CB18" i="1"/>
  <c r="CD18" i="1" s="1"/>
  <c r="CB17" i="1"/>
  <c r="CD17" i="1" s="1"/>
  <c r="CB16" i="1"/>
  <c r="CB15" i="1"/>
  <c r="CD15" i="1" s="1"/>
  <c r="CB14" i="1"/>
  <c r="CD14" i="1" s="1"/>
  <c r="CB13" i="1"/>
  <c r="CD13" i="1" s="1"/>
  <c r="CB12" i="1"/>
  <c r="CD12" i="1" s="1"/>
  <c r="CB11" i="1"/>
  <c r="CD11" i="1" s="1"/>
  <c r="CB10" i="1"/>
  <c r="CD10" i="1" s="1"/>
  <c r="CB9" i="1"/>
  <c r="CD9" i="1" s="1"/>
  <c r="CB8" i="1"/>
  <c r="CD8" i="1" s="1"/>
  <c r="CB7" i="1"/>
  <c r="CD7" i="1" s="1"/>
  <c r="CB6" i="1"/>
  <c r="CD6" i="1" s="1"/>
  <c r="CB5" i="1"/>
  <c r="CD5" i="1" s="1"/>
  <c r="CB4" i="1"/>
  <c r="CD4" i="1" s="1"/>
  <c r="CA192" i="1"/>
  <c r="CC192" i="1" s="1"/>
  <c r="CA191" i="1"/>
  <c r="CC191" i="1" s="1"/>
  <c r="CA190" i="1"/>
  <c r="CC190" i="1" s="1"/>
  <c r="CA189" i="1"/>
  <c r="CC189" i="1" s="1"/>
  <c r="CA188" i="1"/>
  <c r="CC188" i="1" s="1"/>
  <c r="CA187" i="1"/>
  <c r="CC187" i="1" s="1"/>
  <c r="CA186" i="1"/>
  <c r="CC186" i="1" s="1"/>
  <c r="CA185" i="1"/>
  <c r="CC185" i="1" s="1"/>
  <c r="CA184" i="1"/>
  <c r="CC184" i="1" s="1"/>
  <c r="CA183" i="1"/>
  <c r="CC183" i="1" s="1"/>
  <c r="CA182" i="1"/>
  <c r="CC182" i="1" s="1"/>
  <c r="CA181" i="1"/>
  <c r="CC181" i="1" s="1"/>
  <c r="CA180" i="1"/>
  <c r="CC180" i="1" s="1"/>
  <c r="CI180" i="1" s="1"/>
  <c r="CJ180" i="1" s="1"/>
  <c r="CA179" i="1"/>
  <c r="CC179" i="1" s="1"/>
  <c r="CA178" i="1"/>
  <c r="CC178" i="1" s="1"/>
  <c r="CA177" i="1"/>
  <c r="CC177" i="1" s="1"/>
  <c r="CA176" i="1"/>
  <c r="CC176" i="1" s="1"/>
  <c r="CA175" i="1"/>
  <c r="CC175" i="1" s="1"/>
  <c r="CA174" i="1"/>
  <c r="CC174" i="1" s="1"/>
  <c r="CA173" i="1"/>
  <c r="CC173" i="1" s="1"/>
  <c r="CA172" i="1"/>
  <c r="CC172" i="1" s="1"/>
  <c r="CA171" i="1"/>
  <c r="CC171" i="1" s="1"/>
  <c r="CA170" i="1"/>
  <c r="CC170" i="1" s="1"/>
  <c r="CA169" i="1"/>
  <c r="CC169" i="1" s="1"/>
  <c r="CA168" i="1"/>
  <c r="CC168" i="1" s="1"/>
  <c r="CA167" i="1"/>
  <c r="CC167" i="1" s="1"/>
  <c r="CA166" i="1"/>
  <c r="CC166" i="1" s="1"/>
  <c r="CA165" i="1"/>
  <c r="CC165" i="1" s="1"/>
  <c r="CA164" i="1"/>
  <c r="CC164" i="1" s="1"/>
  <c r="CA163" i="1"/>
  <c r="CC163" i="1" s="1"/>
  <c r="CA162" i="1"/>
  <c r="CC162" i="1" s="1"/>
  <c r="CA161" i="1"/>
  <c r="CC161" i="1" s="1"/>
  <c r="CA160" i="1"/>
  <c r="CC160" i="1" s="1"/>
  <c r="CA159" i="1"/>
  <c r="CC159" i="1" s="1"/>
  <c r="CA158" i="1"/>
  <c r="CC158" i="1" s="1"/>
  <c r="CA157" i="1"/>
  <c r="CC157" i="1" s="1"/>
  <c r="CA156" i="1"/>
  <c r="CC156" i="1" s="1"/>
  <c r="CA155" i="1"/>
  <c r="CC155" i="1" s="1"/>
  <c r="CA154" i="1"/>
  <c r="CC154" i="1" s="1"/>
  <c r="CA153" i="1"/>
  <c r="CC153" i="1" s="1"/>
  <c r="CA152" i="1"/>
  <c r="CC152" i="1" s="1"/>
  <c r="CI152" i="1" s="1"/>
  <c r="CJ152" i="1" s="1"/>
  <c r="CA151" i="1"/>
  <c r="CC151" i="1" s="1"/>
  <c r="CA150" i="1"/>
  <c r="CC150" i="1" s="1"/>
  <c r="CA149" i="1"/>
  <c r="CC149" i="1" s="1"/>
  <c r="CA148" i="1"/>
  <c r="CC148" i="1" s="1"/>
  <c r="CA147" i="1"/>
  <c r="CC147" i="1" s="1"/>
  <c r="CA146" i="1"/>
  <c r="CC146" i="1" s="1"/>
  <c r="CA145" i="1"/>
  <c r="CC145" i="1" s="1"/>
  <c r="CA144" i="1"/>
  <c r="CC144" i="1" s="1"/>
  <c r="CA143" i="1"/>
  <c r="CC143" i="1" s="1"/>
  <c r="CA142" i="1"/>
  <c r="CC142" i="1" s="1"/>
  <c r="CA141" i="1"/>
  <c r="CC141" i="1" s="1"/>
  <c r="CA140" i="1"/>
  <c r="CC140" i="1" s="1"/>
  <c r="CA139" i="1"/>
  <c r="CC139" i="1" s="1"/>
  <c r="CA138" i="1"/>
  <c r="CC138" i="1" s="1"/>
  <c r="CA137" i="1"/>
  <c r="CC137" i="1" s="1"/>
  <c r="CA136" i="1"/>
  <c r="CC136" i="1" s="1"/>
  <c r="CA135" i="1"/>
  <c r="CC135" i="1" s="1"/>
  <c r="CA134" i="1"/>
  <c r="CC134" i="1" s="1"/>
  <c r="CA133" i="1"/>
  <c r="CC133" i="1" s="1"/>
  <c r="CA132" i="1"/>
  <c r="CC132" i="1" s="1"/>
  <c r="CA131" i="1"/>
  <c r="CC131" i="1" s="1"/>
  <c r="CA130" i="1"/>
  <c r="CC130" i="1" s="1"/>
  <c r="CA129" i="1"/>
  <c r="CC129" i="1" s="1"/>
  <c r="CA128" i="1"/>
  <c r="CC128" i="1" s="1"/>
  <c r="CA127" i="1"/>
  <c r="CC127" i="1" s="1"/>
  <c r="CA126" i="1"/>
  <c r="CC126" i="1" s="1"/>
  <c r="CA125" i="1"/>
  <c r="CC125" i="1" s="1"/>
  <c r="CA124" i="1"/>
  <c r="CC124" i="1" s="1"/>
  <c r="CA123" i="1"/>
  <c r="CC123" i="1" s="1"/>
  <c r="CA122" i="1"/>
  <c r="CC122" i="1" s="1"/>
  <c r="CA121" i="1"/>
  <c r="CC121" i="1" s="1"/>
  <c r="CA120" i="1"/>
  <c r="CC120" i="1" s="1"/>
  <c r="CA119" i="1"/>
  <c r="CC119" i="1" s="1"/>
  <c r="CA118" i="1"/>
  <c r="CC118" i="1" s="1"/>
  <c r="CA117" i="1"/>
  <c r="CC117" i="1" s="1"/>
  <c r="CA116" i="1"/>
  <c r="CC116" i="1" s="1"/>
  <c r="CI116" i="1" s="1"/>
  <c r="CJ116" i="1" s="1"/>
  <c r="CA115" i="1"/>
  <c r="CC115" i="1" s="1"/>
  <c r="CA114" i="1"/>
  <c r="CC114" i="1" s="1"/>
  <c r="CA113" i="1"/>
  <c r="CC113" i="1" s="1"/>
  <c r="CA112" i="1"/>
  <c r="CC112" i="1" s="1"/>
  <c r="CA111" i="1"/>
  <c r="CC111" i="1" s="1"/>
  <c r="CA110" i="1"/>
  <c r="CC110" i="1" s="1"/>
  <c r="CA109" i="1"/>
  <c r="CC109" i="1" s="1"/>
  <c r="CA108" i="1"/>
  <c r="CC108" i="1" s="1"/>
  <c r="CA107" i="1"/>
  <c r="CC107" i="1" s="1"/>
  <c r="CA106" i="1"/>
  <c r="CC106" i="1" s="1"/>
  <c r="CA105" i="1"/>
  <c r="CC105" i="1" s="1"/>
  <c r="CA104" i="1"/>
  <c r="CC104" i="1" s="1"/>
  <c r="CA103" i="1"/>
  <c r="CC103" i="1" s="1"/>
  <c r="CA102" i="1"/>
  <c r="CC102" i="1" s="1"/>
  <c r="CA101" i="1"/>
  <c r="CC101" i="1" s="1"/>
  <c r="CA100" i="1"/>
  <c r="CC100" i="1" s="1"/>
  <c r="CA99" i="1"/>
  <c r="CC99" i="1" s="1"/>
  <c r="CA98" i="1"/>
  <c r="CC98" i="1" s="1"/>
  <c r="CA97" i="1"/>
  <c r="CC97" i="1" s="1"/>
  <c r="CA96" i="1"/>
  <c r="CC96" i="1" s="1"/>
  <c r="CA95" i="1"/>
  <c r="CC95" i="1" s="1"/>
  <c r="CA94" i="1"/>
  <c r="CC94" i="1" s="1"/>
  <c r="CA93" i="1"/>
  <c r="CC93" i="1" s="1"/>
  <c r="CA92" i="1"/>
  <c r="CC92" i="1" s="1"/>
  <c r="CA91" i="1"/>
  <c r="CC91" i="1" s="1"/>
  <c r="CA90" i="1"/>
  <c r="CC90" i="1" s="1"/>
  <c r="CA89" i="1"/>
  <c r="CC89" i="1" s="1"/>
  <c r="CA88" i="1"/>
  <c r="CC88" i="1" s="1"/>
  <c r="CI88" i="1" s="1"/>
  <c r="CJ88" i="1" s="1"/>
  <c r="CA87" i="1"/>
  <c r="CC87" i="1" s="1"/>
  <c r="CA86" i="1"/>
  <c r="CC86" i="1" s="1"/>
  <c r="CA85" i="1"/>
  <c r="CC85" i="1" s="1"/>
  <c r="CA84" i="1"/>
  <c r="CC84" i="1" s="1"/>
  <c r="CA83" i="1"/>
  <c r="CC83" i="1" s="1"/>
  <c r="CA82" i="1"/>
  <c r="CC82" i="1" s="1"/>
  <c r="CA81" i="1"/>
  <c r="CC81" i="1" s="1"/>
  <c r="CA80" i="1"/>
  <c r="CC80" i="1" s="1"/>
  <c r="CA79" i="1"/>
  <c r="CC79" i="1" s="1"/>
  <c r="CA78" i="1"/>
  <c r="CC78" i="1" s="1"/>
  <c r="CA77" i="1"/>
  <c r="CC77" i="1" s="1"/>
  <c r="CA76" i="1"/>
  <c r="CC76" i="1" s="1"/>
  <c r="CA75" i="1"/>
  <c r="CC75" i="1" s="1"/>
  <c r="CA74" i="1"/>
  <c r="CC74" i="1" s="1"/>
  <c r="CA73" i="1"/>
  <c r="CC73" i="1" s="1"/>
  <c r="CA72" i="1"/>
  <c r="CC72" i="1" s="1"/>
  <c r="CA71" i="1"/>
  <c r="CC71" i="1" s="1"/>
  <c r="CA70" i="1"/>
  <c r="CC70" i="1" s="1"/>
  <c r="CA69" i="1"/>
  <c r="CC69" i="1" s="1"/>
  <c r="CA68" i="1"/>
  <c r="CC68" i="1" s="1"/>
  <c r="CI68" i="1" s="1"/>
  <c r="CJ68" i="1" s="1"/>
  <c r="CA67" i="1"/>
  <c r="CC67" i="1" s="1"/>
  <c r="CA66" i="1"/>
  <c r="CC66" i="1" s="1"/>
  <c r="CA65" i="1"/>
  <c r="CC65" i="1" s="1"/>
  <c r="CA64" i="1"/>
  <c r="CC64" i="1" s="1"/>
  <c r="CA63" i="1"/>
  <c r="CC63" i="1" s="1"/>
  <c r="CA62" i="1"/>
  <c r="CC62" i="1" s="1"/>
  <c r="CA61" i="1"/>
  <c r="CC61" i="1" s="1"/>
  <c r="CA60" i="1"/>
  <c r="CC60" i="1" s="1"/>
  <c r="CA59" i="1"/>
  <c r="CC59" i="1" s="1"/>
  <c r="CA58" i="1"/>
  <c r="CC58" i="1" s="1"/>
  <c r="CA57" i="1"/>
  <c r="CC57" i="1" s="1"/>
  <c r="CA56" i="1"/>
  <c r="CC56" i="1" s="1"/>
  <c r="CA55" i="1"/>
  <c r="CC55" i="1" s="1"/>
  <c r="CA54" i="1"/>
  <c r="CC54" i="1" s="1"/>
  <c r="CA53" i="1"/>
  <c r="CC53" i="1" s="1"/>
  <c r="CA52" i="1"/>
  <c r="CC52" i="1" s="1"/>
  <c r="CI52" i="1" s="1"/>
  <c r="CJ52" i="1" s="1"/>
  <c r="CA51" i="1"/>
  <c r="CC51" i="1" s="1"/>
  <c r="CA50" i="1"/>
  <c r="CC50" i="1" s="1"/>
  <c r="CA49" i="1"/>
  <c r="CC49" i="1" s="1"/>
  <c r="CA48" i="1"/>
  <c r="CC48" i="1" s="1"/>
  <c r="CA47" i="1"/>
  <c r="CC47" i="1" s="1"/>
  <c r="CA46" i="1"/>
  <c r="CC46" i="1" s="1"/>
  <c r="CA45" i="1"/>
  <c r="CC45" i="1" s="1"/>
  <c r="CA44" i="1"/>
  <c r="CC44" i="1" s="1"/>
  <c r="CA43" i="1"/>
  <c r="CC43" i="1" s="1"/>
  <c r="CA42" i="1"/>
  <c r="CC42" i="1" s="1"/>
  <c r="CA41" i="1"/>
  <c r="CC41" i="1" s="1"/>
  <c r="CA40" i="1"/>
  <c r="CC40" i="1" s="1"/>
  <c r="CA39" i="1"/>
  <c r="CC39" i="1" s="1"/>
  <c r="CA38" i="1"/>
  <c r="CC38" i="1" s="1"/>
  <c r="CA37" i="1"/>
  <c r="CC37" i="1" s="1"/>
  <c r="CA36" i="1"/>
  <c r="CC36" i="1" s="1"/>
  <c r="CI36" i="1" s="1"/>
  <c r="CJ36" i="1" s="1"/>
  <c r="CA35" i="1"/>
  <c r="CC35" i="1" s="1"/>
  <c r="CA34" i="1"/>
  <c r="CC34" i="1" s="1"/>
  <c r="CA33" i="1"/>
  <c r="CC33" i="1" s="1"/>
  <c r="CA32" i="1"/>
  <c r="CC32" i="1" s="1"/>
  <c r="CA31" i="1"/>
  <c r="CC31" i="1" s="1"/>
  <c r="CA30" i="1"/>
  <c r="CC30" i="1" s="1"/>
  <c r="CA29" i="1"/>
  <c r="CC29" i="1" s="1"/>
  <c r="CA28" i="1"/>
  <c r="CC28" i="1" s="1"/>
  <c r="CA27" i="1"/>
  <c r="CC27" i="1" s="1"/>
  <c r="CA26" i="1"/>
  <c r="CC26" i="1" s="1"/>
  <c r="CA25" i="1"/>
  <c r="CC25" i="1" s="1"/>
  <c r="CA24" i="1"/>
  <c r="CC24" i="1" s="1"/>
  <c r="CA23" i="1"/>
  <c r="CC23" i="1" s="1"/>
  <c r="CA22" i="1"/>
  <c r="CC22" i="1" s="1"/>
  <c r="CA21" i="1"/>
  <c r="CC21" i="1" s="1"/>
  <c r="CA20" i="1"/>
  <c r="CC20" i="1" s="1"/>
  <c r="CA19" i="1"/>
  <c r="CC19" i="1" s="1"/>
  <c r="CA18" i="1"/>
  <c r="CC18" i="1" s="1"/>
  <c r="CA17" i="1"/>
  <c r="CC17" i="1" s="1"/>
  <c r="CA16" i="1"/>
  <c r="CC16" i="1" s="1"/>
  <c r="CA15" i="1"/>
  <c r="CC15" i="1" s="1"/>
  <c r="CA14" i="1"/>
  <c r="CC14" i="1" s="1"/>
  <c r="CA13" i="1"/>
  <c r="CC13" i="1" s="1"/>
  <c r="CA12" i="1"/>
  <c r="CC12" i="1" s="1"/>
  <c r="CA11" i="1"/>
  <c r="CC11" i="1" s="1"/>
  <c r="CA10" i="1"/>
  <c r="CC10" i="1" s="1"/>
  <c r="CA9" i="1"/>
  <c r="CC9" i="1" s="1"/>
  <c r="CA8" i="1"/>
  <c r="CC8" i="1" s="1"/>
  <c r="CA7" i="1"/>
  <c r="CC7" i="1" s="1"/>
  <c r="CA6" i="1"/>
  <c r="CC6" i="1" s="1"/>
  <c r="CA5" i="1"/>
  <c r="CC5" i="1" s="1"/>
  <c r="CA4" i="1"/>
  <c r="CC4" i="1" s="1"/>
  <c r="CI4" i="1" s="1"/>
  <c r="CJ4" i="1" s="1"/>
  <c r="BV192" i="1"/>
  <c r="BV191" i="1"/>
  <c r="BV190" i="1"/>
  <c r="BV189" i="1"/>
  <c r="BV188" i="1"/>
  <c r="BV187" i="1"/>
  <c r="BV186" i="1"/>
  <c r="BV185" i="1"/>
  <c r="BV184" i="1"/>
  <c r="BV183" i="1"/>
  <c r="BV182" i="1"/>
  <c r="BV181" i="1"/>
  <c r="BV180" i="1"/>
  <c r="BV179" i="1"/>
  <c r="BV178" i="1"/>
  <c r="BV177" i="1"/>
  <c r="BV176" i="1"/>
  <c r="BV175" i="1"/>
  <c r="BV174" i="1"/>
  <c r="BV173" i="1"/>
  <c r="BV172" i="1"/>
  <c r="BV171" i="1"/>
  <c r="BV170" i="1"/>
  <c r="BV169" i="1"/>
  <c r="BV168" i="1"/>
  <c r="BV167" i="1"/>
  <c r="BV166" i="1"/>
  <c r="BV165" i="1"/>
  <c r="BV164" i="1"/>
  <c r="BV163" i="1"/>
  <c r="BV162" i="1"/>
  <c r="BV161" i="1"/>
  <c r="BV160" i="1"/>
  <c r="BV159" i="1"/>
  <c r="BV158" i="1"/>
  <c r="BV157" i="1"/>
  <c r="BV156" i="1"/>
  <c r="BV155" i="1"/>
  <c r="BV154" i="1"/>
  <c r="BV153" i="1"/>
  <c r="BV152" i="1"/>
  <c r="BV151" i="1"/>
  <c r="BV150" i="1"/>
  <c r="BV149" i="1"/>
  <c r="BV148" i="1"/>
  <c r="BV147" i="1"/>
  <c r="BV146" i="1"/>
  <c r="BV145" i="1"/>
  <c r="BV144" i="1"/>
  <c r="BV143" i="1"/>
  <c r="BV142" i="1"/>
  <c r="BV141" i="1"/>
  <c r="BV140" i="1"/>
  <c r="BV139" i="1"/>
  <c r="BV138" i="1"/>
  <c r="BV137" i="1"/>
  <c r="BV136" i="1"/>
  <c r="BV135" i="1"/>
  <c r="BV134" i="1"/>
  <c r="BV133" i="1"/>
  <c r="BV132" i="1"/>
  <c r="BV131" i="1"/>
  <c r="BV130" i="1"/>
  <c r="BV129" i="1"/>
  <c r="BV128" i="1"/>
  <c r="BV127" i="1"/>
  <c r="BV126" i="1"/>
  <c r="BV125" i="1"/>
  <c r="BV124" i="1"/>
  <c r="BV123" i="1"/>
  <c r="BV122" i="1"/>
  <c r="BV121" i="1"/>
  <c r="BV120" i="1"/>
  <c r="BV119" i="1"/>
  <c r="BV118" i="1"/>
  <c r="BV117" i="1"/>
  <c r="BV116" i="1"/>
  <c r="BV115" i="1"/>
  <c r="BV114" i="1"/>
  <c r="BV113" i="1"/>
  <c r="BV112" i="1"/>
  <c r="BV111" i="1"/>
  <c r="BV110" i="1"/>
  <c r="BV109" i="1"/>
  <c r="BV108" i="1"/>
  <c r="BV107" i="1"/>
  <c r="BV106" i="1"/>
  <c r="BV105" i="1"/>
  <c r="BV104" i="1"/>
  <c r="BV103" i="1"/>
  <c r="BV102" i="1"/>
  <c r="BV101" i="1"/>
  <c r="BV100" i="1"/>
  <c r="BV99" i="1"/>
  <c r="BV98" i="1"/>
  <c r="BV97" i="1"/>
  <c r="BV96" i="1"/>
  <c r="BV95" i="1"/>
  <c r="BV94" i="1"/>
  <c r="BV93" i="1"/>
  <c r="BV92" i="1"/>
  <c r="BV91" i="1"/>
  <c r="BV90" i="1"/>
  <c r="BV89" i="1"/>
  <c r="BV88" i="1"/>
  <c r="BV87" i="1"/>
  <c r="BV86" i="1"/>
  <c r="BV85" i="1"/>
  <c r="BV84" i="1"/>
  <c r="BV83" i="1"/>
  <c r="BV82" i="1"/>
  <c r="BV81" i="1"/>
  <c r="BV80" i="1"/>
  <c r="BV79" i="1"/>
  <c r="BV78" i="1"/>
  <c r="BV77" i="1"/>
  <c r="BV76" i="1"/>
  <c r="BV75" i="1"/>
  <c r="BV74" i="1"/>
  <c r="BV73" i="1"/>
  <c r="BV72" i="1"/>
  <c r="BV71" i="1"/>
  <c r="BV70" i="1"/>
  <c r="BV69" i="1"/>
  <c r="BV68" i="1"/>
  <c r="BV67" i="1"/>
  <c r="BV66" i="1"/>
  <c r="BV65" i="1"/>
  <c r="BV64" i="1"/>
  <c r="BV63" i="1"/>
  <c r="BV62" i="1"/>
  <c r="BV61" i="1"/>
  <c r="BV60" i="1"/>
  <c r="BV59" i="1"/>
  <c r="BV58" i="1"/>
  <c r="BV57" i="1"/>
  <c r="BV56" i="1"/>
  <c r="BV55" i="1"/>
  <c r="BV54" i="1"/>
  <c r="BV53" i="1"/>
  <c r="BV52" i="1"/>
  <c r="BV51" i="1"/>
  <c r="BV50" i="1"/>
  <c r="BV49" i="1"/>
  <c r="BV48" i="1"/>
  <c r="BV47" i="1"/>
  <c r="BV46" i="1"/>
  <c r="BV45" i="1"/>
  <c r="BV44" i="1"/>
  <c r="BV43" i="1"/>
  <c r="BV42" i="1"/>
  <c r="BV41" i="1"/>
  <c r="BV40" i="1"/>
  <c r="BV39" i="1"/>
  <c r="BV38" i="1"/>
  <c r="BV37" i="1"/>
  <c r="BV36" i="1"/>
  <c r="BV35" i="1"/>
  <c r="BV34" i="1"/>
  <c r="BV33" i="1"/>
  <c r="BV32" i="1"/>
  <c r="BV31" i="1"/>
  <c r="BV30" i="1"/>
  <c r="BV29" i="1"/>
  <c r="BV28" i="1"/>
  <c r="BV27" i="1"/>
  <c r="BV26" i="1"/>
  <c r="BV25" i="1"/>
  <c r="BV24" i="1"/>
  <c r="BV23" i="1"/>
  <c r="BV22" i="1"/>
  <c r="BV21" i="1"/>
  <c r="BV20" i="1"/>
  <c r="BV19" i="1"/>
  <c r="BV18" i="1"/>
  <c r="BV17" i="1"/>
  <c r="BV16" i="1"/>
  <c r="BV15" i="1"/>
  <c r="BV14" i="1"/>
  <c r="BV13" i="1"/>
  <c r="BV12" i="1"/>
  <c r="BV11" i="1"/>
  <c r="BV10" i="1"/>
  <c r="BV9" i="1"/>
  <c r="BV8" i="1"/>
  <c r="BV7" i="1"/>
  <c r="BV6" i="1"/>
  <c r="BV5" i="1"/>
  <c r="BV4" i="1"/>
  <c r="CI92" i="1" l="1"/>
  <c r="CJ92" i="1" s="1"/>
  <c r="DQ152" i="1"/>
  <c r="DR152" i="1" s="1"/>
  <c r="CI24" i="1"/>
  <c r="CJ24" i="1" s="1"/>
  <c r="DQ88" i="1"/>
  <c r="DR88" i="1" s="1"/>
  <c r="DQ92" i="1"/>
  <c r="DR92" i="1" s="1"/>
  <c r="DQ104" i="1"/>
  <c r="DR104" i="1" s="1"/>
  <c r="CI124" i="1"/>
  <c r="CJ124" i="1" s="1"/>
  <c r="DQ47" i="1"/>
  <c r="DR47" i="1" s="1"/>
  <c r="CI27" i="1"/>
  <c r="CJ27" i="1" s="1"/>
  <c r="CI51" i="1"/>
  <c r="CJ51" i="1" s="1"/>
  <c r="CI103" i="1"/>
  <c r="CJ103" i="1" s="1"/>
  <c r="CI115" i="1"/>
  <c r="CJ115" i="1" s="1"/>
  <c r="CI55" i="1"/>
  <c r="CJ55" i="1" s="1"/>
  <c r="CI56" i="1"/>
  <c r="CJ56" i="1" s="1"/>
  <c r="CI184" i="1"/>
  <c r="CJ184" i="1" s="1"/>
  <c r="DQ18" i="1"/>
  <c r="DR18" i="1" s="1"/>
  <c r="DQ43" i="1"/>
  <c r="DR43" i="1" s="1"/>
  <c r="DQ93" i="1"/>
  <c r="DR93" i="1" s="1"/>
  <c r="DQ136" i="1"/>
  <c r="DR136" i="1" s="1"/>
  <c r="DQ140" i="1"/>
  <c r="DR140" i="1" s="1"/>
  <c r="DQ181" i="1"/>
  <c r="DR181" i="1" s="1"/>
  <c r="CI141" i="1"/>
  <c r="CJ141" i="1" s="1"/>
  <c r="DQ9" i="1"/>
  <c r="DR9" i="1" s="1"/>
  <c r="DQ79" i="1"/>
  <c r="DR79" i="1" s="1"/>
  <c r="DQ158" i="1"/>
  <c r="DR158" i="1" s="1"/>
  <c r="CI71" i="1"/>
  <c r="CJ71" i="1" s="1"/>
  <c r="CI87" i="1"/>
  <c r="CJ87" i="1" s="1"/>
  <c r="CI8" i="1"/>
  <c r="CJ8" i="1" s="1"/>
  <c r="CI40" i="1"/>
  <c r="CJ40" i="1" s="1"/>
  <c r="DQ59" i="1"/>
  <c r="DR59" i="1" s="1"/>
  <c r="CI45" i="1"/>
  <c r="CJ45" i="1" s="1"/>
  <c r="CI61" i="1"/>
  <c r="CJ61" i="1" s="1"/>
  <c r="CI93" i="1"/>
  <c r="CJ93" i="1" s="1"/>
  <c r="CI125" i="1"/>
  <c r="CJ125" i="1" s="1"/>
  <c r="DQ63" i="1"/>
  <c r="DR63" i="1" s="1"/>
  <c r="DQ74" i="1"/>
  <c r="DR74" i="1" s="1"/>
  <c r="DQ144" i="1"/>
  <c r="DR144" i="1" s="1"/>
  <c r="DQ148" i="1"/>
  <c r="DR148" i="1" s="1"/>
  <c r="DQ156" i="1"/>
  <c r="DR156" i="1" s="1"/>
  <c r="DQ182" i="1"/>
  <c r="DR182" i="1" s="1"/>
  <c r="CI72" i="1"/>
  <c r="CJ72" i="1" s="1"/>
  <c r="CI120" i="1"/>
  <c r="CJ120" i="1" s="1"/>
  <c r="CI147" i="1"/>
  <c r="CJ147" i="1" s="1"/>
  <c r="CI179" i="1"/>
  <c r="CJ179" i="1" s="1"/>
  <c r="CI6" i="1"/>
  <c r="CJ6" i="1" s="1"/>
  <c r="CI10" i="1"/>
  <c r="CJ10" i="1" s="1"/>
  <c r="CI14" i="1"/>
  <c r="CJ14" i="1" s="1"/>
  <c r="CI18" i="1"/>
  <c r="CJ18" i="1" s="1"/>
  <c r="CI22" i="1"/>
  <c r="CJ22" i="1" s="1"/>
  <c r="CI26" i="1"/>
  <c r="CJ26" i="1" s="1"/>
  <c r="CI30" i="1"/>
  <c r="CJ30" i="1" s="1"/>
  <c r="CI34" i="1"/>
  <c r="CJ34" i="1" s="1"/>
  <c r="CI38" i="1"/>
  <c r="CJ38" i="1" s="1"/>
  <c r="CI42" i="1"/>
  <c r="CJ42" i="1" s="1"/>
  <c r="CI46" i="1"/>
  <c r="CJ46" i="1" s="1"/>
  <c r="CI50" i="1"/>
  <c r="CJ50" i="1" s="1"/>
  <c r="CI54" i="1"/>
  <c r="CJ54" i="1" s="1"/>
  <c r="CI58" i="1"/>
  <c r="CJ58" i="1" s="1"/>
  <c r="CI62" i="1"/>
  <c r="CJ62" i="1" s="1"/>
  <c r="CI66" i="1"/>
  <c r="CJ66" i="1" s="1"/>
  <c r="CI70" i="1"/>
  <c r="CJ70" i="1" s="1"/>
  <c r="CI74" i="1"/>
  <c r="CJ74" i="1" s="1"/>
  <c r="CI78" i="1"/>
  <c r="CJ78" i="1" s="1"/>
  <c r="CI82" i="1"/>
  <c r="CJ82" i="1" s="1"/>
  <c r="CI86" i="1"/>
  <c r="CJ86" i="1" s="1"/>
  <c r="CI90" i="1"/>
  <c r="CJ90" i="1" s="1"/>
  <c r="CI94" i="1"/>
  <c r="CJ94" i="1" s="1"/>
  <c r="CI98" i="1"/>
  <c r="CJ98" i="1" s="1"/>
  <c r="CI102" i="1"/>
  <c r="CJ102" i="1" s="1"/>
  <c r="CI106" i="1"/>
  <c r="CJ106" i="1" s="1"/>
  <c r="CI110" i="1"/>
  <c r="CJ110" i="1" s="1"/>
  <c r="CI114" i="1"/>
  <c r="CJ114" i="1" s="1"/>
  <c r="CI118" i="1"/>
  <c r="CJ118" i="1" s="1"/>
  <c r="CI122" i="1"/>
  <c r="CJ122" i="1" s="1"/>
  <c r="CI126" i="1"/>
  <c r="CJ126" i="1" s="1"/>
  <c r="CI130" i="1"/>
  <c r="CJ130" i="1" s="1"/>
  <c r="CI134" i="1"/>
  <c r="CJ134" i="1" s="1"/>
  <c r="CI138" i="1"/>
  <c r="CJ138" i="1" s="1"/>
  <c r="CI142" i="1"/>
  <c r="CJ142" i="1" s="1"/>
  <c r="CI146" i="1"/>
  <c r="CJ146" i="1" s="1"/>
  <c r="CI150" i="1"/>
  <c r="CJ150" i="1" s="1"/>
  <c r="CI154" i="1"/>
  <c r="CJ154" i="1" s="1"/>
  <c r="CI158" i="1"/>
  <c r="CJ158" i="1" s="1"/>
  <c r="CI162" i="1"/>
  <c r="CJ162" i="1" s="1"/>
  <c r="CI166" i="1"/>
  <c r="CJ166" i="1" s="1"/>
  <c r="CI170" i="1"/>
  <c r="CJ170" i="1" s="1"/>
  <c r="CI174" i="1"/>
  <c r="CJ174" i="1" s="1"/>
  <c r="CI178" i="1"/>
  <c r="CJ178" i="1" s="1"/>
  <c r="CI182" i="1"/>
  <c r="CJ182" i="1" s="1"/>
  <c r="CI186" i="1"/>
  <c r="CJ186" i="1" s="1"/>
  <c r="CI190" i="1"/>
  <c r="CJ190" i="1" s="1"/>
  <c r="DQ11" i="1"/>
  <c r="DR11" i="1" s="1"/>
  <c r="DQ142" i="1"/>
  <c r="DR142" i="1" s="1"/>
  <c r="DQ154" i="1"/>
  <c r="DR154" i="1" s="1"/>
  <c r="DQ186" i="1"/>
  <c r="DR186" i="1" s="1"/>
  <c r="CI77" i="1"/>
  <c r="CJ77" i="1" s="1"/>
  <c r="CI173" i="1"/>
  <c r="CJ173" i="1" s="1"/>
  <c r="CI119" i="1"/>
  <c r="CJ119" i="1" s="1"/>
  <c r="CI132" i="1"/>
  <c r="CJ132" i="1" s="1"/>
  <c r="CI164" i="1"/>
  <c r="CJ164" i="1" s="1"/>
  <c r="DQ161" i="1"/>
  <c r="DR161" i="1" s="1"/>
  <c r="CI16" i="1"/>
  <c r="CJ16" i="1" s="1"/>
  <c r="CI28" i="1"/>
  <c r="CJ28" i="1" s="1"/>
  <c r="CI60" i="1"/>
  <c r="CJ60" i="1" s="1"/>
  <c r="CI84" i="1"/>
  <c r="CJ84" i="1" s="1"/>
  <c r="CI100" i="1"/>
  <c r="CJ100" i="1" s="1"/>
  <c r="CI136" i="1"/>
  <c r="CJ136" i="1" s="1"/>
  <c r="CI148" i="1"/>
  <c r="CJ148" i="1" s="1"/>
  <c r="CI168" i="1"/>
  <c r="CJ168" i="1" s="1"/>
  <c r="CI15" i="1"/>
  <c r="CJ15" i="1" s="1"/>
  <c r="CI67" i="1"/>
  <c r="CJ67" i="1" s="1"/>
  <c r="CI83" i="1"/>
  <c r="CJ83" i="1" s="1"/>
  <c r="CI131" i="1"/>
  <c r="CJ131" i="1" s="1"/>
  <c r="DQ20" i="1"/>
  <c r="DE20" i="1" s="1"/>
  <c r="DQ28" i="1"/>
  <c r="DR28" i="1" s="1"/>
  <c r="DQ75" i="1"/>
  <c r="DR75" i="1" s="1"/>
  <c r="DE181" i="1"/>
  <c r="CI13" i="1"/>
  <c r="CJ13" i="1" s="1"/>
  <c r="CI189" i="1"/>
  <c r="CJ189" i="1" s="1"/>
  <c r="CI20" i="1"/>
  <c r="CJ20" i="1" s="1"/>
  <c r="CI104" i="1"/>
  <c r="CJ104" i="1" s="1"/>
  <c r="CI156" i="1"/>
  <c r="CJ156" i="1" s="1"/>
  <c r="CI188" i="1"/>
  <c r="CJ188" i="1" s="1"/>
  <c r="CI19" i="1"/>
  <c r="CJ19" i="1" s="1"/>
  <c r="CI31" i="1"/>
  <c r="CJ31" i="1" s="1"/>
  <c r="CI29" i="1"/>
  <c r="CJ29" i="1" s="1"/>
  <c r="CI109" i="1"/>
  <c r="CJ109" i="1" s="1"/>
  <c r="CI157" i="1"/>
  <c r="CJ157" i="1" s="1"/>
  <c r="DQ70" i="1"/>
  <c r="DR70" i="1" s="1"/>
  <c r="DQ82" i="1"/>
  <c r="DR82" i="1" s="1"/>
  <c r="DQ101" i="1"/>
  <c r="DR101" i="1" s="1"/>
  <c r="DQ105" i="1"/>
  <c r="DR105" i="1" s="1"/>
  <c r="DQ138" i="1"/>
  <c r="DR138" i="1" s="1"/>
  <c r="DQ145" i="1"/>
  <c r="DR145" i="1" s="1"/>
  <c r="DQ160" i="1"/>
  <c r="DR160" i="1" s="1"/>
  <c r="DQ37" i="1"/>
  <c r="DR37" i="1" s="1"/>
  <c r="DQ38" i="1"/>
  <c r="DR38" i="1" s="1"/>
  <c r="DQ42" i="1"/>
  <c r="DR42" i="1" s="1"/>
  <c r="DQ83" i="1"/>
  <c r="DR83" i="1" s="1"/>
  <c r="DQ99" i="1"/>
  <c r="DR99" i="1" s="1"/>
  <c r="DQ132" i="1"/>
  <c r="DR132" i="1" s="1"/>
  <c r="DQ174" i="1"/>
  <c r="DR174" i="1" s="1"/>
  <c r="DQ189" i="1"/>
  <c r="DR189" i="1" s="1"/>
  <c r="CI135" i="1"/>
  <c r="CJ135" i="1" s="1"/>
  <c r="CI151" i="1"/>
  <c r="CJ151" i="1" s="1"/>
  <c r="CI167" i="1"/>
  <c r="CJ167" i="1" s="1"/>
  <c r="CI183" i="1"/>
  <c r="CJ183" i="1" s="1"/>
  <c r="CI35" i="1"/>
  <c r="CJ35" i="1" s="1"/>
  <c r="CI99" i="1"/>
  <c r="CJ99" i="1" s="1"/>
  <c r="CI163" i="1"/>
  <c r="CJ163" i="1" s="1"/>
  <c r="DQ49" i="1"/>
  <c r="DR49" i="1" s="1"/>
  <c r="DQ50" i="1"/>
  <c r="DR50" i="1" s="1"/>
  <c r="DQ53" i="1"/>
  <c r="DR53" i="1" s="1"/>
  <c r="DQ54" i="1"/>
  <c r="DR54" i="1" s="1"/>
  <c r="DQ58" i="1"/>
  <c r="DR58" i="1" s="1"/>
  <c r="DQ103" i="1"/>
  <c r="DR103" i="1" s="1"/>
  <c r="DQ185" i="1"/>
  <c r="DR185" i="1" s="1"/>
  <c r="DQ190" i="1"/>
  <c r="DR190" i="1" s="1"/>
  <c r="CI9" i="1"/>
  <c r="CJ9" i="1" s="1"/>
  <c r="CI17" i="1"/>
  <c r="CJ17" i="1" s="1"/>
  <c r="CI41" i="1"/>
  <c r="CJ41" i="1" s="1"/>
  <c r="CI49" i="1"/>
  <c r="CJ49" i="1" s="1"/>
  <c r="CI73" i="1"/>
  <c r="CJ73" i="1" s="1"/>
  <c r="CI81" i="1"/>
  <c r="CJ81" i="1" s="1"/>
  <c r="CI105" i="1"/>
  <c r="CJ105" i="1" s="1"/>
  <c r="CI113" i="1"/>
  <c r="CJ113" i="1" s="1"/>
  <c r="CI137" i="1"/>
  <c r="CJ137" i="1" s="1"/>
  <c r="CI145" i="1"/>
  <c r="CJ145" i="1" s="1"/>
  <c r="CI169" i="1"/>
  <c r="CJ169" i="1" s="1"/>
  <c r="CI177" i="1"/>
  <c r="CJ177" i="1" s="1"/>
  <c r="CI7" i="1"/>
  <c r="CJ7" i="1" s="1"/>
  <c r="CI11" i="1"/>
  <c r="CJ11" i="1" s="1"/>
  <c r="CI23" i="1"/>
  <c r="CJ23" i="1" s="1"/>
  <c r="CI39" i="1"/>
  <c r="CJ39" i="1" s="1"/>
  <c r="CI43" i="1"/>
  <c r="CJ43" i="1" s="1"/>
  <c r="CI59" i="1"/>
  <c r="CJ59" i="1" s="1"/>
  <c r="CI75" i="1"/>
  <c r="CJ75" i="1" s="1"/>
  <c r="CI91" i="1"/>
  <c r="CJ91" i="1" s="1"/>
  <c r="CI107" i="1"/>
  <c r="CJ107" i="1" s="1"/>
  <c r="CI123" i="1"/>
  <c r="CJ123" i="1" s="1"/>
  <c r="CI139" i="1"/>
  <c r="CJ139" i="1" s="1"/>
  <c r="CI155" i="1"/>
  <c r="CJ155" i="1" s="1"/>
  <c r="CI171" i="1"/>
  <c r="CJ171" i="1" s="1"/>
  <c r="CI187" i="1"/>
  <c r="CJ187" i="1" s="1"/>
  <c r="CI5" i="1"/>
  <c r="CJ5" i="1" s="1"/>
  <c r="CI12" i="1"/>
  <c r="CJ12" i="1" s="1"/>
  <c r="CI37" i="1"/>
  <c r="CJ37" i="1" s="1"/>
  <c r="CI44" i="1"/>
  <c r="CJ44" i="1" s="1"/>
  <c r="CI69" i="1"/>
  <c r="CJ69" i="1" s="1"/>
  <c r="CI76" i="1"/>
  <c r="CJ76" i="1" s="1"/>
  <c r="CI101" i="1"/>
  <c r="CJ101" i="1" s="1"/>
  <c r="CI108" i="1"/>
  <c r="CJ108" i="1" s="1"/>
  <c r="CI133" i="1"/>
  <c r="CJ133" i="1" s="1"/>
  <c r="CI140" i="1"/>
  <c r="CJ140" i="1" s="1"/>
  <c r="CI165" i="1"/>
  <c r="CJ165" i="1" s="1"/>
  <c r="CI172" i="1"/>
  <c r="CJ172" i="1" s="1"/>
  <c r="CI32" i="1"/>
  <c r="CJ32" i="1" s="1"/>
  <c r="CI48" i="1"/>
  <c r="CJ48" i="1" s="1"/>
  <c r="CI64" i="1"/>
  <c r="CJ64" i="1" s="1"/>
  <c r="CI80" i="1"/>
  <c r="CJ80" i="1" s="1"/>
  <c r="CI96" i="1"/>
  <c r="CJ96" i="1" s="1"/>
  <c r="CI112" i="1"/>
  <c r="CJ112" i="1" s="1"/>
  <c r="CI128" i="1"/>
  <c r="CJ128" i="1" s="1"/>
  <c r="CI144" i="1"/>
  <c r="CJ144" i="1" s="1"/>
  <c r="CI160" i="1"/>
  <c r="CJ160" i="1" s="1"/>
  <c r="CI176" i="1"/>
  <c r="CJ176" i="1" s="1"/>
  <c r="CI192" i="1"/>
  <c r="CJ192" i="1" s="1"/>
  <c r="CI47" i="1"/>
  <c r="CJ47" i="1" s="1"/>
  <c r="CI63" i="1"/>
  <c r="CJ63" i="1" s="1"/>
  <c r="CI79" i="1"/>
  <c r="CJ79" i="1" s="1"/>
  <c r="CI95" i="1"/>
  <c r="CJ95" i="1" s="1"/>
  <c r="CI111" i="1"/>
  <c r="CJ111" i="1" s="1"/>
  <c r="CI127" i="1"/>
  <c r="CJ127" i="1" s="1"/>
  <c r="CI143" i="1"/>
  <c r="CJ143" i="1" s="1"/>
  <c r="CI159" i="1"/>
  <c r="CJ159" i="1" s="1"/>
  <c r="CI175" i="1"/>
  <c r="CJ175" i="1" s="1"/>
  <c r="CI191" i="1"/>
  <c r="CJ191" i="1" s="1"/>
  <c r="CI25" i="1"/>
  <c r="CJ25" i="1" s="1"/>
  <c r="CI33" i="1"/>
  <c r="CJ33" i="1" s="1"/>
  <c r="CI57" i="1"/>
  <c r="CJ57" i="1" s="1"/>
  <c r="CI65" i="1"/>
  <c r="CJ65" i="1" s="1"/>
  <c r="CI89" i="1"/>
  <c r="CJ89" i="1" s="1"/>
  <c r="CI97" i="1"/>
  <c r="CJ97" i="1" s="1"/>
  <c r="CI121" i="1"/>
  <c r="CJ121" i="1" s="1"/>
  <c r="CI129" i="1"/>
  <c r="CJ129" i="1" s="1"/>
  <c r="CI153" i="1"/>
  <c r="CJ153" i="1" s="1"/>
  <c r="CI161" i="1"/>
  <c r="CJ161" i="1" s="1"/>
  <c r="CI185" i="1"/>
  <c r="CJ185" i="1" s="1"/>
  <c r="CI21" i="1"/>
  <c r="CJ21" i="1" s="1"/>
  <c r="CI53" i="1"/>
  <c r="CJ53" i="1" s="1"/>
  <c r="CI85" i="1"/>
  <c r="CJ85" i="1" s="1"/>
  <c r="CI117" i="1"/>
  <c r="CJ117" i="1" s="1"/>
  <c r="CI149" i="1"/>
  <c r="CJ149" i="1" s="1"/>
  <c r="CI181" i="1"/>
  <c r="CJ181" i="1" s="1"/>
  <c r="DQ192" i="1"/>
  <c r="DR192" i="1" s="1"/>
  <c r="DQ97" i="1"/>
  <c r="DR97" i="1" s="1"/>
  <c r="DH101" i="1"/>
  <c r="DE101" i="1"/>
  <c r="DQ188" i="1"/>
  <c r="DR188" i="1" s="1"/>
  <c r="DQ17" i="1"/>
  <c r="DR17" i="1" s="1"/>
  <c r="DQ26" i="1"/>
  <c r="DF26" i="1" s="1"/>
  <c r="DQ34" i="1"/>
  <c r="DF34" i="1" s="1"/>
  <c r="DQ65" i="1"/>
  <c r="DR65" i="1" s="1"/>
  <c r="DQ66" i="1"/>
  <c r="DR66" i="1" s="1"/>
  <c r="DQ128" i="1"/>
  <c r="DR128" i="1" s="1"/>
  <c r="DQ184" i="1"/>
  <c r="DR184" i="1" s="1"/>
  <c r="DQ10" i="1"/>
  <c r="DR10" i="1" s="1"/>
  <c r="DQ180" i="1"/>
  <c r="DR180" i="1" s="1"/>
  <c r="DQ81" i="1"/>
  <c r="DR81" i="1" s="1"/>
  <c r="DQ124" i="1"/>
  <c r="DR124" i="1" s="1"/>
  <c r="DH182" i="1"/>
  <c r="DE182" i="1"/>
  <c r="DQ183" i="1"/>
  <c r="DR183" i="1" s="1"/>
  <c r="DH186" i="1"/>
  <c r="DE186" i="1"/>
  <c r="DQ187" i="1"/>
  <c r="DR187" i="1" s="1"/>
  <c r="DH190" i="1"/>
  <c r="DQ191" i="1"/>
  <c r="DR191" i="1" s="1"/>
  <c r="DQ6" i="1"/>
  <c r="DR6" i="1" s="1"/>
  <c r="DQ14" i="1"/>
  <c r="DR14" i="1" s="1"/>
  <c r="DQ24" i="1"/>
  <c r="DR24" i="1" s="1"/>
  <c r="DQ32" i="1"/>
  <c r="DR32" i="1" s="1"/>
  <c r="DQ120" i="1"/>
  <c r="DR120" i="1" s="1"/>
  <c r="DQ141" i="1"/>
  <c r="DR141" i="1" s="1"/>
  <c r="DQ5" i="1"/>
  <c r="DR5" i="1" s="1"/>
  <c r="DQ7" i="1"/>
  <c r="DR7" i="1" s="1"/>
  <c r="DQ13" i="1"/>
  <c r="DR13" i="1" s="1"/>
  <c r="DQ15" i="1"/>
  <c r="DR15" i="1" s="1"/>
  <c r="DQ22" i="1"/>
  <c r="DR22" i="1" s="1"/>
  <c r="DQ30" i="1"/>
  <c r="DR30" i="1" s="1"/>
  <c r="DQ35" i="1"/>
  <c r="DR35" i="1" s="1"/>
  <c r="DQ39" i="1"/>
  <c r="DR39" i="1" s="1"/>
  <c r="DQ41" i="1"/>
  <c r="DR41" i="1" s="1"/>
  <c r="DQ45" i="1"/>
  <c r="DR45" i="1" s="1"/>
  <c r="DQ46" i="1"/>
  <c r="DR46" i="1" s="1"/>
  <c r="DQ51" i="1"/>
  <c r="DR51" i="1" s="1"/>
  <c r="DQ55" i="1"/>
  <c r="DR55" i="1" s="1"/>
  <c r="DQ57" i="1"/>
  <c r="DR57" i="1" s="1"/>
  <c r="DQ61" i="1"/>
  <c r="DR61" i="1" s="1"/>
  <c r="DQ62" i="1"/>
  <c r="DR62" i="1" s="1"/>
  <c r="DQ67" i="1"/>
  <c r="DR67" i="1" s="1"/>
  <c r="DQ71" i="1"/>
  <c r="DR71" i="1" s="1"/>
  <c r="DQ73" i="1"/>
  <c r="DR73" i="1" s="1"/>
  <c r="DQ116" i="1"/>
  <c r="DR116" i="1" s="1"/>
  <c r="DQ157" i="1"/>
  <c r="DR157" i="1" s="1"/>
  <c r="DQ4" i="1"/>
  <c r="DR4" i="1" s="1"/>
  <c r="DQ8" i="1"/>
  <c r="DR8" i="1" s="1"/>
  <c r="DQ12" i="1"/>
  <c r="DR12" i="1" s="1"/>
  <c r="DQ16" i="1"/>
  <c r="DR16" i="1" s="1"/>
  <c r="DQ19" i="1"/>
  <c r="DR19" i="1" s="1"/>
  <c r="DQ21" i="1"/>
  <c r="DR21" i="1" s="1"/>
  <c r="DQ23" i="1"/>
  <c r="DR23" i="1" s="1"/>
  <c r="DQ25" i="1"/>
  <c r="DR25" i="1" s="1"/>
  <c r="DQ27" i="1"/>
  <c r="DR27" i="1" s="1"/>
  <c r="DQ29" i="1"/>
  <c r="DR29" i="1" s="1"/>
  <c r="DQ31" i="1"/>
  <c r="DR31" i="1" s="1"/>
  <c r="DQ78" i="1"/>
  <c r="DR78" i="1" s="1"/>
  <c r="DH85" i="1"/>
  <c r="DQ87" i="1"/>
  <c r="DR87" i="1" s="1"/>
  <c r="DQ89" i="1"/>
  <c r="DR89" i="1" s="1"/>
  <c r="DQ108" i="1"/>
  <c r="DR108" i="1" s="1"/>
  <c r="DQ109" i="1"/>
  <c r="DF109" i="1" s="1"/>
  <c r="DQ113" i="1"/>
  <c r="DF113" i="1" s="1"/>
  <c r="DH114" i="1"/>
  <c r="DQ115" i="1"/>
  <c r="DR115" i="1" s="1"/>
  <c r="DQ117" i="1"/>
  <c r="DF117" i="1" s="1"/>
  <c r="DH118" i="1"/>
  <c r="DQ119" i="1"/>
  <c r="DR119" i="1" s="1"/>
  <c r="DQ121" i="1"/>
  <c r="DR121" i="1" s="1"/>
  <c r="DH122" i="1"/>
  <c r="DQ123" i="1"/>
  <c r="DR123" i="1" s="1"/>
  <c r="DQ125" i="1"/>
  <c r="DR125" i="1" s="1"/>
  <c r="DH126" i="1"/>
  <c r="DQ127" i="1"/>
  <c r="DR127" i="1" s="1"/>
  <c r="DQ129" i="1"/>
  <c r="DF129" i="1" s="1"/>
  <c r="DQ146" i="1"/>
  <c r="DR146" i="1" s="1"/>
  <c r="DQ149" i="1"/>
  <c r="DR149" i="1" s="1"/>
  <c r="DQ162" i="1"/>
  <c r="DR162" i="1" s="1"/>
  <c r="DH169" i="1"/>
  <c r="DQ173" i="1"/>
  <c r="DR173" i="1" s="1"/>
  <c r="DQ85" i="1"/>
  <c r="DR85" i="1" s="1"/>
  <c r="DQ114" i="1"/>
  <c r="DR114" i="1" s="1"/>
  <c r="DQ118" i="1"/>
  <c r="DR118" i="1" s="1"/>
  <c r="DQ122" i="1"/>
  <c r="DR122" i="1" s="1"/>
  <c r="DQ126" i="1"/>
  <c r="DR126" i="1" s="1"/>
  <c r="DQ137" i="1"/>
  <c r="DR137" i="1" s="1"/>
  <c r="DQ153" i="1"/>
  <c r="DR153" i="1" s="1"/>
  <c r="DQ165" i="1"/>
  <c r="DR165" i="1" s="1"/>
  <c r="DQ169" i="1"/>
  <c r="DR169" i="1" s="1"/>
  <c r="DQ172" i="1"/>
  <c r="DR172" i="1" s="1"/>
  <c r="DQ33" i="1"/>
  <c r="DR33" i="1" s="1"/>
  <c r="DQ36" i="1"/>
  <c r="DR36" i="1" s="1"/>
  <c r="DQ40" i="1"/>
  <c r="DR40" i="1" s="1"/>
  <c r="DQ44" i="1"/>
  <c r="DR44" i="1" s="1"/>
  <c r="DQ48" i="1"/>
  <c r="DR48" i="1" s="1"/>
  <c r="DQ52" i="1"/>
  <c r="DR52" i="1" s="1"/>
  <c r="DQ56" i="1"/>
  <c r="DR56" i="1" s="1"/>
  <c r="DQ60" i="1"/>
  <c r="DR60" i="1" s="1"/>
  <c r="DQ64" i="1"/>
  <c r="DR64" i="1" s="1"/>
  <c r="DQ68" i="1"/>
  <c r="DR68" i="1" s="1"/>
  <c r="DQ72" i="1"/>
  <c r="DR72" i="1" s="1"/>
  <c r="DQ76" i="1"/>
  <c r="DR76" i="1" s="1"/>
  <c r="DQ80" i="1"/>
  <c r="DR80" i="1" s="1"/>
  <c r="DQ84" i="1"/>
  <c r="DR84" i="1" s="1"/>
  <c r="DF92" i="1"/>
  <c r="DQ95" i="1"/>
  <c r="DR95" i="1" s="1"/>
  <c r="DQ100" i="1"/>
  <c r="DR100" i="1" s="1"/>
  <c r="DQ111" i="1"/>
  <c r="DR111" i="1" s="1"/>
  <c r="DQ170" i="1"/>
  <c r="DR170" i="1" s="1"/>
  <c r="DF88" i="1"/>
  <c r="DQ91" i="1"/>
  <c r="DR91" i="1" s="1"/>
  <c r="DQ96" i="1"/>
  <c r="DR96" i="1" s="1"/>
  <c r="DF104" i="1"/>
  <c r="DQ107" i="1"/>
  <c r="DR107" i="1" s="1"/>
  <c r="DQ112" i="1"/>
  <c r="DR112" i="1" s="1"/>
  <c r="DQ166" i="1"/>
  <c r="DR166" i="1" s="1"/>
  <c r="DQ178" i="1"/>
  <c r="DR178" i="1" s="1"/>
  <c r="DF9" i="1"/>
  <c r="DF16" i="1"/>
  <c r="DE28" i="1"/>
  <c r="DE30" i="1"/>
  <c r="DF61" i="1"/>
  <c r="DF65" i="1"/>
  <c r="DE65" i="1"/>
  <c r="DF69" i="1"/>
  <c r="DE69" i="1"/>
  <c r="DF77" i="1"/>
  <c r="DE77" i="1"/>
  <c r="DF49" i="1"/>
  <c r="DF66" i="1"/>
  <c r="DQ94" i="1"/>
  <c r="DR94" i="1" s="1"/>
  <c r="DH95" i="1"/>
  <c r="DQ102" i="1"/>
  <c r="DR102" i="1" s="1"/>
  <c r="DH103" i="1"/>
  <c r="DQ110" i="1"/>
  <c r="DR110" i="1" s="1"/>
  <c r="DH111" i="1"/>
  <c r="DF111" i="1"/>
  <c r="DQ130" i="1"/>
  <c r="DQ134" i="1"/>
  <c r="DR134" i="1" s="1"/>
  <c r="DH166" i="1"/>
  <c r="DF181" i="1"/>
  <c r="DF24" i="1"/>
  <c r="DF28" i="1"/>
  <c r="DE43" i="1"/>
  <c r="DE47" i="1"/>
  <c r="DF58" i="1"/>
  <c r="DE63" i="1"/>
  <c r="DE71" i="1"/>
  <c r="DE79" i="1"/>
  <c r="DF101" i="1"/>
  <c r="DF125" i="1"/>
  <c r="DF152" i="1"/>
  <c r="DE152" i="1"/>
  <c r="DE156" i="1"/>
  <c r="DF160" i="1"/>
  <c r="DQ176" i="1"/>
  <c r="DR176" i="1" s="1"/>
  <c r="DE49" i="1"/>
  <c r="DQ86" i="1"/>
  <c r="DR86" i="1" s="1"/>
  <c r="DH87" i="1"/>
  <c r="DQ90" i="1"/>
  <c r="DR90" i="1" s="1"/>
  <c r="DH91" i="1"/>
  <c r="DQ98" i="1"/>
  <c r="DR98" i="1" s="1"/>
  <c r="DH99" i="1"/>
  <c r="DQ106" i="1"/>
  <c r="DR106" i="1" s="1"/>
  <c r="DH107" i="1"/>
  <c r="DQ177" i="1"/>
  <c r="DR177" i="1" s="1"/>
  <c r="DH178" i="1"/>
  <c r="DE178" i="1"/>
  <c r="DF189" i="1"/>
  <c r="DF191" i="1"/>
  <c r="DH19" i="1"/>
  <c r="DH21" i="1"/>
  <c r="DH23" i="1"/>
  <c r="DH25" i="1"/>
  <c r="DH27" i="1"/>
  <c r="DH29" i="1"/>
  <c r="DH31" i="1"/>
  <c r="DH33" i="1"/>
  <c r="DF35" i="1"/>
  <c r="DF47" i="1"/>
  <c r="DF68" i="1"/>
  <c r="DH88" i="1"/>
  <c r="DE88" i="1"/>
  <c r="DH92" i="1"/>
  <c r="DE92" i="1"/>
  <c r="DH96" i="1"/>
  <c r="DH100" i="1"/>
  <c r="DH104" i="1"/>
  <c r="DE104" i="1"/>
  <c r="DH108" i="1"/>
  <c r="DH112" i="1"/>
  <c r="DF98" i="1"/>
  <c r="DQ131" i="1"/>
  <c r="DR131" i="1" s="1"/>
  <c r="DQ133" i="1"/>
  <c r="DR133" i="1" s="1"/>
  <c r="DQ135" i="1"/>
  <c r="DR135" i="1" s="1"/>
  <c r="DQ139" i="1"/>
  <c r="DR139" i="1" s="1"/>
  <c r="DQ143" i="1"/>
  <c r="DR143" i="1" s="1"/>
  <c r="DQ147" i="1"/>
  <c r="DR147" i="1" s="1"/>
  <c r="DQ151" i="1"/>
  <c r="DR151" i="1" s="1"/>
  <c r="DQ155" i="1"/>
  <c r="DR155" i="1" s="1"/>
  <c r="DQ159" i="1"/>
  <c r="DR159" i="1" s="1"/>
  <c r="DQ163" i="1"/>
  <c r="DR163" i="1" s="1"/>
  <c r="DH174" i="1"/>
  <c r="DF174" i="1"/>
  <c r="DQ168" i="1"/>
  <c r="DE168" i="1" s="1"/>
  <c r="DH170" i="1"/>
  <c r="DF172" i="1"/>
  <c r="DF136" i="1"/>
  <c r="DF140" i="1"/>
  <c r="DF144" i="1"/>
  <c r="DE145" i="1"/>
  <c r="DQ164" i="1"/>
  <c r="DR164" i="1" s="1"/>
  <c r="DH167" i="1"/>
  <c r="DH171" i="1"/>
  <c r="DH175" i="1"/>
  <c r="DH179" i="1"/>
  <c r="DE138" i="1"/>
  <c r="DE146" i="1"/>
  <c r="DF150" i="1"/>
  <c r="DE150" i="1"/>
  <c r="DE158" i="1"/>
  <c r="DQ167" i="1"/>
  <c r="DR167" i="1" s="1"/>
  <c r="DQ171" i="1"/>
  <c r="DR171" i="1" s="1"/>
  <c r="DQ175" i="1"/>
  <c r="DR175" i="1" s="1"/>
  <c r="DQ179" i="1"/>
  <c r="DR179" i="1" s="1"/>
  <c r="DF141" i="1" l="1"/>
  <c r="DF118" i="1"/>
  <c r="DF182" i="1"/>
  <c r="DE74" i="1"/>
  <c r="DE105" i="1"/>
  <c r="DE116" i="1"/>
  <c r="DF60" i="1"/>
  <c r="DF4" i="1"/>
  <c r="DE93" i="1"/>
  <c r="DE13" i="1"/>
  <c r="DF133" i="1"/>
  <c r="DF121" i="1"/>
  <c r="DE35" i="1"/>
  <c r="DE73" i="1"/>
  <c r="DF13" i="1"/>
  <c r="DF178" i="1"/>
  <c r="DF44" i="1"/>
  <c r="DF124" i="1"/>
  <c r="DE161" i="1"/>
  <c r="DF158" i="1"/>
  <c r="DF161" i="1"/>
  <c r="DF142" i="1"/>
  <c r="DF43" i="1"/>
  <c r="DE144" i="1"/>
  <c r="DF120" i="1"/>
  <c r="DF93" i="1"/>
  <c r="DE46" i="1"/>
  <c r="DE61" i="1"/>
  <c r="DE26" i="1"/>
  <c r="DE124" i="1"/>
  <c r="DE18" i="1"/>
  <c r="DE36" i="1"/>
  <c r="DE50" i="1"/>
  <c r="DF79" i="1"/>
  <c r="DF50" i="1"/>
  <c r="DF74" i="1"/>
  <c r="DF11" i="1"/>
  <c r="DF18" i="1"/>
  <c r="DE11" i="1"/>
  <c r="DF186" i="1"/>
  <c r="DF45" i="1"/>
  <c r="DF156" i="1"/>
  <c r="DE140" i="1"/>
  <c r="DF105" i="1"/>
  <c r="DE83" i="1"/>
  <c r="DE75" i="1"/>
  <c r="DF63" i="1"/>
  <c r="DF12" i="1"/>
  <c r="DF102" i="1"/>
  <c r="DF76" i="1"/>
  <c r="DE44" i="1"/>
  <c r="DF42" i="1"/>
  <c r="DF184" i="1"/>
  <c r="DF81" i="1"/>
  <c r="DE160" i="1"/>
  <c r="DE136" i="1"/>
  <c r="DE102" i="1"/>
  <c r="DF83" i="1"/>
  <c r="DF75" i="1"/>
  <c r="DE59" i="1"/>
  <c r="DF187" i="1"/>
  <c r="DE103" i="1"/>
  <c r="DE58" i="1"/>
  <c r="DF48" i="1"/>
  <c r="DF10" i="1"/>
  <c r="DR26" i="1"/>
  <c r="DE9" i="1"/>
  <c r="DE192" i="1"/>
  <c r="DE121" i="1"/>
  <c r="DE80" i="1"/>
  <c r="DF59" i="1"/>
  <c r="DF30" i="1"/>
  <c r="DF190" i="1"/>
  <c r="DF23" i="1"/>
  <c r="DF89" i="1"/>
  <c r="DF71" i="1"/>
  <c r="DE42" i="1"/>
  <c r="DE45" i="1"/>
  <c r="DE154" i="1"/>
  <c r="DF137" i="1"/>
  <c r="DE157" i="1"/>
  <c r="DF170" i="1"/>
  <c r="DF138" i="1"/>
  <c r="DE135" i="1"/>
  <c r="DF80" i="1"/>
  <c r="DE64" i="1"/>
  <c r="DE48" i="1"/>
  <c r="DE29" i="1"/>
  <c r="DF57" i="1"/>
  <c r="DF21" i="1"/>
  <c r="DE148" i="1"/>
  <c r="DF114" i="1"/>
  <c r="DF54" i="1"/>
  <c r="DF20" i="1"/>
  <c r="DE166" i="1"/>
  <c r="DE95" i="1"/>
  <c r="DE54" i="1"/>
  <c r="DF33" i="1"/>
  <c r="DE10" i="1"/>
  <c r="DR34" i="1"/>
  <c r="DE89" i="1"/>
  <c r="DF177" i="1"/>
  <c r="DF154" i="1"/>
  <c r="DE142" i="1"/>
  <c r="DF157" i="1"/>
  <c r="DE137" i="1"/>
  <c r="DE174" i="1"/>
  <c r="DF143" i="1"/>
  <c r="DF135" i="1"/>
  <c r="DE96" i="1"/>
  <c r="DE76" i="1"/>
  <c r="DE60" i="1"/>
  <c r="DE21" i="1"/>
  <c r="DF148" i="1"/>
  <c r="DF128" i="1"/>
  <c r="DF97" i="1"/>
  <c r="DF32" i="1"/>
  <c r="DF188" i="1"/>
  <c r="DF166" i="1"/>
  <c r="DE111" i="1"/>
  <c r="DE70" i="1"/>
  <c r="DE57" i="1"/>
  <c r="DF29" i="1"/>
  <c r="DE6" i="1"/>
  <c r="DE32" i="1"/>
  <c r="DE191" i="1"/>
  <c r="DE114" i="1"/>
  <c r="DE190" i="1"/>
  <c r="DE172" i="1"/>
  <c r="DE180" i="1"/>
  <c r="DE184" i="1"/>
  <c r="DE188" i="1"/>
  <c r="DE97" i="1"/>
  <c r="DF180" i="1"/>
  <c r="DE177" i="1"/>
  <c r="DE99" i="1"/>
  <c r="DF41" i="1"/>
  <c r="DE53" i="1"/>
  <c r="DF116" i="1"/>
  <c r="DE55" i="1"/>
  <c r="DF192" i="1"/>
  <c r="DF183" i="1"/>
  <c r="DF103" i="1"/>
  <c r="DF95" i="1"/>
  <c r="DF82" i="1"/>
  <c r="DF70" i="1"/>
  <c r="DE38" i="1"/>
  <c r="DF19" i="1"/>
  <c r="DF5" i="1"/>
  <c r="DR20" i="1"/>
  <c r="DE15" i="1"/>
  <c r="DE120" i="1"/>
  <c r="DE31" i="1"/>
  <c r="DE185" i="1"/>
  <c r="DF165" i="1"/>
  <c r="DF146" i="1"/>
  <c r="DF27" i="1"/>
  <c r="DE165" i="1"/>
  <c r="DE132" i="1"/>
  <c r="DE110" i="1"/>
  <c r="DE19" i="1"/>
  <c r="DF185" i="1"/>
  <c r="DE82" i="1"/>
  <c r="DE14" i="1"/>
  <c r="DE22" i="1"/>
  <c r="DF14" i="1"/>
  <c r="DE119" i="1"/>
  <c r="DE118" i="1"/>
  <c r="DF145" i="1"/>
  <c r="DE171" i="1"/>
  <c r="DE153" i="1"/>
  <c r="DE141" i="1"/>
  <c r="DF94" i="1"/>
  <c r="DF64" i="1"/>
  <c r="DE52" i="1"/>
  <c r="DF22" i="1"/>
  <c r="DF132" i="1"/>
  <c r="DF153" i="1"/>
  <c r="DE170" i="1"/>
  <c r="DE133" i="1"/>
  <c r="DF110" i="1"/>
  <c r="DE176" i="1"/>
  <c r="DF84" i="1"/>
  <c r="DF51" i="1"/>
  <c r="DE39" i="1"/>
  <c r="DF99" i="1"/>
  <c r="DF53" i="1"/>
  <c r="DF37" i="1"/>
  <c r="DE94" i="1"/>
  <c r="DF38" i="1"/>
  <c r="DE66" i="1"/>
  <c r="DE37" i="1"/>
  <c r="DE106" i="1"/>
  <c r="DE183" i="1"/>
  <c r="DE125" i="1"/>
  <c r="DE27" i="1"/>
  <c r="DE189" i="1"/>
  <c r="DE7" i="1"/>
  <c r="DE173" i="1"/>
  <c r="DE51" i="1"/>
  <c r="DF36" i="1"/>
  <c r="DF126" i="1"/>
  <c r="DF25" i="1"/>
  <c r="DE24" i="1"/>
  <c r="DE169" i="1"/>
  <c r="DE85" i="1"/>
  <c r="DE4" i="1"/>
  <c r="DE23" i="1"/>
  <c r="DE5" i="1"/>
  <c r="DF112" i="1"/>
  <c r="DE8" i="1"/>
  <c r="DE162" i="1"/>
  <c r="DE179" i="1"/>
  <c r="DE112" i="1"/>
  <c r="DE72" i="1"/>
  <c r="DF56" i="1"/>
  <c r="DE41" i="1"/>
  <c r="DF127" i="1"/>
  <c r="DF123" i="1"/>
  <c r="DF119" i="1"/>
  <c r="DF115" i="1"/>
  <c r="DF85" i="1"/>
  <c r="DE90" i="1"/>
  <c r="DE86" i="1"/>
  <c r="DE34" i="1"/>
  <c r="DE115" i="1"/>
  <c r="DE126" i="1"/>
  <c r="DE122" i="1"/>
  <c r="DR109" i="1"/>
  <c r="DE109" i="1"/>
  <c r="DF173" i="1"/>
  <c r="DF162" i="1"/>
  <c r="DE149" i="1"/>
  <c r="DF106" i="1"/>
  <c r="DF90" i="1"/>
  <c r="DF72" i="1"/>
  <c r="DE56" i="1"/>
  <c r="DE40" i="1"/>
  <c r="DE107" i="1"/>
  <c r="DE91" i="1"/>
  <c r="DE87" i="1"/>
  <c r="DE62" i="1"/>
  <c r="DF122" i="1"/>
  <c r="DE67" i="1"/>
  <c r="DF179" i="1"/>
  <c r="DE78" i="1"/>
  <c r="DF40" i="1"/>
  <c r="DF8" i="1"/>
  <c r="DE127" i="1"/>
  <c r="DF169" i="1"/>
  <c r="DF149" i="1"/>
  <c r="DF131" i="1"/>
  <c r="DF86" i="1"/>
  <c r="DE108" i="1"/>
  <c r="DE100" i="1"/>
  <c r="DE84" i="1"/>
  <c r="DE68" i="1"/>
  <c r="DF55" i="1"/>
  <c r="DF39" i="1"/>
  <c r="DF46" i="1"/>
  <c r="DE33" i="1"/>
  <c r="DE25" i="1"/>
  <c r="DF107" i="1"/>
  <c r="DF91" i="1"/>
  <c r="DF87" i="1"/>
  <c r="DF62" i="1"/>
  <c r="DE81" i="1"/>
  <c r="DF31" i="1"/>
  <c r="DF176" i="1"/>
  <c r="DE143" i="1"/>
  <c r="DF67" i="1"/>
  <c r="DF78" i="1"/>
  <c r="DF73" i="1"/>
  <c r="DF52" i="1"/>
  <c r="DF15" i="1"/>
  <c r="DF7" i="1"/>
  <c r="DF17" i="1"/>
  <c r="DF6" i="1"/>
  <c r="DE187" i="1"/>
  <c r="DE123" i="1"/>
  <c r="DF108" i="1"/>
  <c r="DR129" i="1"/>
  <c r="DE129" i="1"/>
  <c r="DR117" i="1"/>
  <c r="DE117" i="1"/>
  <c r="DR113" i="1"/>
  <c r="DE113" i="1"/>
  <c r="DF100" i="1"/>
  <c r="DE12" i="1"/>
  <c r="DF96" i="1"/>
  <c r="DE128" i="1"/>
  <c r="DE16" i="1"/>
  <c r="DE17" i="1"/>
  <c r="DF175" i="1"/>
  <c r="DF171" i="1"/>
  <c r="DR168" i="1"/>
  <c r="DF168" i="1"/>
  <c r="DF164" i="1"/>
  <c r="DF134" i="1"/>
  <c r="DE167" i="1"/>
  <c r="DE163" i="1"/>
  <c r="DE159" i="1"/>
  <c r="DE155" i="1"/>
  <c r="DE151" i="1"/>
  <c r="DE147" i="1"/>
  <c r="DR130" i="1"/>
  <c r="DE130" i="1"/>
  <c r="DF130" i="1"/>
  <c r="DE164" i="1"/>
  <c r="DE175" i="1"/>
  <c r="DF139" i="1"/>
  <c r="DE131" i="1"/>
  <c r="DF167" i="1"/>
  <c r="DF163" i="1"/>
  <c r="DF159" i="1"/>
  <c r="DF155" i="1"/>
  <c r="DF151" i="1"/>
  <c r="DF147" i="1"/>
  <c r="DE139" i="1"/>
  <c r="DE134" i="1"/>
  <c r="DE98" i="1"/>
  <c r="CF22" i="2" l="1"/>
  <c r="CF21" i="2"/>
  <c r="CF20" i="2"/>
  <c r="CF19" i="2"/>
  <c r="CF18" i="2"/>
  <c r="CF17" i="2"/>
  <c r="CF16" i="2"/>
  <c r="CF15" i="2"/>
  <c r="CF14" i="2"/>
  <c r="CF13" i="2"/>
  <c r="CF12" i="2"/>
  <c r="CF11" i="2"/>
  <c r="CF10" i="2"/>
  <c r="CF9" i="2"/>
  <c r="CF8" i="2"/>
  <c r="CF7" i="2"/>
  <c r="CF6" i="2"/>
  <c r="CF5" i="2"/>
  <c r="CF4" i="2"/>
  <c r="CF3" i="2" l="1"/>
  <c r="I140" i="2"/>
  <c r="H140" i="2"/>
  <c r="I139" i="2"/>
  <c r="C139" i="2" s="1"/>
  <c r="H139" i="2"/>
  <c r="I138" i="2"/>
  <c r="C138" i="2" s="1"/>
  <c r="H138" i="2"/>
  <c r="I137" i="2"/>
  <c r="C137" i="2" s="1"/>
  <c r="H137" i="2"/>
  <c r="I136" i="2"/>
  <c r="H136" i="2"/>
  <c r="I135" i="2"/>
  <c r="C135" i="2" s="1"/>
  <c r="H135" i="2"/>
  <c r="F33" i="10"/>
  <c r="F34" i="10"/>
  <c r="F35" i="10"/>
  <c r="F36" i="10"/>
  <c r="F37" i="10"/>
  <c r="F38"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AD15" i="15"/>
  <c r="AD14" i="15"/>
  <c r="AD13" i="15"/>
  <c r="AD12" i="15"/>
  <c r="AD11" i="15"/>
  <c r="AD10" i="15"/>
  <c r="AD9" i="15"/>
  <c r="AD8" i="15"/>
  <c r="AD7" i="15"/>
  <c r="AD6" i="15"/>
  <c r="AD5" i="15"/>
  <c r="AD4" i="15"/>
  <c r="B138" i="2" l="1"/>
  <c r="B137" i="2"/>
  <c r="C136" i="2"/>
  <c r="B136" i="2"/>
  <c r="C140" i="2"/>
  <c r="B140" i="2"/>
  <c r="B135" i="2"/>
  <c r="B139" i="2"/>
  <c r="N176" i="1"/>
  <c r="N175" i="1"/>
  <c r="N174" i="1"/>
  <c r="N168" i="1"/>
  <c r="N167" i="1"/>
  <c r="N166" i="1"/>
  <c r="N161" i="1"/>
  <c r="N156" i="1"/>
  <c r="N151" i="1"/>
  <c r="N146" i="1"/>
  <c r="N141" i="1"/>
  <c r="N136" i="1"/>
  <c r="N133" i="1"/>
  <c r="N64" i="1"/>
  <c r="N63" i="1"/>
  <c r="N54" i="1"/>
  <c r="N53" i="1"/>
  <c r="N44" i="1"/>
  <c r="N43" i="1"/>
  <c r="N34" i="1"/>
  <c r="N33" i="1"/>
  <c r="N192" i="1"/>
  <c r="N191" i="1"/>
  <c r="N190" i="1"/>
  <c r="N189" i="1"/>
  <c r="N188" i="1"/>
  <c r="N187" i="1"/>
  <c r="N186" i="1"/>
  <c r="N185" i="1"/>
  <c r="N184" i="1"/>
  <c r="N183" i="1"/>
  <c r="N182" i="1"/>
  <c r="N181" i="1"/>
  <c r="N180" i="1"/>
  <c r="N179" i="1"/>
  <c r="N178" i="1"/>
  <c r="N177" i="1"/>
  <c r="N173" i="1"/>
  <c r="N172" i="1"/>
  <c r="N171" i="1"/>
  <c r="N170" i="1"/>
  <c r="N169" i="1"/>
  <c r="N165" i="1"/>
  <c r="N164" i="1"/>
  <c r="N163" i="1"/>
  <c r="N162" i="1"/>
  <c r="N160" i="1"/>
  <c r="N159" i="1"/>
  <c r="N158" i="1"/>
  <c r="N157" i="1"/>
  <c r="N155" i="1"/>
  <c r="N154" i="1"/>
  <c r="N153" i="1"/>
  <c r="N152" i="1"/>
  <c r="N150" i="1"/>
  <c r="N149" i="1"/>
  <c r="N148" i="1"/>
  <c r="N147" i="1"/>
  <c r="N145" i="1"/>
  <c r="N144" i="1"/>
  <c r="N143" i="1"/>
  <c r="N142" i="1"/>
  <c r="N140" i="1"/>
  <c r="N139" i="1"/>
  <c r="N138" i="1"/>
  <c r="N137" i="1"/>
  <c r="N135" i="1"/>
  <c r="N134"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2" i="1"/>
  <c r="N61" i="1"/>
  <c r="N60" i="1"/>
  <c r="N59" i="1"/>
  <c r="N58" i="1"/>
  <c r="N57" i="1"/>
  <c r="N56" i="1"/>
  <c r="N55" i="1"/>
  <c r="N52" i="1"/>
  <c r="N51" i="1"/>
  <c r="N50" i="1"/>
  <c r="N49" i="1"/>
  <c r="N48" i="1"/>
  <c r="N47" i="1"/>
  <c r="N46" i="1"/>
  <c r="N45" i="1"/>
  <c r="N42" i="1"/>
  <c r="N41" i="1"/>
  <c r="N40" i="1"/>
  <c r="N39" i="1"/>
  <c r="N38" i="1"/>
  <c r="N37" i="1"/>
  <c r="N36" i="1"/>
  <c r="N35"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AD38" i="13"/>
  <c r="N38" i="13"/>
  <c r="AD37" i="13"/>
  <c r="N37" i="13"/>
  <c r="AD36" i="13"/>
  <c r="N36" i="13"/>
  <c r="AD35" i="13"/>
  <c r="N35" i="13"/>
  <c r="AD34" i="13"/>
  <c r="N34" i="13"/>
  <c r="AD33" i="13"/>
  <c r="N33" i="13"/>
  <c r="D15" i="15"/>
  <c r="D13" i="15"/>
  <c r="D12" i="15"/>
  <c r="D11" i="15"/>
  <c r="D10" i="15"/>
  <c r="D9" i="15"/>
  <c r="D8" i="15"/>
  <c r="D7" i="15"/>
  <c r="D6" i="15"/>
  <c r="D5" i="15"/>
  <c r="D4" i="15"/>
  <c r="D3" i="15"/>
  <c r="D14" i="15"/>
  <c r="AM192" i="1"/>
  <c r="L192" i="10" s="1"/>
  <c r="AM191" i="1"/>
  <c r="L191" i="10" s="1"/>
  <c r="AM190" i="1"/>
  <c r="L190" i="10" s="1"/>
  <c r="AM132" i="1"/>
  <c r="L132" i="10" s="1"/>
  <c r="AM131" i="1"/>
  <c r="L131" i="10" s="1"/>
  <c r="AM81" i="1"/>
  <c r="L81" i="10" s="1"/>
  <c r="AM80" i="1"/>
  <c r="L80" i="10" s="1"/>
  <c r="AM79" i="1"/>
  <c r="L79" i="10" s="1"/>
  <c r="E34" i="15"/>
  <c r="E33" i="15"/>
  <c r="E32" i="15"/>
  <c r="E31" i="15"/>
  <c r="E30" i="15"/>
  <c r="E29" i="15"/>
  <c r="E28" i="15"/>
  <c r="E27" i="15"/>
  <c r="E26" i="15"/>
  <c r="E25" i="15"/>
  <c r="E24" i="15"/>
  <c r="E23" i="15"/>
  <c r="E22" i="15"/>
  <c r="E21" i="15"/>
  <c r="E20" i="15"/>
  <c r="AL4" i="1"/>
  <c r="AM4" i="1" s="1"/>
  <c r="L4" i="10" s="1"/>
  <c r="AL5" i="1"/>
  <c r="AM5" i="1" s="1"/>
  <c r="L5" i="10" s="1"/>
  <c r="AL6" i="1"/>
  <c r="AM6" i="1" s="1"/>
  <c r="L6" i="10" s="1"/>
  <c r="AL7" i="1"/>
  <c r="AM7" i="1" s="1"/>
  <c r="L7" i="10" s="1"/>
  <c r="AL8" i="1"/>
  <c r="AM8" i="1" s="1"/>
  <c r="L8" i="10" s="1"/>
  <c r="AL9" i="1"/>
  <c r="AM9" i="1" s="1"/>
  <c r="L9" i="10" s="1"/>
  <c r="AL10" i="1"/>
  <c r="AM10" i="1" s="1"/>
  <c r="L10" i="10" s="1"/>
  <c r="AL11" i="1"/>
  <c r="AM11" i="1" s="1"/>
  <c r="L11" i="10" s="1"/>
  <c r="AL12" i="1"/>
  <c r="AM12" i="1" s="1"/>
  <c r="L12" i="10" s="1"/>
  <c r="AL13" i="1"/>
  <c r="AM13" i="1" s="1"/>
  <c r="L13" i="10" s="1"/>
  <c r="AL14" i="1"/>
  <c r="AM14" i="1" s="1"/>
  <c r="L14" i="10" s="1"/>
  <c r="AL15" i="1"/>
  <c r="AM15" i="1" s="1"/>
  <c r="L15" i="10" s="1"/>
  <c r="AL16" i="1"/>
  <c r="AM16" i="1" s="1"/>
  <c r="L16" i="10" s="1"/>
  <c r="AL17" i="1"/>
  <c r="AM17" i="1" s="1"/>
  <c r="L17" i="10" s="1"/>
  <c r="AL18" i="1"/>
  <c r="AM18" i="1" s="1"/>
  <c r="L18" i="10" s="1"/>
  <c r="AL19" i="1"/>
  <c r="AM19" i="1" s="1"/>
  <c r="L19" i="10" s="1"/>
  <c r="AL20" i="1"/>
  <c r="AM20" i="1" s="1"/>
  <c r="L20" i="10" s="1"/>
  <c r="AL21" i="1"/>
  <c r="AM21" i="1" s="1"/>
  <c r="L21" i="10" s="1"/>
  <c r="AL22" i="1"/>
  <c r="AM22" i="1" s="1"/>
  <c r="AL23" i="1"/>
  <c r="AM23" i="1" s="1"/>
  <c r="L23" i="10" s="1"/>
  <c r="AL24" i="1"/>
  <c r="AM24" i="1" s="1"/>
  <c r="L24" i="10" s="1"/>
  <c r="AL25" i="1"/>
  <c r="AM25" i="1" s="1"/>
  <c r="L25" i="10" s="1"/>
  <c r="AL26" i="1"/>
  <c r="AM26" i="1" s="1"/>
  <c r="L26" i="10" s="1"/>
  <c r="AL27" i="1"/>
  <c r="AM27" i="1" s="1"/>
  <c r="L27" i="10" s="1"/>
  <c r="AL28" i="1"/>
  <c r="AM28" i="1" s="1"/>
  <c r="L28" i="10" s="1"/>
  <c r="AL29" i="1"/>
  <c r="AM29" i="1" s="1"/>
  <c r="L29" i="10" s="1"/>
  <c r="AL30" i="1"/>
  <c r="AM30" i="1" s="1"/>
  <c r="L30" i="10" s="1"/>
  <c r="AL31" i="1"/>
  <c r="AM31" i="1" s="1"/>
  <c r="AL32" i="1"/>
  <c r="AM32" i="1" s="1"/>
  <c r="L32" i="10" s="1"/>
  <c r="AL33" i="1"/>
  <c r="AM33" i="1" s="1"/>
  <c r="L33" i="10" s="1"/>
  <c r="AL34" i="1"/>
  <c r="AM34" i="1" s="1"/>
  <c r="L34" i="10" s="1"/>
  <c r="AL35" i="1"/>
  <c r="AM35" i="1" s="1"/>
  <c r="L35" i="10" s="1"/>
  <c r="AL36" i="1"/>
  <c r="AM36" i="1" s="1"/>
  <c r="L36" i="10" s="1"/>
  <c r="AL37" i="1"/>
  <c r="AM37" i="1" s="1"/>
  <c r="L37" i="10" s="1"/>
  <c r="AL38" i="1"/>
  <c r="AM38" i="1" s="1"/>
  <c r="AL39" i="1"/>
  <c r="AM39" i="1" s="1"/>
  <c r="L39" i="10" s="1"/>
  <c r="AL40" i="1"/>
  <c r="AM40" i="1" s="1"/>
  <c r="L40" i="10" s="1"/>
  <c r="AL41" i="1"/>
  <c r="AM41" i="1" s="1"/>
  <c r="L41" i="10" s="1"/>
  <c r="AL42" i="1"/>
  <c r="AM42" i="1" s="1"/>
  <c r="L42" i="10" s="1"/>
  <c r="AL43" i="1"/>
  <c r="AM43" i="1" s="1"/>
  <c r="L43" i="10" s="1"/>
  <c r="AL44" i="1"/>
  <c r="AM44" i="1" s="1"/>
  <c r="L44" i="10" s="1"/>
  <c r="AL45" i="1"/>
  <c r="AM45" i="1" s="1"/>
  <c r="L45" i="10" s="1"/>
  <c r="AL46" i="1"/>
  <c r="AM46" i="1" s="1"/>
  <c r="L46" i="10" s="1"/>
  <c r="AL47" i="1"/>
  <c r="AM47" i="1" s="1"/>
  <c r="L47" i="10" s="1"/>
  <c r="AL48" i="1"/>
  <c r="AM48" i="1" s="1"/>
  <c r="L48" i="10" s="1"/>
  <c r="AL49" i="1"/>
  <c r="AM49" i="1" s="1"/>
  <c r="L49" i="10" s="1"/>
  <c r="AL50" i="1"/>
  <c r="AM50" i="1" s="1"/>
  <c r="L50" i="10" s="1"/>
  <c r="AL51" i="1"/>
  <c r="AM51" i="1" s="1"/>
  <c r="L51" i="10" s="1"/>
  <c r="AL52" i="1"/>
  <c r="AM52" i="1" s="1"/>
  <c r="L52" i="10" s="1"/>
  <c r="AL53" i="1"/>
  <c r="AM53" i="1" s="1"/>
  <c r="L53" i="10" s="1"/>
  <c r="AL54" i="1"/>
  <c r="AM54" i="1" s="1"/>
  <c r="L54" i="10" s="1"/>
  <c r="AL55" i="1"/>
  <c r="AM55" i="1" s="1"/>
  <c r="L55" i="10" s="1"/>
  <c r="AL56" i="1"/>
  <c r="AM56" i="1" s="1"/>
  <c r="L56" i="10" s="1"/>
  <c r="AL57" i="1"/>
  <c r="AM57" i="1" s="1"/>
  <c r="L57" i="10" s="1"/>
  <c r="AL58" i="1"/>
  <c r="AM58" i="1" s="1"/>
  <c r="L58" i="10" s="1"/>
  <c r="AL59" i="1"/>
  <c r="AM59" i="1" s="1"/>
  <c r="L59" i="10" s="1"/>
  <c r="AL60" i="1"/>
  <c r="AM60" i="1" s="1"/>
  <c r="L60" i="10" s="1"/>
  <c r="AL61" i="1"/>
  <c r="AM61" i="1" s="1"/>
  <c r="L61" i="10" s="1"/>
  <c r="AL62" i="1"/>
  <c r="AM62" i="1" s="1"/>
  <c r="L62" i="10" s="1"/>
  <c r="AL63" i="1"/>
  <c r="AM63" i="1" s="1"/>
  <c r="L63" i="10" s="1"/>
  <c r="AL64" i="1"/>
  <c r="AM64" i="1" s="1"/>
  <c r="L64" i="10" s="1"/>
  <c r="AL65" i="1"/>
  <c r="AM65" i="1" s="1"/>
  <c r="L65" i="10" s="1"/>
  <c r="AL66" i="1"/>
  <c r="AM66" i="1" s="1"/>
  <c r="L66" i="10" s="1"/>
  <c r="AL67" i="1"/>
  <c r="AM67" i="1" s="1"/>
  <c r="L67" i="10" s="1"/>
  <c r="AL68" i="1"/>
  <c r="AM68" i="1" s="1"/>
  <c r="L68" i="10" s="1"/>
  <c r="AL69" i="1"/>
  <c r="AM69" i="1" s="1"/>
  <c r="L69" i="10" s="1"/>
  <c r="AL70" i="1"/>
  <c r="AM70" i="1" s="1"/>
  <c r="L70" i="10" s="1"/>
  <c r="AL71" i="1"/>
  <c r="AM71" i="1" s="1"/>
  <c r="L71" i="10" s="1"/>
  <c r="AL72" i="1"/>
  <c r="AM72" i="1" s="1"/>
  <c r="L72" i="10" s="1"/>
  <c r="AL73" i="1"/>
  <c r="AM73" i="1" s="1"/>
  <c r="L73" i="10" s="1"/>
  <c r="AL74" i="1"/>
  <c r="AM74" i="1" s="1"/>
  <c r="L74" i="10" s="1"/>
  <c r="AL75" i="1"/>
  <c r="AM75" i="1" s="1"/>
  <c r="L75" i="10" s="1"/>
  <c r="AL76" i="1"/>
  <c r="AM76" i="1" s="1"/>
  <c r="L76" i="10" s="1"/>
  <c r="AL77" i="1"/>
  <c r="AM77" i="1" s="1"/>
  <c r="L77" i="10" s="1"/>
  <c r="AL78" i="1"/>
  <c r="AM78" i="1" s="1"/>
  <c r="L78" i="10" s="1"/>
  <c r="AL79" i="1"/>
  <c r="AL80" i="1"/>
  <c r="AL81" i="1"/>
  <c r="AL82" i="1"/>
  <c r="AM82" i="1" s="1"/>
  <c r="AL83" i="1"/>
  <c r="AM83" i="1" s="1"/>
  <c r="L83" i="10" s="1"/>
  <c r="AL84" i="1"/>
  <c r="AM84" i="1" s="1"/>
  <c r="AL85" i="1"/>
  <c r="AM85" i="1" s="1"/>
  <c r="L85" i="10" s="1"/>
  <c r="AL86" i="1"/>
  <c r="AM86" i="1" s="1"/>
  <c r="L86" i="10" s="1"/>
  <c r="AL87" i="1"/>
  <c r="AM87" i="1" s="1"/>
  <c r="L87" i="10" s="1"/>
  <c r="AL88" i="1"/>
  <c r="AM88" i="1" s="1"/>
  <c r="L88" i="10" s="1"/>
  <c r="AL89" i="1"/>
  <c r="AM89" i="1" s="1"/>
  <c r="L89" i="10" s="1"/>
  <c r="AL90" i="1"/>
  <c r="AL91" i="1"/>
  <c r="AL92" i="1"/>
  <c r="AL93" i="1"/>
  <c r="AL94" i="1"/>
  <c r="AL95" i="1"/>
  <c r="AL96" i="1"/>
  <c r="AL97" i="1"/>
  <c r="AL98" i="1"/>
  <c r="AL99" i="1"/>
  <c r="AL100" i="1"/>
  <c r="AL101" i="1"/>
  <c r="AL102" i="1"/>
  <c r="AL103" i="1"/>
  <c r="AL104" i="1"/>
  <c r="AL105" i="1"/>
  <c r="AM105" i="1" s="1"/>
  <c r="AL106" i="1"/>
  <c r="AM106" i="1" s="1"/>
  <c r="L106" i="10" s="1"/>
  <c r="AL107" i="1"/>
  <c r="AM107" i="1" s="1"/>
  <c r="L107" i="10" s="1"/>
  <c r="AL108" i="1"/>
  <c r="AM108" i="1" s="1"/>
  <c r="L108" i="10" s="1"/>
  <c r="AL109" i="1"/>
  <c r="AM109" i="1" s="1"/>
  <c r="L109" i="10" s="1"/>
  <c r="AL110" i="1"/>
  <c r="AM110" i="1" s="1"/>
  <c r="L110" i="10" s="1"/>
  <c r="AL111" i="1"/>
  <c r="AM111" i="1" s="1"/>
  <c r="L111" i="10" s="1"/>
  <c r="AL112" i="1"/>
  <c r="AM112" i="1" s="1"/>
  <c r="L112" i="10" s="1"/>
  <c r="AL113" i="1"/>
  <c r="AM113" i="1" s="1"/>
  <c r="L113" i="10" s="1"/>
  <c r="AL114" i="1"/>
  <c r="AM114" i="1" s="1"/>
  <c r="L114" i="10" s="1"/>
  <c r="AL115" i="1"/>
  <c r="AM115" i="1" s="1"/>
  <c r="L115" i="10" s="1"/>
  <c r="AL116" i="1"/>
  <c r="AM116" i="1" s="1"/>
  <c r="L116" i="10" s="1"/>
  <c r="AL117" i="1"/>
  <c r="AM117" i="1" s="1"/>
  <c r="L117" i="10" s="1"/>
  <c r="AL118" i="1"/>
  <c r="AM118" i="1" s="1"/>
  <c r="L118" i="10" s="1"/>
  <c r="AL119" i="1"/>
  <c r="AM119" i="1" s="1"/>
  <c r="L119" i="10" s="1"/>
  <c r="AL120" i="1"/>
  <c r="AM120" i="1" s="1"/>
  <c r="L120" i="10" s="1"/>
  <c r="AL121" i="1"/>
  <c r="AM121" i="1" s="1"/>
  <c r="L121" i="10" s="1"/>
  <c r="AL122" i="1"/>
  <c r="AM122" i="1" s="1"/>
  <c r="L122" i="10" s="1"/>
  <c r="AL123" i="1"/>
  <c r="AM123" i="1" s="1"/>
  <c r="L123" i="10" s="1"/>
  <c r="AL124" i="1"/>
  <c r="AM124" i="1" s="1"/>
  <c r="L124" i="10" s="1"/>
  <c r="AL125" i="1"/>
  <c r="AM125" i="1" s="1"/>
  <c r="L125" i="10" s="1"/>
  <c r="AL126" i="1"/>
  <c r="AM126" i="1" s="1"/>
  <c r="L126" i="10" s="1"/>
  <c r="AL127" i="1"/>
  <c r="AM127" i="1" s="1"/>
  <c r="L127" i="10" s="1"/>
  <c r="AL128" i="1"/>
  <c r="AM128" i="1" s="1"/>
  <c r="L128" i="10" s="1"/>
  <c r="AL129" i="1"/>
  <c r="AM129" i="1" s="1"/>
  <c r="L129" i="10" s="1"/>
  <c r="AL130" i="1"/>
  <c r="AM130" i="1" s="1"/>
  <c r="L130" i="10" s="1"/>
  <c r="AL131" i="1"/>
  <c r="AL132" i="1"/>
  <c r="AL133" i="1"/>
  <c r="AM133" i="1" s="1"/>
  <c r="AL134" i="1"/>
  <c r="AM134" i="1" s="1"/>
  <c r="AL135" i="1"/>
  <c r="AM135" i="1" s="1"/>
  <c r="L135" i="10" s="1"/>
  <c r="AL136" i="1"/>
  <c r="AM136" i="1" s="1"/>
  <c r="L136" i="10" s="1"/>
  <c r="AL137" i="1"/>
  <c r="AM137" i="1" s="1"/>
  <c r="AL138" i="1"/>
  <c r="AM138" i="1" s="1"/>
  <c r="L138" i="10" s="1"/>
  <c r="AL139" i="1"/>
  <c r="AM139" i="1" s="1"/>
  <c r="L139" i="10" s="1"/>
  <c r="AL140" i="1"/>
  <c r="AM140" i="1" s="1"/>
  <c r="L140" i="10" s="1"/>
  <c r="AL141" i="1"/>
  <c r="AM141" i="1" s="1"/>
  <c r="L141" i="10" s="1"/>
  <c r="AL142" i="1"/>
  <c r="AM142" i="1" s="1"/>
  <c r="L142" i="10" s="1"/>
  <c r="AL143" i="1"/>
  <c r="AM143" i="1" s="1"/>
  <c r="L143" i="10" s="1"/>
  <c r="AL144" i="1"/>
  <c r="AM144" i="1" s="1"/>
  <c r="L144" i="10" s="1"/>
  <c r="AL145" i="1"/>
  <c r="AM145" i="1" s="1"/>
  <c r="L145" i="10" s="1"/>
  <c r="AL146" i="1"/>
  <c r="AM146" i="1" s="1"/>
  <c r="L146" i="10" s="1"/>
  <c r="AL147" i="1"/>
  <c r="AM147" i="1" s="1"/>
  <c r="L147" i="10" s="1"/>
  <c r="AL148" i="1"/>
  <c r="AM148" i="1" s="1"/>
  <c r="L148" i="10" s="1"/>
  <c r="AL149" i="1"/>
  <c r="AM149" i="1" s="1"/>
  <c r="L149" i="10" s="1"/>
  <c r="AL150" i="1"/>
  <c r="AM150" i="1" s="1"/>
  <c r="L150" i="10" s="1"/>
  <c r="AL151" i="1"/>
  <c r="AM151" i="1" s="1"/>
  <c r="L151" i="10" s="1"/>
  <c r="AL152" i="1"/>
  <c r="AM152" i="1" s="1"/>
  <c r="L152" i="10" s="1"/>
  <c r="AL153" i="1"/>
  <c r="AM153" i="1" s="1"/>
  <c r="L153" i="10" s="1"/>
  <c r="AL154" i="1"/>
  <c r="AM154" i="1" s="1"/>
  <c r="L154" i="10" s="1"/>
  <c r="AL155" i="1"/>
  <c r="AM155" i="1" s="1"/>
  <c r="L155" i="10" s="1"/>
  <c r="AL156" i="1"/>
  <c r="AM156" i="1" s="1"/>
  <c r="L156" i="10" s="1"/>
  <c r="AL157" i="1"/>
  <c r="AM157" i="1" s="1"/>
  <c r="L157" i="10" s="1"/>
  <c r="AL158" i="1"/>
  <c r="AM158" i="1" s="1"/>
  <c r="L158" i="10" s="1"/>
  <c r="AL159" i="1"/>
  <c r="AM159" i="1" s="1"/>
  <c r="L159" i="10" s="1"/>
  <c r="AL160" i="1"/>
  <c r="AM160" i="1" s="1"/>
  <c r="L160" i="10" s="1"/>
  <c r="AL161" i="1"/>
  <c r="AM161" i="1" s="1"/>
  <c r="L161" i="10" s="1"/>
  <c r="AL162" i="1"/>
  <c r="AM162" i="1" s="1"/>
  <c r="L162" i="10" s="1"/>
  <c r="AL163" i="1"/>
  <c r="AM163" i="1" s="1"/>
  <c r="L163" i="10" s="1"/>
  <c r="AL164" i="1"/>
  <c r="AM164" i="1" s="1"/>
  <c r="L164" i="10" s="1"/>
  <c r="AL165" i="1"/>
  <c r="AM165" i="1" s="1"/>
  <c r="L165" i="10" s="1"/>
  <c r="AL166" i="1"/>
  <c r="AM166" i="1" s="1"/>
  <c r="L166" i="10" s="1"/>
  <c r="AL167" i="1"/>
  <c r="AM167" i="1" s="1"/>
  <c r="L167" i="10" s="1"/>
  <c r="AL168" i="1"/>
  <c r="AM168" i="1" s="1"/>
  <c r="L168" i="10" s="1"/>
  <c r="AL169" i="1"/>
  <c r="AM169" i="1" s="1"/>
  <c r="L169" i="10" s="1"/>
  <c r="AL170" i="1"/>
  <c r="AM170" i="1" s="1"/>
  <c r="L170" i="10" s="1"/>
  <c r="AL171" i="1"/>
  <c r="AM171" i="1" s="1"/>
  <c r="L171" i="10" s="1"/>
  <c r="AL172" i="1"/>
  <c r="AM172" i="1" s="1"/>
  <c r="L172" i="10" s="1"/>
  <c r="AL173" i="1"/>
  <c r="AM173" i="1" s="1"/>
  <c r="L173" i="10" s="1"/>
  <c r="AL174" i="1"/>
  <c r="AM174" i="1" s="1"/>
  <c r="L174" i="10" s="1"/>
  <c r="AL175" i="1"/>
  <c r="AM175" i="1" s="1"/>
  <c r="L175" i="10" s="1"/>
  <c r="AL176" i="1"/>
  <c r="AM176" i="1" s="1"/>
  <c r="L176" i="10" s="1"/>
  <c r="AL177" i="1"/>
  <c r="AM177" i="1" s="1"/>
  <c r="L177" i="10" s="1"/>
  <c r="AL178" i="1"/>
  <c r="AM178" i="1" s="1"/>
  <c r="L178" i="10" s="1"/>
  <c r="AL179" i="1"/>
  <c r="AM179" i="1" s="1"/>
  <c r="L179" i="10" s="1"/>
  <c r="AL180" i="1"/>
  <c r="AM180" i="1" s="1"/>
  <c r="AL181" i="1"/>
  <c r="AM181" i="1" s="1"/>
  <c r="AL182" i="1"/>
  <c r="AM182" i="1" s="1"/>
  <c r="L182" i="10" s="1"/>
  <c r="AL183" i="1"/>
  <c r="AM183" i="1" s="1"/>
  <c r="L183" i="10" s="1"/>
  <c r="AL184" i="1"/>
  <c r="AM184" i="1" s="1"/>
  <c r="L184" i="10" s="1"/>
  <c r="AL185" i="1"/>
  <c r="AM185" i="1" s="1"/>
  <c r="L185" i="10" s="1"/>
  <c r="AL186" i="1"/>
  <c r="AM186" i="1" s="1"/>
  <c r="L186" i="10" s="1"/>
  <c r="AL187" i="1"/>
  <c r="AM187" i="1" s="1"/>
  <c r="L187" i="10" s="1"/>
  <c r="AL188" i="1"/>
  <c r="AM188" i="1" s="1"/>
  <c r="L188" i="10" s="1"/>
  <c r="AL189" i="1"/>
  <c r="AM189" i="1" s="1"/>
  <c r="L189" i="10" s="1"/>
  <c r="AL190" i="1"/>
  <c r="AL191" i="1"/>
  <c r="AL192" i="1"/>
  <c r="AL3" i="1"/>
  <c r="BP192" i="1"/>
  <c r="BN192" i="1"/>
  <c r="BG192" i="1"/>
  <c r="BH192" i="1" s="1"/>
  <c r="BP191" i="1"/>
  <c r="BN191" i="1"/>
  <c r="BG191" i="1"/>
  <c r="BH191" i="1" s="1"/>
  <c r="BP190" i="1"/>
  <c r="BN190" i="1"/>
  <c r="BG190" i="1"/>
  <c r="BH190" i="1" s="1"/>
  <c r="BP189" i="1"/>
  <c r="BN189" i="1"/>
  <c r="BG189" i="1"/>
  <c r="BH189" i="1" s="1"/>
  <c r="BP188" i="1"/>
  <c r="BN188" i="1"/>
  <c r="BG188" i="1"/>
  <c r="BH188" i="1" s="1"/>
  <c r="BP187" i="1"/>
  <c r="BN187" i="1"/>
  <c r="BG187" i="1"/>
  <c r="BH187" i="1" s="1"/>
  <c r="BP186" i="1"/>
  <c r="BN186" i="1"/>
  <c r="BG186" i="1"/>
  <c r="BH186" i="1" s="1"/>
  <c r="BP185" i="1"/>
  <c r="BN185" i="1"/>
  <c r="BG185" i="1"/>
  <c r="BH185" i="1" s="1"/>
  <c r="BP184" i="1"/>
  <c r="BN184" i="1"/>
  <c r="BG184" i="1"/>
  <c r="BH184" i="1" s="1"/>
  <c r="BP183" i="1"/>
  <c r="BN183" i="1"/>
  <c r="BG183" i="1"/>
  <c r="BH183" i="1" s="1"/>
  <c r="BP182" i="1"/>
  <c r="BN182" i="1"/>
  <c r="BG182" i="1"/>
  <c r="BH182" i="1" s="1"/>
  <c r="BP181" i="1"/>
  <c r="BN181" i="1"/>
  <c r="BG181" i="1"/>
  <c r="BH181" i="1" s="1"/>
  <c r="BP180" i="1"/>
  <c r="BN180" i="1"/>
  <c r="BG180" i="1"/>
  <c r="BH180" i="1" s="1"/>
  <c r="BP179" i="1"/>
  <c r="BN179" i="1"/>
  <c r="BG179" i="1"/>
  <c r="BH179" i="1" s="1"/>
  <c r="BP178" i="1"/>
  <c r="BN178" i="1"/>
  <c r="BG178" i="1"/>
  <c r="BH178" i="1" s="1"/>
  <c r="BP177" i="1"/>
  <c r="BN177" i="1"/>
  <c r="BG177" i="1"/>
  <c r="BH177" i="1" s="1"/>
  <c r="BP176" i="1"/>
  <c r="BN176" i="1"/>
  <c r="BG176" i="1"/>
  <c r="BH176" i="1" s="1"/>
  <c r="BP175" i="1"/>
  <c r="BN175" i="1"/>
  <c r="BG175" i="1"/>
  <c r="BH175" i="1" s="1"/>
  <c r="BP174" i="1"/>
  <c r="BN174" i="1"/>
  <c r="BG174" i="1"/>
  <c r="BH174" i="1" s="1"/>
  <c r="BP173" i="1"/>
  <c r="BN173" i="1"/>
  <c r="BG173" i="1"/>
  <c r="BH173" i="1" s="1"/>
  <c r="BP172" i="1"/>
  <c r="BN172" i="1"/>
  <c r="BG172" i="1"/>
  <c r="BH172" i="1" s="1"/>
  <c r="BP171" i="1"/>
  <c r="BN171" i="1"/>
  <c r="BG171" i="1"/>
  <c r="BH171" i="1" s="1"/>
  <c r="BP170" i="1"/>
  <c r="BN170" i="1"/>
  <c r="BG170" i="1"/>
  <c r="BH170" i="1" s="1"/>
  <c r="BP169" i="1"/>
  <c r="BN169" i="1"/>
  <c r="BG169" i="1"/>
  <c r="BH169" i="1" s="1"/>
  <c r="BP168" i="1"/>
  <c r="BN168" i="1"/>
  <c r="BG168" i="1"/>
  <c r="BH168" i="1" s="1"/>
  <c r="BP167" i="1"/>
  <c r="BN167" i="1"/>
  <c r="BG167" i="1"/>
  <c r="BH167" i="1" s="1"/>
  <c r="BP166" i="1"/>
  <c r="BN166" i="1"/>
  <c r="BG166" i="1"/>
  <c r="BH166" i="1" s="1"/>
  <c r="BP165" i="1"/>
  <c r="BN165" i="1"/>
  <c r="BG165" i="1"/>
  <c r="BH165" i="1" s="1"/>
  <c r="BP164" i="1"/>
  <c r="BN164" i="1"/>
  <c r="BG164" i="1"/>
  <c r="BH164" i="1" s="1"/>
  <c r="BP163" i="1"/>
  <c r="BN163" i="1"/>
  <c r="BG163" i="1"/>
  <c r="BH163" i="1" s="1"/>
  <c r="BP162" i="1"/>
  <c r="BN162" i="1"/>
  <c r="BG162" i="1"/>
  <c r="BH162" i="1" s="1"/>
  <c r="BP161" i="1"/>
  <c r="BN161" i="1"/>
  <c r="BG161" i="1"/>
  <c r="BH161" i="1" s="1"/>
  <c r="BP160" i="1"/>
  <c r="BN160" i="1"/>
  <c r="BG160" i="1"/>
  <c r="BH160" i="1" s="1"/>
  <c r="BP159" i="1"/>
  <c r="BN159" i="1"/>
  <c r="BG159" i="1"/>
  <c r="BH159" i="1" s="1"/>
  <c r="BP158" i="1"/>
  <c r="BN158" i="1"/>
  <c r="BG158" i="1"/>
  <c r="BH158" i="1" s="1"/>
  <c r="BP157" i="1"/>
  <c r="BN157" i="1"/>
  <c r="BG157" i="1"/>
  <c r="BH157" i="1" s="1"/>
  <c r="BP156" i="1"/>
  <c r="BN156" i="1"/>
  <c r="BG156" i="1"/>
  <c r="BH156" i="1" s="1"/>
  <c r="BP155" i="1"/>
  <c r="BN155" i="1"/>
  <c r="BG155" i="1"/>
  <c r="BH155" i="1" s="1"/>
  <c r="BP154" i="1"/>
  <c r="BN154" i="1"/>
  <c r="BG154" i="1"/>
  <c r="BH154" i="1" s="1"/>
  <c r="BP153" i="1"/>
  <c r="BN153" i="1"/>
  <c r="BG153" i="1"/>
  <c r="BH153" i="1" s="1"/>
  <c r="BP152" i="1"/>
  <c r="BN152" i="1"/>
  <c r="BG152" i="1"/>
  <c r="BH152" i="1" s="1"/>
  <c r="BP151" i="1"/>
  <c r="BN151" i="1"/>
  <c r="BG151" i="1"/>
  <c r="BH151" i="1" s="1"/>
  <c r="BP150" i="1"/>
  <c r="BN150" i="1"/>
  <c r="BG150" i="1"/>
  <c r="BH150" i="1" s="1"/>
  <c r="BP149" i="1"/>
  <c r="BN149" i="1"/>
  <c r="BG149" i="1"/>
  <c r="BH149" i="1" s="1"/>
  <c r="BP148" i="1"/>
  <c r="BN148" i="1"/>
  <c r="BG148" i="1"/>
  <c r="BH148" i="1" s="1"/>
  <c r="BP147" i="1"/>
  <c r="BN147" i="1"/>
  <c r="BG147" i="1"/>
  <c r="BH147" i="1" s="1"/>
  <c r="BP146" i="1"/>
  <c r="BN146" i="1"/>
  <c r="BG146" i="1"/>
  <c r="BH146" i="1" s="1"/>
  <c r="BP145" i="1"/>
  <c r="BN145" i="1"/>
  <c r="BG145" i="1"/>
  <c r="BH145" i="1" s="1"/>
  <c r="BP144" i="1"/>
  <c r="BN144" i="1"/>
  <c r="BG144" i="1"/>
  <c r="BH144" i="1" s="1"/>
  <c r="BP143" i="1"/>
  <c r="BN143" i="1"/>
  <c r="BG143" i="1"/>
  <c r="BH143" i="1" s="1"/>
  <c r="BP142" i="1"/>
  <c r="BN142" i="1"/>
  <c r="BG142" i="1"/>
  <c r="BH142" i="1" s="1"/>
  <c r="BP141" i="1"/>
  <c r="BN141" i="1"/>
  <c r="BG141" i="1"/>
  <c r="BH141" i="1" s="1"/>
  <c r="BP140" i="1"/>
  <c r="BN140" i="1"/>
  <c r="BG140" i="1"/>
  <c r="BH140" i="1" s="1"/>
  <c r="BP139" i="1"/>
  <c r="BN139" i="1"/>
  <c r="BG139" i="1"/>
  <c r="BH139" i="1" s="1"/>
  <c r="BP138" i="1"/>
  <c r="BN138" i="1"/>
  <c r="BG138" i="1"/>
  <c r="BH138" i="1" s="1"/>
  <c r="BP137" i="1"/>
  <c r="BN137" i="1"/>
  <c r="BG137" i="1"/>
  <c r="BH137" i="1" s="1"/>
  <c r="BP136" i="1"/>
  <c r="BN136" i="1"/>
  <c r="BG136" i="1"/>
  <c r="BH136" i="1" s="1"/>
  <c r="BP135" i="1"/>
  <c r="BN135" i="1"/>
  <c r="BG135" i="1"/>
  <c r="BH135" i="1" s="1"/>
  <c r="BP134" i="1"/>
  <c r="BN134" i="1"/>
  <c r="BG134" i="1"/>
  <c r="BH134" i="1" s="1"/>
  <c r="BP133" i="1"/>
  <c r="BN133" i="1"/>
  <c r="BG133" i="1"/>
  <c r="BH133" i="1" s="1"/>
  <c r="BP132" i="1"/>
  <c r="BN132" i="1"/>
  <c r="BG132" i="1"/>
  <c r="BH132" i="1" s="1"/>
  <c r="BP131" i="1"/>
  <c r="BN131" i="1"/>
  <c r="BG131" i="1"/>
  <c r="BH131" i="1" s="1"/>
  <c r="BP130" i="1"/>
  <c r="BN130" i="1"/>
  <c r="BG130" i="1"/>
  <c r="BH130" i="1" s="1"/>
  <c r="BP129" i="1"/>
  <c r="BN129" i="1"/>
  <c r="BG129" i="1"/>
  <c r="BH129" i="1" s="1"/>
  <c r="BP128" i="1"/>
  <c r="BN128" i="1"/>
  <c r="BG128" i="1"/>
  <c r="BH128" i="1" s="1"/>
  <c r="BP127" i="1"/>
  <c r="BN127" i="1"/>
  <c r="BG127" i="1"/>
  <c r="BH127" i="1" s="1"/>
  <c r="BP126" i="1"/>
  <c r="BN126" i="1"/>
  <c r="BG126" i="1"/>
  <c r="BH126" i="1" s="1"/>
  <c r="BP125" i="1"/>
  <c r="BN125" i="1"/>
  <c r="BG125" i="1"/>
  <c r="BH125" i="1" s="1"/>
  <c r="BP124" i="1"/>
  <c r="BN124" i="1"/>
  <c r="BG124" i="1"/>
  <c r="BH124" i="1" s="1"/>
  <c r="BP123" i="1"/>
  <c r="BN123" i="1"/>
  <c r="BG123" i="1"/>
  <c r="BH123" i="1" s="1"/>
  <c r="BP122" i="1"/>
  <c r="BN122" i="1"/>
  <c r="BG122" i="1"/>
  <c r="BH122" i="1" s="1"/>
  <c r="BP121" i="1"/>
  <c r="BN121" i="1"/>
  <c r="BG121" i="1"/>
  <c r="BH121" i="1" s="1"/>
  <c r="BP120" i="1"/>
  <c r="BN120" i="1"/>
  <c r="BG120" i="1"/>
  <c r="BH120" i="1" s="1"/>
  <c r="BP119" i="1"/>
  <c r="BN119" i="1"/>
  <c r="BG119" i="1"/>
  <c r="BH119" i="1" s="1"/>
  <c r="BP118" i="1"/>
  <c r="BN118" i="1"/>
  <c r="BG118" i="1"/>
  <c r="BH118" i="1" s="1"/>
  <c r="BP117" i="1"/>
  <c r="BN117" i="1"/>
  <c r="BG117" i="1"/>
  <c r="BH117" i="1" s="1"/>
  <c r="BP116" i="1"/>
  <c r="BN116" i="1"/>
  <c r="BG116" i="1"/>
  <c r="BH116" i="1" s="1"/>
  <c r="BP115" i="1"/>
  <c r="BN115" i="1"/>
  <c r="BG115" i="1"/>
  <c r="BH115" i="1" s="1"/>
  <c r="BP114" i="1"/>
  <c r="BN114" i="1"/>
  <c r="BG114" i="1"/>
  <c r="BH114" i="1" s="1"/>
  <c r="BP113" i="1"/>
  <c r="BN113" i="1"/>
  <c r="BG113" i="1"/>
  <c r="BH113" i="1" s="1"/>
  <c r="BP112" i="1"/>
  <c r="BN112" i="1"/>
  <c r="BG112" i="1"/>
  <c r="BH112" i="1" s="1"/>
  <c r="BP111" i="1"/>
  <c r="BN111" i="1"/>
  <c r="BG111" i="1"/>
  <c r="BH111" i="1" s="1"/>
  <c r="BP110" i="1"/>
  <c r="BN110" i="1"/>
  <c r="BG110" i="1"/>
  <c r="BH110" i="1" s="1"/>
  <c r="BP109" i="1"/>
  <c r="BN109" i="1"/>
  <c r="BG109" i="1"/>
  <c r="BH109" i="1" s="1"/>
  <c r="BP108" i="1"/>
  <c r="BN108" i="1"/>
  <c r="BG108" i="1"/>
  <c r="BH108" i="1" s="1"/>
  <c r="BP107" i="1"/>
  <c r="BN107" i="1"/>
  <c r="BG107" i="1"/>
  <c r="BH107" i="1" s="1"/>
  <c r="BP106" i="1"/>
  <c r="BN106" i="1"/>
  <c r="BG106" i="1"/>
  <c r="BH106" i="1" s="1"/>
  <c r="BP105" i="1"/>
  <c r="BN105" i="1"/>
  <c r="BG105" i="1"/>
  <c r="BH105" i="1" s="1"/>
  <c r="BP104" i="1"/>
  <c r="BN104" i="1"/>
  <c r="BG104" i="1"/>
  <c r="BH104" i="1" s="1"/>
  <c r="BP103" i="1"/>
  <c r="BN103" i="1"/>
  <c r="BG103" i="1"/>
  <c r="BH103" i="1" s="1"/>
  <c r="BP102" i="1"/>
  <c r="BN102" i="1"/>
  <c r="BG102" i="1"/>
  <c r="BH102" i="1" s="1"/>
  <c r="BP101" i="1"/>
  <c r="BN101" i="1"/>
  <c r="BG101" i="1"/>
  <c r="BH101" i="1" s="1"/>
  <c r="BP100" i="1"/>
  <c r="BN100" i="1"/>
  <c r="BG100" i="1"/>
  <c r="BH100" i="1" s="1"/>
  <c r="BP99" i="1"/>
  <c r="BN99" i="1"/>
  <c r="BG99" i="1"/>
  <c r="BH99" i="1" s="1"/>
  <c r="BP98" i="1"/>
  <c r="BN98" i="1"/>
  <c r="BG98" i="1"/>
  <c r="BH98" i="1" s="1"/>
  <c r="BP97" i="1"/>
  <c r="BN97" i="1"/>
  <c r="BG97" i="1"/>
  <c r="BH97" i="1" s="1"/>
  <c r="BP96" i="1"/>
  <c r="BN96" i="1"/>
  <c r="BG96" i="1"/>
  <c r="BH96" i="1" s="1"/>
  <c r="BP95" i="1"/>
  <c r="BN95" i="1"/>
  <c r="BG95" i="1"/>
  <c r="BH95" i="1" s="1"/>
  <c r="BP94" i="1"/>
  <c r="BN94" i="1"/>
  <c r="BG94" i="1"/>
  <c r="BH94" i="1" s="1"/>
  <c r="BP93" i="1"/>
  <c r="BN93" i="1"/>
  <c r="BG93" i="1"/>
  <c r="BH93" i="1" s="1"/>
  <c r="BP92" i="1"/>
  <c r="BN92" i="1"/>
  <c r="BG92" i="1"/>
  <c r="BH92" i="1" s="1"/>
  <c r="BP91" i="1"/>
  <c r="BN91" i="1"/>
  <c r="BG91" i="1"/>
  <c r="BH91" i="1" s="1"/>
  <c r="BP90" i="1"/>
  <c r="BN90" i="1"/>
  <c r="BG90" i="1"/>
  <c r="BH90" i="1" s="1"/>
  <c r="BP89" i="1"/>
  <c r="BN89" i="1"/>
  <c r="BG89" i="1"/>
  <c r="BH89" i="1" s="1"/>
  <c r="BP88" i="1"/>
  <c r="BN88" i="1"/>
  <c r="BG88" i="1"/>
  <c r="BH88" i="1" s="1"/>
  <c r="BP87" i="1"/>
  <c r="BN87" i="1"/>
  <c r="BG87" i="1"/>
  <c r="BH87" i="1" s="1"/>
  <c r="BP86" i="1"/>
  <c r="BN86" i="1"/>
  <c r="BG86" i="1"/>
  <c r="BH86" i="1" s="1"/>
  <c r="BP85" i="1"/>
  <c r="BN85" i="1"/>
  <c r="BG85" i="1"/>
  <c r="BH85" i="1" s="1"/>
  <c r="BP84" i="1"/>
  <c r="BN84" i="1"/>
  <c r="BG84" i="1"/>
  <c r="BH84" i="1" s="1"/>
  <c r="BP83" i="1"/>
  <c r="BN83" i="1"/>
  <c r="BG83" i="1"/>
  <c r="BH83" i="1" s="1"/>
  <c r="BP82" i="1"/>
  <c r="BN82" i="1"/>
  <c r="BG82" i="1"/>
  <c r="BH82" i="1" s="1"/>
  <c r="BP81" i="1"/>
  <c r="BN81" i="1"/>
  <c r="BG81" i="1"/>
  <c r="BH81" i="1" s="1"/>
  <c r="BP80" i="1"/>
  <c r="BN80" i="1"/>
  <c r="BG80" i="1"/>
  <c r="BH80" i="1" s="1"/>
  <c r="BP79" i="1"/>
  <c r="BN79" i="1"/>
  <c r="BG79" i="1"/>
  <c r="BH79" i="1" s="1"/>
  <c r="BP78" i="1"/>
  <c r="BN78" i="1"/>
  <c r="BG78" i="1"/>
  <c r="BH78" i="1" s="1"/>
  <c r="BP77" i="1"/>
  <c r="BN77" i="1"/>
  <c r="BG77" i="1"/>
  <c r="BH77" i="1" s="1"/>
  <c r="BP76" i="1"/>
  <c r="BN76" i="1"/>
  <c r="BG76" i="1"/>
  <c r="BH76" i="1" s="1"/>
  <c r="BP75" i="1"/>
  <c r="BN75" i="1"/>
  <c r="BG75" i="1"/>
  <c r="BH75" i="1" s="1"/>
  <c r="BP74" i="1"/>
  <c r="BN74" i="1"/>
  <c r="BG74" i="1"/>
  <c r="BH74" i="1" s="1"/>
  <c r="BP73" i="1"/>
  <c r="BN73" i="1"/>
  <c r="BG73" i="1"/>
  <c r="BH73" i="1" s="1"/>
  <c r="BP72" i="1"/>
  <c r="BN72" i="1"/>
  <c r="BG72" i="1"/>
  <c r="BH72" i="1" s="1"/>
  <c r="BP71" i="1"/>
  <c r="BN71" i="1"/>
  <c r="BG71" i="1"/>
  <c r="BH71" i="1" s="1"/>
  <c r="BP70" i="1"/>
  <c r="BN70" i="1"/>
  <c r="BG70" i="1"/>
  <c r="BH70" i="1" s="1"/>
  <c r="BP69" i="1"/>
  <c r="BN69" i="1"/>
  <c r="BG69" i="1"/>
  <c r="BH69" i="1" s="1"/>
  <c r="BP68" i="1"/>
  <c r="BN68" i="1"/>
  <c r="BG68" i="1"/>
  <c r="BH68" i="1" s="1"/>
  <c r="BP67" i="1"/>
  <c r="BN67" i="1"/>
  <c r="BG67" i="1"/>
  <c r="BH67" i="1" s="1"/>
  <c r="BP66" i="1"/>
  <c r="BN66" i="1"/>
  <c r="BG66" i="1"/>
  <c r="BH66" i="1" s="1"/>
  <c r="BP65" i="1"/>
  <c r="BN65" i="1"/>
  <c r="BG65" i="1"/>
  <c r="BH65" i="1" s="1"/>
  <c r="BP64" i="1"/>
  <c r="BN64" i="1"/>
  <c r="BG64" i="1"/>
  <c r="BH64" i="1" s="1"/>
  <c r="BP63" i="1"/>
  <c r="BN63" i="1"/>
  <c r="BG63" i="1"/>
  <c r="BH63" i="1" s="1"/>
  <c r="BP62" i="1"/>
  <c r="BN62" i="1"/>
  <c r="BG62" i="1"/>
  <c r="BH62" i="1" s="1"/>
  <c r="BP61" i="1"/>
  <c r="BN61" i="1"/>
  <c r="BG61" i="1"/>
  <c r="BH61" i="1" s="1"/>
  <c r="BP60" i="1"/>
  <c r="BN60" i="1"/>
  <c r="BG60" i="1"/>
  <c r="BH60" i="1" s="1"/>
  <c r="BP59" i="1"/>
  <c r="BN59" i="1"/>
  <c r="BG59" i="1"/>
  <c r="BH59" i="1" s="1"/>
  <c r="BP58" i="1"/>
  <c r="BN58" i="1"/>
  <c r="BG58" i="1"/>
  <c r="BH58" i="1" s="1"/>
  <c r="BP57" i="1"/>
  <c r="BN57" i="1"/>
  <c r="BG57" i="1"/>
  <c r="BH57" i="1" s="1"/>
  <c r="BP56" i="1"/>
  <c r="BN56" i="1"/>
  <c r="BG56" i="1"/>
  <c r="BH56" i="1" s="1"/>
  <c r="BP55" i="1"/>
  <c r="BN55" i="1"/>
  <c r="BG55" i="1"/>
  <c r="BH55" i="1" s="1"/>
  <c r="BP54" i="1"/>
  <c r="BN54" i="1"/>
  <c r="BG54" i="1"/>
  <c r="BH54" i="1" s="1"/>
  <c r="BP53" i="1"/>
  <c r="BN53" i="1"/>
  <c r="BG53" i="1"/>
  <c r="BH53" i="1" s="1"/>
  <c r="BP52" i="1"/>
  <c r="BN52" i="1"/>
  <c r="BG52" i="1"/>
  <c r="BH52" i="1" s="1"/>
  <c r="BP51" i="1"/>
  <c r="BN51" i="1"/>
  <c r="BG51" i="1"/>
  <c r="BH51" i="1" s="1"/>
  <c r="BP50" i="1"/>
  <c r="BN50" i="1"/>
  <c r="BG50" i="1"/>
  <c r="BH50" i="1" s="1"/>
  <c r="BP49" i="1"/>
  <c r="BN49" i="1"/>
  <c r="BG49" i="1"/>
  <c r="BH49" i="1" s="1"/>
  <c r="BP48" i="1"/>
  <c r="BN48" i="1"/>
  <c r="BG48" i="1"/>
  <c r="BH48" i="1" s="1"/>
  <c r="BP47" i="1"/>
  <c r="BN47" i="1"/>
  <c r="BG47" i="1"/>
  <c r="BH47" i="1" s="1"/>
  <c r="BP46" i="1"/>
  <c r="BN46" i="1"/>
  <c r="BG46" i="1"/>
  <c r="BH46" i="1" s="1"/>
  <c r="BP45" i="1"/>
  <c r="BN45" i="1"/>
  <c r="BG45" i="1"/>
  <c r="BH45" i="1" s="1"/>
  <c r="BP44" i="1"/>
  <c r="BN44" i="1"/>
  <c r="BG44" i="1"/>
  <c r="BH44" i="1" s="1"/>
  <c r="BP43" i="1"/>
  <c r="BN43" i="1"/>
  <c r="BG43" i="1"/>
  <c r="BH43" i="1" s="1"/>
  <c r="BP42" i="1"/>
  <c r="BN42" i="1"/>
  <c r="BG42" i="1"/>
  <c r="BH42" i="1" s="1"/>
  <c r="BP41" i="1"/>
  <c r="BN41" i="1"/>
  <c r="BG41" i="1"/>
  <c r="BH41" i="1" s="1"/>
  <c r="BP40" i="1"/>
  <c r="BN40" i="1"/>
  <c r="BG40" i="1"/>
  <c r="BH40" i="1" s="1"/>
  <c r="BP39" i="1"/>
  <c r="BN39" i="1"/>
  <c r="BG39" i="1"/>
  <c r="BH39" i="1" s="1"/>
  <c r="BP38" i="1"/>
  <c r="BN38" i="1"/>
  <c r="BG38" i="1"/>
  <c r="BH38" i="1" s="1"/>
  <c r="BP37" i="1"/>
  <c r="BN37" i="1"/>
  <c r="BG37" i="1"/>
  <c r="BH37" i="1" s="1"/>
  <c r="BP36" i="1"/>
  <c r="BN36" i="1"/>
  <c r="BG36" i="1"/>
  <c r="BH36" i="1" s="1"/>
  <c r="BP35" i="1"/>
  <c r="BN35" i="1"/>
  <c r="BG35" i="1"/>
  <c r="BH35" i="1" s="1"/>
  <c r="BP34" i="1"/>
  <c r="BN34" i="1"/>
  <c r="BG34" i="1"/>
  <c r="BH34" i="1" s="1"/>
  <c r="BP33" i="1"/>
  <c r="BN33" i="1"/>
  <c r="BG33" i="1"/>
  <c r="BH33" i="1" s="1"/>
  <c r="BP32" i="1"/>
  <c r="BN32" i="1"/>
  <c r="BG32" i="1"/>
  <c r="BH32" i="1" s="1"/>
  <c r="BP31" i="1"/>
  <c r="BN31" i="1"/>
  <c r="BG31" i="1"/>
  <c r="BH31" i="1" s="1"/>
  <c r="BP30" i="1"/>
  <c r="BN30" i="1"/>
  <c r="BG30" i="1"/>
  <c r="BH30" i="1" s="1"/>
  <c r="BP29" i="1"/>
  <c r="BN29" i="1"/>
  <c r="BG29" i="1"/>
  <c r="BH29" i="1" s="1"/>
  <c r="BP28" i="1"/>
  <c r="BN28" i="1"/>
  <c r="BG28" i="1"/>
  <c r="BH28" i="1" s="1"/>
  <c r="BP27" i="1"/>
  <c r="BN27" i="1"/>
  <c r="BG27" i="1"/>
  <c r="BH27" i="1" s="1"/>
  <c r="BP26" i="1"/>
  <c r="BN26" i="1"/>
  <c r="BG26" i="1"/>
  <c r="BH26" i="1" s="1"/>
  <c r="BP25" i="1"/>
  <c r="BN25" i="1"/>
  <c r="BG25" i="1"/>
  <c r="BH25" i="1" s="1"/>
  <c r="BP24" i="1"/>
  <c r="BN24" i="1"/>
  <c r="BG24" i="1"/>
  <c r="BH24" i="1" s="1"/>
  <c r="BP23" i="1"/>
  <c r="BN23" i="1"/>
  <c r="BG23" i="1"/>
  <c r="BH23" i="1" s="1"/>
  <c r="BP22" i="1"/>
  <c r="BN22" i="1"/>
  <c r="BG22" i="1"/>
  <c r="BH22" i="1" s="1"/>
  <c r="BP21" i="1"/>
  <c r="BN21" i="1"/>
  <c r="BG21" i="1"/>
  <c r="BH21" i="1" s="1"/>
  <c r="BP20" i="1"/>
  <c r="BN20" i="1"/>
  <c r="BG20" i="1"/>
  <c r="BH20" i="1" s="1"/>
  <c r="BP19" i="1"/>
  <c r="BN19" i="1"/>
  <c r="BG19" i="1"/>
  <c r="BH19" i="1" s="1"/>
  <c r="BP18" i="1"/>
  <c r="BN18" i="1"/>
  <c r="BG18" i="1"/>
  <c r="BH18" i="1" s="1"/>
  <c r="BP17" i="1"/>
  <c r="BN17" i="1"/>
  <c r="BG17" i="1"/>
  <c r="BH17" i="1" s="1"/>
  <c r="BP16" i="1"/>
  <c r="BN16" i="1"/>
  <c r="BG16" i="1"/>
  <c r="BH16" i="1" s="1"/>
  <c r="BP15" i="1"/>
  <c r="BN15" i="1"/>
  <c r="BG15" i="1"/>
  <c r="BH15" i="1" s="1"/>
  <c r="BP14" i="1"/>
  <c r="BN14" i="1"/>
  <c r="BG14" i="1"/>
  <c r="BH14" i="1" s="1"/>
  <c r="BP13" i="1"/>
  <c r="BN13" i="1"/>
  <c r="BG13" i="1"/>
  <c r="BH13" i="1" s="1"/>
  <c r="BP12" i="1"/>
  <c r="BN12" i="1"/>
  <c r="BG12" i="1"/>
  <c r="BH12" i="1" s="1"/>
  <c r="BP11" i="1"/>
  <c r="BN11" i="1"/>
  <c r="BG11" i="1"/>
  <c r="BH11" i="1" s="1"/>
  <c r="BP10" i="1"/>
  <c r="BN10" i="1"/>
  <c r="BG10" i="1"/>
  <c r="BH10" i="1" s="1"/>
  <c r="BP9" i="1"/>
  <c r="BN9" i="1"/>
  <c r="BG9" i="1"/>
  <c r="BH9" i="1" s="1"/>
  <c r="BP8" i="1"/>
  <c r="BN8" i="1"/>
  <c r="BG8" i="1"/>
  <c r="BH8" i="1" s="1"/>
  <c r="BP7" i="1"/>
  <c r="BN7" i="1"/>
  <c r="BG7" i="1"/>
  <c r="BH7" i="1" s="1"/>
  <c r="BP6" i="1"/>
  <c r="BN6" i="1"/>
  <c r="BG6" i="1"/>
  <c r="BH6" i="1" s="1"/>
  <c r="BP5" i="1"/>
  <c r="BN5" i="1"/>
  <c r="BG5" i="1"/>
  <c r="BH5" i="1" s="1"/>
  <c r="BP4" i="1"/>
  <c r="BN4" i="1"/>
  <c r="BG4" i="1"/>
  <c r="BH4" i="1" s="1"/>
  <c r="BP3" i="1"/>
  <c r="BN3" i="1"/>
  <c r="BG3" i="1"/>
  <c r="BH3" i="1" s="1"/>
  <c r="L181" i="10" l="1"/>
  <c r="L180" i="10"/>
  <c r="L84" i="10"/>
  <c r="L137" i="10"/>
  <c r="L133" i="10"/>
  <c r="L105" i="10"/>
  <c r="L31" i="10"/>
  <c r="L134" i="10"/>
  <c r="L82" i="10"/>
  <c r="L38" i="10"/>
  <c r="L22" i="10"/>
  <c r="BO6" i="1"/>
  <c r="E6" i="10"/>
  <c r="D6" i="10" s="1"/>
  <c r="BO10" i="1"/>
  <c r="E10" i="10"/>
  <c r="D10" i="10" s="1"/>
  <c r="BO14" i="1"/>
  <c r="E14" i="10"/>
  <c r="D14" i="10" s="1"/>
  <c r="BO18" i="1"/>
  <c r="E18" i="10"/>
  <c r="D18" i="10" s="1"/>
  <c r="BO22" i="1"/>
  <c r="E22" i="10"/>
  <c r="D22" i="10" s="1"/>
  <c r="BO26" i="1"/>
  <c r="E26" i="10"/>
  <c r="D26" i="10" s="1"/>
  <c r="BO30" i="1"/>
  <c r="E30" i="10"/>
  <c r="D30" i="10" s="1"/>
  <c r="BO34" i="1"/>
  <c r="E34" i="10"/>
  <c r="D34" i="10" s="1"/>
  <c r="BO38" i="1"/>
  <c r="E38" i="10"/>
  <c r="D38" i="10" s="1"/>
  <c r="BO42" i="1"/>
  <c r="E42" i="10"/>
  <c r="D42" i="10" s="1"/>
  <c r="BO46" i="1"/>
  <c r="E46" i="10"/>
  <c r="D46" i="10" s="1"/>
  <c r="BO50" i="1"/>
  <c r="E50" i="10"/>
  <c r="D50" i="10" s="1"/>
  <c r="BO54" i="1"/>
  <c r="E54" i="10"/>
  <c r="D54" i="10" s="1"/>
  <c r="BO58" i="1"/>
  <c r="E58" i="10"/>
  <c r="D58" i="10" s="1"/>
  <c r="BO62" i="1"/>
  <c r="E62" i="10"/>
  <c r="D62" i="10" s="1"/>
  <c r="BO66" i="1"/>
  <c r="E66" i="10"/>
  <c r="D66" i="10" s="1"/>
  <c r="BO70" i="1"/>
  <c r="E70" i="10"/>
  <c r="D70" i="10" s="1"/>
  <c r="BO74" i="1"/>
  <c r="E74" i="10"/>
  <c r="D74" i="10" s="1"/>
  <c r="BO78" i="1"/>
  <c r="E78" i="10"/>
  <c r="D78" i="10" s="1"/>
  <c r="BO82" i="1"/>
  <c r="E82" i="10"/>
  <c r="D82" i="10" s="1"/>
  <c r="BO86" i="1"/>
  <c r="E86" i="10"/>
  <c r="D86" i="10" s="1"/>
  <c r="BO90" i="1"/>
  <c r="E90" i="10"/>
  <c r="D90" i="10" s="1"/>
  <c r="BO94" i="1"/>
  <c r="E94" i="10"/>
  <c r="D94" i="10" s="1"/>
  <c r="BO98" i="1"/>
  <c r="E98" i="10"/>
  <c r="D98" i="10" s="1"/>
  <c r="BO102" i="1"/>
  <c r="E102" i="10"/>
  <c r="D102" i="10" s="1"/>
  <c r="BO106" i="1"/>
  <c r="E106" i="10"/>
  <c r="D106" i="10" s="1"/>
  <c r="BO110" i="1"/>
  <c r="E110" i="10"/>
  <c r="D110" i="10" s="1"/>
  <c r="BO114" i="1"/>
  <c r="E114" i="10"/>
  <c r="D114" i="10" s="1"/>
  <c r="BO118" i="1"/>
  <c r="E118" i="10"/>
  <c r="D118" i="10" s="1"/>
  <c r="BO122" i="1"/>
  <c r="E122" i="10"/>
  <c r="D122" i="10" s="1"/>
  <c r="BO126" i="1"/>
  <c r="E126" i="10"/>
  <c r="D126" i="10" s="1"/>
  <c r="BO130" i="1"/>
  <c r="E130" i="10"/>
  <c r="D130" i="10" s="1"/>
  <c r="BO134" i="1"/>
  <c r="E134" i="10"/>
  <c r="D134" i="10" s="1"/>
  <c r="BO138" i="1"/>
  <c r="E138" i="10"/>
  <c r="D138" i="10" s="1"/>
  <c r="BO142" i="1"/>
  <c r="E142" i="10"/>
  <c r="D142" i="10" s="1"/>
  <c r="BO146" i="1"/>
  <c r="E146" i="10"/>
  <c r="D146" i="10" s="1"/>
  <c r="BO150" i="1"/>
  <c r="E150" i="10"/>
  <c r="D150" i="10" s="1"/>
  <c r="BO154" i="1"/>
  <c r="E154" i="10"/>
  <c r="D154" i="10" s="1"/>
  <c r="BO158" i="1"/>
  <c r="E158" i="10"/>
  <c r="D158" i="10" s="1"/>
  <c r="BO162" i="1"/>
  <c r="E162" i="10"/>
  <c r="D162" i="10" s="1"/>
  <c r="BO166" i="1"/>
  <c r="E166" i="10"/>
  <c r="D166" i="10" s="1"/>
  <c r="BO170" i="1"/>
  <c r="E170" i="10"/>
  <c r="D170" i="10" s="1"/>
  <c r="BO174" i="1"/>
  <c r="E174" i="10"/>
  <c r="D174" i="10" s="1"/>
  <c r="BO178" i="1"/>
  <c r="E178" i="10"/>
  <c r="D178" i="10" s="1"/>
  <c r="BO182" i="1"/>
  <c r="E182" i="10"/>
  <c r="D182" i="10" s="1"/>
  <c r="BO186" i="1"/>
  <c r="E186" i="10"/>
  <c r="D186" i="10" s="1"/>
  <c r="BO190" i="1"/>
  <c r="E190" i="10"/>
  <c r="D190" i="10" s="1"/>
  <c r="BO5" i="1"/>
  <c r="E5" i="10"/>
  <c r="D5" i="10" s="1"/>
  <c r="BO9" i="1"/>
  <c r="E9" i="10"/>
  <c r="D9" i="10" s="1"/>
  <c r="BO13" i="1"/>
  <c r="E13" i="10"/>
  <c r="D13" i="10" s="1"/>
  <c r="BO17" i="1"/>
  <c r="E17" i="10"/>
  <c r="D17" i="10" s="1"/>
  <c r="BO21" i="1"/>
  <c r="E21" i="10"/>
  <c r="D21" i="10" s="1"/>
  <c r="BO25" i="1"/>
  <c r="E25" i="10"/>
  <c r="D25" i="10" s="1"/>
  <c r="BO29" i="1"/>
  <c r="E29" i="10"/>
  <c r="D29" i="10" s="1"/>
  <c r="BO33" i="1"/>
  <c r="E33" i="10"/>
  <c r="D33" i="10" s="1"/>
  <c r="BO37" i="1"/>
  <c r="E37" i="10"/>
  <c r="D37" i="10" s="1"/>
  <c r="BO41" i="1"/>
  <c r="E41" i="10"/>
  <c r="D41" i="10" s="1"/>
  <c r="BO45" i="1"/>
  <c r="E45" i="10"/>
  <c r="D45" i="10" s="1"/>
  <c r="BO49" i="1"/>
  <c r="E49" i="10"/>
  <c r="D49" i="10" s="1"/>
  <c r="BO53" i="1"/>
  <c r="E53" i="10"/>
  <c r="D53" i="10" s="1"/>
  <c r="BO57" i="1"/>
  <c r="E57" i="10"/>
  <c r="D57" i="10" s="1"/>
  <c r="BO61" i="1"/>
  <c r="E61" i="10"/>
  <c r="D61" i="10" s="1"/>
  <c r="BO65" i="1"/>
  <c r="E65" i="10"/>
  <c r="D65" i="10" s="1"/>
  <c r="BO69" i="1"/>
  <c r="E69" i="10"/>
  <c r="D69" i="10" s="1"/>
  <c r="BO73" i="1"/>
  <c r="E73" i="10"/>
  <c r="D73" i="10" s="1"/>
  <c r="BO77" i="1"/>
  <c r="E77" i="10"/>
  <c r="D77" i="10" s="1"/>
  <c r="BO81" i="1"/>
  <c r="E81" i="10"/>
  <c r="D81" i="10" s="1"/>
  <c r="BO85" i="1"/>
  <c r="E85" i="10"/>
  <c r="D85" i="10" s="1"/>
  <c r="BO89" i="1"/>
  <c r="E89" i="10"/>
  <c r="D89" i="10" s="1"/>
  <c r="BO93" i="1"/>
  <c r="E93" i="10"/>
  <c r="D93" i="10" s="1"/>
  <c r="BO97" i="1"/>
  <c r="E97" i="10"/>
  <c r="D97" i="10" s="1"/>
  <c r="BO101" i="1"/>
  <c r="E101" i="10"/>
  <c r="D101" i="10" s="1"/>
  <c r="BO105" i="1"/>
  <c r="E105" i="10"/>
  <c r="D105" i="10" s="1"/>
  <c r="BO109" i="1"/>
  <c r="E109" i="10"/>
  <c r="D109" i="10" s="1"/>
  <c r="BO113" i="1"/>
  <c r="E113" i="10"/>
  <c r="D113" i="10" s="1"/>
  <c r="BO117" i="1"/>
  <c r="E117" i="10"/>
  <c r="D117" i="10" s="1"/>
  <c r="BO121" i="1"/>
  <c r="E121" i="10"/>
  <c r="D121" i="10" s="1"/>
  <c r="BO125" i="1"/>
  <c r="E125" i="10"/>
  <c r="D125" i="10" s="1"/>
  <c r="BO129" i="1"/>
  <c r="E129" i="10"/>
  <c r="D129" i="10" s="1"/>
  <c r="BO133" i="1"/>
  <c r="E133" i="10"/>
  <c r="D133" i="10" s="1"/>
  <c r="BO137" i="1"/>
  <c r="E137" i="10"/>
  <c r="D137" i="10" s="1"/>
  <c r="BO141" i="1"/>
  <c r="E141" i="10"/>
  <c r="D141" i="10" s="1"/>
  <c r="BO145" i="1"/>
  <c r="E145" i="10"/>
  <c r="D145" i="10" s="1"/>
  <c r="BO149" i="1"/>
  <c r="E149" i="10"/>
  <c r="D149" i="10" s="1"/>
  <c r="BO153" i="1"/>
  <c r="E153" i="10"/>
  <c r="D153" i="10" s="1"/>
  <c r="BO157" i="1"/>
  <c r="E157" i="10"/>
  <c r="D157" i="10" s="1"/>
  <c r="BO161" i="1"/>
  <c r="E161" i="10"/>
  <c r="D161" i="10" s="1"/>
  <c r="BO165" i="1"/>
  <c r="E165" i="10"/>
  <c r="D165" i="10" s="1"/>
  <c r="BO169" i="1"/>
  <c r="E169" i="10"/>
  <c r="D169" i="10" s="1"/>
  <c r="BO173" i="1"/>
  <c r="E173" i="10"/>
  <c r="D173" i="10" s="1"/>
  <c r="BO177" i="1"/>
  <c r="E177" i="10"/>
  <c r="D177" i="10" s="1"/>
  <c r="BO181" i="1"/>
  <c r="E181" i="10"/>
  <c r="D181" i="10" s="1"/>
  <c r="BO185" i="1"/>
  <c r="E185" i="10"/>
  <c r="D185" i="10" s="1"/>
  <c r="BO189" i="1"/>
  <c r="E189" i="10"/>
  <c r="D189" i="10" s="1"/>
  <c r="BO4" i="1"/>
  <c r="E4" i="10"/>
  <c r="D4" i="10" s="1"/>
  <c r="BO8" i="1"/>
  <c r="E8" i="10"/>
  <c r="D8" i="10" s="1"/>
  <c r="BO12" i="1"/>
  <c r="E12" i="10"/>
  <c r="D12" i="10" s="1"/>
  <c r="BO16" i="1"/>
  <c r="E16" i="10"/>
  <c r="D16" i="10" s="1"/>
  <c r="BO20" i="1"/>
  <c r="E20" i="10"/>
  <c r="D20" i="10" s="1"/>
  <c r="BO24" i="1"/>
  <c r="E24" i="10"/>
  <c r="D24" i="10" s="1"/>
  <c r="BO28" i="1"/>
  <c r="E28" i="10"/>
  <c r="D28" i="10" s="1"/>
  <c r="BO32" i="1"/>
  <c r="E32" i="10"/>
  <c r="D32" i="10" s="1"/>
  <c r="BO36" i="1"/>
  <c r="E36" i="10"/>
  <c r="D36" i="10" s="1"/>
  <c r="BO40" i="1"/>
  <c r="E40" i="10"/>
  <c r="D40" i="10" s="1"/>
  <c r="BO44" i="1"/>
  <c r="E44" i="10"/>
  <c r="D44" i="10" s="1"/>
  <c r="BO48" i="1"/>
  <c r="E48" i="10"/>
  <c r="D48" i="10" s="1"/>
  <c r="BO52" i="1"/>
  <c r="E52" i="10"/>
  <c r="D52" i="10" s="1"/>
  <c r="BO56" i="1"/>
  <c r="E56" i="10"/>
  <c r="D56" i="10" s="1"/>
  <c r="BO60" i="1"/>
  <c r="E60" i="10"/>
  <c r="D60" i="10" s="1"/>
  <c r="BO64" i="1"/>
  <c r="E64" i="10"/>
  <c r="D64" i="10" s="1"/>
  <c r="BO68" i="1"/>
  <c r="E68" i="10"/>
  <c r="D68" i="10" s="1"/>
  <c r="BO72" i="1"/>
  <c r="E72" i="10"/>
  <c r="D72" i="10" s="1"/>
  <c r="BO76" i="1"/>
  <c r="E76" i="10"/>
  <c r="D76" i="10" s="1"/>
  <c r="BO80" i="1"/>
  <c r="E80" i="10"/>
  <c r="D80" i="10" s="1"/>
  <c r="BO84" i="1"/>
  <c r="E84" i="10"/>
  <c r="D84" i="10" s="1"/>
  <c r="BO88" i="1"/>
  <c r="E88" i="10"/>
  <c r="D88" i="10" s="1"/>
  <c r="BO92" i="1"/>
  <c r="E92" i="10"/>
  <c r="D92" i="10" s="1"/>
  <c r="BO96" i="1"/>
  <c r="E96" i="10"/>
  <c r="D96" i="10" s="1"/>
  <c r="BO100" i="1"/>
  <c r="E100" i="10"/>
  <c r="D100" i="10" s="1"/>
  <c r="BO104" i="1"/>
  <c r="E104" i="10"/>
  <c r="D104" i="10" s="1"/>
  <c r="BO108" i="1"/>
  <c r="E108" i="10"/>
  <c r="D108" i="10" s="1"/>
  <c r="BO112" i="1"/>
  <c r="E112" i="10"/>
  <c r="D112" i="10" s="1"/>
  <c r="BO116" i="1"/>
  <c r="E116" i="10"/>
  <c r="D116" i="10" s="1"/>
  <c r="BO120" i="1"/>
  <c r="E120" i="10"/>
  <c r="D120" i="10" s="1"/>
  <c r="BO124" i="1"/>
  <c r="E124" i="10"/>
  <c r="D124" i="10" s="1"/>
  <c r="BO128" i="1"/>
  <c r="E128" i="10"/>
  <c r="D128" i="10" s="1"/>
  <c r="BO132" i="1"/>
  <c r="E132" i="10"/>
  <c r="D132" i="10" s="1"/>
  <c r="BO136" i="1"/>
  <c r="E136" i="10"/>
  <c r="D136" i="10" s="1"/>
  <c r="BO140" i="1"/>
  <c r="E140" i="10"/>
  <c r="D140" i="10" s="1"/>
  <c r="BO144" i="1"/>
  <c r="E144" i="10"/>
  <c r="D144" i="10" s="1"/>
  <c r="BO148" i="1"/>
  <c r="E148" i="10"/>
  <c r="D148" i="10" s="1"/>
  <c r="BO152" i="1"/>
  <c r="E152" i="10"/>
  <c r="D152" i="10" s="1"/>
  <c r="BO156" i="1"/>
  <c r="E156" i="10"/>
  <c r="D156" i="10" s="1"/>
  <c r="BO160" i="1"/>
  <c r="E160" i="10"/>
  <c r="D160" i="10" s="1"/>
  <c r="BO164" i="1"/>
  <c r="E164" i="10"/>
  <c r="D164" i="10" s="1"/>
  <c r="BO168" i="1"/>
  <c r="E168" i="10"/>
  <c r="D168" i="10" s="1"/>
  <c r="BO172" i="1"/>
  <c r="E172" i="10"/>
  <c r="D172" i="10" s="1"/>
  <c r="BO176" i="1"/>
  <c r="E176" i="10"/>
  <c r="D176" i="10" s="1"/>
  <c r="BO180" i="1"/>
  <c r="E180" i="10"/>
  <c r="D180" i="10" s="1"/>
  <c r="BO184" i="1"/>
  <c r="E184" i="10"/>
  <c r="D184" i="10" s="1"/>
  <c r="BO188" i="1"/>
  <c r="E188" i="10"/>
  <c r="D188" i="10" s="1"/>
  <c r="BO192" i="1"/>
  <c r="E192" i="10"/>
  <c r="D192" i="10" s="1"/>
  <c r="BO3" i="1"/>
  <c r="E3" i="10"/>
  <c r="BO7" i="1"/>
  <c r="E7" i="10"/>
  <c r="D7" i="10" s="1"/>
  <c r="BO11" i="1"/>
  <c r="E11" i="10"/>
  <c r="D11" i="10" s="1"/>
  <c r="BO15" i="1"/>
  <c r="E15" i="10"/>
  <c r="D15" i="10" s="1"/>
  <c r="BO19" i="1"/>
  <c r="E19" i="10"/>
  <c r="D19" i="10" s="1"/>
  <c r="BO23" i="1"/>
  <c r="E23" i="10"/>
  <c r="D23" i="10" s="1"/>
  <c r="BO27" i="1"/>
  <c r="E27" i="10"/>
  <c r="D27" i="10" s="1"/>
  <c r="BO31" i="1"/>
  <c r="E31" i="10"/>
  <c r="D31" i="10" s="1"/>
  <c r="BO35" i="1"/>
  <c r="E35" i="10"/>
  <c r="D35" i="10" s="1"/>
  <c r="BO39" i="1"/>
  <c r="E39" i="10"/>
  <c r="D39" i="10" s="1"/>
  <c r="BO43" i="1"/>
  <c r="E43" i="10"/>
  <c r="D43" i="10" s="1"/>
  <c r="BO47" i="1"/>
  <c r="E47" i="10"/>
  <c r="D47" i="10" s="1"/>
  <c r="BO51" i="1"/>
  <c r="E51" i="10"/>
  <c r="D51" i="10" s="1"/>
  <c r="BO55" i="1"/>
  <c r="E55" i="10"/>
  <c r="D55" i="10" s="1"/>
  <c r="BO59" i="1"/>
  <c r="E59" i="10"/>
  <c r="D59" i="10" s="1"/>
  <c r="BO63" i="1"/>
  <c r="E63" i="10"/>
  <c r="D63" i="10" s="1"/>
  <c r="BO67" i="1"/>
  <c r="E67" i="10"/>
  <c r="D67" i="10" s="1"/>
  <c r="BO71" i="1"/>
  <c r="E71" i="10"/>
  <c r="D71" i="10" s="1"/>
  <c r="BO75" i="1"/>
  <c r="E75" i="10"/>
  <c r="D75" i="10" s="1"/>
  <c r="BO79" i="1"/>
  <c r="E79" i="10"/>
  <c r="D79" i="10" s="1"/>
  <c r="BO83" i="1"/>
  <c r="E83" i="10"/>
  <c r="D83" i="10" s="1"/>
  <c r="BO87" i="1"/>
  <c r="E87" i="10"/>
  <c r="D87" i="10" s="1"/>
  <c r="BO91" i="1"/>
  <c r="E91" i="10"/>
  <c r="D91" i="10" s="1"/>
  <c r="BO95" i="1"/>
  <c r="E95" i="10"/>
  <c r="D95" i="10" s="1"/>
  <c r="BO99" i="1"/>
  <c r="E99" i="10"/>
  <c r="D99" i="10" s="1"/>
  <c r="BO103" i="1"/>
  <c r="E103" i="10"/>
  <c r="D103" i="10" s="1"/>
  <c r="BO107" i="1"/>
  <c r="E107" i="10"/>
  <c r="D107" i="10" s="1"/>
  <c r="BO111" i="1"/>
  <c r="E111" i="10"/>
  <c r="D111" i="10" s="1"/>
  <c r="BO115" i="1"/>
  <c r="E115" i="10"/>
  <c r="D115" i="10" s="1"/>
  <c r="BO119" i="1"/>
  <c r="E119" i="10"/>
  <c r="D119" i="10" s="1"/>
  <c r="BO123" i="1"/>
  <c r="E123" i="10"/>
  <c r="D123" i="10" s="1"/>
  <c r="BO127" i="1"/>
  <c r="E127" i="10"/>
  <c r="D127" i="10" s="1"/>
  <c r="BO131" i="1"/>
  <c r="E131" i="10"/>
  <c r="D131" i="10" s="1"/>
  <c r="BO135" i="1"/>
  <c r="E135" i="10"/>
  <c r="D135" i="10" s="1"/>
  <c r="BO139" i="1"/>
  <c r="E139" i="10"/>
  <c r="D139" i="10" s="1"/>
  <c r="BO143" i="1"/>
  <c r="E143" i="10"/>
  <c r="D143" i="10" s="1"/>
  <c r="BO147" i="1"/>
  <c r="E147" i="10"/>
  <c r="D147" i="10" s="1"/>
  <c r="BO151" i="1"/>
  <c r="E151" i="10"/>
  <c r="D151" i="10" s="1"/>
  <c r="BO155" i="1"/>
  <c r="E155" i="10"/>
  <c r="D155" i="10" s="1"/>
  <c r="BO159" i="1"/>
  <c r="E159" i="10"/>
  <c r="D159" i="10" s="1"/>
  <c r="BO163" i="1"/>
  <c r="E163" i="10"/>
  <c r="D163" i="10" s="1"/>
  <c r="BO167" i="1"/>
  <c r="E167" i="10"/>
  <c r="D167" i="10" s="1"/>
  <c r="BO171" i="1"/>
  <c r="E171" i="10"/>
  <c r="D171" i="10" s="1"/>
  <c r="BO175" i="1"/>
  <c r="E175" i="10"/>
  <c r="D175" i="10" s="1"/>
  <c r="BO179" i="1"/>
  <c r="E179" i="10"/>
  <c r="D179" i="10" s="1"/>
  <c r="BO183" i="1"/>
  <c r="E183" i="10"/>
  <c r="D183" i="10" s="1"/>
  <c r="BO187" i="1"/>
  <c r="E187" i="10"/>
  <c r="D187" i="10" s="1"/>
  <c r="BO191" i="1"/>
  <c r="E191" i="10"/>
  <c r="D191" i="10" s="1"/>
  <c r="AM3" i="1"/>
  <c r="L3" i="10" l="1"/>
  <c r="D38" i="13" l="1"/>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AD192" i="1"/>
  <c r="AD191" i="1"/>
  <c r="AD190" i="1"/>
  <c r="AD189" i="1"/>
  <c r="AD188" i="1"/>
  <c r="AD187" i="1"/>
  <c r="AD186" i="1"/>
  <c r="AD185" i="1"/>
  <c r="AD184" i="1"/>
  <c r="AD183" i="1"/>
  <c r="AD182" i="1"/>
  <c r="AD181" i="1"/>
  <c r="AD180" i="1"/>
  <c r="AD179" i="1"/>
  <c r="AD178" i="1"/>
  <c r="AD177" i="1"/>
  <c r="AD176" i="1"/>
  <c r="AD175" i="1"/>
  <c r="AD174" i="1"/>
  <c r="AD173" i="1"/>
  <c r="AD172" i="1"/>
  <c r="AD171" i="1"/>
  <c r="AD170" i="1"/>
  <c r="AD169" i="1"/>
  <c r="AD168" i="1"/>
  <c r="AD167" i="1"/>
  <c r="AD166" i="1"/>
  <c r="AD165" i="1"/>
  <c r="AD164" i="1"/>
  <c r="AD163" i="1"/>
  <c r="AD162" i="1"/>
  <c r="AD161" i="1"/>
  <c r="AD160" i="1"/>
  <c r="AD159" i="1"/>
  <c r="AD158" i="1"/>
  <c r="AD157" i="1"/>
  <c r="AD156" i="1"/>
  <c r="AD155" i="1"/>
  <c r="AD154" i="1"/>
  <c r="AD153" i="1"/>
  <c r="AD152" i="1"/>
  <c r="AD151" i="1"/>
  <c r="AD150" i="1"/>
  <c r="AD149" i="1"/>
  <c r="AD148" i="1"/>
  <c r="AD147" i="1"/>
  <c r="AD146" i="1"/>
  <c r="AD145" i="1"/>
  <c r="AD144" i="1"/>
  <c r="AD143" i="1"/>
  <c r="AD142" i="1"/>
  <c r="AD141" i="1"/>
  <c r="AD140" i="1"/>
  <c r="AD139" i="1"/>
  <c r="AD138" i="1"/>
  <c r="AD137" i="1"/>
  <c r="AD136" i="1"/>
  <c r="AD135" i="1"/>
  <c r="AD134" i="1"/>
  <c r="AD133" i="1"/>
  <c r="AD132" i="1"/>
  <c r="AD131" i="1"/>
  <c r="AD130" i="1"/>
  <c r="AD129" i="1"/>
  <c r="AD128" i="1"/>
  <c r="AD127" i="1"/>
  <c r="AD126" i="1"/>
  <c r="AD125" i="1"/>
  <c r="AD124" i="1"/>
  <c r="AD123" i="1"/>
  <c r="AD122" i="1"/>
  <c r="AD121" i="1"/>
  <c r="AD120" i="1"/>
  <c r="AD119" i="1"/>
  <c r="AD118" i="1"/>
  <c r="AD117" i="1"/>
  <c r="AD116" i="1"/>
  <c r="AD115" i="1"/>
  <c r="AD114" i="1"/>
  <c r="AD113" i="1"/>
  <c r="AD112" i="1"/>
  <c r="AD111" i="1"/>
  <c r="AD110" i="1"/>
  <c r="AD109" i="1"/>
  <c r="AD108" i="1"/>
  <c r="AD107" i="1"/>
  <c r="AD106" i="1"/>
  <c r="AD105" i="1"/>
  <c r="AD104" i="1"/>
  <c r="AD103" i="1"/>
  <c r="AD102" i="1"/>
  <c r="AD101" i="1"/>
  <c r="AD100" i="1"/>
  <c r="AD99" i="1"/>
  <c r="AD98" i="1"/>
  <c r="AD97" i="1"/>
  <c r="AD96" i="1"/>
  <c r="AD95" i="1"/>
  <c r="AD94" i="1"/>
  <c r="AD93" i="1"/>
  <c r="AD92" i="1"/>
  <c r="AD91" i="1"/>
  <c r="AD90" i="1"/>
  <c r="AD89" i="1"/>
  <c r="AD88" i="1"/>
  <c r="AD87" i="1"/>
  <c r="AD86" i="1"/>
  <c r="AD85" i="1"/>
  <c r="AD84" i="1"/>
  <c r="AD83" i="1"/>
  <c r="AD82" i="1"/>
  <c r="AD81" i="1"/>
  <c r="AD80" i="1"/>
  <c r="AD79" i="1"/>
  <c r="AD78" i="1"/>
  <c r="AD77" i="1"/>
  <c r="AD76" i="1"/>
  <c r="AD75" i="1"/>
  <c r="AD74" i="1"/>
  <c r="AD73" i="1"/>
  <c r="AD72" i="1"/>
  <c r="AD71" i="1"/>
  <c r="AD70" i="1"/>
  <c r="AD69" i="1"/>
  <c r="AD68" i="1"/>
  <c r="AD67" i="1"/>
  <c r="AD66" i="1"/>
  <c r="AD65" i="1"/>
  <c r="AD64" i="1"/>
  <c r="AD63" i="1"/>
  <c r="AD62" i="1"/>
  <c r="AD61" i="1"/>
  <c r="AD60" i="1"/>
  <c r="AD59" i="1"/>
  <c r="AD58" i="1"/>
  <c r="AD57" i="1"/>
  <c r="AD56" i="1"/>
  <c r="AD55" i="1"/>
  <c r="AD54" i="1"/>
  <c r="AD53" i="1"/>
  <c r="AD52" i="1"/>
  <c r="AD51" i="1"/>
  <c r="AD50" i="1"/>
  <c r="AD49" i="1"/>
  <c r="AD48" i="1"/>
  <c r="AD47" i="1"/>
  <c r="AD46" i="1"/>
  <c r="AD45" i="1"/>
  <c r="AD44" i="1"/>
  <c r="AD43" i="1"/>
  <c r="AD42" i="1"/>
  <c r="AD41" i="1"/>
  <c r="AD40" i="1"/>
  <c r="AD39" i="1"/>
  <c r="AD38" i="1"/>
  <c r="AD37" i="1"/>
  <c r="AD36" i="1"/>
  <c r="AD35" i="1"/>
  <c r="AD34" i="1"/>
  <c r="AD33" i="1"/>
  <c r="AD32" i="1"/>
  <c r="AD31" i="1"/>
  <c r="AD30" i="1"/>
  <c r="AD29" i="1"/>
  <c r="AD28" i="1"/>
  <c r="AD27" i="1"/>
  <c r="AD26" i="1"/>
  <c r="AD25" i="1"/>
  <c r="AD24" i="1"/>
  <c r="AD23" i="1"/>
  <c r="AD22" i="1"/>
  <c r="AD21" i="1"/>
  <c r="AD20" i="1"/>
  <c r="AD19" i="1"/>
  <c r="AD18" i="1"/>
  <c r="AD17" i="1"/>
  <c r="AD16" i="1"/>
  <c r="AD15" i="1"/>
  <c r="AD14" i="1"/>
  <c r="AD13" i="1"/>
  <c r="AD12" i="1"/>
  <c r="AD11" i="1"/>
  <c r="AD10" i="1"/>
  <c r="AD9" i="1"/>
  <c r="AD8" i="1"/>
  <c r="AD7" i="1"/>
  <c r="AD6" i="1"/>
  <c r="AD5" i="1"/>
  <c r="AD4"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A38" i="13"/>
  <c r="A37" i="13"/>
  <c r="A36" i="13"/>
  <c r="A35" i="13"/>
  <c r="A34" i="13"/>
  <c r="A33" i="13"/>
  <c r="ED192" i="1"/>
  <c r="ED191" i="1"/>
  <c r="ED190" i="1"/>
  <c r="ED189" i="1"/>
  <c r="ED188" i="1"/>
  <c r="ED187" i="1"/>
  <c r="ED186" i="1"/>
  <c r="ED185" i="1"/>
  <c r="ED184" i="1"/>
  <c r="ED183" i="1"/>
  <c r="ED182" i="1"/>
  <c r="ED181" i="1"/>
  <c r="ED180" i="1"/>
  <c r="ED179" i="1"/>
  <c r="ED178" i="1"/>
  <c r="ED177" i="1"/>
  <c r="ED176" i="1"/>
  <c r="ED175" i="1"/>
  <c r="ED174" i="1"/>
  <c r="ED173" i="1"/>
  <c r="ED172" i="1"/>
  <c r="ED171" i="1"/>
  <c r="ED170" i="1"/>
  <c r="ED169" i="1"/>
  <c r="ED168" i="1"/>
  <c r="ED167" i="1"/>
  <c r="ED166" i="1"/>
  <c r="ED165" i="1"/>
  <c r="ED164" i="1"/>
  <c r="ED163" i="1"/>
  <c r="ED162" i="1"/>
  <c r="ED161" i="1"/>
  <c r="ED160" i="1"/>
  <c r="ED159" i="1"/>
  <c r="ED158" i="1"/>
  <c r="ED157" i="1"/>
  <c r="ED156" i="1"/>
  <c r="ED155" i="1"/>
  <c r="ED154" i="1"/>
  <c r="ED153" i="1"/>
  <c r="ED152" i="1"/>
  <c r="ED151" i="1"/>
  <c r="ED150" i="1"/>
  <c r="ED149" i="1"/>
  <c r="ED148" i="1"/>
  <c r="ED147" i="1"/>
  <c r="ED146" i="1"/>
  <c r="ED145" i="1"/>
  <c r="ED144" i="1"/>
  <c r="ED143" i="1"/>
  <c r="ED142" i="1"/>
  <c r="ED141" i="1"/>
  <c r="ED140" i="1"/>
  <c r="ED139" i="1"/>
  <c r="ED138" i="1"/>
  <c r="ED137" i="1"/>
  <c r="ED136" i="1"/>
  <c r="ED135" i="1"/>
  <c r="ED134" i="1"/>
  <c r="ED133" i="1"/>
  <c r="ED132" i="1"/>
  <c r="ED131" i="1"/>
  <c r="ED130" i="1"/>
  <c r="ED129" i="1"/>
  <c r="ED128" i="1"/>
  <c r="ED127" i="1"/>
  <c r="ED126" i="1"/>
  <c r="ED125" i="1"/>
  <c r="ED124" i="1"/>
  <c r="ED123" i="1"/>
  <c r="ED122" i="1"/>
  <c r="ED121" i="1"/>
  <c r="ED120" i="1"/>
  <c r="ED119" i="1"/>
  <c r="ED118" i="1"/>
  <c r="ED117" i="1"/>
  <c r="ED116" i="1"/>
  <c r="ED115" i="1"/>
  <c r="ED114" i="1"/>
  <c r="ED113" i="1"/>
  <c r="ED112" i="1"/>
  <c r="ED111" i="1"/>
  <c r="ED110" i="1"/>
  <c r="ED109" i="1"/>
  <c r="ED108" i="1"/>
  <c r="ED107" i="1"/>
  <c r="ED106" i="1"/>
  <c r="ED105" i="1"/>
  <c r="ED104" i="1"/>
  <c r="ED103" i="1"/>
  <c r="ED102" i="1"/>
  <c r="ED101" i="1"/>
  <c r="ED100" i="1"/>
  <c r="ED99" i="1"/>
  <c r="ED98" i="1"/>
  <c r="ED97" i="1"/>
  <c r="ED96" i="1"/>
  <c r="ED95" i="1"/>
  <c r="ED94" i="1"/>
  <c r="ED93" i="1"/>
  <c r="ED92" i="1"/>
  <c r="ED91" i="1"/>
  <c r="ED90" i="1"/>
  <c r="ED89" i="1"/>
  <c r="ED88" i="1"/>
  <c r="ED87" i="1"/>
  <c r="ED86" i="1"/>
  <c r="ED85" i="1"/>
  <c r="ED84" i="1"/>
  <c r="ED83" i="1"/>
  <c r="ED82" i="1"/>
  <c r="ED81" i="1"/>
  <c r="ED80" i="1"/>
  <c r="ED79" i="1"/>
  <c r="ED78" i="1"/>
  <c r="ED77" i="1"/>
  <c r="ED76" i="1"/>
  <c r="ED75" i="1"/>
  <c r="ED74" i="1"/>
  <c r="ED73" i="1"/>
  <c r="ED72" i="1"/>
  <c r="ED71" i="1"/>
  <c r="ED70" i="1"/>
  <c r="ED69" i="1"/>
  <c r="ED68" i="1"/>
  <c r="ED67" i="1"/>
  <c r="ED66" i="1"/>
  <c r="ED65" i="1"/>
  <c r="ED64" i="1"/>
  <c r="ED63" i="1"/>
  <c r="ED62" i="1"/>
  <c r="ED61" i="1"/>
  <c r="ED60" i="1"/>
  <c r="ED59" i="1"/>
  <c r="ED58" i="1"/>
  <c r="ED57" i="1"/>
  <c r="ED56" i="1"/>
  <c r="ED55" i="1"/>
  <c r="ED54" i="1"/>
  <c r="ED53" i="1"/>
  <c r="ED52" i="1"/>
  <c r="ED51" i="1"/>
  <c r="ED50" i="1"/>
  <c r="ED49" i="1"/>
  <c r="ED48" i="1"/>
  <c r="ED47" i="1"/>
  <c r="ED46" i="1"/>
  <c r="ED45" i="1"/>
  <c r="ED44" i="1"/>
  <c r="ED43" i="1"/>
  <c r="ED42" i="1"/>
  <c r="ED41" i="1"/>
  <c r="ED40" i="1"/>
  <c r="ED39" i="1"/>
  <c r="ED38" i="1"/>
  <c r="ED37" i="1"/>
  <c r="ED36" i="1"/>
  <c r="ED35" i="1"/>
  <c r="ED34" i="1"/>
  <c r="ED33" i="1"/>
  <c r="ED32" i="1"/>
  <c r="ED31" i="1"/>
  <c r="ED30" i="1"/>
  <c r="ED29" i="1"/>
  <c r="ED28" i="1"/>
  <c r="ED27" i="1"/>
  <c r="ED26" i="1"/>
  <c r="ED25" i="1"/>
  <c r="ED24" i="1"/>
  <c r="ED23" i="1"/>
  <c r="ED22" i="1"/>
  <c r="ED21" i="1"/>
  <c r="ED20" i="1"/>
  <c r="ED19" i="1"/>
  <c r="ED18" i="1"/>
  <c r="ED17" i="1"/>
  <c r="ED16" i="1"/>
  <c r="ED15" i="1"/>
  <c r="ED14" i="1"/>
  <c r="ED13" i="1"/>
  <c r="ED12" i="1"/>
  <c r="ED11" i="1"/>
  <c r="ED10" i="1"/>
  <c r="ED9" i="1"/>
  <c r="ED8" i="1"/>
  <c r="ED7" i="1"/>
  <c r="ED6" i="1"/>
  <c r="ED5" i="1"/>
  <c r="ED4" i="1"/>
  <c r="ED3" i="1"/>
  <c r="BQ192" i="1"/>
  <c r="BQ191" i="1"/>
  <c r="BQ190" i="1"/>
  <c r="BQ189" i="1"/>
  <c r="BQ188" i="1"/>
  <c r="BQ187" i="1"/>
  <c r="BQ186" i="1"/>
  <c r="BQ185" i="1"/>
  <c r="BQ184" i="1"/>
  <c r="BQ183" i="1"/>
  <c r="BQ182" i="1"/>
  <c r="BQ181" i="1"/>
  <c r="BQ180" i="1"/>
  <c r="BQ179" i="1"/>
  <c r="BQ178" i="1"/>
  <c r="BQ177" i="1"/>
  <c r="BQ176" i="1"/>
  <c r="BQ175" i="1"/>
  <c r="BQ174" i="1"/>
  <c r="BQ173" i="1"/>
  <c r="BQ172" i="1"/>
  <c r="BQ171" i="1"/>
  <c r="BQ170" i="1"/>
  <c r="BQ169" i="1"/>
  <c r="BQ168" i="1"/>
  <c r="BQ167" i="1"/>
  <c r="BQ166" i="1"/>
  <c r="BQ165" i="1"/>
  <c r="BQ164" i="1"/>
  <c r="BQ163" i="1"/>
  <c r="BQ162" i="1"/>
  <c r="BQ161" i="1"/>
  <c r="BQ160" i="1"/>
  <c r="BQ159" i="1"/>
  <c r="BQ158" i="1"/>
  <c r="BQ157" i="1"/>
  <c r="BQ156" i="1"/>
  <c r="BQ155" i="1"/>
  <c r="BQ154" i="1"/>
  <c r="BQ153" i="1"/>
  <c r="BQ152" i="1"/>
  <c r="BQ151" i="1"/>
  <c r="BQ150" i="1"/>
  <c r="BQ149" i="1"/>
  <c r="BQ148" i="1"/>
  <c r="BQ147" i="1"/>
  <c r="BQ146" i="1"/>
  <c r="BQ145" i="1"/>
  <c r="BQ144" i="1"/>
  <c r="BQ143" i="1"/>
  <c r="BQ142" i="1"/>
  <c r="BQ141" i="1"/>
  <c r="BQ140" i="1"/>
  <c r="BQ139" i="1"/>
  <c r="BQ138" i="1"/>
  <c r="BQ137" i="1"/>
  <c r="BQ136" i="1"/>
  <c r="BQ135" i="1"/>
  <c r="BQ134" i="1"/>
  <c r="BQ133" i="1"/>
  <c r="BQ132" i="1"/>
  <c r="BQ131" i="1"/>
  <c r="BQ130" i="1"/>
  <c r="BQ129" i="1"/>
  <c r="BQ128" i="1"/>
  <c r="BQ127" i="1"/>
  <c r="BQ126" i="1"/>
  <c r="BQ125" i="1"/>
  <c r="BQ124" i="1"/>
  <c r="BQ123" i="1"/>
  <c r="BQ122" i="1"/>
  <c r="BQ121" i="1"/>
  <c r="BQ120" i="1"/>
  <c r="BQ119" i="1"/>
  <c r="BQ118" i="1"/>
  <c r="BQ117" i="1"/>
  <c r="BQ116" i="1"/>
  <c r="BQ115" i="1"/>
  <c r="BQ114" i="1"/>
  <c r="BQ113" i="1"/>
  <c r="BQ112" i="1"/>
  <c r="BQ111" i="1"/>
  <c r="BQ110" i="1"/>
  <c r="BQ109" i="1"/>
  <c r="BQ108" i="1"/>
  <c r="BQ107" i="1"/>
  <c r="BQ106" i="1"/>
  <c r="BQ105" i="1"/>
  <c r="BQ104" i="1"/>
  <c r="BQ103" i="1"/>
  <c r="BQ102" i="1"/>
  <c r="BQ101" i="1"/>
  <c r="BQ100" i="1"/>
  <c r="BQ99" i="1"/>
  <c r="BQ98" i="1"/>
  <c r="BQ97" i="1"/>
  <c r="BQ96" i="1"/>
  <c r="BQ95" i="1"/>
  <c r="BQ94" i="1"/>
  <c r="BQ93" i="1"/>
  <c r="BQ92" i="1"/>
  <c r="BQ91" i="1"/>
  <c r="BQ90" i="1"/>
  <c r="BQ89" i="1"/>
  <c r="BQ88" i="1"/>
  <c r="BQ87" i="1"/>
  <c r="BQ86" i="1"/>
  <c r="BQ85" i="1"/>
  <c r="BQ84" i="1"/>
  <c r="BQ83" i="1"/>
  <c r="BQ82" i="1"/>
  <c r="BQ81" i="1"/>
  <c r="BQ80" i="1"/>
  <c r="BQ79" i="1"/>
  <c r="BQ78" i="1"/>
  <c r="BQ77" i="1"/>
  <c r="BQ76" i="1"/>
  <c r="BQ75" i="1"/>
  <c r="BQ74" i="1"/>
  <c r="BQ73" i="1"/>
  <c r="BQ72" i="1"/>
  <c r="BQ71" i="1"/>
  <c r="BQ70" i="1"/>
  <c r="BQ69" i="1"/>
  <c r="BQ68" i="1"/>
  <c r="BQ67" i="1"/>
  <c r="BQ66" i="1"/>
  <c r="BQ65" i="1"/>
  <c r="BQ64" i="1"/>
  <c r="BQ63" i="1"/>
  <c r="BQ62" i="1"/>
  <c r="BQ61" i="1"/>
  <c r="BQ60" i="1"/>
  <c r="BQ59" i="1"/>
  <c r="BQ58" i="1"/>
  <c r="BQ57" i="1"/>
  <c r="BQ56" i="1"/>
  <c r="BQ55" i="1"/>
  <c r="BQ54" i="1"/>
  <c r="BQ53" i="1"/>
  <c r="BQ52" i="1"/>
  <c r="BQ51" i="1"/>
  <c r="BQ50" i="1"/>
  <c r="BQ49" i="1"/>
  <c r="BQ48" i="1"/>
  <c r="BQ47" i="1"/>
  <c r="BQ46" i="1"/>
  <c r="BQ45" i="1"/>
  <c r="BQ44" i="1"/>
  <c r="BQ43" i="1"/>
  <c r="BQ42" i="1"/>
  <c r="BQ41" i="1"/>
  <c r="BQ40" i="1"/>
  <c r="BQ39" i="1"/>
  <c r="BQ38" i="1"/>
  <c r="BQ37" i="1"/>
  <c r="BQ36" i="1"/>
  <c r="BQ35" i="1"/>
  <c r="BQ34" i="1"/>
  <c r="BQ33" i="1"/>
  <c r="BQ32" i="1"/>
  <c r="BQ31" i="1"/>
  <c r="BQ30" i="1"/>
  <c r="BQ29" i="1"/>
  <c r="BQ28" i="1"/>
  <c r="BQ27" i="1"/>
  <c r="BQ26" i="1"/>
  <c r="BQ25" i="1"/>
  <c r="BQ24" i="1"/>
  <c r="BQ23" i="1"/>
  <c r="BQ22" i="1"/>
  <c r="BQ21" i="1"/>
  <c r="BQ20" i="1"/>
  <c r="BQ19" i="1"/>
  <c r="BQ18" i="1"/>
  <c r="BQ17" i="1"/>
  <c r="BQ16" i="1"/>
  <c r="BQ15" i="1"/>
  <c r="BQ14" i="1"/>
  <c r="BQ13" i="1"/>
  <c r="BQ12" i="1"/>
  <c r="BQ11" i="1"/>
  <c r="BQ10" i="1"/>
  <c r="BQ9" i="1"/>
  <c r="BQ8" i="1"/>
  <c r="BQ7" i="1"/>
  <c r="BQ6" i="1"/>
  <c r="BQ5" i="1"/>
  <c r="BQ4" i="1"/>
  <c r="BQ3" i="1"/>
  <c r="E192" i="1"/>
  <c r="CX192" i="1" s="1"/>
  <c r="E191" i="1"/>
  <c r="CX191" i="1" s="1"/>
  <c r="E190" i="1"/>
  <c r="CX190" i="1" s="1"/>
  <c r="E189" i="1"/>
  <c r="CX189" i="1" s="1"/>
  <c r="E188" i="1"/>
  <c r="CX188" i="1" s="1"/>
  <c r="E187" i="1"/>
  <c r="CX187" i="1" s="1"/>
  <c r="E186" i="1"/>
  <c r="CX186" i="1" s="1"/>
  <c r="E185" i="1"/>
  <c r="CX185" i="1" s="1"/>
  <c r="E184" i="1"/>
  <c r="CX184" i="1" s="1"/>
  <c r="E183" i="1"/>
  <c r="CX183" i="1" s="1"/>
  <c r="E182" i="1"/>
  <c r="CX182" i="1" s="1"/>
  <c r="E181" i="1"/>
  <c r="CX181" i="1" s="1"/>
  <c r="E9" i="15" s="1"/>
  <c r="E180" i="1"/>
  <c r="CX180" i="1" s="1"/>
  <c r="E4" i="15" s="1"/>
  <c r="E179" i="1"/>
  <c r="CX179" i="1" s="1"/>
  <c r="E178" i="1"/>
  <c r="CX178" i="1" s="1"/>
  <c r="E177" i="1"/>
  <c r="CX177" i="1" s="1"/>
  <c r="E176" i="1"/>
  <c r="CX176" i="1" s="1"/>
  <c r="E175" i="1"/>
  <c r="CX175" i="1" s="1"/>
  <c r="E174" i="1"/>
  <c r="CX174" i="1" s="1"/>
  <c r="E173" i="1"/>
  <c r="CX173" i="1" s="1"/>
  <c r="E172" i="1"/>
  <c r="CX172" i="1" s="1"/>
  <c r="E171" i="1"/>
  <c r="CX171" i="1" s="1"/>
  <c r="E170" i="1"/>
  <c r="CX170" i="1" s="1"/>
  <c r="E169" i="1"/>
  <c r="CX169" i="1" s="1"/>
  <c r="E168" i="1"/>
  <c r="CX168" i="1" s="1"/>
  <c r="E167" i="1"/>
  <c r="CX167" i="1" s="1"/>
  <c r="E166" i="1"/>
  <c r="CX166" i="1" s="1"/>
  <c r="E165" i="1"/>
  <c r="CX165" i="1" s="1"/>
  <c r="E164" i="1"/>
  <c r="CX164" i="1" s="1"/>
  <c r="E163" i="1"/>
  <c r="CX163" i="1" s="1"/>
  <c r="E162" i="1"/>
  <c r="CX162" i="1" s="1"/>
  <c r="E161" i="1"/>
  <c r="CX161" i="1" s="1"/>
  <c r="E160" i="1"/>
  <c r="CX160" i="1" s="1"/>
  <c r="E159" i="1"/>
  <c r="CX159" i="1" s="1"/>
  <c r="E158" i="1"/>
  <c r="CX158" i="1" s="1"/>
  <c r="E157" i="1"/>
  <c r="CX157" i="1" s="1"/>
  <c r="E156" i="1"/>
  <c r="CX156" i="1" s="1"/>
  <c r="E155" i="1"/>
  <c r="CX155" i="1" s="1"/>
  <c r="E154" i="1"/>
  <c r="CX154" i="1" s="1"/>
  <c r="E153" i="1"/>
  <c r="CX153" i="1" s="1"/>
  <c r="E152" i="1"/>
  <c r="CX152" i="1" s="1"/>
  <c r="E151" i="1"/>
  <c r="CX151" i="1" s="1"/>
  <c r="E150" i="1"/>
  <c r="CX150" i="1" s="1"/>
  <c r="E149" i="1"/>
  <c r="CX149" i="1" s="1"/>
  <c r="E148" i="1"/>
  <c r="CX148" i="1" s="1"/>
  <c r="E147" i="1"/>
  <c r="CX147" i="1" s="1"/>
  <c r="E146" i="1"/>
  <c r="CX146" i="1" s="1"/>
  <c r="E145" i="1"/>
  <c r="CX145" i="1" s="1"/>
  <c r="E144" i="1"/>
  <c r="CX144" i="1" s="1"/>
  <c r="E143" i="1"/>
  <c r="CX143" i="1" s="1"/>
  <c r="E142" i="1"/>
  <c r="CX142" i="1" s="1"/>
  <c r="E141" i="1"/>
  <c r="CX141" i="1" s="1"/>
  <c r="E140" i="1"/>
  <c r="CX140" i="1" s="1"/>
  <c r="E139" i="1"/>
  <c r="CX139" i="1" s="1"/>
  <c r="E138" i="1"/>
  <c r="CX138" i="1" s="1"/>
  <c r="E137" i="1"/>
  <c r="CX137" i="1" s="1"/>
  <c r="E15" i="15" s="1"/>
  <c r="E136" i="1"/>
  <c r="CX136" i="1" s="1"/>
  <c r="E135" i="1"/>
  <c r="CX135" i="1" s="1"/>
  <c r="E134" i="1"/>
  <c r="CX134" i="1" s="1"/>
  <c r="E11" i="15" s="1"/>
  <c r="E133" i="1"/>
  <c r="CX133" i="1" s="1"/>
  <c r="E13" i="15" s="1"/>
  <c r="E132" i="1"/>
  <c r="CX132" i="1" s="1"/>
  <c r="E131" i="1"/>
  <c r="CX131" i="1" s="1"/>
  <c r="E130" i="1"/>
  <c r="CX130" i="1" s="1"/>
  <c r="E129" i="1"/>
  <c r="CX129" i="1" s="1"/>
  <c r="E128" i="1"/>
  <c r="CX128" i="1" s="1"/>
  <c r="E127" i="1"/>
  <c r="CX127" i="1" s="1"/>
  <c r="E126" i="1"/>
  <c r="CX126" i="1" s="1"/>
  <c r="E125" i="1"/>
  <c r="CX125" i="1" s="1"/>
  <c r="E124" i="1"/>
  <c r="CX124" i="1" s="1"/>
  <c r="E123" i="1"/>
  <c r="CX123" i="1" s="1"/>
  <c r="E122" i="1"/>
  <c r="CX122" i="1" s="1"/>
  <c r="E121" i="1"/>
  <c r="CX121" i="1" s="1"/>
  <c r="E120" i="1"/>
  <c r="CX120" i="1" s="1"/>
  <c r="E119" i="1"/>
  <c r="CX119" i="1" s="1"/>
  <c r="E118" i="1"/>
  <c r="CX118" i="1" s="1"/>
  <c r="E117" i="1"/>
  <c r="CX117" i="1" s="1"/>
  <c r="E116" i="1"/>
  <c r="CX116" i="1" s="1"/>
  <c r="E115" i="1"/>
  <c r="CX115" i="1" s="1"/>
  <c r="E114" i="1"/>
  <c r="CX114" i="1" s="1"/>
  <c r="E113" i="1"/>
  <c r="CX113" i="1" s="1"/>
  <c r="E112" i="1"/>
  <c r="CX112" i="1" s="1"/>
  <c r="E111" i="1"/>
  <c r="CX111" i="1" s="1"/>
  <c r="E110" i="1"/>
  <c r="CX110" i="1" s="1"/>
  <c r="E109" i="1"/>
  <c r="CX109" i="1" s="1"/>
  <c r="E108" i="1"/>
  <c r="CX108" i="1" s="1"/>
  <c r="E107" i="1"/>
  <c r="CX107" i="1" s="1"/>
  <c r="E106" i="1"/>
  <c r="CX106" i="1" s="1"/>
  <c r="E105" i="1"/>
  <c r="CX105" i="1" s="1"/>
  <c r="E8" i="15" s="1"/>
  <c r="E104" i="1"/>
  <c r="CX104" i="1" s="1"/>
  <c r="E103" i="1"/>
  <c r="CX103" i="1" s="1"/>
  <c r="E102" i="1"/>
  <c r="CX102" i="1" s="1"/>
  <c r="E101" i="1"/>
  <c r="CX101" i="1" s="1"/>
  <c r="E100" i="1"/>
  <c r="CX100" i="1" s="1"/>
  <c r="E99" i="1"/>
  <c r="CX99" i="1" s="1"/>
  <c r="E98" i="1"/>
  <c r="CX98" i="1" s="1"/>
  <c r="E97" i="1"/>
  <c r="CX97" i="1" s="1"/>
  <c r="E96" i="1"/>
  <c r="CX96" i="1" s="1"/>
  <c r="E95" i="1"/>
  <c r="CX95" i="1" s="1"/>
  <c r="E94" i="1"/>
  <c r="CX94" i="1" s="1"/>
  <c r="E93" i="1"/>
  <c r="CX93" i="1" s="1"/>
  <c r="E92" i="1"/>
  <c r="CX92" i="1" s="1"/>
  <c r="E91" i="1"/>
  <c r="CX91" i="1" s="1"/>
  <c r="E90" i="1"/>
  <c r="CX90" i="1" s="1"/>
  <c r="E3" i="15" s="1"/>
  <c r="E89" i="1"/>
  <c r="CX89" i="1" s="1"/>
  <c r="E88" i="1"/>
  <c r="CX88" i="1" s="1"/>
  <c r="E87" i="1"/>
  <c r="CX87" i="1" s="1"/>
  <c r="E86" i="1"/>
  <c r="CX86" i="1" s="1"/>
  <c r="E85" i="1"/>
  <c r="CX85" i="1" s="1"/>
  <c r="E84" i="1"/>
  <c r="CX84" i="1" s="1"/>
  <c r="E5" i="15" s="1"/>
  <c r="E83" i="1"/>
  <c r="CX83" i="1" s="1"/>
  <c r="E82" i="1"/>
  <c r="CX82" i="1" s="1"/>
  <c r="E6" i="15" s="1"/>
  <c r="E81" i="1"/>
  <c r="CX81" i="1" s="1"/>
  <c r="E80" i="1"/>
  <c r="CX80" i="1" s="1"/>
  <c r="E79" i="1"/>
  <c r="CX79" i="1" s="1"/>
  <c r="E78" i="1"/>
  <c r="CX78" i="1" s="1"/>
  <c r="E77" i="1"/>
  <c r="CX77" i="1" s="1"/>
  <c r="E76" i="1"/>
  <c r="CX76" i="1" s="1"/>
  <c r="E75" i="1"/>
  <c r="CX75" i="1" s="1"/>
  <c r="E74" i="1"/>
  <c r="CX74" i="1" s="1"/>
  <c r="E73" i="1"/>
  <c r="CX73" i="1" s="1"/>
  <c r="E72" i="1"/>
  <c r="CX72" i="1" s="1"/>
  <c r="E71" i="1"/>
  <c r="CX71" i="1" s="1"/>
  <c r="E70" i="1"/>
  <c r="CX70" i="1" s="1"/>
  <c r="E69" i="1"/>
  <c r="CX69" i="1" s="1"/>
  <c r="E68" i="1"/>
  <c r="CX68" i="1" s="1"/>
  <c r="E67" i="1"/>
  <c r="CX67" i="1" s="1"/>
  <c r="E66" i="1"/>
  <c r="CX66" i="1" s="1"/>
  <c r="E65" i="1"/>
  <c r="CX65" i="1" s="1"/>
  <c r="E64" i="1"/>
  <c r="CX64" i="1" s="1"/>
  <c r="E63" i="1"/>
  <c r="CX63" i="1" s="1"/>
  <c r="E62" i="1"/>
  <c r="CX62" i="1" s="1"/>
  <c r="E61" i="1"/>
  <c r="CX61" i="1" s="1"/>
  <c r="E60" i="1"/>
  <c r="CX60" i="1" s="1"/>
  <c r="E59" i="1"/>
  <c r="CX59" i="1" s="1"/>
  <c r="E58" i="1"/>
  <c r="CX58" i="1" s="1"/>
  <c r="E57" i="1"/>
  <c r="CX57" i="1" s="1"/>
  <c r="E56" i="1"/>
  <c r="CX56" i="1" s="1"/>
  <c r="E55" i="1"/>
  <c r="CX55" i="1" s="1"/>
  <c r="E54" i="1"/>
  <c r="CX54" i="1" s="1"/>
  <c r="E53" i="1"/>
  <c r="CX53" i="1" s="1"/>
  <c r="E52" i="1"/>
  <c r="CX52" i="1" s="1"/>
  <c r="E51" i="1"/>
  <c r="CX51" i="1" s="1"/>
  <c r="E50" i="1"/>
  <c r="CX50" i="1" s="1"/>
  <c r="E49" i="1"/>
  <c r="CX49" i="1" s="1"/>
  <c r="E48" i="1"/>
  <c r="CX48" i="1" s="1"/>
  <c r="E47" i="1"/>
  <c r="CX47" i="1" s="1"/>
  <c r="E46" i="1"/>
  <c r="CX46" i="1" s="1"/>
  <c r="E45" i="1"/>
  <c r="CX45" i="1" s="1"/>
  <c r="E44" i="1"/>
  <c r="CX44" i="1" s="1"/>
  <c r="E43" i="1"/>
  <c r="CX43" i="1" s="1"/>
  <c r="E42" i="1"/>
  <c r="CX42" i="1" s="1"/>
  <c r="E41" i="1"/>
  <c r="CX41" i="1" s="1"/>
  <c r="E40" i="1"/>
  <c r="CX40" i="1" s="1"/>
  <c r="E39" i="1"/>
  <c r="CX39" i="1" s="1"/>
  <c r="E38" i="1"/>
  <c r="CX38" i="1" s="1"/>
  <c r="E14" i="15" s="1"/>
  <c r="E37" i="1"/>
  <c r="CX37" i="1" s="1"/>
  <c r="E36" i="1"/>
  <c r="CX36" i="1" s="1"/>
  <c r="E35" i="1"/>
  <c r="CX35" i="1" s="1"/>
  <c r="E34" i="1"/>
  <c r="CX34" i="1" s="1"/>
  <c r="E33" i="1"/>
  <c r="CX33" i="1" s="1"/>
  <c r="E32" i="1"/>
  <c r="CX32" i="1" s="1"/>
  <c r="E31" i="1"/>
  <c r="CX31" i="1" s="1"/>
  <c r="E10" i="15" s="1"/>
  <c r="E30" i="1"/>
  <c r="CX30" i="1" s="1"/>
  <c r="E29" i="1"/>
  <c r="CX29" i="1" s="1"/>
  <c r="E28" i="1"/>
  <c r="CX28" i="1" s="1"/>
  <c r="E27" i="1"/>
  <c r="CX27" i="1" s="1"/>
  <c r="E26" i="1"/>
  <c r="CX26" i="1" s="1"/>
  <c r="E25" i="1"/>
  <c r="CX25" i="1" s="1"/>
  <c r="E24" i="1"/>
  <c r="CX24" i="1" s="1"/>
  <c r="E23" i="1"/>
  <c r="CX23" i="1" s="1"/>
  <c r="E22" i="1"/>
  <c r="CX22" i="1" s="1"/>
  <c r="E12" i="15" s="1"/>
  <c r="E21" i="1"/>
  <c r="CX21" i="1" s="1"/>
  <c r="E20" i="1"/>
  <c r="CX20" i="1" s="1"/>
  <c r="E19" i="1"/>
  <c r="CX19" i="1" s="1"/>
  <c r="E18" i="1"/>
  <c r="CX18" i="1" s="1"/>
  <c r="E17" i="1"/>
  <c r="CX17" i="1" s="1"/>
  <c r="E16" i="1"/>
  <c r="CX16" i="1" s="1"/>
  <c r="E15" i="1"/>
  <c r="CX15" i="1" s="1"/>
  <c r="E14" i="1"/>
  <c r="CX14" i="1" s="1"/>
  <c r="E13" i="1"/>
  <c r="CX13" i="1" s="1"/>
  <c r="E12" i="1"/>
  <c r="CX12" i="1" s="1"/>
  <c r="E11" i="1"/>
  <c r="CX11" i="1" s="1"/>
  <c r="E10" i="1"/>
  <c r="CX10" i="1" s="1"/>
  <c r="E9" i="1"/>
  <c r="CX9" i="1" s="1"/>
  <c r="E8" i="1"/>
  <c r="CX8" i="1" s="1"/>
  <c r="E7" i="1"/>
  <c r="CX7" i="1" s="1"/>
  <c r="E6" i="1"/>
  <c r="CX6" i="1" s="1"/>
  <c r="E5" i="1"/>
  <c r="CX5" i="1" s="1"/>
  <c r="E4" i="1"/>
  <c r="CX4" i="1" s="1"/>
  <c r="F192" i="1" l="1"/>
  <c r="CY192" i="1" s="1"/>
  <c r="F190" i="1"/>
  <c r="CY190" i="1" s="1"/>
  <c r="F189" i="1"/>
  <c r="CY189" i="1" s="1"/>
  <c r="F188" i="1"/>
  <c r="CY188" i="1" s="1"/>
  <c r="F186" i="1"/>
  <c r="CY186" i="1" s="1"/>
  <c r="F185" i="1"/>
  <c r="CY185" i="1" s="1"/>
  <c r="F184" i="1"/>
  <c r="CY184" i="1" s="1"/>
  <c r="F183" i="1"/>
  <c r="CY183" i="1" s="1"/>
  <c r="F182" i="1"/>
  <c r="CY182" i="1" s="1"/>
  <c r="F181" i="1"/>
  <c r="CY181" i="1" s="1"/>
  <c r="F9" i="15" s="1"/>
  <c r="F179" i="1"/>
  <c r="CY179" i="1" s="1"/>
  <c r="F178" i="1"/>
  <c r="CY178" i="1" s="1"/>
  <c r="F177" i="1"/>
  <c r="CY177" i="1" s="1"/>
  <c r="F176" i="1"/>
  <c r="CY176" i="1" s="1"/>
  <c r="F175" i="1"/>
  <c r="CY175" i="1" s="1"/>
  <c r="F174" i="1"/>
  <c r="CY174" i="1" s="1"/>
  <c r="F173" i="1"/>
  <c r="CY173" i="1" s="1"/>
  <c r="F172" i="1"/>
  <c r="CY172" i="1" s="1"/>
  <c r="F171" i="1"/>
  <c r="CY171" i="1" s="1"/>
  <c r="F170" i="1"/>
  <c r="CY170" i="1" s="1"/>
  <c r="F169" i="1"/>
  <c r="CY169" i="1" s="1"/>
  <c r="F168" i="1"/>
  <c r="CY168" i="1" s="1"/>
  <c r="F167" i="1"/>
  <c r="CY167" i="1" s="1"/>
  <c r="F166" i="1"/>
  <c r="CY166" i="1" s="1"/>
  <c r="F165" i="1"/>
  <c r="CY165" i="1" s="1"/>
  <c r="F164" i="1"/>
  <c r="CY164" i="1" s="1"/>
  <c r="F163" i="1"/>
  <c r="CY163" i="1" s="1"/>
  <c r="F162" i="1"/>
  <c r="CY162" i="1" s="1"/>
  <c r="F161" i="1"/>
  <c r="CY161" i="1" s="1"/>
  <c r="F160" i="1"/>
  <c r="CY160" i="1" s="1"/>
  <c r="F159" i="1"/>
  <c r="CY159" i="1" s="1"/>
  <c r="F158" i="1"/>
  <c r="CY158" i="1" s="1"/>
  <c r="F157" i="1"/>
  <c r="CY157" i="1" s="1"/>
  <c r="F156" i="1"/>
  <c r="CY156" i="1" s="1"/>
  <c r="F155" i="1"/>
  <c r="CY155" i="1" s="1"/>
  <c r="F154" i="1"/>
  <c r="CY154" i="1" s="1"/>
  <c r="F153" i="1"/>
  <c r="CY153" i="1" s="1"/>
  <c r="F152" i="1"/>
  <c r="CY152" i="1" s="1"/>
  <c r="F151" i="1"/>
  <c r="CY151" i="1" s="1"/>
  <c r="F150" i="1"/>
  <c r="CY150" i="1" s="1"/>
  <c r="F149" i="1"/>
  <c r="CY149" i="1" s="1"/>
  <c r="F148" i="1"/>
  <c r="CY148" i="1" s="1"/>
  <c r="F147" i="1"/>
  <c r="CY147" i="1" s="1"/>
  <c r="F146" i="1"/>
  <c r="CY146" i="1" s="1"/>
  <c r="F145" i="1"/>
  <c r="CY145" i="1" s="1"/>
  <c r="F144" i="1"/>
  <c r="CY144" i="1" s="1"/>
  <c r="F143" i="1"/>
  <c r="CY143" i="1" s="1"/>
  <c r="F142" i="1"/>
  <c r="CY142" i="1" s="1"/>
  <c r="F141" i="1"/>
  <c r="CY141" i="1" s="1"/>
  <c r="F140" i="1"/>
  <c r="CY140" i="1" s="1"/>
  <c r="F139" i="1"/>
  <c r="CY139" i="1" s="1"/>
  <c r="F138" i="1"/>
  <c r="CY138" i="1" s="1"/>
  <c r="F136" i="1"/>
  <c r="CY136" i="1" s="1"/>
  <c r="F135" i="1"/>
  <c r="CY135" i="1" s="1"/>
  <c r="F134" i="1"/>
  <c r="CY134" i="1" s="1"/>
  <c r="F11" i="15" s="1"/>
  <c r="F133" i="1"/>
  <c r="CY133" i="1" s="1"/>
  <c r="F13" i="15" s="1"/>
  <c r="F132" i="1"/>
  <c r="CY132" i="1" s="1"/>
  <c r="F131" i="1"/>
  <c r="CY131" i="1" s="1"/>
  <c r="F130" i="1"/>
  <c r="CY130" i="1" s="1"/>
  <c r="F129" i="1"/>
  <c r="CY129" i="1" s="1"/>
  <c r="F128" i="1"/>
  <c r="CY128" i="1" s="1"/>
  <c r="F127" i="1"/>
  <c r="CY127" i="1" s="1"/>
  <c r="F126" i="1"/>
  <c r="CY126" i="1" s="1"/>
  <c r="AN188" i="1"/>
  <c r="AO188" i="1" s="1"/>
  <c r="N187" i="10"/>
  <c r="M187" i="10" s="1"/>
  <c r="N184" i="10"/>
  <c r="M184" i="10" s="1"/>
  <c r="AN180" i="1"/>
  <c r="AO180" i="1" s="1"/>
  <c r="N178" i="10"/>
  <c r="M178" i="10" s="1"/>
  <c r="N175" i="10"/>
  <c r="M175" i="10" s="1"/>
  <c r="AN174" i="1"/>
  <c r="AO174" i="1" s="1"/>
  <c r="N167" i="10"/>
  <c r="M167" i="10" s="1"/>
  <c r="AN166" i="1"/>
  <c r="AO166" i="1" s="1"/>
  <c r="AN164" i="1"/>
  <c r="AO164" i="1" s="1"/>
  <c r="AN163" i="1"/>
  <c r="AO163" i="1" s="1"/>
  <c r="N162" i="10"/>
  <c r="M162" i="10" s="1"/>
  <c r="AN159" i="1"/>
  <c r="AO159" i="1" s="1"/>
  <c r="AN158" i="1"/>
  <c r="AO158" i="1" s="1"/>
  <c r="AN156" i="1"/>
  <c r="AO156" i="1" s="1"/>
  <c r="N155" i="10"/>
  <c r="M155" i="10" s="1"/>
  <c r="AN151" i="1"/>
  <c r="AO151" i="1" s="1"/>
  <c r="N148" i="10"/>
  <c r="M148" i="10" s="1"/>
  <c r="AN143" i="1"/>
  <c r="AO143" i="1" s="1"/>
  <c r="AN142" i="1"/>
  <c r="AO142" i="1" s="1"/>
  <c r="AN140" i="1"/>
  <c r="AO140" i="1" s="1"/>
  <c r="N135" i="10"/>
  <c r="M135" i="10" s="1"/>
  <c r="AN134" i="1"/>
  <c r="AO134" i="1" s="1"/>
  <c r="AN132" i="1"/>
  <c r="AO132" i="1" s="1"/>
  <c r="N131" i="10"/>
  <c r="M131" i="10" s="1"/>
  <c r="AN130" i="1"/>
  <c r="AO130" i="1" s="1"/>
  <c r="N128" i="10"/>
  <c r="M128" i="10" s="1"/>
  <c r="AN127" i="1"/>
  <c r="AO127" i="1" s="1"/>
  <c r="AN126" i="1"/>
  <c r="AO126" i="1" s="1"/>
  <c r="N150" i="10"/>
  <c r="M150" i="10" s="1"/>
  <c r="AI189" i="1"/>
  <c r="AI185" i="1"/>
  <c r="AI181" i="1"/>
  <c r="AI176" i="1"/>
  <c r="AI173" i="1"/>
  <c r="AI170" i="1"/>
  <c r="AI165" i="1"/>
  <c r="AI161" i="1"/>
  <c r="AI158" i="1"/>
  <c r="AI157" i="1"/>
  <c r="AI156" i="1"/>
  <c r="AI153" i="1"/>
  <c r="AI145" i="1"/>
  <c r="AI141" i="1"/>
  <c r="AI137" i="1"/>
  <c r="AI135" i="1"/>
  <c r="C134" i="1"/>
  <c r="AI133" i="1"/>
  <c r="AI129" i="1"/>
  <c r="AI128" i="1"/>
  <c r="AK192" i="1"/>
  <c r="W192" i="10" s="1"/>
  <c r="V192" i="10" s="1"/>
  <c r="A192" i="1"/>
  <c r="AK191" i="1"/>
  <c r="W191" i="10" s="1"/>
  <c r="V191" i="10" s="1"/>
  <c r="F191" i="1"/>
  <c r="CY191" i="1" s="1"/>
  <c r="A191" i="1"/>
  <c r="AK190" i="1"/>
  <c r="W190" i="10" s="1"/>
  <c r="V190" i="10" s="1"/>
  <c r="A190" i="1"/>
  <c r="AK189" i="1"/>
  <c r="W189" i="10" s="1"/>
  <c r="V189" i="10" s="1"/>
  <c r="A189" i="1"/>
  <c r="AK188" i="1"/>
  <c r="W188" i="10" s="1"/>
  <c r="V188" i="10" s="1"/>
  <c r="A188" i="1"/>
  <c r="AK187" i="1"/>
  <c r="W187" i="10" s="1"/>
  <c r="V187" i="10" s="1"/>
  <c r="F187" i="1"/>
  <c r="CY187" i="1" s="1"/>
  <c r="A187" i="1"/>
  <c r="AK186" i="1"/>
  <c r="W186" i="10" s="1"/>
  <c r="V186" i="10" s="1"/>
  <c r="A186" i="1"/>
  <c r="AK185" i="1"/>
  <c r="W185" i="10" s="1"/>
  <c r="V185" i="10" s="1"/>
  <c r="A185" i="1"/>
  <c r="AK184" i="1"/>
  <c r="W184" i="10" s="1"/>
  <c r="V184" i="10" s="1"/>
  <c r="A184" i="1"/>
  <c r="AK183" i="1"/>
  <c r="W183" i="10" s="1"/>
  <c r="V183" i="10" s="1"/>
  <c r="A183" i="1"/>
  <c r="AK182" i="1"/>
  <c r="W182" i="10" s="1"/>
  <c r="V182" i="10" s="1"/>
  <c r="A182" i="1"/>
  <c r="AK181" i="1"/>
  <c r="W181" i="10" s="1"/>
  <c r="V181" i="10" s="1"/>
  <c r="A181" i="1"/>
  <c r="AK180" i="1"/>
  <c r="W180" i="10" s="1"/>
  <c r="V180" i="10" s="1"/>
  <c r="F180" i="1"/>
  <c r="CY180" i="1" s="1"/>
  <c r="F4" i="15" s="1"/>
  <c r="A180" i="1"/>
  <c r="AK179" i="1"/>
  <c r="W179" i="10" s="1"/>
  <c r="V179" i="10" s="1"/>
  <c r="A179" i="1"/>
  <c r="AK178" i="1"/>
  <c r="W178" i="10" s="1"/>
  <c r="V178" i="10" s="1"/>
  <c r="A178" i="1"/>
  <c r="AK177" i="1"/>
  <c r="W177" i="10" s="1"/>
  <c r="V177" i="10" s="1"/>
  <c r="A177" i="1"/>
  <c r="AK176" i="1"/>
  <c r="W176" i="10" s="1"/>
  <c r="V176" i="10" s="1"/>
  <c r="A176" i="1"/>
  <c r="AK175" i="1"/>
  <c r="W175" i="10" s="1"/>
  <c r="V175" i="10" s="1"/>
  <c r="A175" i="1"/>
  <c r="AK174" i="1"/>
  <c r="W174" i="10" s="1"/>
  <c r="V174" i="10" s="1"/>
  <c r="A174" i="1"/>
  <c r="AK173" i="1"/>
  <c r="W173" i="10" s="1"/>
  <c r="V173" i="10" s="1"/>
  <c r="A173" i="1"/>
  <c r="AK172" i="1"/>
  <c r="W172" i="10" s="1"/>
  <c r="V172" i="10" s="1"/>
  <c r="A172" i="1"/>
  <c r="AK171" i="1"/>
  <c r="W171" i="10" s="1"/>
  <c r="V171" i="10" s="1"/>
  <c r="A171" i="1"/>
  <c r="AK170" i="1"/>
  <c r="W170" i="10" s="1"/>
  <c r="V170" i="10" s="1"/>
  <c r="A170" i="1"/>
  <c r="AK169" i="1"/>
  <c r="W169" i="10" s="1"/>
  <c r="V169" i="10" s="1"/>
  <c r="A169" i="1"/>
  <c r="AK168" i="1"/>
  <c r="W168" i="10" s="1"/>
  <c r="V168" i="10" s="1"/>
  <c r="A168" i="1"/>
  <c r="AK167" i="1"/>
  <c r="W167" i="10" s="1"/>
  <c r="V167" i="10" s="1"/>
  <c r="A167" i="1"/>
  <c r="AK166" i="1"/>
  <c r="W166" i="10" s="1"/>
  <c r="V166" i="10" s="1"/>
  <c r="A166" i="1"/>
  <c r="AK165" i="1"/>
  <c r="W165" i="10" s="1"/>
  <c r="V165" i="10" s="1"/>
  <c r="A165" i="1"/>
  <c r="AK164" i="1"/>
  <c r="W164" i="10" s="1"/>
  <c r="V164" i="10" s="1"/>
  <c r="A164" i="1"/>
  <c r="AK163" i="1"/>
  <c r="W163" i="10" s="1"/>
  <c r="V163" i="10" s="1"/>
  <c r="A163" i="1"/>
  <c r="AK162" i="1"/>
  <c r="W162" i="10" s="1"/>
  <c r="V162" i="10" s="1"/>
  <c r="A162" i="1"/>
  <c r="AK161" i="1"/>
  <c r="W161" i="10" s="1"/>
  <c r="V161" i="10" s="1"/>
  <c r="A161" i="1"/>
  <c r="AK160" i="1"/>
  <c r="W160" i="10" s="1"/>
  <c r="V160" i="10" s="1"/>
  <c r="A160" i="1"/>
  <c r="AK159" i="1"/>
  <c r="W159" i="10" s="1"/>
  <c r="V159" i="10" s="1"/>
  <c r="A159" i="1"/>
  <c r="AK158" i="1"/>
  <c r="W158" i="10" s="1"/>
  <c r="V158" i="10" s="1"/>
  <c r="A158" i="1"/>
  <c r="AK157" i="1"/>
  <c r="W157" i="10" s="1"/>
  <c r="V157" i="10" s="1"/>
  <c r="A157" i="1"/>
  <c r="AK156" i="1"/>
  <c r="W156" i="10" s="1"/>
  <c r="V156" i="10" s="1"/>
  <c r="A156" i="1"/>
  <c r="AK155" i="1"/>
  <c r="W155" i="10" s="1"/>
  <c r="V155" i="10" s="1"/>
  <c r="A155" i="1"/>
  <c r="AK154" i="1"/>
  <c r="W154" i="10" s="1"/>
  <c r="V154" i="10" s="1"/>
  <c r="A154" i="1"/>
  <c r="AK153" i="1"/>
  <c r="W153" i="10" s="1"/>
  <c r="V153" i="10" s="1"/>
  <c r="A153" i="1"/>
  <c r="AK152" i="1"/>
  <c r="W152" i="10" s="1"/>
  <c r="V152" i="10" s="1"/>
  <c r="A152" i="1"/>
  <c r="AK151" i="1"/>
  <c r="W151" i="10" s="1"/>
  <c r="V151" i="10" s="1"/>
  <c r="A151" i="1"/>
  <c r="AK150" i="1"/>
  <c r="W150" i="10" s="1"/>
  <c r="V150" i="10" s="1"/>
  <c r="A150" i="1"/>
  <c r="AK149" i="1"/>
  <c r="W149" i="10" s="1"/>
  <c r="V149" i="10" s="1"/>
  <c r="A149" i="1"/>
  <c r="AK148" i="1"/>
  <c r="W148" i="10" s="1"/>
  <c r="V148" i="10" s="1"/>
  <c r="A148" i="1"/>
  <c r="AK147" i="1"/>
  <c r="W147" i="10" s="1"/>
  <c r="V147" i="10" s="1"/>
  <c r="A147" i="1"/>
  <c r="AK146" i="1"/>
  <c r="W146" i="10" s="1"/>
  <c r="V146" i="10" s="1"/>
  <c r="A146" i="1"/>
  <c r="AK145" i="1"/>
  <c r="W145" i="10" s="1"/>
  <c r="V145" i="10" s="1"/>
  <c r="A145" i="1"/>
  <c r="AK144" i="1"/>
  <c r="W144" i="10" s="1"/>
  <c r="V144" i="10" s="1"/>
  <c r="A144" i="1"/>
  <c r="AK143" i="1"/>
  <c r="W143" i="10" s="1"/>
  <c r="V143" i="10" s="1"/>
  <c r="A143" i="1"/>
  <c r="AK142" i="1"/>
  <c r="W142" i="10" s="1"/>
  <c r="V142" i="10" s="1"/>
  <c r="A142" i="1"/>
  <c r="AK141" i="1"/>
  <c r="W141" i="10" s="1"/>
  <c r="V141" i="10" s="1"/>
  <c r="A141" i="1"/>
  <c r="AK140" i="1"/>
  <c r="W140" i="10" s="1"/>
  <c r="V140" i="10" s="1"/>
  <c r="A140" i="1"/>
  <c r="AK139" i="1"/>
  <c r="W139" i="10" s="1"/>
  <c r="V139" i="10" s="1"/>
  <c r="A139" i="1"/>
  <c r="AK138" i="1"/>
  <c r="W138" i="10" s="1"/>
  <c r="V138" i="10" s="1"/>
  <c r="A138" i="1"/>
  <c r="AK137" i="1"/>
  <c r="W137" i="10" s="1"/>
  <c r="V137" i="10" s="1"/>
  <c r="F137" i="1"/>
  <c r="CY137" i="1" s="1"/>
  <c r="F15" i="15" s="1"/>
  <c r="A137" i="1"/>
  <c r="AK136" i="1"/>
  <c r="W136" i="10" s="1"/>
  <c r="V136" i="10" s="1"/>
  <c r="A136" i="1"/>
  <c r="AK135" i="1"/>
  <c r="W135" i="10" s="1"/>
  <c r="V135" i="10" s="1"/>
  <c r="A135" i="1"/>
  <c r="AK134" i="1"/>
  <c r="W134" i="10" s="1"/>
  <c r="V134" i="10" s="1"/>
  <c r="A134" i="1"/>
  <c r="AK133" i="1"/>
  <c r="W133" i="10" s="1"/>
  <c r="V133" i="10" s="1"/>
  <c r="A133" i="1"/>
  <c r="AK132" i="1"/>
  <c r="W132" i="10" s="1"/>
  <c r="V132" i="10" s="1"/>
  <c r="A132" i="1"/>
  <c r="AK131" i="1"/>
  <c r="W131" i="10" s="1"/>
  <c r="V131" i="10" s="1"/>
  <c r="A131" i="1"/>
  <c r="AK130" i="1"/>
  <c r="W130" i="10" s="1"/>
  <c r="V130" i="10" s="1"/>
  <c r="A130" i="1"/>
  <c r="AK129" i="1"/>
  <c r="W129" i="10" s="1"/>
  <c r="V129" i="10" s="1"/>
  <c r="A129" i="1"/>
  <c r="AK128" i="1"/>
  <c r="W128" i="10" s="1"/>
  <c r="V128" i="10" s="1"/>
  <c r="A128" i="1"/>
  <c r="AK127" i="1"/>
  <c r="W127" i="10" s="1"/>
  <c r="V127" i="10" s="1"/>
  <c r="A127" i="1"/>
  <c r="AK126" i="1"/>
  <c r="W126" i="10" s="1"/>
  <c r="V126" i="10" s="1"/>
  <c r="A126" i="1"/>
  <c r="AN128" i="1"/>
  <c r="AO128" i="1" s="1"/>
  <c r="N164" i="10"/>
  <c r="M164" i="10" s="1"/>
  <c r="AN167" i="1"/>
  <c r="AO167" i="1" s="1"/>
  <c r="AN175" i="1"/>
  <c r="AO175" i="1" s="1"/>
  <c r="AP1" i="1"/>
  <c r="AI149" i="1"/>
  <c r="AI131" i="1"/>
  <c r="BX189" i="1" l="1"/>
  <c r="BW189" i="1"/>
  <c r="BX181" i="1"/>
  <c r="BW181" i="1"/>
  <c r="BX174" i="1"/>
  <c r="BW174" i="1"/>
  <c r="BX165" i="1"/>
  <c r="BW165" i="1"/>
  <c r="BX158" i="1"/>
  <c r="BW158" i="1"/>
  <c r="BX154" i="1"/>
  <c r="BW154" i="1"/>
  <c r="BX142" i="1"/>
  <c r="BW142" i="1"/>
  <c r="BW138" i="1"/>
  <c r="BX136" i="1"/>
  <c r="BW136" i="1"/>
  <c r="BX140" i="1"/>
  <c r="BW140" i="1"/>
  <c r="BX144" i="1"/>
  <c r="BW144" i="1"/>
  <c r="BX147" i="1"/>
  <c r="BW147" i="1"/>
  <c r="BX164" i="1"/>
  <c r="BW164" i="1"/>
  <c r="BX171" i="1"/>
  <c r="BW171" i="1"/>
  <c r="BX176" i="1"/>
  <c r="BW176" i="1"/>
  <c r="BX179" i="1"/>
  <c r="BW179" i="1"/>
  <c r="BX183" i="1"/>
  <c r="BW183" i="1"/>
  <c r="BX190" i="1"/>
  <c r="BW190" i="1"/>
  <c r="BX170" i="1"/>
  <c r="BW170" i="1"/>
  <c r="BX162" i="1"/>
  <c r="BW162" i="1"/>
  <c r="BW153" i="1"/>
  <c r="BX150" i="1"/>
  <c r="BW150" i="1"/>
  <c r="BX146" i="1"/>
  <c r="BW146" i="1"/>
  <c r="BX141" i="1"/>
  <c r="BW141" i="1"/>
  <c r="BX132" i="1"/>
  <c r="BW132" i="1"/>
  <c r="BX133" i="1"/>
  <c r="BW133" i="1"/>
  <c r="BX135" i="1"/>
  <c r="BW135" i="1"/>
  <c r="BX139" i="1"/>
  <c r="BW139" i="1"/>
  <c r="BX151" i="1"/>
  <c r="BW151" i="1"/>
  <c r="BX156" i="1"/>
  <c r="BW156" i="1"/>
  <c r="BX160" i="1"/>
  <c r="BW160" i="1"/>
  <c r="BX175" i="1"/>
  <c r="BW175" i="1"/>
  <c r="BW191" i="1"/>
  <c r="BX191" i="1"/>
  <c r="BX182" i="1"/>
  <c r="BW182" i="1"/>
  <c r="BX172" i="1"/>
  <c r="BW172" i="1"/>
  <c r="BX166" i="1"/>
  <c r="BW166" i="1"/>
  <c r="BW161" i="1"/>
  <c r="BX137" i="1"/>
  <c r="BW137" i="1"/>
  <c r="BX129" i="1"/>
  <c r="BW129" i="1"/>
  <c r="BX131" i="1"/>
  <c r="BW131" i="1"/>
  <c r="BW143" i="1"/>
  <c r="BX143" i="1"/>
  <c r="BX148" i="1"/>
  <c r="BW148" i="1"/>
  <c r="BW159" i="1"/>
  <c r="BX159" i="1"/>
  <c r="BX184" i="1"/>
  <c r="BW184" i="1"/>
  <c r="BX173" i="1"/>
  <c r="BW173" i="1"/>
  <c r="BX155" i="1"/>
  <c r="BW155" i="1"/>
  <c r="BX168" i="1"/>
  <c r="BW168" i="1"/>
  <c r="BX180" i="1"/>
  <c r="BW180" i="1"/>
  <c r="BX187" i="1"/>
  <c r="BW187" i="1"/>
  <c r="D134" i="1"/>
  <c r="EE134" i="1"/>
  <c r="N180" i="10"/>
  <c r="M180" i="10" s="1"/>
  <c r="N165" i="10"/>
  <c r="M165" i="10" s="1"/>
  <c r="N169" i="10"/>
  <c r="M169" i="10" s="1"/>
  <c r="N157" i="10"/>
  <c r="M157" i="10" s="1"/>
  <c r="BT7" i="1"/>
  <c r="BT11" i="1"/>
  <c r="BT15" i="1"/>
  <c r="BT19" i="1"/>
  <c r="BT23" i="1"/>
  <c r="BT27" i="1"/>
  <c r="BT31" i="1"/>
  <c r="BT35" i="1"/>
  <c r="BT39" i="1"/>
  <c r="BT43" i="1"/>
  <c r="BT47" i="1"/>
  <c r="BT51" i="1"/>
  <c r="BT55" i="1"/>
  <c r="BT59" i="1"/>
  <c r="BT63" i="1"/>
  <c r="BT67" i="1"/>
  <c r="BT71" i="1"/>
  <c r="BT75" i="1"/>
  <c r="BT79" i="1"/>
  <c r="BT83" i="1"/>
  <c r="BT87" i="1"/>
  <c r="BT91" i="1"/>
  <c r="BT95" i="1"/>
  <c r="BT99" i="1"/>
  <c r="BT103" i="1"/>
  <c r="BT107" i="1"/>
  <c r="BT111" i="1"/>
  <c r="BT115" i="1"/>
  <c r="BT119" i="1"/>
  <c r="BT123" i="1"/>
  <c r="BT127" i="1"/>
  <c r="BT139" i="1"/>
  <c r="BT159" i="1"/>
  <c r="BT171" i="1"/>
  <c r="BT183" i="1"/>
  <c r="N133" i="10"/>
  <c r="M133" i="10" s="1"/>
  <c r="N141" i="10"/>
  <c r="M141" i="10" s="1"/>
  <c r="AN149" i="1"/>
  <c r="AO149" i="1" s="1"/>
  <c r="AN153" i="1"/>
  <c r="AO153" i="1" s="1"/>
  <c r="N177" i="10"/>
  <c r="M177" i="10" s="1"/>
  <c r="AN185" i="1"/>
  <c r="AO185" i="1" s="1"/>
  <c r="AN157" i="1"/>
  <c r="AO157" i="1" s="1"/>
  <c r="AN189" i="1"/>
  <c r="AO189" i="1" s="1"/>
  <c r="AN155" i="1"/>
  <c r="AO155" i="1" s="1"/>
  <c r="BT147" i="1"/>
  <c r="C168" i="1"/>
  <c r="AH171" i="1"/>
  <c r="BS6" i="1"/>
  <c r="BS10" i="1"/>
  <c r="BS14" i="1"/>
  <c r="BS18" i="1"/>
  <c r="BS22" i="1"/>
  <c r="BS26" i="1"/>
  <c r="BS30" i="1"/>
  <c r="BS34" i="1"/>
  <c r="BS38" i="1"/>
  <c r="BS42" i="1"/>
  <c r="BS46" i="1"/>
  <c r="BS50" i="1"/>
  <c r="BS54" i="1"/>
  <c r="BS58" i="1"/>
  <c r="BS62" i="1"/>
  <c r="BS66" i="1"/>
  <c r="BS70" i="1"/>
  <c r="BS74" i="1"/>
  <c r="BS78" i="1"/>
  <c r="BS82" i="1"/>
  <c r="BS86" i="1"/>
  <c r="BS90" i="1"/>
  <c r="BS94" i="1"/>
  <c r="BS98" i="1"/>
  <c r="BS102" i="1"/>
  <c r="BS106" i="1"/>
  <c r="BS110" i="1"/>
  <c r="BS114" i="1"/>
  <c r="BT9" i="1"/>
  <c r="BT17" i="1"/>
  <c r="BT21" i="1"/>
  <c r="BT29" i="1"/>
  <c r="BT37" i="1"/>
  <c r="BT41" i="1"/>
  <c r="BT49" i="1"/>
  <c r="BT57" i="1"/>
  <c r="BT61" i="1"/>
  <c r="BT77" i="1"/>
  <c r="BT85" i="1"/>
  <c r="BT93" i="1"/>
  <c r="BT101" i="1"/>
  <c r="BT109" i="1"/>
  <c r="BT117" i="1"/>
  <c r="BT125" i="1"/>
  <c r="AN136" i="1"/>
  <c r="AO136" i="1" s="1"/>
  <c r="N136" i="10"/>
  <c r="M136" i="10" s="1"/>
  <c r="BT145" i="1"/>
  <c r="BT153" i="1"/>
  <c r="BT157" i="1"/>
  <c r="BT169" i="1"/>
  <c r="BT177" i="1"/>
  <c r="BT181" i="1"/>
  <c r="BT185" i="1"/>
  <c r="BT189" i="1"/>
  <c r="BT5" i="1"/>
  <c r="BT13" i="1"/>
  <c r="BT25" i="1"/>
  <c r="BT33" i="1"/>
  <c r="BT45" i="1"/>
  <c r="BT53" i="1"/>
  <c r="BT65" i="1"/>
  <c r="BT69" i="1"/>
  <c r="BT73" i="1"/>
  <c r="BT81" i="1"/>
  <c r="BT89" i="1"/>
  <c r="BT97" i="1"/>
  <c r="BT105" i="1"/>
  <c r="BT113" i="1"/>
  <c r="BT121" i="1"/>
  <c r="BT129" i="1"/>
  <c r="BT133" i="1"/>
  <c r="BT137" i="1"/>
  <c r="BT141" i="1"/>
  <c r="BT149" i="1"/>
  <c r="BT161" i="1"/>
  <c r="BT165" i="1"/>
  <c r="BT173" i="1"/>
  <c r="N174" i="10"/>
  <c r="M174" i="10" s="1"/>
  <c r="N158" i="10"/>
  <c r="M158" i="10" s="1"/>
  <c r="BR94" i="1"/>
  <c r="BR98" i="1"/>
  <c r="BR102" i="1"/>
  <c r="BR106" i="1"/>
  <c r="C127" i="1"/>
  <c r="BS7" i="1"/>
  <c r="BS11" i="1"/>
  <c r="BS15" i="1"/>
  <c r="BS19" i="1"/>
  <c r="BS23" i="1"/>
  <c r="BS27" i="1"/>
  <c r="BS31" i="1"/>
  <c r="BS35" i="1"/>
  <c r="BS39" i="1"/>
  <c r="BS43" i="1"/>
  <c r="BS47" i="1"/>
  <c r="BS51" i="1"/>
  <c r="BS55" i="1"/>
  <c r="BR113" i="1"/>
  <c r="BR121" i="1"/>
  <c r="BR129" i="1"/>
  <c r="BR137" i="1"/>
  <c r="BR145" i="1"/>
  <c r="AH166" i="1"/>
  <c r="BR110" i="1"/>
  <c r="BR114" i="1"/>
  <c r="BR118" i="1"/>
  <c r="BR122" i="1"/>
  <c r="BR126" i="1"/>
  <c r="BR130" i="1"/>
  <c r="BR134" i="1"/>
  <c r="BR138" i="1"/>
  <c r="BR142" i="1"/>
  <c r="BR146" i="1"/>
  <c r="BR150" i="1"/>
  <c r="BR154" i="1"/>
  <c r="BR158" i="1"/>
  <c r="BR162" i="1"/>
  <c r="BR166" i="1"/>
  <c r="BR170" i="1"/>
  <c r="BR174" i="1"/>
  <c r="BR178" i="1"/>
  <c r="BR182" i="1"/>
  <c r="BR186" i="1"/>
  <c r="BR190" i="1"/>
  <c r="N156" i="10"/>
  <c r="M156" i="10" s="1"/>
  <c r="BT8" i="1"/>
  <c r="BT20" i="1"/>
  <c r="BT88" i="1"/>
  <c r="BT92" i="1"/>
  <c r="BT96" i="1"/>
  <c r="BT100" i="1"/>
  <c r="BT104" i="1"/>
  <c r="BT108" i="1"/>
  <c r="BT112" i="1"/>
  <c r="BT116" i="1"/>
  <c r="BT128" i="1"/>
  <c r="AH130" i="1"/>
  <c r="BT132" i="1"/>
  <c r="BT136" i="1"/>
  <c r="BT140" i="1"/>
  <c r="BT144" i="1"/>
  <c r="BT148" i="1"/>
  <c r="BT152" i="1"/>
  <c r="BT156" i="1"/>
  <c r="AH158" i="1"/>
  <c r="BT160" i="1"/>
  <c r="BT164" i="1"/>
  <c r="BT168" i="1"/>
  <c r="AH170" i="1"/>
  <c r="BT172" i="1"/>
  <c r="BT176" i="1"/>
  <c r="BT180" i="1"/>
  <c r="BT184" i="1"/>
  <c r="BT188" i="1"/>
  <c r="AH190" i="1"/>
  <c r="BT192" i="1"/>
  <c r="AH182" i="1"/>
  <c r="BT16" i="1"/>
  <c r="BT24" i="1"/>
  <c r="BT32" i="1"/>
  <c r="BT40" i="1"/>
  <c r="BT48" i="1"/>
  <c r="BT56" i="1"/>
  <c r="BT64" i="1"/>
  <c r="BT72" i="1"/>
  <c r="BT80" i="1"/>
  <c r="BT84" i="1"/>
  <c r="BT124" i="1"/>
  <c r="BS4" i="1"/>
  <c r="BS28" i="1"/>
  <c r="BS48" i="1"/>
  <c r="BS52" i="1"/>
  <c r="BS56" i="1"/>
  <c r="BS60" i="1"/>
  <c r="BS64" i="1"/>
  <c r="BS68" i="1"/>
  <c r="BS72" i="1"/>
  <c r="BS92" i="1"/>
  <c r="BS96" i="1"/>
  <c r="BS100" i="1"/>
  <c r="BS104" i="1"/>
  <c r="BS108" i="1"/>
  <c r="BS112" i="1"/>
  <c r="BS116" i="1"/>
  <c r="BS120" i="1"/>
  <c r="BS124" i="1"/>
  <c r="BS128" i="1"/>
  <c r="AF128" i="1" s="1"/>
  <c r="AG128" i="1" s="1"/>
  <c r="C128" i="10" s="1"/>
  <c r="BS132" i="1"/>
  <c r="AF132" i="1" s="1"/>
  <c r="AG132" i="1" s="1"/>
  <c r="BS136" i="1"/>
  <c r="AF136" i="1" s="1"/>
  <c r="AG136" i="1" s="1"/>
  <c r="BS140" i="1"/>
  <c r="AF140" i="1" s="1"/>
  <c r="AG140" i="1" s="1"/>
  <c r="C140" i="10" s="1"/>
  <c r="BS144" i="1"/>
  <c r="AF144" i="1" s="1"/>
  <c r="AG144" i="1" s="1"/>
  <c r="C144" i="10" s="1"/>
  <c r="BS148" i="1"/>
  <c r="AF148" i="1" s="1"/>
  <c r="AG148" i="1" s="1"/>
  <c r="C148" i="10" s="1"/>
  <c r="BS152" i="1"/>
  <c r="AF152" i="1" s="1"/>
  <c r="AG152" i="1" s="1"/>
  <c r="C152" i="10" s="1"/>
  <c r="BS156" i="1"/>
  <c r="AF156" i="1" s="1"/>
  <c r="AG156" i="1" s="1"/>
  <c r="C156" i="10" s="1"/>
  <c r="BS160" i="1"/>
  <c r="AF160" i="1" s="1"/>
  <c r="AG160" i="1" s="1"/>
  <c r="C160" i="10" s="1"/>
  <c r="BS164" i="1"/>
  <c r="AF164" i="1" s="1"/>
  <c r="AG164" i="1" s="1"/>
  <c r="C164" i="10" s="1"/>
  <c r="BS168" i="1"/>
  <c r="AF168" i="1" s="1"/>
  <c r="AG168" i="1" s="1"/>
  <c r="C168" i="10" s="1"/>
  <c r="BS172" i="1"/>
  <c r="AF172" i="1" s="1"/>
  <c r="AG172" i="1" s="1"/>
  <c r="C172" i="10" s="1"/>
  <c r="BS176" i="1"/>
  <c r="AF176" i="1" s="1"/>
  <c r="AG176" i="1" s="1"/>
  <c r="C176" i="10" s="1"/>
  <c r="BS180" i="1"/>
  <c r="AF180" i="1" s="1"/>
  <c r="AG180" i="1" s="1"/>
  <c r="BS184" i="1"/>
  <c r="AF184" i="1" s="1"/>
  <c r="AG184" i="1" s="1"/>
  <c r="C184" i="10" s="1"/>
  <c r="BS188" i="1"/>
  <c r="AF188" i="1" s="1"/>
  <c r="AG188" i="1" s="1"/>
  <c r="C188" i="10" s="1"/>
  <c r="BS192" i="1"/>
  <c r="AF192" i="1" s="1"/>
  <c r="AG192" i="1" s="1"/>
  <c r="C192" i="10" s="1"/>
  <c r="AH147" i="1"/>
  <c r="C155" i="1"/>
  <c r="BT4" i="1"/>
  <c r="BT12" i="1"/>
  <c r="BT28" i="1"/>
  <c r="BT36" i="1"/>
  <c r="BT44" i="1"/>
  <c r="BT52" i="1"/>
  <c r="BT60" i="1"/>
  <c r="BT68" i="1"/>
  <c r="BT76" i="1"/>
  <c r="BT120" i="1"/>
  <c r="AH129" i="1"/>
  <c r="BT131" i="1"/>
  <c r="BT135" i="1"/>
  <c r="AH137" i="1"/>
  <c r="BT143" i="1"/>
  <c r="BT151" i="1"/>
  <c r="BT155" i="1"/>
  <c r="BT163" i="1"/>
  <c r="BT167" i="1"/>
  <c r="AH169" i="1"/>
  <c r="BT175" i="1"/>
  <c r="AH177" i="1"/>
  <c r="BT179" i="1"/>
  <c r="BT187" i="1"/>
  <c r="BT191" i="1"/>
  <c r="BS8" i="1"/>
  <c r="BS12" i="1"/>
  <c r="BS16" i="1"/>
  <c r="BS20" i="1"/>
  <c r="BS24" i="1"/>
  <c r="BS32" i="1"/>
  <c r="BS36" i="1"/>
  <c r="BS40" i="1"/>
  <c r="BS44" i="1"/>
  <c r="BS76" i="1"/>
  <c r="BS80" i="1"/>
  <c r="BS84" i="1"/>
  <c r="BS88" i="1"/>
  <c r="N163" i="10"/>
  <c r="M163" i="10" s="1"/>
  <c r="BT6" i="1"/>
  <c r="BT10" i="1"/>
  <c r="BT14" i="1"/>
  <c r="BT18" i="1"/>
  <c r="BT22" i="1"/>
  <c r="BT26" i="1"/>
  <c r="BT30" i="1"/>
  <c r="BT34" i="1"/>
  <c r="BT38" i="1"/>
  <c r="BT42" i="1"/>
  <c r="BT46" i="1"/>
  <c r="BT50" i="1"/>
  <c r="BT54" i="1"/>
  <c r="BT58" i="1"/>
  <c r="BT62" i="1"/>
  <c r="BT66" i="1"/>
  <c r="BT70" i="1"/>
  <c r="BT74" i="1"/>
  <c r="BT78" i="1"/>
  <c r="BT82" i="1"/>
  <c r="BT86" i="1"/>
  <c r="BT90" i="1"/>
  <c r="BT94" i="1"/>
  <c r="BT98" i="1"/>
  <c r="BT102" i="1"/>
  <c r="BT106" i="1"/>
  <c r="BT110" i="1"/>
  <c r="BT114" i="1"/>
  <c r="BT118" i="1"/>
  <c r="BT122" i="1"/>
  <c r="BT126" i="1"/>
  <c r="BT130" i="1"/>
  <c r="BT134" i="1"/>
  <c r="BT138" i="1"/>
  <c r="AH140" i="1"/>
  <c r="BT142" i="1"/>
  <c r="BT146" i="1"/>
  <c r="BT150" i="1"/>
  <c r="BT154" i="1"/>
  <c r="BT158" i="1"/>
  <c r="BT162" i="1"/>
  <c r="BT166" i="1"/>
  <c r="BT170" i="1"/>
  <c r="AH172" i="1"/>
  <c r="BT174" i="1"/>
  <c r="C176" i="1"/>
  <c r="BT178" i="1"/>
  <c r="BT182" i="1"/>
  <c r="AH184" i="1"/>
  <c r="BT186" i="1"/>
  <c r="BT190" i="1"/>
  <c r="BS5" i="1"/>
  <c r="BS9" i="1"/>
  <c r="BS13" i="1"/>
  <c r="BS17" i="1"/>
  <c r="BS21" i="1"/>
  <c r="BS25" i="1"/>
  <c r="BS29" i="1"/>
  <c r="BS33" i="1"/>
  <c r="BS37" i="1"/>
  <c r="BS41" i="1"/>
  <c r="BS45" i="1"/>
  <c r="BS49" i="1"/>
  <c r="BS53" i="1"/>
  <c r="BS57" i="1"/>
  <c r="BS61" i="1"/>
  <c r="BS65" i="1"/>
  <c r="BS69" i="1"/>
  <c r="BS73" i="1"/>
  <c r="BS77" i="1"/>
  <c r="BS81" i="1"/>
  <c r="BS85" i="1"/>
  <c r="BS89" i="1"/>
  <c r="BS93" i="1"/>
  <c r="BS97" i="1"/>
  <c r="BS101" i="1"/>
  <c r="BS105" i="1"/>
  <c r="BS109" i="1"/>
  <c r="BS113" i="1"/>
  <c r="BS117" i="1"/>
  <c r="BS121" i="1"/>
  <c r="BS125" i="1"/>
  <c r="BS129" i="1"/>
  <c r="AF129" i="1" s="1"/>
  <c r="AG129" i="1" s="1"/>
  <c r="C129" i="10" s="1"/>
  <c r="BS133" i="1"/>
  <c r="AF133" i="1" s="1"/>
  <c r="AG133" i="1" s="1"/>
  <c r="BS137" i="1"/>
  <c r="AF137" i="1" s="1"/>
  <c r="AG137" i="1" s="1"/>
  <c r="BS141" i="1"/>
  <c r="AF141" i="1" s="1"/>
  <c r="AG141" i="1" s="1"/>
  <c r="C141" i="10" s="1"/>
  <c r="BS145" i="1"/>
  <c r="AF145" i="1" s="1"/>
  <c r="AG145" i="1" s="1"/>
  <c r="C145" i="10" s="1"/>
  <c r="BS149" i="1"/>
  <c r="AF149" i="1" s="1"/>
  <c r="AG149" i="1" s="1"/>
  <c r="C149" i="10" s="1"/>
  <c r="BS153" i="1"/>
  <c r="AF153" i="1" s="1"/>
  <c r="AG153" i="1" s="1"/>
  <c r="C153" i="10" s="1"/>
  <c r="BS157" i="1"/>
  <c r="AF157" i="1" s="1"/>
  <c r="AG157" i="1" s="1"/>
  <c r="C157" i="10" s="1"/>
  <c r="BS161" i="1"/>
  <c r="AF161" i="1" s="1"/>
  <c r="AG161" i="1" s="1"/>
  <c r="C161" i="10" s="1"/>
  <c r="BS165" i="1"/>
  <c r="AF165" i="1" s="1"/>
  <c r="AG165" i="1" s="1"/>
  <c r="C165" i="10" s="1"/>
  <c r="BS169" i="1"/>
  <c r="AF169" i="1" s="1"/>
  <c r="AG169" i="1" s="1"/>
  <c r="C169" i="10" s="1"/>
  <c r="BS173" i="1"/>
  <c r="AF173" i="1" s="1"/>
  <c r="AG173" i="1" s="1"/>
  <c r="C173" i="10" s="1"/>
  <c r="BS177" i="1"/>
  <c r="AF177" i="1" s="1"/>
  <c r="AG177" i="1" s="1"/>
  <c r="C177" i="10" s="1"/>
  <c r="BS181" i="1"/>
  <c r="AF181" i="1" s="1"/>
  <c r="AG181" i="1" s="1"/>
  <c r="BS185" i="1"/>
  <c r="AF185" i="1" s="1"/>
  <c r="AG185" i="1" s="1"/>
  <c r="C185" i="10" s="1"/>
  <c r="BS189" i="1"/>
  <c r="AF189" i="1" s="1"/>
  <c r="AG189" i="1" s="1"/>
  <c r="C189" i="10" s="1"/>
  <c r="BR4" i="1"/>
  <c r="BR8" i="1"/>
  <c r="BR12" i="1"/>
  <c r="BR16" i="1"/>
  <c r="BR20" i="1"/>
  <c r="BR24" i="1"/>
  <c r="BR28" i="1"/>
  <c r="BR32" i="1"/>
  <c r="BR36" i="1"/>
  <c r="BR40" i="1"/>
  <c r="BR44" i="1"/>
  <c r="BR48" i="1"/>
  <c r="BR52" i="1"/>
  <c r="BR56" i="1"/>
  <c r="BR60" i="1"/>
  <c r="BR64" i="1"/>
  <c r="BR68" i="1"/>
  <c r="BR72" i="1"/>
  <c r="BR76" i="1"/>
  <c r="BR80" i="1"/>
  <c r="BR84" i="1"/>
  <c r="BR88" i="1"/>
  <c r="BR92" i="1"/>
  <c r="BR96" i="1"/>
  <c r="BR100" i="1"/>
  <c r="BR104" i="1"/>
  <c r="BR108" i="1"/>
  <c r="BR112" i="1"/>
  <c r="BR116" i="1"/>
  <c r="BR120" i="1"/>
  <c r="BR124" i="1"/>
  <c r="BR128" i="1"/>
  <c r="BR132" i="1"/>
  <c r="BR136" i="1"/>
  <c r="BR140" i="1"/>
  <c r="BR144" i="1"/>
  <c r="BR148" i="1"/>
  <c r="BR152" i="1"/>
  <c r="BR156" i="1"/>
  <c r="BR160" i="1"/>
  <c r="BR164" i="1"/>
  <c r="BR168" i="1"/>
  <c r="BR172" i="1"/>
  <c r="BR176" i="1"/>
  <c r="BR180" i="1"/>
  <c r="BR184" i="1"/>
  <c r="BR188" i="1"/>
  <c r="BS118" i="1"/>
  <c r="BS122" i="1"/>
  <c r="BS126" i="1"/>
  <c r="AF126" i="1" s="1"/>
  <c r="AG126" i="1" s="1"/>
  <c r="C126" i="10" s="1"/>
  <c r="BS130" i="1"/>
  <c r="AF130" i="1" s="1"/>
  <c r="AG130" i="1" s="1"/>
  <c r="C130" i="10" s="1"/>
  <c r="BS134" i="1"/>
  <c r="AF134" i="1" s="1"/>
  <c r="AG134" i="1" s="1"/>
  <c r="BS138" i="1"/>
  <c r="AF138" i="1" s="1"/>
  <c r="AG138" i="1" s="1"/>
  <c r="BS142" i="1"/>
  <c r="AF142" i="1" s="1"/>
  <c r="AG142" i="1" s="1"/>
  <c r="C142" i="10" s="1"/>
  <c r="BS146" i="1"/>
  <c r="AF146" i="1" s="1"/>
  <c r="AG146" i="1" s="1"/>
  <c r="C146" i="10" s="1"/>
  <c r="BS150" i="1"/>
  <c r="AF150" i="1" s="1"/>
  <c r="AG150" i="1" s="1"/>
  <c r="C150" i="10" s="1"/>
  <c r="BS154" i="1"/>
  <c r="AF154" i="1" s="1"/>
  <c r="AG154" i="1" s="1"/>
  <c r="C154" i="10" s="1"/>
  <c r="BS158" i="1"/>
  <c r="AF158" i="1" s="1"/>
  <c r="AG158" i="1" s="1"/>
  <c r="C158" i="10" s="1"/>
  <c r="BS162" i="1"/>
  <c r="AF162" i="1" s="1"/>
  <c r="AG162" i="1" s="1"/>
  <c r="C162" i="10" s="1"/>
  <c r="BS166" i="1"/>
  <c r="AF166" i="1" s="1"/>
  <c r="AG166" i="1" s="1"/>
  <c r="C166" i="10" s="1"/>
  <c r="BS170" i="1"/>
  <c r="AF170" i="1" s="1"/>
  <c r="AG170" i="1" s="1"/>
  <c r="C170" i="10" s="1"/>
  <c r="BS174" i="1"/>
  <c r="AF174" i="1" s="1"/>
  <c r="AG174" i="1" s="1"/>
  <c r="C174" i="10" s="1"/>
  <c r="BS178" i="1"/>
  <c r="AF178" i="1" s="1"/>
  <c r="AG178" i="1" s="1"/>
  <c r="C178" i="10" s="1"/>
  <c r="BS182" i="1"/>
  <c r="AF182" i="1" s="1"/>
  <c r="AG182" i="1" s="1"/>
  <c r="BS186" i="1"/>
  <c r="AF186" i="1" s="1"/>
  <c r="AG186" i="1" s="1"/>
  <c r="C186" i="10" s="1"/>
  <c r="BS190" i="1"/>
  <c r="AF190" i="1" s="1"/>
  <c r="AG190" i="1" s="1"/>
  <c r="BR5" i="1"/>
  <c r="BR9" i="1"/>
  <c r="BR13" i="1"/>
  <c r="BR17" i="1"/>
  <c r="BR21" i="1"/>
  <c r="BR25" i="1"/>
  <c r="BR29" i="1"/>
  <c r="BR33" i="1"/>
  <c r="BR37" i="1"/>
  <c r="BR41" i="1"/>
  <c r="BR45" i="1"/>
  <c r="BR49" i="1"/>
  <c r="BR53" i="1"/>
  <c r="BR57" i="1"/>
  <c r="BR61" i="1"/>
  <c r="BR65" i="1"/>
  <c r="BR69" i="1"/>
  <c r="BR73" i="1"/>
  <c r="BR77" i="1"/>
  <c r="BR81" i="1"/>
  <c r="BR85" i="1"/>
  <c r="BR89" i="1"/>
  <c r="BR93" i="1"/>
  <c r="BR97" i="1"/>
  <c r="BR101" i="1"/>
  <c r="BR105" i="1"/>
  <c r="BR109" i="1"/>
  <c r="BR117" i="1"/>
  <c r="BR125" i="1"/>
  <c r="BR133" i="1"/>
  <c r="BR141" i="1"/>
  <c r="BR149" i="1"/>
  <c r="BR153" i="1"/>
  <c r="BR157" i="1"/>
  <c r="BR161" i="1"/>
  <c r="BR165" i="1"/>
  <c r="BR169" i="1"/>
  <c r="BR173" i="1"/>
  <c r="BR177" i="1"/>
  <c r="BR181" i="1"/>
  <c r="BR185" i="1"/>
  <c r="BR189" i="1"/>
  <c r="BS59" i="1"/>
  <c r="BS63" i="1"/>
  <c r="BS67" i="1"/>
  <c r="BS71" i="1"/>
  <c r="BS75" i="1"/>
  <c r="BS79" i="1"/>
  <c r="BS83" i="1"/>
  <c r="BS87" i="1"/>
  <c r="BS91" i="1"/>
  <c r="BS95" i="1"/>
  <c r="BS99" i="1"/>
  <c r="BS103" i="1"/>
  <c r="BS107" i="1"/>
  <c r="BS111" i="1"/>
  <c r="BS115" i="1"/>
  <c r="BS119" i="1"/>
  <c r="BS123" i="1"/>
  <c r="BS127" i="1"/>
  <c r="AF127" i="1" s="1"/>
  <c r="AG127" i="1" s="1"/>
  <c r="C127" i="10" s="1"/>
  <c r="BS131" i="1"/>
  <c r="AF131" i="1" s="1"/>
  <c r="AG131" i="1" s="1"/>
  <c r="BS135" i="1"/>
  <c r="AF135" i="1" s="1"/>
  <c r="AG135" i="1" s="1"/>
  <c r="BS139" i="1"/>
  <c r="AF139" i="1" s="1"/>
  <c r="AG139" i="1" s="1"/>
  <c r="C139" i="10" s="1"/>
  <c r="BS143" i="1"/>
  <c r="AF143" i="1" s="1"/>
  <c r="AG143" i="1" s="1"/>
  <c r="C143" i="10" s="1"/>
  <c r="BS147" i="1"/>
  <c r="AF147" i="1" s="1"/>
  <c r="AG147" i="1" s="1"/>
  <c r="C147" i="10" s="1"/>
  <c r="BS151" i="1"/>
  <c r="AF151" i="1" s="1"/>
  <c r="AG151" i="1" s="1"/>
  <c r="C151" i="10" s="1"/>
  <c r="BS155" i="1"/>
  <c r="AF155" i="1" s="1"/>
  <c r="AG155" i="1" s="1"/>
  <c r="C155" i="10" s="1"/>
  <c r="BS159" i="1"/>
  <c r="AF159" i="1" s="1"/>
  <c r="AG159" i="1" s="1"/>
  <c r="C159" i="10" s="1"/>
  <c r="BS163" i="1"/>
  <c r="AF163" i="1" s="1"/>
  <c r="AG163" i="1" s="1"/>
  <c r="C163" i="10" s="1"/>
  <c r="BS167" i="1"/>
  <c r="AF167" i="1" s="1"/>
  <c r="AG167" i="1" s="1"/>
  <c r="C167" i="10" s="1"/>
  <c r="BS171" i="1"/>
  <c r="AF171" i="1" s="1"/>
  <c r="AG171" i="1" s="1"/>
  <c r="C171" i="10" s="1"/>
  <c r="BS175" i="1"/>
  <c r="AF175" i="1" s="1"/>
  <c r="AG175" i="1" s="1"/>
  <c r="C175" i="10" s="1"/>
  <c r="BS179" i="1"/>
  <c r="AF179" i="1" s="1"/>
  <c r="AG179" i="1" s="1"/>
  <c r="C179" i="10" s="1"/>
  <c r="BS183" i="1"/>
  <c r="AF183" i="1" s="1"/>
  <c r="AG183" i="1" s="1"/>
  <c r="C183" i="10" s="1"/>
  <c r="BS187" i="1"/>
  <c r="AF187" i="1" s="1"/>
  <c r="AG187" i="1" s="1"/>
  <c r="C187" i="10" s="1"/>
  <c r="BS191" i="1"/>
  <c r="AF191" i="1" s="1"/>
  <c r="AG191" i="1" s="1"/>
  <c r="C191" i="10" s="1"/>
  <c r="BR6" i="1"/>
  <c r="BR10" i="1"/>
  <c r="BR14" i="1"/>
  <c r="BR18" i="1"/>
  <c r="BR22" i="1"/>
  <c r="BR26" i="1"/>
  <c r="BR30" i="1"/>
  <c r="BR34" i="1"/>
  <c r="BR38" i="1"/>
  <c r="BR42" i="1"/>
  <c r="BR46" i="1"/>
  <c r="BR50" i="1"/>
  <c r="BR54" i="1"/>
  <c r="BR58" i="1"/>
  <c r="BR62" i="1"/>
  <c r="BR66" i="1"/>
  <c r="BR70" i="1"/>
  <c r="BR74" i="1"/>
  <c r="BR78" i="1"/>
  <c r="BR82" i="1"/>
  <c r="BR86" i="1"/>
  <c r="BR90" i="1"/>
  <c r="BR7" i="1"/>
  <c r="BR11" i="1"/>
  <c r="BR15" i="1"/>
  <c r="BR19" i="1"/>
  <c r="BR23" i="1"/>
  <c r="BR27" i="1"/>
  <c r="BR31" i="1"/>
  <c r="BR35" i="1"/>
  <c r="BR39" i="1"/>
  <c r="BR43" i="1"/>
  <c r="BR47" i="1"/>
  <c r="BR51" i="1"/>
  <c r="BR55" i="1"/>
  <c r="BR59" i="1"/>
  <c r="BR63" i="1"/>
  <c r="BR67" i="1"/>
  <c r="BR71" i="1"/>
  <c r="BR75" i="1"/>
  <c r="BR79" i="1"/>
  <c r="BR83" i="1"/>
  <c r="BR87" i="1"/>
  <c r="BR91" i="1"/>
  <c r="BR95" i="1"/>
  <c r="BR99" i="1"/>
  <c r="BR103" i="1"/>
  <c r="BR107" i="1"/>
  <c r="BR111" i="1"/>
  <c r="BR115" i="1"/>
  <c r="BR119" i="1"/>
  <c r="BR123" i="1"/>
  <c r="BR127" i="1"/>
  <c r="BR131" i="1"/>
  <c r="BR135" i="1"/>
  <c r="BR139" i="1"/>
  <c r="BR143" i="1"/>
  <c r="BR147" i="1"/>
  <c r="BR151" i="1"/>
  <c r="BR155" i="1"/>
  <c r="BR159" i="1"/>
  <c r="BR163" i="1"/>
  <c r="BR167" i="1"/>
  <c r="BR171" i="1"/>
  <c r="BR175" i="1"/>
  <c r="BR179" i="1"/>
  <c r="BR183" i="1"/>
  <c r="BR187" i="1"/>
  <c r="BR191" i="1"/>
  <c r="BR192" i="1"/>
  <c r="N166" i="10"/>
  <c r="M166" i="10" s="1"/>
  <c r="N153" i="10"/>
  <c r="M153" i="10" s="1"/>
  <c r="N134" i="10"/>
  <c r="M134" i="10" s="1"/>
  <c r="AN141" i="1"/>
  <c r="AO141" i="1" s="1"/>
  <c r="AN177" i="1"/>
  <c r="AO177" i="1" s="1"/>
  <c r="AH127" i="1"/>
  <c r="C177" i="1"/>
  <c r="AI177" i="1"/>
  <c r="AN181" i="1"/>
  <c r="AO181" i="1" s="1"/>
  <c r="N181" i="10"/>
  <c r="M181" i="10" s="1"/>
  <c r="N161" i="10"/>
  <c r="M161" i="10" s="1"/>
  <c r="AN161" i="1"/>
  <c r="AO161" i="1" s="1"/>
  <c r="AH136" i="1"/>
  <c r="C129" i="1"/>
  <c r="C133" i="1"/>
  <c r="C137" i="1"/>
  <c r="C141" i="1"/>
  <c r="C145" i="1"/>
  <c r="C149" i="1"/>
  <c r="C153" i="1"/>
  <c r="C157" i="1"/>
  <c r="C161" i="1"/>
  <c r="C165" i="1"/>
  <c r="C173" i="1"/>
  <c r="C181" i="1"/>
  <c r="C185" i="1"/>
  <c r="C189" i="1"/>
  <c r="C126" i="1"/>
  <c r="AI126" i="1"/>
  <c r="AI130" i="1"/>
  <c r="C130" i="1"/>
  <c r="C138" i="1"/>
  <c r="AI138" i="1"/>
  <c r="AI142" i="1"/>
  <c r="C142" i="1"/>
  <c r="C146" i="1"/>
  <c r="AI146" i="1"/>
  <c r="C150" i="1"/>
  <c r="AI150" i="1"/>
  <c r="AI154" i="1"/>
  <c r="C154" i="1"/>
  <c r="C162" i="1"/>
  <c r="AI162" i="1"/>
  <c r="C166" i="1"/>
  <c r="AI166" i="1"/>
  <c r="C174" i="1"/>
  <c r="AI174" i="1"/>
  <c r="C178" i="1"/>
  <c r="AI178" i="1"/>
  <c r="AI182" i="1"/>
  <c r="C182" i="1"/>
  <c r="C186" i="1"/>
  <c r="AI186" i="1"/>
  <c r="AI190" i="1"/>
  <c r="C190" i="1"/>
  <c r="N179" i="10"/>
  <c r="M179" i="10" s="1"/>
  <c r="AN179" i="1"/>
  <c r="AO179" i="1" s="1"/>
  <c r="N172" i="10"/>
  <c r="M172" i="10" s="1"/>
  <c r="AN172" i="1"/>
  <c r="AO172" i="1" s="1"/>
  <c r="AI127" i="1"/>
  <c r="AI134" i="1"/>
  <c r="AI155" i="1"/>
  <c r="AI168" i="1"/>
  <c r="C139" i="1"/>
  <c r="AI139" i="1"/>
  <c r="C143" i="1"/>
  <c r="AI143" i="1"/>
  <c r="C147" i="1"/>
  <c r="AI147" i="1"/>
  <c r="AI151" i="1"/>
  <c r="C151" i="1"/>
  <c r="C159" i="1"/>
  <c r="AI159" i="1"/>
  <c r="AI163" i="1"/>
  <c r="C163" i="1"/>
  <c r="C167" i="1"/>
  <c r="AI167" i="1"/>
  <c r="AI171" i="1"/>
  <c r="C171" i="1"/>
  <c r="AI175" i="1"/>
  <c r="C175" i="1"/>
  <c r="C179" i="1"/>
  <c r="AI179" i="1"/>
  <c r="AI183" i="1"/>
  <c r="C183" i="1"/>
  <c r="AI187" i="1"/>
  <c r="C187" i="1"/>
  <c r="AI191" i="1"/>
  <c r="C191" i="1"/>
  <c r="AN182" i="1"/>
  <c r="AO182" i="1" s="1"/>
  <c r="N182" i="10"/>
  <c r="M182" i="10" s="1"/>
  <c r="N144" i="10"/>
  <c r="M144" i="10" s="1"/>
  <c r="AN144" i="1"/>
  <c r="AO144" i="1" s="1"/>
  <c r="AN165" i="1"/>
  <c r="AO165" i="1" s="1"/>
  <c r="C170" i="1"/>
  <c r="AI169" i="1"/>
  <c r="C169" i="1"/>
  <c r="N129" i="10"/>
  <c r="M129" i="10" s="1"/>
  <c r="AN129" i="1"/>
  <c r="AO129" i="1" s="1"/>
  <c r="AI132" i="1"/>
  <c r="C132" i="1"/>
  <c r="C136" i="1"/>
  <c r="AI136" i="1"/>
  <c r="C140" i="1"/>
  <c r="AI140" i="1"/>
  <c r="AI144" i="1"/>
  <c r="C144" i="1"/>
  <c r="C148" i="1"/>
  <c r="AI148" i="1"/>
  <c r="AI152" i="1"/>
  <c r="C152" i="1"/>
  <c r="AI160" i="1"/>
  <c r="C160" i="1"/>
  <c r="AI164" i="1"/>
  <c r="C164" i="1"/>
  <c r="C172" i="1"/>
  <c r="AI172" i="1"/>
  <c r="C180" i="1"/>
  <c r="AI180" i="1"/>
  <c r="C184" i="1"/>
  <c r="AI184" i="1"/>
  <c r="C188" i="1"/>
  <c r="AI188" i="1"/>
  <c r="C192" i="1"/>
  <c r="AI192" i="1"/>
  <c r="AN186" i="1"/>
  <c r="AO186" i="1" s="1"/>
  <c r="N186" i="10"/>
  <c r="M186" i="10" s="1"/>
  <c r="AN178" i="1"/>
  <c r="AO178" i="1" s="1"/>
  <c r="AN147" i="1"/>
  <c r="AO147" i="1" s="1"/>
  <c r="N147" i="10"/>
  <c r="M147" i="10" s="1"/>
  <c r="AH142" i="1"/>
  <c r="C128" i="1"/>
  <c r="C131" i="1"/>
  <c r="C135" i="1"/>
  <c r="C156" i="1"/>
  <c r="C158" i="1"/>
  <c r="N183" i="10"/>
  <c r="M183" i="10" s="1"/>
  <c r="AN183" i="1"/>
  <c r="AO183" i="1" s="1"/>
  <c r="N173" i="10"/>
  <c r="M173" i="10" s="1"/>
  <c r="AN173" i="1"/>
  <c r="AO173" i="1" s="1"/>
  <c r="N170" i="10"/>
  <c r="M170" i="10" s="1"/>
  <c r="AN170" i="1"/>
  <c r="AO170" i="1" s="1"/>
  <c r="N168" i="10"/>
  <c r="M168" i="10" s="1"/>
  <c r="AN168" i="1"/>
  <c r="AO168" i="1" s="1"/>
  <c r="N152" i="10"/>
  <c r="M152" i="10" s="1"/>
  <c r="AN152" i="1"/>
  <c r="AO152" i="1" s="1"/>
  <c r="N145" i="10"/>
  <c r="M145" i="10" s="1"/>
  <c r="AN145" i="1"/>
  <c r="AO145" i="1" s="1"/>
  <c r="AN133" i="1"/>
  <c r="AO133" i="1" s="1"/>
  <c r="AN162" i="1"/>
  <c r="AO162" i="1" s="1"/>
  <c r="AN169" i="1"/>
  <c r="AO169" i="1" s="1"/>
  <c r="AN184" i="1"/>
  <c r="AO184" i="1" s="1"/>
  <c r="AH185" i="1"/>
  <c r="N176" i="10"/>
  <c r="M176" i="10" s="1"/>
  <c r="AN176" i="1"/>
  <c r="AO176" i="1" s="1"/>
  <c r="AH155" i="1"/>
  <c r="N140" i="10"/>
  <c r="M140" i="10" s="1"/>
  <c r="N138" i="10"/>
  <c r="M138" i="10" s="1"/>
  <c r="AN138" i="1"/>
  <c r="AO138" i="1" s="1"/>
  <c r="AN150" i="1"/>
  <c r="AO150" i="1" s="1"/>
  <c r="AH165" i="1"/>
  <c r="AN187" i="1"/>
  <c r="AO187" i="1" s="1"/>
  <c r="N192" i="10"/>
  <c r="M192" i="10" s="1"/>
  <c r="AN192" i="1"/>
  <c r="AO192" i="1" s="1"/>
  <c r="N191" i="10"/>
  <c r="M191" i="10" s="1"/>
  <c r="AN191" i="1"/>
  <c r="AO191" i="1" s="1"/>
  <c r="N190" i="10"/>
  <c r="M190" i="10" s="1"/>
  <c r="AN190" i="1"/>
  <c r="AO190" i="1" s="1"/>
  <c r="N189" i="10"/>
  <c r="M189" i="10" s="1"/>
  <c r="N160" i="10"/>
  <c r="M160" i="10" s="1"/>
  <c r="AN160" i="1"/>
  <c r="AO160" i="1" s="1"/>
  <c r="N154" i="10"/>
  <c r="M154" i="10" s="1"/>
  <c r="AN154" i="1"/>
  <c r="AO154" i="1" s="1"/>
  <c r="N149" i="10"/>
  <c r="M149" i="10" s="1"/>
  <c r="N146" i="10"/>
  <c r="M146" i="10" s="1"/>
  <c r="AN146" i="1"/>
  <c r="AO146" i="1" s="1"/>
  <c r="N139" i="10"/>
  <c r="M139" i="10" s="1"/>
  <c r="AN139" i="1"/>
  <c r="AO139" i="1" s="1"/>
  <c r="N137" i="10"/>
  <c r="M137" i="10" s="1"/>
  <c r="AN137" i="1"/>
  <c r="AO137" i="1" s="1"/>
  <c r="N132" i="10"/>
  <c r="M132" i="10" s="1"/>
  <c r="AN135" i="1"/>
  <c r="AO135" i="1" s="1"/>
  <c r="AH138" i="1"/>
  <c r="N171" i="10"/>
  <c r="M171" i="10" s="1"/>
  <c r="AN171" i="1"/>
  <c r="AO171" i="1" s="1"/>
  <c r="AN131" i="1"/>
  <c r="AO131" i="1" s="1"/>
  <c r="AN148" i="1"/>
  <c r="AO148" i="1" s="1"/>
  <c r="N127" i="10"/>
  <c r="M127" i="10" s="1"/>
  <c r="N159" i="10"/>
  <c r="M159" i="10" s="1"/>
  <c r="N142" i="10"/>
  <c r="M142" i="10" s="1"/>
  <c r="BW152" i="1"/>
  <c r="N151" i="10"/>
  <c r="M151" i="10" s="1"/>
  <c r="N143" i="10"/>
  <c r="M143" i="10" s="1"/>
  <c r="BX161" i="1"/>
  <c r="N188" i="10"/>
  <c r="M188" i="10" s="1"/>
  <c r="N185" i="10"/>
  <c r="M185" i="10" s="1"/>
  <c r="BX188" i="1"/>
  <c r="BW186" i="1"/>
  <c r="BW157" i="1"/>
  <c r="BX169" i="1"/>
  <c r="BW145" i="1"/>
  <c r="N126" i="10"/>
  <c r="M126" i="10" s="1"/>
  <c r="BX149" i="1"/>
  <c r="BX167" i="1"/>
  <c r="BX153" i="1"/>
  <c r="BX128" i="1"/>
  <c r="N130" i="10"/>
  <c r="M130" i="10" s="1"/>
  <c r="BX138" i="1"/>
  <c r="BW134" i="1"/>
  <c r="BX130" i="1"/>
  <c r="BX126" i="1"/>
  <c r="CZ186" i="1" l="1"/>
  <c r="DA186" i="1" s="1"/>
  <c r="CZ172" i="1"/>
  <c r="DA172" i="1" s="1"/>
  <c r="CZ160" i="1"/>
  <c r="DA160" i="1" s="1"/>
  <c r="CZ151" i="1"/>
  <c r="DA151" i="1" s="1"/>
  <c r="CZ135" i="1"/>
  <c r="DA135" i="1" s="1"/>
  <c r="CZ132" i="1"/>
  <c r="DA132" i="1" s="1"/>
  <c r="CZ146" i="1"/>
  <c r="DA146" i="1" s="1"/>
  <c r="CZ153" i="1"/>
  <c r="DA153" i="1" s="1"/>
  <c r="CZ154" i="1"/>
  <c r="DA154" i="1" s="1"/>
  <c r="CZ165" i="1"/>
  <c r="DA165" i="1" s="1"/>
  <c r="CZ181" i="1"/>
  <c r="DA181" i="1" s="1"/>
  <c r="CZ134" i="1"/>
  <c r="DA134" i="1" s="1"/>
  <c r="CZ145" i="1"/>
  <c r="DA145" i="1" s="1"/>
  <c r="CZ187" i="1"/>
  <c r="DA187" i="1" s="1"/>
  <c r="CZ173" i="1"/>
  <c r="DA173" i="1" s="1"/>
  <c r="CZ161" i="1"/>
  <c r="DA161" i="1" s="1"/>
  <c r="CZ191" i="1"/>
  <c r="DA191" i="1" s="1"/>
  <c r="CZ162" i="1"/>
  <c r="DA162" i="1" s="1"/>
  <c r="CZ179" i="1"/>
  <c r="DA179" i="1" s="1"/>
  <c r="CZ171" i="1"/>
  <c r="DA171" i="1" s="1"/>
  <c r="CZ140" i="1"/>
  <c r="DA140" i="1" s="1"/>
  <c r="CZ138" i="1"/>
  <c r="DA138" i="1" s="1"/>
  <c r="CZ159" i="1"/>
  <c r="DA159" i="1" s="1"/>
  <c r="CZ143" i="1"/>
  <c r="DA143" i="1" s="1"/>
  <c r="CZ166" i="1"/>
  <c r="DA166" i="1" s="1"/>
  <c r="CZ182" i="1"/>
  <c r="DA182" i="1" s="1"/>
  <c r="CZ175" i="1"/>
  <c r="DA175" i="1" s="1"/>
  <c r="CZ156" i="1"/>
  <c r="DA156" i="1" s="1"/>
  <c r="CZ139" i="1"/>
  <c r="DA139" i="1" s="1"/>
  <c r="CZ133" i="1"/>
  <c r="DA133" i="1" s="1"/>
  <c r="CZ141" i="1"/>
  <c r="DA141" i="1" s="1"/>
  <c r="CZ150" i="1"/>
  <c r="DA150" i="1" s="1"/>
  <c r="CZ142" i="1"/>
  <c r="DA142" i="1" s="1"/>
  <c r="CZ158" i="1"/>
  <c r="DA158" i="1" s="1"/>
  <c r="CZ174" i="1"/>
  <c r="DA174" i="1" s="1"/>
  <c r="CZ189" i="1"/>
  <c r="DA189" i="1" s="1"/>
  <c r="CZ168" i="1"/>
  <c r="DA168" i="1" s="1"/>
  <c r="CZ129" i="1"/>
  <c r="DA129" i="1" s="1"/>
  <c r="CZ190" i="1"/>
  <c r="DA190" i="1" s="1"/>
  <c r="CZ147" i="1"/>
  <c r="DA147" i="1" s="1"/>
  <c r="CZ157" i="1"/>
  <c r="DA157" i="1" s="1"/>
  <c r="CZ152" i="1"/>
  <c r="DA152" i="1" s="1"/>
  <c r="CZ180" i="1"/>
  <c r="DA180" i="1" s="1"/>
  <c r="CZ155" i="1"/>
  <c r="DA155" i="1" s="1"/>
  <c r="CZ184" i="1"/>
  <c r="DA184" i="1" s="1"/>
  <c r="CZ148" i="1"/>
  <c r="DA148" i="1" s="1"/>
  <c r="CZ131" i="1"/>
  <c r="DA131" i="1" s="1"/>
  <c r="CZ137" i="1"/>
  <c r="DA137" i="1" s="1"/>
  <c r="CZ170" i="1"/>
  <c r="DA170" i="1" s="1"/>
  <c r="CZ183" i="1"/>
  <c r="DA183" i="1" s="1"/>
  <c r="CZ176" i="1"/>
  <c r="DA176" i="1" s="1"/>
  <c r="CZ164" i="1"/>
  <c r="DA164" i="1" s="1"/>
  <c r="CZ144" i="1"/>
  <c r="DA144" i="1" s="1"/>
  <c r="CZ136" i="1"/>
  <c r="DA136" i="1" s="1"/>
  <c r="BW128" i="1"/>
  <c r="BW167" i="1"/>
  <c r="BX186" i="1"/>
  <c r="BW192" i="1"/>
  <c r="BX127" i="1"/>
  <c r="BW130" i="1"/>
  <c r="BW149" i="1"/>
  <c r="BW163" i="1"/>
  <c r="BW188" i="1"/>
  <c r="BW126" i="1"/>
  <c r="BW169" i="1"/>
  <c r="BW178" i="1"/>
  <c r="BW185" i="1"/>
  <c r="BW177" i="1"/>
  <c r="BX192" i="1"/>
  <c r="BW127" i="1"/>
  <c r="BX163" i="1"/>
  <c r="BX134" i="1"/>
  <c r="BX152" i="1"/>
  <c r="BX157" i="1"/>
  <c r="BX145" i="1"/>
  <c r="BX178" i="1"/>
  <c r="BX185" i="1"/>
  <c r="BX177" i="1"/>
  <c r="C138" i="10"/>
  <c r="C136" i="10"/>
  <c r="C135" i="10"/>
  <c r="C182" i="10"/>
  <c r="C134" i="10"/>
  <c r="C180" i="10"/>
  <c r="C132" i="10"/>
  <c r="C133" i="10"/>
  <c r="C131" i="10"/>
  <c r="C190" i="10"/>
  <c r="C181" i="10"/>
  <c r="C137" i="10"/>
  <c r="D169" i="1"/>
  <c r="EE169" i="1"/>
  <c r="D170" i="1"/>
  <c r="EE170" i="1"/>
  <c r="D163" i="1"/>
  <c r="EE163" i="1"/>
  <c r="D174" i="1"/>
  <c r="EE174" i="1"/>
  <c r="D150" i="1"/>
  <c r="EE150" i="1"/>
  <c r="D161" i="1"/>
  <c r="EE161" i="1"/>
  <c r="D129" i="1"/>
  <c r="EE129" i="1"/>
  <c r="D176" i="1"/>
  <c r="EE176" i="1"/>
  <c r="D127" i="1"/>
  <c r="EE127" i="1"/>
  <c r="D184" i="1"/>
  <c r="EE184" i="1"/>
  <c r="D187" i="1"/>
  <c r="EE187" i="1"/>
  <c r="D171" i="1"/>
  <c r="EE171" i="1"/>
  <c r="D190" i="1"/>
  <c r="EE190" i="1"/>
  <c r="D182" i="1"/>
  <c r="EE182" i="1"/>
  <c r="D130" i="1"/>
  <c r="EE130" i="1"/>
  <c r="D165" i="1"/>
  <c r="EE165" i="1"/>
  <c r="D133" i="1"/>
  <c r="EE133" i="1"/>
  <c r="D132" i="1"/>
  <c r="EE132" i="1"/>
  <c r="D185" i="1"/>
  <c r="EE185" i="1"/>
  <c r="D145" i="1"/>
  <c r="EE145" i="1"/>
  <c r="D158" i="1"/>
  <c r="EE158" i="1"/>
  <c r="D188" i="1"/>
  <c r="EE188" i="1"/>
  <c r="D180" i="1"/>
  <c r="EE180" i="1"/>
  <c r="D148" i="1"/>
  <c r="EE148" i="1"/>
  <c r="D140" i="1"/>
  <c r="EE140" i="1"/>
  <c r="D191" i="1"/>
  <c r="EE191" i="1"/>
  <c r="D183" i="1"/>
  <c r="EE183" i="1"/>
  <c r="D175" i="1"/>
  <c r="EE175" i="1"/>
  <c r="D154" i="1"/>
  <c r="EE154" i="1"/>
  <c r="D181" i="1"/>
  <c r="EE181" i="1"/>
  <c r="D157" i="1"/>
  <c r="EE157" i="1"/>
  <c r="D141" i="1"/>
  <c r="EE141" i="1"/>
  <c r="D177" i="1"/>
  <c r="EE177" i="1"/>
  <c r="D135" i="1"/>
  <c r="EE135" i="1"/>
  <c r="D192" i="1"/>
  <c r="EE192" i="1"/>
  <c r="D172" i="1"/>
  <c r="EE172" i="1"/>
  <c r="D136" i="1"/>
  <c r="EE136" i="1"/>
  <c r="D151" i="1"/>
  <c r="EE151" i="1"/>
  <c r="D142" i="1"/>
  <c r="EE142" i="1"/>
  <c r="D189" i="1"/>
  <c r="EE189" i="1"/>
  <c r="D149" i="1"/>
  <c r="EE149" i="1"/>
  <c r="D155" i="1"/>
  <c r="EE155" i="1"/>
  <c r="D168" i="1"/>
  <c r="EE168" i="1"/>
  <c r="D131" i="1"/>
  <c r="EE131" i="1"/>
  <c r="D164" i="1"/>
  <c r="EE164" i="1"/>
  <c r="D179" i="1"/>
  <c r="EE179" i="1"/>
  <c r="D143" i="1"/>
  <c r="EE143" i="1"/>
  <c r="D166" i="1"/>
  <c r="EE166" i="1"/>
  <c r="D156" i="1"/>
  <c r="EE156" i="1"/>
  <c r="D128" i="1"/>
  <c r="EE128" i="1"/>
  <c r="D160" i="1"/>
  <c r="EE160" i="1"/>
  <c r="D152" i="1"/>
  <c r="EE152" i="1"/>
  <c r="D144" i="1"/>
  <c r="EE144" i="1"/>
  <c r="D167" i="1"/>
  <c r="EE167" i="1"/>
  <c r="D159" i="1"/>
  <c r="EE159" i="1"/>
  <c r="D147" i="1"/>
  <c r="EE147" i="1"/>
  <c r="D139" i="1"/>
  <c r="EE139" i="1"/>
  <c r="D186" i="1"/>
  <c r="EE186" i="1"/>
  <c r="D178" i="1"/>
  <c r="EE178" i="1"/>
  <c r="D162" i="1"/>
  <c r="EE162" i="1"/>
  <c r="D146" i="1"/>
  <c r="EE146" i="1"/>
  <c r="D138" i="1"/>
  <c r="EE138" i="1"/>
  <c r="D126" i="1"/>
  <c r="EE126" i="1"/>
  <c r="D173" i="1"/>
  <c r="EE173" i="1"/>
  <c r="D153" i="1"/>
  <c r="EE153" i="1"/>
  <c r="D137" i="1"/>
  <c r="EE137" i="1"/>
  <c r="AH143" i="1"/>
  <c r="AH159" i="1"/>
  <c r="AH179" i="1"/>
  <c r="AH167" i="1"/>
  <c r="AH178" i="1"/>
  <c r="AH188" i="1"/>
  <c r="AH132" i="1"/>
  <c r="AH151" i="1"/>
  <c r="AH152" i="1"/>
  <c r="AH168" i="1"/>
  <c r="AH133" i="1"/>
  <c r="AH139" i="1"/>
  <c r="AH156" i="1"/>
  <c r="AH176" i="1"/>
  <c r="AH189" i="1"/>
  <c r="AH161" i="1"/>
  <c r="AH162" i="1"/>
  <c r="AH153" i="1"/>
  <c r="AH134" i="1"/>
  <c r="AH144" i="1"/>
  <c r="AH164" i="1"/>
  <c r="AH126" i="1"/>
  <c r="AH181" i="1"/>
  <c r="EC188" i="1"/>
  <c r="DB188" i="1" s="1"/>
  <c r="AH141" i="1"/>
  <c r="AH157" i="1"/>
  <c r="AH163" i="1"/>
  <c r="AH180" i="1"/>
  <c r="AH174" i="1"/>
  <c r="AH150" i="1"/>
  <c r="AH145" i="1"/>
  <c r="AH128" i="1"/>
  <c r="AH173" i="1"/>
  <c r="AH135" i="1"/>
  <c r="AH148" i="1"/>
  <c r="AH175" i="1"/>
  <c r="AH131" i="1"/>
  <c r="AH160" i="1"/>
  <c r="AH146" i="1"/>
  <c r="AH186" i="1"/>
  <c r="AH192" i="1"/>
  <c r="AH191" i="1"/>
  <c r="AH149" i="1"/>
  <c r="AH187" i="1"/>
  <c r="AH154" i="1"/>
  <c r="AH183" i="1"/>
  <c r="EC192" i="1"/>
  <c r="DB192" i="1" s="1"/>
  <c r="EC191" i="1"/>
  <c r="DB191" i="1" s="1"/>
  <c r="EC187" i="1"/>
  <c r="DB187" i="1" s="1"/>
  <c r="CZ178" i="1" l="1"/>
  <c r="DA178" i="1" s="1"/>
  <c r="CZ169" i="1"/>
  <c r="DA169" i="1" s="1"/>
  <c r="CZ149" i="1"/>
  <c r="DA149" i="1" s="1"/>
  <c r="CZ192" i="1"/>
  <c r="DA192" i="1" s="1"/>
  <c r="CZ177" i="1"/>
  <c r="DA177" i="1" s="1"/>
  <c r="CZ126" i="1"/>
  <c r="DA126" i="1" s="1"/>
  <c r="CZ130" i="1"/>
  <c r="DA130" i="1" s="1"/>
  <c r="CZ167" i="1"/>
  <c r="DA167" i="1" s="1"/>
  <c r="CZ127" i="1"/>
  <c r="DA127" i="1" s="1"/>
  <c r="CZ163" i="1"/>
  <c r="DA163" i="1" s="1"/>
  <c r="CZ185" i="1"/>
  <c r="DA185" i="1" s="1"/>
  <c r="CZ188" i="1"/>
  <c r="DA188" i="1" s="1"/>
  <c r="CZ128" i="1"/>
  <c r="DA128" i="1" s="1"/>
  <c r="EC184" i="1"/>
  <c r="DB184" i="1" s="1"/>
  <c r="EC186" i="1"/>
  <c r="DB186" i="1" s="1"/>
  <c r="EC190" i="1"/>
  <c r="DB190" i="1" s="1"/>
  <c r="EC189" i="1"/>
  <c r="DB189" i="1" s="1"/>
  <c r="EC185" i="1" l="1"/>
  <c r="DB185" i="1" s="1"/>
  <c r="BJ1" i="2"/>
  <c r="BK1" i="2" s="1"/>
  <c r="BL1" i="2" s="1"/>
  <c r="BM1" i="2" s="1"/>
  <c r="BN1" i="2" s="1"/>
  <c r="BO1" i="2" s="1"/>
  <c r="BP1" i="2" s="1"/>
  <c r="BQ1" i="2" s="1"/>
  <c r="BR1" i="2" s="1"/>
  <c r="BS1" i="2" s="1"/>
  <c r="BT1" i="2" s="1"/>
  <c r="BU1" i="2" s="1"/>
  <c r="BV1" i="2" s="1"/>
  <c r="BW1" i="2" s="1"/>
  <c r="BX1" i="2" s="1"/>
  <c r="BY1" i="2" s="1"/>
  <c r="BZ1" i="2" s="1"/>
  <c r="CA1" i="2" s="1"/>
  <c r="CB1" i="2" s="1"/>
  <c r="CC1" i="2" s="1"/>
  <c r="CD1" i="2" s="1"/>
  <c r="CE1" i="2" s="1"/>
  <c r="CF1" i="2" s="1"/>
  <c r="DO3" i="1"/>
  <c r="DH3" i="1" s="1"/>
  <c r="DP3" i="1"/>
  <c r="DJ3" i="1"/>
  <c r="DL3" i="1" s="1"/>
  <c r="DI3" i="1"/>
  <c r="DK3" i="1" s="1"/>
  <c r="DN3" i="1"/>
  <c r="O15" i="10"/>
  <c r="O14" i="10"/>
  <c r="O13" i="10"/>
  <c r="O12" i="10"/>
  <c r="O11" i="10"/>
  <c r="O10" i="10"/>
  <c r="O9" i="10"/>
  <c r="O8" i="10"/>
  <c r="O7" i="10"/>
  <c r="O6" i="10"/>
  <c r="O5" i="10"/>
  <c r="O4" i="10"/>
  <c r="O3" i="10"/>
  <c r="F4" i="10"/>
  <c r="F3" i="10"/>
  <c r="AN125" i="1"/>
  <c r="AO125" i="1" s="1"/>
  <c r="AN124" i="1"/>
  <c r="AO124" i="1" s="1"/>
  <c r="AN123" i="1"/>
  <c r="AO123" i="1" s="1"/>
  <c r="AN122" i="1"/>
  <c r="AO122" i="1" s="1"/>
  <c r="AN121" i="1"/>
  <c r="AO121" i="1" s="1"/>
  <c r="AN120" i="1"/>
  <c r="AO120" i="1" s="1"/>
  <c r="AN119" i="1"/>
  <c r="AO119" i="1" s="1"/>
  <c r="AN118" i="1"/>
  <c r="AO118" i="1" s="1"/>
  <c r="AN117" i="1"/>
  <c r="AO117" i="1" s="1"/>
  <c r="AN116" i="1"/>
  <c r="AO116" i="1" s="1"/>
  <c r="AN115" i="1"/>
  <c r="AO115" i="1" s="1"/>
  <c r="AN114" i="1"/>
  <c r="AO114" i="1" s="1"/>
  <c r="AN113" i="1"/>
  <c r="AO113" i="1" s="1"/>
  <c r="AN112" i="1"/>
  <c r="AO112" i="1" s="1"/>
  <c r="AN111" i="1"/>
  <c r="AO111" i="1" s="1"/>
  <c r="AN110" i="1"/>
  <c r="AO110" i="1" s="1"/>
  <c r="AN109" i="1"/>
  <c r="AO109" i="1" s="1"/>
  <c r="AN108" i="1"/>
  <c r="AO108" i="1" s="1"/>
  <c r="AN107" i="1"/>
  <c r="AO107" i="1" s="1"/>
  <c r="AN106" i="1"/>
  <c r="AO106" i="1" s="1"/>
  <c r="AN105" i="1"/>
  <c r="AO105" i="1" s="1"/>
  <c r="AN104" i="1"/>
  <c r="AO104" i="1" s="1"/>
  <c r="AN103" i="1"/>
  <c r="AO103" i="1" s="1"/>
  <c r="AN102" i="1"/>
  <c r="AO102" i="1" s="1"/>
  <c r="AN101" i="1"/>
  <c r="AO101" i="1" s="1"/>
  <c r="AN100" i="1"/>
  <c r="AO100" i="1" s="1"/>
  <c r="AN99" i="1"/>
  <c r="AO99" i="1" s="1"/>
  <c r="AN98" i="1"/>
  <c r="AO98" i="1" s="1"/>
  <c r="AN97" i="1"/>
  <c r="AO97" i="1" s="1"/>
  <c r="AN96" i="1"/>
  <c r="AO96" i="1" s="1"/>
  <c r="AN95" i="1"/>
  <c r="AO95" i="1" s="1"/>
  <c r="AN94" i="1"/>
  <c r="AO94" i="1" s="1"/>
  <c r="AN93" i="1"/>
  <c r="AO93" i="1" s="1"/>
  <c r="AN92" i="1"/>
  <c r="AO92" i="1" s="1"/>
  <c r="AN91" i="1"/>
  <c r="AO91" i="1" s="1"/>
  <c r="AN90" i="1"/>
  <c r="AO90" i="1" s="1"/>
  <c r="AN89" i="1"/>
  <c r="AO89" i="1" s="1"/>
  <c r="AN88" i="1"/>
  <c r="AO88" i="1" s="1"/>
  <c r="AN87" i="1"/>
  <c r="AO87" i="1" s="1"/>
  <c r="AN86" i="1"/>
  <c r="AO86" i="1" s="1"/>
  <c r="AN85" i="1"/>
  <c r="AO85" i="1" s="1"/>
  <c r="AN84" i="1"/>
  <c r="AO84" i="1" s="1"/>
  <c r="AN83" i="1"/>
  <c r="AO83" i="1" s="1"/>
  <c r="AN82" i="1"/>
  <c r="AO82" i="1" s="1"/>
  <c r="AN81" i="1"/>
  <c r="AO81" i="1" s="1"/>
  <c r="AN80" i="1"/>
  <c r="AO80" i="1" s="1"/>
  <c r="AN79" i="1"/>
  <c r="AO79" i="1" s="1"/>
  <c r="AN78" i="1"/>
  <c r="AO78" i="1" s="1"/>
  <c r="AN77" i="1"/>
  <c r="AO77" i="1" s="1"/>
  <c r="AN76" i="1"/>
  <c r="AO76" i="1" s="1"/>
  <c r="AN75" i="1"/>
  <c r="AO75" i="1" s="1"/>
  <c r="AN74" i="1"/>
  <c r="AO74" i="1" s="1"/>
  <c r="AN73" i="1"/>
  <c r="AO73" i="1" s="1"/>
  <c r="AN72" i="1"/>
  <c r="AO72" i="1" s="1"/>
  <c r="AN71" i="1"/>
  <c r="AO71" i="1" s="1"/>
  <c r="AN70" i="1"/>
  <c r="AO70" i="1" s="1"/>
  <c r="AN69" i="1"/>
  <c r="AO69" i="1" s="1"/>
  <c r="AN68" i="1"/>
  <c r="AO68" i="1" s="1"/>
  <c r="AN67" i="1"/>
  <c r="AO67" i="1" s="1"/>
  <c r="AN66" i="1"/>
  <c r="AO66" i="1" s="1"/>
  <c r="AN65" i="1"/>
  <c r="AO65" i="1" s="1"/>
  <c r="AN64" i="1"/>
  <c r="AO64" i="1" s="1"/>
  <c r="AN63" i="1"/>
  <c r="AO63" i="1" s="1"/>
  <c r="AN62" i="1"/>
  <c r="AO62" i="1" s="1"/>
  <c r="AN61" i="1"/>
  <c r="AO61" i="1" s="1"/>
  <c r="AN60" i="1"/>
  <c r="AO60" i="1" s="1"/>
  <c r="AN59" i="1"/>
  <c r="AO59" i="1" s="1"/>
  <c r="AN58" i="1"/>
  <c r="AO58" i="1" s="1"/>
  <c r="AN57" i="1"/>
  <c r="AO57" i="1" s="1"/>
  <c r="AN56" i="1"/>
  <c r="AO56" i="1" s="1"/>
  <c r="AN55" i="1"/>
  <c r="AO55" i="1" s="1"/>
  <c r="AN54" i="1"/>
  <c r="AO54" i="1" s="1"/>
  <c r="AN53" i="1"/>
  <c r="AO53" i="1" s="1"/>
  <c r="AN52" i="1"/>
  <c r="AO52" i="1" s="1"/>
  <c r="AN51" i="1"/>
  <c r="AO51" i="1" s="1"/>
  <c r="AN50" i="1"/>
  <c r="AO50" i="1" s="1"/>
  <c r="AN49" i="1"/>
  <c r="AO49" i="1" s="1"/>
  <c r="AN48" i="1"/>
  <c r="AO48" i="1" s="1"/>
  <c r="AN47" i="1"/>
  <c r="AO47" i="1" s="1"/>
  <c r="AN46" i="1"/>
  <c r="AO46" i="1" s="1"/>
  <c r="AN45" i="1"/>
  <c r="AO45" i="1" s="1"/>
  <c r="AN44" i="1"/>
  <c r="AO44" i="1" s="1"/>
  <c r="AN43" i="1"/>
  <c r="AO43" i="1" s="1"/>
  <c r="AN42" i="1"/>
  <c r="AO42" i="1" s="1"/>
  <c r="AN41" i="1"/>
  <c r="AO41" i="1" s="1"/>
  <c r="AN40" i="1"/>
  <c r="AO40" i="1" s="1"/>
  <c r="AN39" i="1"/>
  <c r="AO39" i="1" s="1"/>
  <c r="AN38" i="1"/>
  <c r="AO38" i="1" s="1"/>
  <c r="AN37" i="1"/>
  <c r="AO37" i="1" s="1"/>
  <c r="AN36" i="1"/>
  <c r="AO36" i="1" s="1"/>
  <c r="AN35" i="1"/>
  <c r="AO35" i="1" s="1"/>
  <c r="AN34" i="1"/>
  <c r="AO34" i="1" s="1"/>
  <c r="AN33" i="1"/>
  <c r="AO33" i="1" s="1"/>
  <c r="AN32" i="1"/>
  <c r="AO32" i="1" s="1"/>
  <c r="AN31" i="1"/>
  <c r="AO31" i="1" s="1"/>
  <c r="AN30" i="1"/>
  <c r="AO30" i="1" s="1"/>
  <c r="AN29" i="1"/>
  <c r="AO29" i="1" s="1"/>
  <c r="AN28" i="1"/>
  <c r="AO28" i="1" s="1"/>
  <c r="AN27" i="1"/>
  <c r="AO27" i="1" s="1"/>
  <c r="AN26" i="1"/>
  <c r="AO26" i="1" s="1"/>
  <c r="AN25" i="1"/>
  <c r="AO25" i="1" s="1"/>
  <c r="AN24" i="1"/>
  <c r="AO24" i="1" s="1"/>
  <c r="AN23" i="1"/>
  <c r="AO23" i="1" s="1"/>
  <c r="AN22" i="1"/>
  <c r="AO22" i="1" s="1"/>
  <c r="AN21" i="1"/>
  <c r="AO21" i="1" s="1"/>
  <c r="AN20" i="1"/>
  <c r="AO20" i="1" s="1"/>
  <c r="AN19" i="1"/>
  <c r="AO19" i="1" s="1"/>
  <c r="AN18" i="1"/>
  <c r="AO18" i="1" s="1"/>
  <c r="AN17" i="1"/>
  <c r="AO17" i="1" s="1"/>
  <c r="AN16" i="1"/>
  <c r="AO16" i="1" s="1"/>
  <c r="AN15" i="1"/>
  <c r="AO15" i="1" s="1"/>
  <c r="AN14" i="1"/>
  <c r="AO14" i="1" s="1"/>
  <c r="AN13" i="1"/>
  <c r="AO13" i="1" s="1"/>
  <c r="AN12" i="1"/>
  <c r="AO12" i="1" s="1"/>
  <c r="AN11" i="1"/>
  <c r="AO11" i="1" s="1"/>
  <c r="AN10" i="1"/>
  <c r="AO10" i="1" s="1"/>
  <c r="AN9" i="1"/>
  <c r="AO9" i="1" s="1"/>
  <c r="AN8" i="1"/>
  <c r="AO8" i="1" s="1"/>
  <c r="AN7" i="1"/>
  <c r="AO7" i="1" s="1"/>
  <c r="AN6" i="1"/>
  <c r="AO6" i="1" s="1"/>
  <c r="AN5" i="1"/>
  <c r="AO5" i="1" s="1"/>
  <c r="AN4" i="1"/>
  <c r="AO4" i="1" s="1"/>
  <c r="AN3" i="1"/>
  <c r="AO3" i="1" s="1"/>
  <c r="AK125" i="1"/>
  <c r="W125" i="10" s="1"/>
  <c r="V125" i="10" s="1"/>
  <c r="AK124" i="1"/>
  <c r="W124" i="10" s="1"/>
  <c r="V124" i="10" s="1"/>
  <c r="AK123" i="1"/>
  <c r="W123" i="10" s="1"/>
  <c r="V123" i="10" s="1"/>
  <c r="AK122" i="1"/>
  <c r="W122" i="10" s="1"/>
  <c r="V122" i="10" s="1"/>
  <c r="AK121" i="1"/>
  <c r="W121" i="10" s="1"/>
  <c r="V121" i="10" s="1"/>
  <c r="AK120" i="1"/>
  <c r="W120" i="10" s="1"/>
  <c r="V120" i="10" s="1"/>
  <c r="AK119" i="1"/>
  <c r="W119" i="10" s="1"/>
  <c r="V119" i="10" s="1"/>
  <c r="AK118" i="1"/>
  <c r="W118" i="10" s="1"/>
  <c r="V118" i="10" s="1"/>
  <c r="AK117" i="1"/>
  <c r="W117" i="10" s="1"/>
  <c r="V117" i="10" s="1"/>
  <c r="AK116" i="1"/>
  <c r="W116" i="10" s="1"/>
  <c r="V116" i="10" s="1"/>
  <c r="AK115" i="1"/>
  <c r="W115" i="10" s="1"/>
  <c r="V115" i="10" s="1"/>
  <c r="AK114" i="1"/>
  <c r="W114" i="10" s="1"/>
  <c r="V114" i="10" s="1"/>
  <c r="AK113" i="1"/>
  <c r="W113" i="10" s="1"/>
  <c r="V113" i="10" s="1"/>
  <c r="AK112" i="1"/>
  <c r="W112" i="10" s="1"/>
  <c r="V112" i="10" s="1"/>
  <c r="AK111" i="1"/>
  <c r="W111" i="10" s="1"/>
  <c r="V111" i="10" s="1"/>
  <c r="AK110" i="1"/>
  <c r="W110" i="10" s="1"/>
  <c r="V110" i="10" s="1"/>
  <c r="AK109" i="1"/>
  <c r="W109" i="10" s="1"/>
  <c r="V109" i="10" s="1"/>
  <c r="AK108" i="1"/>
  <c r="W108" i="10" s="1"/>
  <c r="V108" i="10" s="1"/>
  <c r="AK107" i="1"/>
  <c r="W107" i="10" s="1"/>
  <c r="V107" i="10" s="1"/>
  <c r="AK106" i="1"/>
  <c r="W106" i="10" s="1"/>
  <c r="V106" i="10" s="1"/>
  <c r="AK105" i="1"/>
  <c r="W105" i="10" s="1"/>
  <c r="V105" i="10" s="1"/>
  <c r="AK104" i="1"/>
  <c r="W104" i="10" s="1"/>
  <c r="V104" i="10" s="1"/>
  <c r="AK103" i="1"/>
  <c r="W103" i="10" s="1"/>
  <c r="V103" i="10" s="1"/>
  <c r="AK102" i="1"/>
  <c r="W102" i="10" s="1"/>
  <c r="V102" i="10" s="1"/>
  <c r="AK101" i="1"/>
  <c r="W101" i="10" s="1"/>
  <c r="V101" i="10" s="1"/>
  <c r="AK100" i="1"/>
  <c r="W100" i="10" s="1"/>
  <c r="V100" i="10" s="1"/>
  <c r="AK99" i="1"/>
  <c r="W99" i="10" s="1"/>
  <c r="V99" i="10" s="1"/>
  <c r="AK98" i="1"/>
  <c r="W98" i="10" s="1"/>
  <c r="V98" i="10" s="1"/>
  <c r="AK97" i="1"/>
  <c r="W97" i="10" s="1"/>
  <c r="V97" i="10" s="1"/>
  <c r="AK96" i="1"/>
  <c r="W96" i="10" s="1"/>
  <c r="V96" i="10" s="1"/>
  <c r="AK95" i="1"/>
  <c r="W95" i="10" s="1"/>
  <c r="V95" i="10" s="1"/>
  <c r="AK94" i="1"/>
  <c r="W94" i="10" s="1"/>
  <c r="V94" i="10" s="1"/>
  <c r="AK93" i="1"/>
  <c r="W93" i="10" s="1"/>
  <c r="V93" i="10" s="1"/>
  <c r="AK92" i="1"/>
  <c r="W92" i="10" s="1"/>
  <c r="V92" i="10" s="1"/>
  <c r="AK91" i="1"/>
  <c r="W91" i="10" s="1"/>
  <c r="V91" i="10" s="1"/>
  <c r="AK90" i="1"/>
  <c r="W90" i="10" s="1"/>
  <c r="V90" i="10" s="1"/>
  <c r="AK89" i="1"/>
  <c r="W89" i="10" s="1"/>
  <c r="V89" i="10" s="1"/>
  <c r="AK88" i="1"/>
  <c r="W88" i="10" s="1"/>
  <c r="V88" i="10" s="1"/>
  <c r="AK87" i="1"/>
  <c r="W87" i="10" s="1"/>
  <c r="V87" i="10" s="1"/>
  <c r="AK86" i="1"/>
  <c r="W86" i="10" s="1"/>
  <c r="V86" i="10" s="1"/>
  <c r="AK85" i="1"/>
  <c r="W85" i="10" s="1"/>
  <c r="V85" i="10" s="1"/>
  <c r="AK84" i="1"/>
  <c r="W84" i="10" s="1"/>
  <c r="V84" i="10" s="1"/>
  <c r="AK83" i="1"/>
  <c r="W83" i="10" s="1"/>
  <c r="V83" i="10" s="1"/>
  <c r="AK82" i="1"/>
  <c r="W82" i="10" s="1"/>
  <c r="V82" i="10" s="1"/>
  <c r="AK81" i="1"/>
  <c r="W81" i="10" s="1"/>
  <c r="V81" i="10" s="1"/>
  <c r="AK80" i="1"/>
  <c r="W80" i="10" s="1"/>
  <c r="V80" i="10" s="1"/>
  <c r="AK79" i="1"/>
  <c r="W79" i="10" s="1"/>
  <c r="V79" i="10" s="1"/>
  <c r="AK78" i="1"/>
  <c r="W78" i="10" s="1"/>
  <c r="V78" i="10" s="1"/>
  <c r="AK77" i="1"/>
  <c r="W77" i="10" s="1"/>
  <c r="V77" i="10" s="1"/>
  <c r="AK76" i="1"/>
  <c r="W76" i="10" s="1"/>
  <c r="V76" i="10" s="1"/>
  <c r="AK75" i="1"/>
  <c r="W75" i="10" s="1"/>
  <c r="V75" i="10" s="1"/>
  <c r="AK74" i="1"/>
  <c r="W74" i="10" s="1"/>
  <c r="V74" i="10" s="1"/>
  <c r="AK73" i="1"/>
  <c r="W73" i="10" s="1"/>
  <c r="V73" i="10" s="1"/>
  <c r="AK72" i="1"/>
  <c r="W72" i="10" s="1"/>
  <c r="V72" i="10" s="1"/>
  <c r="AK71" i="1"/>
  <c r="W71" i="10" s="1"/>
  <c r="V71" i="10" s="1"/>
  <c r="AK70" i="1"/>
  <c r="W70" i="10" s="1"/>
  <c r="V70" i="10" s="1"/>
  <c r="AK69" i="1"/>
  <c r="W69" i="10" s="1"/>
  <c r="V69" i="10" s="1"/>
  <c r="AK68" i="1"/>
  <c r="W68" i="10" s="1"/>
  <c r="V68" i="10" s="1"/>
  <c r="AK67" i="1"/>
  <c r="W67" i="10" s="1"/>
  <c r="V67" i="10" s="1"/>
  <c r="AK66" i="1"/>
  <c r="W66" i="10" s="1"/>
  <c r="V66" i="10" s="1"/>
  <c r="AK65" i="1"/>
  <c r="W65" i="10" s="1"/>
  <c r="V65" i="10" s="1"/>
  <c r="AK64" i="1"/>
  <c r="W64" i="10" s="1"/>
  <c r="V64" i="10" s="1"/>
  <c r="AK63" i="1"/>
  <c r="W63" i="10" s="1"/>
  <c r="V63" i="10" s="1"/>
  <c r="AK62" i="1"/>
  <c r="W62" i="10" s="1"/>
  <c r="V62" i="10" s="1"/>
  <c r="AK61" i="1"/>
  <c r="W61" i="10" s="1"/>
  <c r="V61" i="10" s="1"/>
  <c r="AK60" i="1"/>
  <c r="W60" i="10" s="1"/>
  <c r="V60" i="10" s="1"/>
  <c r="AK59" i="1"/>
  <c r="W59" i="10" s="1"/>
  <c r="V59" i="10" s="1"/>
  <c r="AK58" i="1"/>
  <c r="W58" i="10" s="1"/>
  <c r="V58" i="10" s="1"/>
  <c r="AK57" i="1"/>
  <c r="W57" i="10" s="1"/>
  <c r="V57" i="10" s="1"/>
  <c r="AK56" i="1"/>
  <c r="W56" i="10" s="1"/>
  <c r="V56" i="10" s="1"/>
  <c r="AK55" i="1"/>
  <c r="W55" i="10" s="1"/>
  <c r="V55" i="10" s="1"/>
  <c r="AK54" i="1"/>
  <c r="W54" i="10" s="1"/>
  <c r="V54" i="10" s="1"/>
  <c r="AK53" i="1"/>
  <c r="W53" i="10" s="1"/>
  <c r="V53" i="10" s="1"/>
  <c r="AK52" i="1"/>
  <c r="W52" i="10" s="1"/>
  <c r="V52" i="10" s="1"/>
  <c r="AK51" i="1"/>
  <c r="W51" i="10" s="1"/>
  <c r="V51" i="10" s="1"/>
  <c r="AK50" i="1"/>
  <c r="W50" i="10" s="1"/>
  <c r="V50" i="10" s="1"/>
  <c r="AK49" i="1"/>
  <c r="W49" i="10" s="1"/>
  <c r="V49" i="10" s="1"/>
  <c r="AK48" i="1"/>
  <c r="W48" i="10" s="1"/>
  <c r="V48" i="10" s="1"/>
  <c r="AK47" i="1"/>
  <c r="W47" i="10" s="1"/>
  <c r="V47" i="10" s="1"/>
  <c r="AK46" i="1"/>
  <c r="W46" i="10" s="1"/>
  <c r="V46" i="10" s="1"/>
  <c r="AK45" i="1"/>
  <c r="W45" i="10" s="1"/>
  <c r="V45" i="10" s="1"/>
  <c r="AK44" i="1"/>
  <c r="W44" i="10" s="1"/>
  <c r="V44" i="10" s="1"/>
  <c r="AK43" i="1"/>
  <c r="W43" i="10" s="1"/>
  <c r="V43" i="10" s="1"/>
  <c r="AK42" i="1"/>
  <c r="W42" i="10" s="1"/>
  <c r="V42" i="10" s="1"/>
  <c r="AK41" i="1"/>
  <c r="W41" i="10" s="1"/>
  <c r="V41" i="10" s="1"/>
  <c r="AK40" i="1"/>
  <c r="W40" i="10" s="1"/>
  <c r="V40" i="10" s="1"/>
  <c r="AK39" i="1"/>
  <c r="W39" i="10" s="1"/>
  <c r="V39" i="10" s="1"/>
  <c r="AK38" i="1"/>
  <c r="W38" i="10" s="1"/>
  <c r="V38" i="10" s="1"/>
  <c r="AK37" i="1"/>
  <c r="W37" i="10" s="1"/>
  <c r="V37" i="10" s="1"/>
  <c r="AK36" i="1"/>
  <c r="W36" i="10" s="1"/>
  <c r="V36" i="10" s="1"/>
  <c r="AK35" i="1"/>
  <c r="W35" i="10" s="1"/>
  <c r="V35" i="10" s="1"/>
  <c r="AK34" i="1"/>
  <c r="W34" i="10" s="1"/>
  <c r="V34" i="10" s="1"/>
  <c r="AK33" i="1"/>
  <c r="W33" i="10" s="1"/>
  <c r="V33" i="10" s="1"/>
  <c r="AK32" i="1"/>
  <c r="W32" i="10" s="1"/>
  <c r="V32" i="10" s="1"/>
  <c r="AK31" i="1"/>
  <c r="W31" i="10" s="1"/>
  <c r="V31" i="10" s="1"/>
  <c r="AK30" i="1"/>
  <c r="W30" i="10" s="1"/>
  <c r="V30" i="10" s="1"/>
  <c r="AK29" i="1"/>
  <c r="W29" i="10" s="1"/>
  <c r="V29" i="10" s="1"/>
  <c r="AK28" i="1"/>
  <c r="W28" i="10" s="1"/>
  <c r="V28" i="10" s="1"/>
  <c r="AK27" i="1"/>
  <c r="W27" i="10" s="1"/>
  <c r="V27" i="10" s="1"/>
  <c r="AK26" i="1"/>
  <c r="W26" i="10" s="1"/>
  <c r="V26" i="10" s="1"/>
  <c r="AK25" i="1"/>
  <c r="W25" i="10" s="1"/>
  <c r="V25" i="10" s="1"/>
  <c r="AK24" i="1"/>
  <c r="W24" i="10" s="1"/>
  <c r="V24" i="10" s="1"/>
  <c r="AK23" i="1"/>
  <c r="W23" i="10" s="1"/>
  <c r="V23" i="10" s="1"/>
  <c r="AK22" i="1"/>
  <c r="W22" i="10" s="1"/>
  <c r="V22" i="10" s="1"/>
  <c r="AK21" i="1"/>
  <c r="W21" i="10" s="1"/>
  <c r="V21" i="10" s="1"/>
  <c r="AK20" i="1"/>
  <c r="W20" i="10" s="1"/>
  <c r="V20" i="10" s="1"/>
  <c r="AK19" i="1"/>
  <c r="W19" i="10" s="1"/>
  <c r="V19" i="10" s="1"/>
  <c r="AK18" i="1"/>
  <c r="W18" i="10" s="1"/>
  <c r="V18" i="10" s="1"/>
  <c r="AK17" i="1"/>
  <c r="W17" i="10" s="1"/>
  <c r="V17" i="10" s="1"/>
  <c r="AK16" i="1"/>
  <c r="W16" i="10" s="1"/>
  <c r="V16" i="10" s="1"/>
  <c r="AK15" i="1"/>
  <c r="W15" i="10" s="1"/>
  <c r="V15" i="10" s="1"/>
  <c r="AK14" i="1"/>
  <c r="W14" i="10" s="1"/>
  <c r="V14" i="10" s="1"/>
  <c r="AK13" i="1"/>
  <c r="W13" i="10" s="1"/>
  <c r="V13" i="10" s="1"/>
  <c r="AK12" i="1"/>
  <c r="W12" i="10" s="1"/>
  <c r="V12" i="10" s="1"/>
  <c r="AK11" i="1"/>
  <c r="W11" i="10" s="1"/>
  <c r="V11" i="10" s="1"/>
  <c r="AK10" i="1"/>
  <c r="W10" i="10" s="1"/>
  <c r="V10" i="10" s="1"/>
  <c r="AK9" i="1"/>
  <c r="W9" i="10" s="1"/>
  <c r="V9" i="10" s="1"/>
  <c r="AK8" i="1"/>
  <c r="W8" i="10" s="1"/>
  <c r="V8" i="10" s="1"/>
  <c r="AK7" i="1"/>
  <c r="W7" i="10" s="1"/>
  <c r="V7" i="10" s="1"/>
  <c r="AK6" i="1"/>
  <c r="W6" i="10" s="1"/>
  <c r="V6" i="10" s="1"/>
  <c r="AK5" i="1"/>
  <c r="W5" i="10" s="1"/>
  <c r="V5" i="10" s="1"/>
  <c r="AK4" i="1"/>
  <c r="W4" i="10" s="1"/>
  <c r="V4" i="10" s="1"/>
  <c r="AK3" i="1"/>
  <c r="AD48" i="16"/>
  <c r="AD47" i="16"/>
  <c r="AD46" i="16"/>
  <c r="AD45" i="16"/>
  <c r="AD44" i="16"/>
  <c r="DC183" i="1" s="1"/>
  <c r="AD43" i="16"/>
  <c r="DC182" i="1" s="1"/>
  <c r="AD42" i="16"/>
  <c r="AD41" i="16"/>
  <c r="AD40" i="16"/>
  <c r="AD39" i="16"/>
  <c r="AD38" i="16"/>
  <c r="AD37" i="16"/>
  <c r="AD36" i="16"/>
  <c r="AD35" i="16"/>
  <c r="DC181" i="1" s="1"/>
  <c r="AD34" i="16"/>
  <c r="DC180" i="1" s="1"/>
  <c r="AD33" i="16"/>
  <c r="AD32" i="16"/>
  <c r="AD31" i="16"/>
  <c r="AD30" i="16"/>
  <c r="AD29" i="16"/>
  <c r="AD28" i="16"/>
  <c r="AD27" i="16"/>
  <c r="AD26" i="16"/>
  <c r="AD25" i="16"/>
  <c r="AD24" i="16"/>
  <c r="AD23" i="16"/>
  <c r="AD22" i="16"/>
  <c r="AD21" i="16"/>
  <c r="AD20" i="16"/>
  <c r="AD19" i="16"/>
  <c r="AD18" i="16"/>
  <c r="AD17" i="16"/>
  <c r="AD16" i="16"/>
  <c r="AD15" i="16"/>
  <c r="AD14" i="16"/>
  <c r="AD13" i="16"/>
  <c r="AD12" i="16"/>
  <c r="AD11" i="16"/>
  <c r="AD10" i="16"/>
  <c r="AD9" i="16"/>
  <c r="AD8" i="16"/>
  <c r="AD7" i="16"/>
  <c r="AD6" i="16"/>
  <c r="AD5" i="16"/>
  <c r="AD4" i="16"/>
  <c r="AD3"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19" i="16"/>
  <c r="D18" i="16"/>
  <c r="D17" i="16"/>
  <c r="D16" i="16"/>
  <c r="D15" i="16"/>
  <c r="D14" i="16"/>
  <c r="D13" i="16"/>
  <c r="D12" i="16"/>
  <c r="D11" i="16"/>
  <c r="D10" i="16"/>
  <c r="D9" i="16"/>
  <c r="D8" i="16"/>
  <c r="D7" i="16"/>
  <c r="D6" i="16"/>
  <c r="D5" i="16"/>
  <c r="D4" i="16"/>
  <c r="D3" i="16"/>
  <c r="D3" i="13"/>
  <c r="BV3" i="1"/>
  <c r="N3" i="10" s="1"/>
  <c r="BT3" i="1"/>
  <c r="AM1" i="1"/>
  <c r="AL1" i="1"/>
  <c r="AD3" i="1"/>
  <c r="AD32" i="13"/>
  <c r="AD31" i="13"/>
  <c r="AD30" i="13"/>
  <c r="AD29" i="13"/>
  <c r="AD28" i="13"/>
  <c r="AD27" i="13"/>
  <c r="AD26" i="13"/>
  <c r="AD25" i="13"/>
  <c r="AD24" i="13"/>
  <c r="AD23" i="13"/>
  <c r="AD22" i="13"/>
  <c r="AD21" i="13"/>
  <c r="AD20" i="13"/>
  <c r="AD19" i="13"/>
  <c r="AD18" i="13"/>
  <c r="AD17" i="13"/>
  <c r="AD16" i="13"/>
  <c r="AD15" i="13"/>
  <c r="AD14" i="13"/>
  <c r="AD13" i="13"/>
  <c r="AD12" i="13"/>
  <c r="AD11" i="13"/>
  <c r="AD10" i="13"/>
  <c r="AD9" i="13"/>
  <c r="AD8" i="13"/>
  <c r="AD7" i="13"/>
  <c r="AD6" i="13"/>
  <c r="AD5" i="13"/>
  <c r="AD4" i="13"/>
  <c r="AD3" i="13"/>
  <c r="N48" i="16"/>
  <c r="N47" i="16"/>
  <c r="N46" i="16"/>
  <c r="N45" i="16"/>
  <c r="N44" i="16"/>
  <c r="N43" i="16"/>
  <c r="N42" i="16"/>
  <c r="N41" i="16"/>
  <c r="N40" i="16"/>
  <c r="N39" i="16"/>
  <c r="N38" i="16"/>
  <c r="N37" i="16"/>
  <c r="N36" i="16"/>
  <c r="N35" i="16"/>
  <c r="N34" i="16"/>
  <c r="N33" i="16"/>
  <c r="N32" i="16"/>
  <c r="N31" i="16"/>
  <c r="N30" i="16"/>
  <c r="N29" i="16"/>
  <c r="N28" i="16"/>
  <c r="N27" i="16"/>
  <c r="N26" i="16"/>
  <c r="N25" i="16"/>
  <c r="N24" i="16"/>
  <c r="N23" i="16"/>
  <c r="N22" i="16"/>
  <c r="N21" i="16"/>
  <c r="N20" i="16"/>
  <c r="N19" i="16"/>
  <c r="N18" i="16"/>
  <c r="N17" i="16"/>
  <c r="N16" i="16"/>
  <c r="N15" i="16"/>
  <c r="N14" i="16"/>
  <c r="N13" i="16"/>
  <c r="N12" i="16"/>
  <c r="N11" i="16"/>
  <c r="N10" i="16"/>
  <c r="N9" i="16"/>
  <c r="N8" i="16"/>
  <c r="N7" i="16"/>
  <c r="N6" i="16"/>
  <c r="N5" i="16"/>
  <c r="N4" i="16"/>
  <c r="AI1" i="1"/>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3" i="16"/>
  <c r="A4" i="15"/>
  <c r="A5" i="15"/>
  <c r="A6" i="15"/>
  <c r="A7" i="15"/>
  <c r="A8" i="15"/>
  <c r="A9" i="15"/>
  <c r="A10" i="15"/>
  <c r="A11" i="15"/>
  <c r="A12" i="15"/>
  <c r="A13" i="15"/>
  <c r="A14" i="15"/>
  <c r="A15" i="15"/>
  <c r="A3" i="15"/>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3" i="1"/>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A4" i="13"/>
  <c r="A3" i="13"/>
  <c r="AI125" i="1"/>
  <c r="AI124" i="1"/>
  <c r="AI123" i="1"/>
  <c r="AJ123" i="1" s="1"/>
  <c r="U123" i="10" s="1"/>
  <c r="AI122" i="1"/>
  <c r="AI121" i="1"/>
  <c r="AI120" i="1"/>
  <c r="AI119" i="1"/>
  <c r="AI118" i="1"/>
  <c r="AI117" i="1"/>
  <c r="AI116" i="1"/>
  <c r="AI115" i="1"/>
  <c r="AI114" i="1"/>
  <c r="AI113" i="1"/>
  <c r="AI112" i="1"/>
  <c r="AJ112" i="1" s="1"/>
  <c r="U112" i="10" s="1"/>
  <c r="AI111" i="1"/>
  <c r="AJ111" i="1" s="1"/>
  <c r="U111" i="10" s="1"/>
  <c r="AI110" i="1"/>
  <c r="AI109" i="1"/>
  <c r="AI108" i="1"/>
  <c r="AI107" i="1"/>
  <c r="AI106" i="1"/>
  <c r="AI105" i="1"/>
  <c r="AI104" i="1"/>
  <c r="AI103" i="1"/>
  <c r="AI102" i="1"/>
  <c r="AI101" i="1"/>
  <c r="AI100" i="1"/>
  <c r="AI99" i="1"/>
  <c r="AI98" i="1"/>
  <c r="AI97" i="1"/>
  <c r="AI96" i="1"/>
  <c r="AI95" i="1"/>
  <c r="AI94" i="1"/>
  <c r="AI93" i="1"/>
  <c r="AI92" i="1"/>
  <c r="AI91" i="1"/>
  <c r="AI90" i="1"/>
  <c r="AI89" i="1"/>
  <c r="AI88" i="1"/>
  <c r="AI87" i="1"/>
  <c r="AI86" i="1"/>
  <c r="AI85" i="1"/>
  <c r="AI84" i="1"/>
  <c r="AI83" i="1"/>
  <c r="AI82" i="1"/>
  <c r="AI81" i="1"/>
  <c r="AI80" i="1"/>
  <c r="AI79" i="1"/>
  <c r="AI78" i="1"/>
  <c r="AI77" i="1"/>
  <c r="AI76" i="1"/>
  <c r="AI75" i="1"/>
  <c r="AI74" i="1"/>
  <c r="AI73" i="1"/>
  <c r="AI72" i="1"/>
  <c r="AI71" i="1"/>
  <c r="AJ71" i="1" s="1"/>
  <c r="U71" i="10" s="1"/>
  <c r="AI70" i="1"/>
  <c r="AI69" i="1"/>
  <c r="AI68" i="1"/>
  <c r="AI67" i="1"/>
  <c r="AJ67" i="1" s="1"/>
  <c r="U67" i="10" s="1"/>
  <c r="AI66" i="1"/>
  <c r="AI65" i="1"/>
  <c r="AI64" i="1"/>
  <c r="AI63" i="1"/>
  <c r="AI62" i="1"/>
  <c r="AI61" i="1"/>
  <c r="AI60" i="1"/>
  <c r="AI59" i="1"/>
  <c r="AI58" i="1"/>
  <c r="AI57" i="1"/>
  <c r="AI56" i="1"/>
  <c r="AI55" i="1"/>
  <c r="AI54" i="1"/>
  <c r="AI53" i="1"/>
  <c r="AI52" i="1"/>
  <c r="AI51" i="1"/>
  <c r="AI50" i="1"/>
  <c r="AI49" i="1"/>
  <c r="AI48" i="1"/>
  <c r="AJ48" i="1" s="1"/>
  <c r="U48" i="10" s="1"/>
  <c r="AI47" i="1"/>
  <c r="AJ47" i="1" s="1"/>
  <c r="U47" i="10" s="1"/>
  <c r="AI46" i="1"/>
  <c r="AI45" i="1"/>
  <c r="AI44" i="1"/>
  <c r="AI43" i="1"/>
  <c r="AI42" i="1"/>
  <c r="AI41" i="1"/>
  <c r="AI40" i="1"/>
  <c r="AI39" i="1"/>
  <c r="AI38" i="1"/>
  <c r="AI37" i="1"/>
  <c r="AI36" i="1"/>
  <c r="AI35" i="1"/>
  <c r="AJ35" i="1" s="1"/>
  <c r="U35" i="10" s="1"/>
  <c r="AI34" i="1"/>
  <c r="AI33" i="1"/>
  <c r="AI32" i="1"/>
  <c r="AI31" i="1"/>
  <c r="AI30" i="1"/>
  <c r="AI29" i="1"/>
  <c r="AI28" i="1"/>
  <c r="AI27" i="1"/>
  <c r="AI26" i="1"/>
  <c r="AI25" i="1"/>
  <c r="AI24" i="1"/>
  <c r="AI23" i="1"/>
  <c r="AJ23" i="1" s="1"/>
  <c r="U23" i="10" s="1"/>
  <c r="AI22" i="1"/>
  <c r="AI21" i="1"/>
  <c r="AI20" i="1"/>
  <c r="AI19" i="1"/>
  <c r="AJ19" i="1" s="1"/>
  <c r="U19" i="10" s="1"/>
  <c r="AI18" i="1"/>
  <c r="AI17" i="1"/>
  <c r="AI16" i="1"/>
  <c r="AI15" i="1"/>
  <c r="AJ15" i="1" s="1"/>
  <c r="U15" i="10" s="1"/>
  <c r="AI14" i="1"/>
  <c r="AI13" i="1"/>
  <c r="AI12" i="1"/>
  <c r="AI11" i="1"/>
  <c r="AI10" i="1"/>
  <c r="AI9" i="1"/>
  <c r="AI8" i="1"/>
  <c r="AI7" i="1"/>
  <c r="AJ7" i="1" s="1"/>
  <c r="U7" i="10" s="1"/>
  <c r="AI6" i="1"/>
  <c r="AI5" i="1"/>
  <c r="AI4" i="1"/>
  <c r="AI3" i="1"/>
  <c r="D20" i="16"/>
  <c r="N3" i="16"/>
  <c r="E47" i="16" l="1"/>
  <c r="E45" i="16"/>
  <c r="E43" i="16"/>
  <c r="E41" i="16"/>
  <c r="E39" i="16"/>
  <c r="E37" i="16"/>
  <c r="E35" i="16"/>
  <c r="E33" i="16"/>
  <c r="E31" i="16"/>
  <c r="E29" i="16"/>
  <c r="E27" i="16"/>
  <c r="E25" i="16"/>
  <c r="E23" i="16"/>
  <c r="E21" i="16"/>
  <c r="E19" i="16"/>
  <c r="E17" i="16"/>
  <c r="E15" i="16"/>
  <c r="E13" i="16"/>
  <c r="E11" i="16"/>
  <c r="E9" i="16"/>
  <c r="E7" i="16"/>
  <c r="E5" i="16"/>
  <c r="E48" i="16"/>
  <c r="E42" i="16"/>
  <c r="E38" i="16"/>
  <c r="E34" i="16"/>
  <c r="E30" i="16"/>
  <c r="F45" i="16"/>
  <c r="F43" i="16"/>
  <c r="F39" i="16"/>
  <c r="F35" i="16"/>
  <c r="F31" i="16"/>
  <c r="F44" i="16"/>
  <c r="F34" i="16"/>
  <c r="F26" i="16"/>
  <c r="F12" i="16"/>
  <c r="F4" i="16"/>
  <c r="E46" i="16"/>
  <c r="E44" i="16"/>
  <c r="E40" i="16"/>
  <c r="E36" i="16"/>
  <c r="E32" i="16"/>
  <c r="E28" i="16"/>
  <c r="E26" i="16"/>
  <c r="E24" i="16"/>
  <c r="E22" i="16"/>
  <c r="E20" i="16"/>
  <c r="E16" i="16"/>
  <c r="E14" i="16"/>
  <c r="E12" i="16"/>
  <c r="E10" i="16"/>
  <c r="E8" i="16"/>
  <c r="E6" i="16"/>
  <c r="E4" i="16"/>
  <c r="F3" i="16"/>
  <c r="F13" i="16"/>
  <c r="F11" i="16"/>
  <c r="DC79" i="1"/>
  <c r="DC105" i="1"/>
  <c r="DC116" i="1"/>
  <c r="DC115" i="1"/>
  <c r="DC111" i="1"/>
  <c r="DC109" i="1"/>
  <c r="DC110" i="1"/>
  <c r="DC185" i="1"/>
  <c r="DC184" i="1"/>
  <c r="DC20" i="1"/>
  <c r="DC21" i="1"/>
  <c r="DC72" i="1"/>
  <c r="DC71" i="1"/>
  <c r="DC92" i="1"/>
  <c r="DC91" i="1"/>
  <c r="DC90" i="1"/>
  <c r="DC60" i="1"/>
  <c r="DC56" i="1"/>
  <c r="DC52" i="1"/>
  <c r="DC55" i="1"/>
  <c r="DC57" i="1"/>
  <c r="DC53" i="1"/>
  <c r="DC58" i="1"/>
  <c r="DC54" i="1"/>
  <c r="DC51" i="1"/>
  <c r="DC59" i="1"/>
  <c r="DC125" i="1"/>
  <c r="DC121" i="1"/>
  <c r="DC126" i="1"/>
  <c r="DC122" i="1"/>
  <c r="DC190" i="1"/>
  <c r="DC192" i="1"/>
  <c r="DC191" i="1"/>
  <c r="DC117" i="1"/>
  <c r="DC118" i="1"/>
  <c r="DC112" i="1"/>
  <c r="DC113" i="1"/>
  <c r="DC114" i="1"/>
  <c r="DC4" i="1"/>
  <c r="DC5" i="1"/>
  <c r="DC148" i="1"/>
  <c r="DC144" i="1"/>
  <c r="DC140" i="1"/>
  <c r="DC136" i="1"/>
  <c r="DC139" i="1"/>
  <c r="DC145" i="1"/>
  <c r="DC141" i="1"/>
  <c r="DC137" i="1"/>
  <c r="DC143" i="1"/>
  <c r="DC146" i="1"/>
  <c r="DC142" i="1"/>
  <c r="DC138" i="1"/>
  <c r="DC134" i="1"/>
  <c r="DC147" i="1"/>
  <c r="DC135" i="1"/>
  <c r="DC124" i="1"/>
  <c r="DC123" i="1"/>
  <c r="DC28" i="1"/>
  <c r="DC29" i="1"/>
  <c r="DC30" i="1"/>
  <c r="DC83" i="1"/>
  <c r="DC82" i="1"/>
  <c r="DC186" i="1"/>
  <c r="DC187" i="1"/>
  <c r="DC16" i="1"/>
  <c r="DC15" i="1"/>
  <c r="DC17" i="1"/>
  <c r="DC8" i="1"/>
  <c r="DC7" i="1"/>
  <c r="DC6" i="1"/>
  <c r="DC76" i="1"/>
  <c r="DC75" i="1"/>
  <c r="DC40" i="1"/>
  <c r="DC36" i="1"/>
  <c r="DC32" i="1"/>
  <c r="DC35" i="1"/>
  <c r="DC37" i="1"/>
  <c r="DC33" i="1"/>
  <c r="DC38" i="1"/>
  <c r="DC34" i="1"/>
  <c r="DC39" i="1"/>
  <c r="DC31" i="1"/>
  <c r="DC132" i="1"/>
  <c r="DC133" i="1"/>
  <c r="DC131" i="1"/>
  <c r="DC128" i="1"/>
  <c r="DC129" i="1"/>
  <c r="DC130" i="1"/>
  <c r="DC127" i="1"/>
  <c r="DC104" i="1"/>
  <c r="DC100" i="1"/>
  <c r="DC96" i="1"/>
  <c r="DC95" i="1"/>
  <c r="DC101" i="1"/>
  <c r="DC97" i="1"/>
  <c r="DC93" i="1"/>
  <c r="DC103" i="1"/>
  <c r="DC102" i="1"/>
  <c r="DC98" i="1"/>
  <c r="DC94" i="1"/>
  <c r="DC99" i="1"/>
  <c r="DC24" i="1"/>
  <c r="DC22" i="1"/>
  <c r="DC23" i="1"/>
  <c r="DC12" i="1"/>
  <c r="DC13" i="1"/>
  <c r="DC14" i="1"/>
  <c r="DC73" i="1"/>
  <c r="DC74" i="1"/>
  <c r="DC68" i="1"/>
  <c r="DC64" i="1"/>
  <c r="DC63" i="1"/>
  <c r="DC69" i="1"/>
  <c r="DC65" i="1"/>
  <c r="DC61" i="1"/>
  <c r="DC70" i="1"/>
  <c r="DC66" i="1"/>
  <c r="DC62" i="1"/>
  <c r="DC67" i="1"/>
  <c r="DC108" i="1"/>
  <c r="DC106" i="1"/>
  <c r="DC107" i="1"/>
  <c r="DC189" i="1"/>
  <c r="DC188" i="1"/>
  <c r="DC18" i="1"/>
  <c r="DC19" i="1"/>
  <c r="DC9" i="1"/>
  <c r="DC10" i="1"/>
  <c r="DC11" i="1"/>
  <c r="DC77" i="1"/>
  <c r="DC78" i="1"/>
  <c r="DC48" i="1"/>
  <c r="DC44" i="1"/>
  <c r="DC43" i="1"/>
  <c r="DC49" i="1"/>
  <c r="DC45" i="1"/>
  <c r="DC41" i="1"/>
  <c r="DC50" i="1"/>
  <c r="DC46" i="1"/>
  <c r="DC42" i="1"/>
  <c r="DC47" i="1"/>
  <c r="DC80" i="1"/>
  <c r="DC81" i="1"/>
  <c r="DC88" i="1"/>
  <c r="DC84" i="1"/>
  <c r="DC89" i="1"/>
  <c r="DC85" i="1"/>
  <c r="DC86" i="1"/>
  <c r="DC87" i="1"/>
  <c r="DC27" i="1"/>
  <c r="DC25" i="1"/>
  <c r="DC26" i="1"/>
  <c r="DC120" i="1"/>
  <c r="DC119" i="1"/>
  <c r="DC161" i="1"/>
  <c r="DC157" i="1"/>
  <c r="DC153" i="1"/>
  <c r="DC149" i="1"/>
  <c r="DC162" i="1"/>
  <c r="DC158" i="1"/>
  <c r="DC154" i="1"/>
  <c r="DC150" i="1"/>
  <c r="DC163" i="1"/>
  <c r="DC159" i="1"/>
  <c r="DC155" i="1"/>
  <c r="DC151" i="1"/>
  <c r="DC160" i="1"/>
  <c r="DC156" i="1"/>
  <c r="DC152" i="1"/>
  <c r="DC177" i="1"/>
  <c r="DC173" i="1"/>
  <c r="DC169" i="1"/>
  <c r="DC165" i="1"/>
  <c r="DC178" i="1"/>
  <c r="DC174" i="1"/>
  <c r="DC170" i="1"/>
  <c r="DC166" i="1"/>
  <c r="DC179" i="1"/>
  <c r="DC175" i="1"/>
  <c r="DC171" i="1"/>
  <c r="DC167" i="1"/>
  <c r="DC176" i="1"/>
  <c r="DC172" i="1"/>
  <c r="DC168" i="1"/>
  <c r="DC164" i="1"/>
  <c r="EC132" i="1"/>
  <c r="DB132" i="1" s="1"/>
  <c r="EC131" i="1"/>
  <c r="DB131" i="1" s="1"/>
  <c r="EC133" i="1"/>
  <c r="DB133" i="1" s="1"/>
  <c r="EC180" i="1"/>
  <c r="DB180" i="1" s="1"/>
  <c r="EC148" i="1"/>
  <c r="DB148" i="1" s="1"/>
  <c r="EC144" i="1"/>
  <c r="DB144" i="1" s="1"/>
  <c r="EC140" i="1"/>
  <c r="DB140" i="1" s="1"/>
  <c r="EC136" i="1"/>
  <c r="DB136" i="1" s="1"/>
  <c r="EC146" i="1"/>
  <c r="DB146" i="1" s="1"/>
  <c r="EC138" i="1"/>
  <c r="DB138" i="1" s="1"/>
  <c r="EC145" i="1"/>
  <c r="DB145" i="1" s="1"/>
  <c r="EC137" i="1"/>
  <c r="DB137" i="1" s="1"/>
  <c r="EC147" i="1"/>
  <c r="DB147" i="1" s="1"/>
  <c r="EC143" i="1"/>
  <c r="DB143" i="1" s="1"/>
  <c r="EC139" i="1"/>
  <c r="DB139" i="1" s="1"/>
  <c r="EC135" i="1"/>
  <c r="DB135" i="1" s="1"/>
  <c r="EC142" i="1"/>
  <c r="DB142" i="1" s="1"/>
  <c r="EC134" i="1"/>
  <c r="DB134" i="1" s="1"/>
  <c r="EC141" i="1"/>
  <c r="DB141" i="1" s="1"/>
  <c r="EC181" i="1"/>
  <c r="DB181" i="1" s="1"/>
  <c r="EC152" i="1"/>
  <c r="DB152" i="1" s="1"/>
  <c r="EC153" i="1"/>
  <c r="DB153" i="1" s="1"/>
  <c r="EC151" i="1"/>
  <c r="DB151" i="1" s="1"/>
  <c r="EC150" i="1"/>
  <c r="DB150" i="1" s="1"/>
  <c r="EC149" i="1"/>
  <c r="DB149" i="1" s="1"/>
  <c r="EC183" i="1"/>
  <c r="DB183" i="1" s="1"/>
  <c r="EC182" i="1"/>
  <c r="DB182" i="1" s="1"/>
  <c r="EC128" i="1"/>
  <c r="DB128" i="1" s="1"/>
  <c r="EC130" i="1"/>
  <c r="DB130" i="1" s="1"/>
  <c r="EC129" i="1"/>
  <c r="DB129" i="1" s="1"/>
  <c r="EC127" i="1"/>
  <c r="DB127" i="1" s="1"/>
  <c r="EC126" i="1"/>
  <c r="DB126" i="1" s="1"/>
  <c r="EC176" i="1"/>
  <c r="DB176" i="1" s="1"/>
  <c r="EC172" i="1"/>
  <c r="DB172" i="1" s="1"/>
  <c r="EC168" i="1"/>
  <c r="DB168" i="1" s="1"/>
  <c r="EC164" i="1"/>
  <c r="DB164" i="1" s="1"/>
  <c r="EC160" i="1"/>
  <c r="DB160" i="1" s="1"/>
  <c r="EC156" i="1"/>
  <c r="DB156" i="1" s="1"/>
  <c r="EC178" i="1"/>
  <c r="DB178" i="1" s="1"/>
  <c r="EC170" i="1"/>
  <c r="DB170" i="1" s="1"/>
  <c r="EC162" i="1"/>
  <c r="DB162" i="1" s="1"/>
  <c r="EC154" i="1"/>
  <c r="DB154" i="1" s="1"/>
  <c r="EC177" i="1"/>
  <c r="DB177" i="1" s="1"/>
  <c r="EC169" i="1"/>
  <c r="DB169" i="1" s="1"/>
  <c r="EC161" i="1"/>
  <c r="DB161" i="1" s="1"/>
  <c r="EC179" i="1"/>
  <c r="DB179" i="1" s="1"/>
  <c r="EC175" i="1"/>
  <c r="DB175" i="1" s="1"/>
  <c r="EC171" i="1"/>
  <c r="DB171" i="1" s="1"/>
  <c r="EC167" i="1"/>
  <c r="DB167" i="1" s="1"/>
  <c r="EC163" i="1"/>
  <c r="DB163" i="1" s="1"/>
  <c r="EC159" i="1"/>
  <c r="DB159" i="1" s="1"/>
  <c r="EC155" i="1"/>
  <c r="DB155" i="1" s="1"/>
  <c r="EC174" i="1"/>
  <c r="DB174" i="1" s="1"/>
  <c r="EC166" i="1"/>
  <c r="DB166" i="1" s="1"/>
  <c r="EC158" i="1"/>
  <c r="DB158" i="1" s="1"/>
  <c r="EC173" i="1"/>
  <c r="DB173" i="1" s="1"/>
  <c r="EC165" i="1"/>
  <c r="DB165" i="1" s="1"/>
  <c r="EC157" i="1"/>
  <c r="DB157" i="1" s="1"/>
  <c r="W3" i="10"/>
  <c r="V3" i="10" s="1"/>
  <c r="AJ24" i="1"/>
  <c r="U24" i="10" s="1"/>
  <c r="AJ72" i="1"/>
  <c r="U72" i="10" s="1"/>
  <c r="AJ186" i="1"/>
  <c r="AJ187" i="1"/>
  <c r="U187" i="10" s="1"/>
  <c r="AJ131" i="1"/>
  <c r="AJ133" i="1"/>
  <c r="U133" i="10" s="1"/>
  <c r="AJ132" i="1"/>
  <c r="U132" i="10" s="1"/>
  <c r="AJ181" i="1"/>
  <c r="AJ129" i="1"/>
  <c r="U129" i="10" s="1"/>
  <c r="AJ128" i="1"/>
  <c r="U128" i="10" s="1"/>
  <c r="AJ130" i="1"/>
  <c r="U130" i="10" s="1"/>
  <c r="AJ127" i="1"/>
  <c r="AJ182" i="1"/>
  <c r="AJ189" i="1"/>
  <c r="U189" i="10" s="1"/>
  <c r="AJ188" i="1"/>
  <c r="AJ183" i="1"/>
  <c r="AJ185" i="1"/>
  <c r="U185" i="10" s="1"/>
  <c r="AJ184" i="1"/>
  <c r="AJ126" i="1"/>
  <c r="U126" i="10" s="1"/>
  <c r="AJ192" i="1"/>
  <c r="U192" i="10" s="1"/>
  <c r="AJ191" i="1"/>
  <c r="U191" i="10" s="1"/>
  <c r="AJ190" i="1"/>
  <c r="AJ141" i="1"/>
  <c r="U141" i="10" s="1"/>
  <c r="AJ135" i="1"/>
  <c r="U135" i="10" s="1"/>
  <c r="AJ137" i="1"/>
  <c r="U137" i="10" s="1"/>
  <c r="AJ145" i="1"/>
  <c r="U145" i="10" s="1"/>
  <c r="AJ147" i="1"/>
  <c r="U147" i="10" s="1"/>
  <c r="AJ142" i="1"/>
  <c r="U142" i="10" s="1"/>
  <c r="AJ148" i="1"/>
  <c r="U148" i="10" s="1"/>
  <c r="AJ143" i="1"/>
  <c r="U143" i="10" s="1"/>
  <c r="AJ138" i="1"/>
  <c r="U138" i="10" s="1"/>
  <c r="AJ140" i="1"/>
  <c r="U140" i="10" s="1"/>
  <c r="AJ144" i="1"/>
  <c r="U144" i="10" s="1"/>
  <c r="AJ136" i="1"/>
  <c r="U136" i="10" s="1"/>
  <c r="AJ146" i="1"/>
  <c r="U146" i="10" s="1"/>
  <c r="AJ134" i="1"/>
  <c r="AJ139" i="1"/>
  <c r="U139" i="10" s="1"/>
  <c r="AJ180" i="1"/>
  <c r="AJ176" i="1"/>
  <c r="U176" i="10" s="1"/>
  <c r="AJ173" i="1"/>
  <c r="U173" i="10" s="1"/>
  <c r="AJ165" i="1"/>
  <c r="U165" i="10" s="1"/>
  <c r="AJ170" i="1"/>
  <c r="U170" i="10" s="1"/>
  <c r="AJ164" i="1"/>
  <c r="AJ168" i="1"/>
  <c r="U168" i="10" s="1"/>
  <c r="AJ174" i="1"/>
  <c r="U174" i="10" s="1"/>
  <c r="AJ178" i="1"/>
  <c r="U178" i="10" s="1"/>
  <c r="AJ175" i="1"/>
  <c r="U175" i="10" s="1"/>
  <c r="AJ166" i="1"/>
  <c r="U166" i="10" s="1"/>
  <c r="AJ172" i="1"/>
  <c r="U172" i="10" s="1"/>
  <c r="AJ179" i="1"/>
  <c r="U179" i="10" s="1"/>
  <c r="AJ171" i="1"/>
  <c r="U171" i="10" s="1"/>
  <c r="AJ167" i="1"/>
  <c r="U167" i="10" s="1"/>
  <c r="AJ177" i="1"/>
  <c r="U177" i="10" s="1"/>
  <c r="AJ169" i="1"/>
  <c r="U169" i="10" s="1"/>
  <c r="AJ158" i="1"/>
  <c r="U158" i="10" s="1"/>
  <c r="AJ149" i="1"/>
  <c r="E3" i="16" s="1"/>
  <c r="AJ157" i="1"/>
  <c r="U157" i="10" s="1"/>
  <c r="AJ161" i="1"/>
  <c r="U161" i="10" s="1"/>
  <c r="AJ156" i="1"/>
  <c r="U156" i="10" s="1"/>
  <c r="AJ153" i="1"/>
  <c r="U153" i="10" s="1"/>
  <c r="AJ159" i="1"/>
  <c r="U159" i="10" s="1"/>
  <c r="AJ150" i="1"/>
  <c r="U150" i="10" s="1"/>
  <c r="AJ160" i="1"/>
  <c r="U160" i="10" s="1"/>
  <c r="AJ163" i="1"/>
  <c r="U163" i="10" s="1"/>
  <c r="AJ154" i="1"/>
  <c r="U154" i="10" s="1"/>
  <c r="AJ162" i="1"/>
  <c r="U162" i="10" s="1"/>
  <c r="AJ152" i="1"/>
  <c r="U152" i="10" s="1"/>
  <c r="AJ151" i="1"/>
  <c r="U151" i="10" s="1"/>
  <c r="AJ155" i="1"/>
  <c r="U155" i="10" s="1"/>
  <c r="DC3" i="1"/>
  <c r="EC7" i="1"/>
  <c r="DB7" i="1" s="1"/>
  <c r="EC14" i="1"/>
  <c r="DB14" i="1" s="1"/>
  <c r="EC30" i="1"/>
  <c r="DB30" i="1" s="1"/>
  <c r="DQ3" i="1"/>
  <c r="DR3" i="1" s="1"/>
  <c r="AJ8" i="1"/>
  <c r="U8" i="10" s="1"/>
  <c r="AJ16" i="1"/>
  <c r="U16" i="10" s="1"/>
  <c r="AJ40" i="1"/>
  <c r="U40" i="10" s="1"/>
  <c r="AJ68" i="1"/>
  <c r="U68" i="10" s="1"/>
  <c r="AJ92" i="1"/>
  <c r="U92" i="10" s="1"/>
  <c r="AJ9" i="1"/>
  <c r="U9" i="10" s="1"/>
  <c r="AJ65" i="1"/>
  <c r="U65" i="10" s="1"/>
  <c r="AJ69" i="1"/>
  <c r="U69" i="10" s="1"/>
  <c r="AJ85" i="1"/>
  <c r="U85" i="10" s="1"/>
  <c r="AJ97" i="1"/>
  <c r="U97" i="10" s="1"/>
  <c r="AJ101" i="1"/>
  <c r="U101" i="10" s="1"/>
  <c r="AJ109" i="1"/>
  <c r="U109" i="10" s="1"/>
  <c r="AJ64" i="1"/>
  <c r="U64" i="10" s="1"/>
  <c r="AJ100" i="1"/>
  <c r="U100" i="10" s="1"/>
  <c r="AJ108" i="1"/>
  <c r="U108" i="10" s="1"/>
  <c r="AJ124" i="1"/>
  <c r="U124" i="10" s="1"/>
  <c r="AJ6" i="1"/>
  <c r="U6" i="10" s="1"/>
  <c r="AJ22" i="1"/>
  <c r="U22" i="10" s="1"/>
  <c r="AJ50" i="1"/>
  <c r="U50" i="10" s="1"/>
  <c r="AJ66" i="1"/>
  <c r="U66" i="10" s="1"/>
  <c r="AJ70" i="1"/>
  <c r="U70" i="10" s="1"/>
  <c r="AJ86" i="1"/>
  <c r="U86" i="10" s="1"/>
  <c r="AJ102" i="1"/>
  <c r="U102" i="10" s="1"/>
  <c r="AJ118" i="1"/>
  <c r="U118" i="10" s="1"/>
  <c r="AJ122" i="1"/>
  <c r="U122" i="10" s="1"/>
  <c r="A2" i="15"/>
  <c r="B2" i="16" s="1"/>
  <c r="AJ46" i="1"/>
  <c r="U46" i="10" s="1"/>
  <c r="AJ94" i="1"/>
  <c r="U94" i="10" s="1"/>
  <c r="AJ30" i="1"/>
  <c r="U30" i="10" s="1"/>
  <c r="AJ78" i="1"/>
  <c r="U78" i="10" s="1"/>
  <c r="AJ14" i="1"/>
  <c r="U14" i="10" s="1"/>
  <c r="AJ110" i="1"/>
  <c r="U110" i="10" s="1"/>
  <c r="AJ3" i="1"/>
  <c r="AJ62" i="1"/>
  <c r="U62" i="10" s="1"/>
  <c r="AJ106" i="1"/>
  <c r="U106" i="10" s="1"/>
  <c r="AJ90" i="1"/>
  <c r="U90" i="10" s="1"/>
  <c r="AJ74" i="1"/>
  <c r="U74" i="10" s="1"/>
  <c r="AJ58" i="1"/>
  <c r="U58" i="10" s="1"/>
  <c r="AJ42" i="1"/>
  <c r="U42" i="10" s="1"/>
  <c r="AJ26" i="1"/>
  <c r="U26" i="10" s="1"/>
  <c r="AJ10" i="1"/>
  <c r="U10" i="10" s="1"/>
  <c r="AJ54" i="1"/>
  <c r="U54" i="10" s="1"/>
  <c r="AJ38" i="1"/>
  <c r="U38" i="10" s="1"/>
  <c r="AJ114" i="1"/>
  <c r="U114" i="10" s="1"/>
  <c r="AJ98" i="1"/>
  <c r="U98" i="10" s="1"/>
  <c r="AJ82" i="1"/>
  <c r="U82" i="10" s="1"/>
  <c r="AJ34" i="1"/>
  <c r="U34" i="10" s="1"/>
  <c r="AJ18" i="1"/>
  <c r="U18" i="10" s="1"/>
  <c r="AJ125" i="1"/>
  <c r="U125" i="10" s="1"/>
  <c r="AJ121" i="1"/>
  <c r="U121" i="10" s="1"/>
  <c r="AJ117" i="1"/>
  <c r="U117" i="10" s="1"/>
  <c r="AJ113" i="1"/>
  <c r="U113" i="10" s="1"/>
  <c r="AJ105" i="1"/>
  <c r="U105" i="10" s="1"/>
  <c r="AJ93" i="1"/>
  <c r="U93" i="10" s="1"/>
  <c r="AJ89" i="1"/>
  <c r="U89" i="10" s="1"/>
  <c r="AJ81" i="1"/>
  <c r="U81" i="10" s="1"/>
  <c r="AJ77" i="1"/>
  <c r="U77" i="10" s="1"/>
  <c r="AJ73" i="1"/>
  <c r="U73" i="10" s="1"/>
  <c r="AJ61" i="1"/>
  <c r="U61" i="10" s="1"/>
  <c r="AJ57" i="1"/>
  <c r="U57" i="10" s="1"/>
  <c r="AJ53" i="1"/>
  <c r="U53" i="10" s="1"/>
  <c r="AJ49" i="1"/>
  <c r="U49" i="10" s="1"/>
  <c r="AJ45" i="1"/>
  <c r="U45" i="10" s="1"/>
  <c r="AJ41" i="1"/>
  <c r="U41" i="10" s="1"/>
  <c r="AJ37" i="1"/>
  <c r="U37" i="10" s="1"/>
  <c r="AJ33" i="1"/>
  <c r="U33" i="10" s="1"/>
  <c r="AJ29" i="1"/>
  <c r="U29" i="10" s="1"/>
  <c r="AJ25" i="1"/>
  <c r="U25" i="10" s="1"/>
  <c r="AJ21" i="1"/>
  <c r="U21" i="10" s="1"/>
  <c r="AJ17" i="1"/>
  <c r="U17" i="10" s="1"/>
  <c r="AJ13" i="1"/>
  <c r="U13" i="10" s="1"/>
  <c r="AJ5" i="1"/>
  <c r="U5" i="10" s="1"/>
  <c r="AJ120" i="1"/>
  <c r="U120" i="10" s="1"/>
  <c r="AJ116" i="1"/>
  <c r="U116" i="10" s="1"/>
  <c r="AJ104" i="1"/>
  <c r="U104" i="10" s="1"/>
  <c r="AJ96" i="1"/>
  <c r="U96" i="10" s="1"/>
  <c r="AJ88" i="1"/>
  <c r="U88" i="10" s="1"/>
  <c r="AJ84" i="1"/>
  <c r="U84" i="10" s="1"/>
  <c r="AJ80" i="1"/>
  <c r="U80" i="10" s="1"/>
  <c r="AJ76" i="1"/>
  <c r="U76" i="10" s="1"/>
  <c r="AJ60" i="1"/>
  <c r="U60" i="10" s="1"/>
  <c r="AJ56" i="1"/>
  <c r="U56" i="10" s="1"/>
  <c r="AJ52" i="1"/>
  <c r="U52" i="10" s="1"/>
  <c r="AJ44" i="1"/>
  <c r="U44" i="10" s="1"/>
  <c r="AJ36" i="1"/>
  <c r="U36" i="10" s="1"/>
  <c r="AJ32" i="1"/>
  <c r="U32" i="10" s="1"/>
  <c r="AJ28" i="1"/>
  <c r="U28" i="10" s="1"/>
  <c r="AJ20" i="1"/>
  <c r="U20" i="10" s="1"/>
  <c r="AJ12" i="1"/>
  <c r="U12" i="10" s="1"/>
  <c r="AJ4" i="1"/>
  <c r="U4" i="10" s="1"/>
  <c r="AJ119" i="1"/>
  <c r="U119" i="10" s="1"/>
  <c r="AJ115" i="1"/>
  <c r="U115" i="10" s="1"/>
  <c r="AJ107" i="1"/>
  <c r="U107" i="10" s="1"/>
  <c r="AJ103" i="1"/>
  <c r="U103" i="10" s="1"/>
  <c r="AJ99" i="1"/>
  <c r="U99" i="10" s="1"/>
  <c r="AJ95" i="1"/>
  <c r="U95" i="10" s="1"/>
  <c r="AJ91" i="1"/>
  <c r="U91" i="10" s="1"/>
  <c r="AJ87" i="1"/>
  <c r="U87" i="10" s="1"/>
  <c r="AJ83" i="1"/>
  <c r="U83" i="10" s="1"/>
  <c r="AJ79" i="1"/>
  <c r="U79" i="10" s="1"/>
  <c r="AJ75" i="1"/>
  <c r="U75" i="10" s="1"/>
  <c r="AJ63" i="1"/>
  <c r="U63" i="10" s="1"/>
  <c r="AJ59" i="1"/>
  <c r="U59" i="10" s="1"/>
  <c r="AJ55" i="1"/>
  <c r="U55" i="10" s="1"/>
  <c r="AJ51" i="1"/>
  <c r="U51" i="10" s="1"/>
  <c r="AJ43" i="1"/>
  <c r="U43" i="10" s="1"/>
  <c r="AJ39" i="1"/>
  <c r="U39" i="10" s="1"/>
  <c r="AJ31" i="1"/>
  <c r="U31" i="10" s="1"/>
  <c r="AJ27" i="1"/>
  <c r="U27" i="10" s="1"/>
  <c r="AJ11" i="1"/>
  <c r="U11" i="10" s="1"/>
  <c r="A2" i="1"/>
  <c r="B2" i="13" s="1"/>
  <c r="A2" i="16"/>
  <c r="A2" i="13"/>
  <c r="B2" i="15" s="1"/>
  <c r="AD3" i="15"/>
  <c r="I134" i="2"/>
  <c r="C134" i="2" s="1"/>
  <c r="H134" i="2"/>
  <c r="I133" i="2"/>
  <c r="B133" i="2" s="1"/>
  <c r="H133" i="2"/>
  <c r="I132" i="2"/>
  <c r="B132" i="2" s="1"/>
  <c r="H132" i="2"/>
  <c r="I131" i="2"/>
  <c r="C131" i="2" s="1"/>
  <c r="H131" i="2"/>
  <c r="I130" i="2"/>
  <c r="C130" i="2" s="1"/>
  <c r="H130" i="2"/>
  <c r="I129" i="2"/>
  <c r="C129" i="2" s="1"/>
  <c r="H129" i="2"/>
  <c r="I128" i="2"/>
  <c r="C128" i="2" s="1"/>
  <c r="H128" i="2"/>
  <c r="I127" i="2"/>
  <c r="C127" i="2" s="1"/>
  <c r="H127" i="2"/>
  <c r="I126" i="2"/>
  <c r="C126" i="2" s="1"/>
  <c r="H126" i="2"/>
  <c r="I125" i="2"/>
  <c r="B125" i="2" s="1"/>
  <c r="H125" i="2"/>
  <c r="I124" i="2"/>
  <c r="B124" i="2" s="1"/>
  <c r="H124" i="2"/>
  <c r="I123" i="2"/>
  <c r="C123" i="2" s="1"/>
  <c r="H123" i="2"/>
  <c r="I122" i="2"/>
  <c r="C122" i="2" s="1"/>
  <c r="H122" i="2"/>
  <c r="I121" i="2"/>
  <c r="C121" i="2" s="1"/>
  <c r="H121" i="2"/>
  <c r="I120" i="2"/>
  <c r="C120" i="2" s="1"/>
  <c r="H120" i="2"/>
  <c r="I119" i="2"/>
  <c r="C119" i="2" s="1"/>
  <c r="H119" i="2"/>
  <c r="I118" i="2"/>
  <c r="C118" i="2" s="1"/>
  <c r="H118" i="2"/>
  <c r="I117" i="2"/>
  <c r="C117" i="2" s="1"/>
  <c r="H117" i="2"/>
  <c r="I116" i="2"/>
  <c r="B116" i="2" s="1"/>
  <c r="H116" i="2"/>
  <c r="I115" i="2"/>
  <c r="C115" i="2" s="1"/>
  <c r="H115" i="2"/>
  <c r="I114" i="2"/>
  <c r="C114" i="2" s="1"/>
  <c r="H114" i="2"/>
  <c r="I113" i="2"/>
  <c r="C113" i="2" s="1"/>
  <c r="H113" i="2"/>
  <c r="I112" i="2"/>
  <c r="C112" i="2" s="1"/>
  <c r="H112" i="2"/>
  <c r="I111" i="2"/>
  <c r="C111" i="2" s="1"/>
  <c r="H111" i="2"/>
  <c r="I110" i="2"/>
  <c r="C110" i="2" s="1"/>
  <c r="H110" i="2"/>
  <c r="I109" i="2"/>
  <c r="C109" i="2" s="1"/>
  <c r="H109" i="2"/>
  <c r="I108" i="2"/>
  <c r="B108" i="2" s="1"/>
  <c r="H108" i="2"/>
  <c r="I107" i="2"/>
  <c r="C107" i="2" s="1"/>
  <c r="H107" i="2"/>
  <c r="I106" i="2"/>
  <c r="C106" i="2" s="1"/>
  <c r="H106" i="2"/>
  <c r="I105" i="2"/>
  <c r="H105" i="2"/>
  <c r="I104" i="2"/>
  <c r="C104" i="2" s="1"/>
  <c r="H104" i="2"/>
  <c r="I103" i="2"/>
  <c r="C103" i="2" s="1"/>
  <c r="H103" i="2"/>
  <c r="I102" i="2"/>
  <c r="C102" i="2" s="1"/>
  <c r="H102" i="2"/>
  <c r="I101" i="2"/>
  <c r="C101" i="2" s="1"/>
  <c r="H101" i="2"/>
  <c r="I100" i="2"/>
  <c r="B100" i="2" s="1"/>
  <c r="H100" i="2"/>
  <c r="I99" i="2"/>
  <c r="C99" i="2" s="1"/>
  <c r="H99" i="2"/>
  <c r="I98" i="2"/>
  <c r="C98" i="2" s="1"/>
  <c r="H98" i="2"/>
  <c r="I97" i="2"/>
  <c r="C97" i="2" s="1"/>
  <c r="H97" i="2"/>
  <c r="I96" i="2"/>
  <c r="C96" i="2" s="1"/>
  <c r="H96" i="2"/>
  <c r="I95" i="2"/>
  <c r="C95" i="2" s="1"/>
  <c r="H95" i="2"/>
  <c r="I94" i="2"/>
  <c r="C94" i="2" s="1"/>
  <c r="H94" i="2"/>
  <c r="I93" i="2"/>
  <c r="C93" i="2" s="1"/>
  <c r="H93" i="2"/>
  <c r="I92" i="2"/>
  <c r="B92" i="2" s="1"/>
  <c r="H92" i="2"/>
  <c r="I91" i="2"/>
  <c r="C91" i="2" s="1"/>
  <c r="H91" i="2"/>
  <c r="I90" i="2"/>
  <c r="C90" i="2" s="1"/>
  <c r="H90" i="2"/>
  <c r="I89" i="2"/>
  <c r="C89" i="2" s="1"/>
  <c r="H89" i="2"/>
  <c r="I88" i="2"/>
  <c r="B88" i="2" s="1"/>
  <c r="H88" i="2"/>
  <c r="I87" i="2"/>
  <c r="C87" i="2" s="1"/>
  <c r="H87" i="2"/>
  <c r="I86" i="2"/>
  <c r="C86" i="2" s="1"/>
  <c r="H86" i="2"/>
  <c r="I85" i="2"/>
  <c r="C85" i="2" s="1"/>
  <c r="H85" i="2"/>
  <c r="I84" i="2"/>
  <c r="B84" i="2" s="1"/>
  <c r="H84" i="2"/>
  <c r="I83" i="2"/>
  <c r="C83" i="2" s="1"/>
  <c r="H83" i="2"/>
  <c r="I82" i="2"/>
  <c r="C82" i="2" s="1"/>
  <c r="H82" i="2"/>
  <c r="I81" i="2"/>
  <c r="C81" i="2" s="1"/>
  <c r="H81" i="2"/>
  <c r="I80" i="2"/>
  <c r="B80" i="2" s="1"/>
  <c r="H80" i="2"/>
  <c r="I79" i="2"/>
  <c r="C79" i="2" s="1"/>
  <c r="H79" i="2"/>
  <c r="I78" i="2"/>
  <c r="C78" i="2" s="1"/>
  <c r="H78" i="2"/>
  <c r="I77" i="2"/>
  <c r="C77" i="2" s="1"/>
  <c r="H77" i="2"/>
  <c r="I76" i="2"/>
  <c r="B76" i="2" s="1"/>
  <c r="H76" i="2"/>
  <c r="I75" i="2"/>
  <c r="C75" i="2" s="1"/>
  <c r="H75" i="2"/>
  <c r="I74" i="2"/>
  <c r="C74" i="2" s="1"/>
  <c r="H74" i="2"/>
  <c r="I73" i="2"/>
  <c r="C73" i="2" s="1"/>
  <c r="H73" i="2"/>
  <c r="I72" i="2"/>
  <c r="B72" i="2" s="1"/>
  <c r="H72" i="2"/>
  <c r="I71" i="2"/>
  <c r="C71" i="2" s="1"/>
  <c r="H71" i="2"/>
  <c r="I70" i="2"/>
  <c r="C70" i="2" s="1"/>
  <c r="H70" i="2"/>
  <c r="I69" i="2"/>
  <c r="B69" i="2" s="1"/>
  <c r="H69" i="2"/>
  <c r="I68" i="2"/>
  <c r="B68" i="2" s="1"/>
  <c r="H68" i="2"/>
  <c r="I67" i="2"/>
  <c r="C67" i="2" s="1"/>
  <c r="H67" i="2"/>
  <c r="I66" i="2"/>
  <c r="C66" i="2" s="1"/>
  <c r="H66" i="2"/>
  <c r="I65" i="2"/>
  <c r="C65" i="2" s="1"/>
  <c r="H65" i="2"/>
  <c r="I64" i="2"/>
  <c r="B64" i="2" s="1"/>
  <c r="H64" i="2"/>
  <c r="I63" i="2"/>
  <c r="C63" i="2" s="1"/>
  <c r="H63" i="2"/>
  <c r="I62" i="2"/>
  <c r="C62" i="2" s="1"/>
  <c r="H62" i="2"/>
  <c r="I61" i="2"/>
  <c r="B61" i="2" s="1"/>
  <c r="H61" i="2"/>
  <c r="I60" i="2"/>
  <c r="B60" i="2" s="1"/>
  <c r="H60" i="2"/>
  <c r="I59" i="2"/>
  <c r="C59" i="2" s="1"/>
  <c r="H59" i="2"/>
  <c r="I58" i="2"/>
  <c r="C58" i="2" s="1"/>
  <c r="H58" i="2"/>
  <c r="I57" i="2"/>
  <c r="C57" i="2" s="1"/>
  <c r="H57" i="2"/>
  <c r="I56" i="2"/>
  <c r="B56" i="2" s="1"/>
  <c r="H56" i="2"/>
  <c r="I55" i="2"/>
  <c r="C55" i="2" s="1"/>
  <c r="H55" i="2"/>
  <c r="I54" i="2"/>
  <c r="C54" i="2" s="1"/>
  <c r="H54" i="2"/>
  <c r="I53" i="2"/>
  <c r="C53" i="2" s="1"/>
  <c r="H53" i="2"/>
  <c r="I52" i="2"/>
  <c r="B52" i="2" s="1"/>
  <c r="H52" i="2"/>
  <c r="I51" i="2"/>
  <c r="C51" i="2" s="1"/>
  <c r="H51" i="2"/>
  <c r="I50" i="2"/>
  <c r="C50" i="2" s="1"/>
  <c r="H50" i="2"/>
  <c r="I49" i="2"/>
  <c r="H49" i="2"/>
  <c r="I48" i="2"/>
  <c r="B48" i="2" s="1"/>
  <c r="H48" i="2"/>
  <c r="I47" i="2"/>
  <c r="C47" i="2" s="1"/>
  <c r="H47" i="2"/>
  <c r="I46" i="2"/>
  <c r="C46" i="2" s="1"/>
  <c r="H46" i="2"/>
  <c r="I45" i="2"/>
  <c r="C45" i="2" s="1"/>
  <c r="H45" i="2"/>
  <c r="I44" i="2"/>
  <c r="B44" i="2" s="1"/>
  <c r="H44" i="2"/>
  <c r="I43" i="2"/>
  <c r="C43" i="2" s="1"/>
  <c r="H43" i="2"/>
  <c r="I42" i="2"/>
  <c r="C42" i="2" s="1"/>
  <c r="H42" i="2"/>
  <c r="I41" i="2"/>
  <c r="C41" i="2" s="1"/>
  <c r="H41" i="2"/>
  <c r="I40" i="2"/>
  <c r="B40" i="2" s="1"/>
  <c r="H40" i="2"/>
  <c r="I39" i="2"/>
  <c r="C39" i="2" s="1"/>
  <c r="H39" i="2"/>
  <c r="I38" i="2"/>
  <c r="C38" i="2" s="1"/>
  <c r="H38" i="2"/>
  <c r="I37" i="2"/>
  <c r="C37" i="2" s="1"/>
  <c r="H37" i="2"/>
  <c r="I36" i="2"/>
  <c r="B36" i="2" s="1"/>
  <c r="H36" i="2"/>
  <c r="I35" i="2"/>
  <c r="C35" i="2" s="1"/>
  <c r="H35" i="2"/>
  <c r="I34" i="2"/>
  <c r="C34" i="2" s="1"/>
  <c r="H34" i="2"/>
  <c r="I33" i="2"/>
  <c r="C33" i="2" s="1"/>
  <c r="H33" i="2"/>
  <c r="I32" i="2"/>
  <c r="B32" i="2" s="1"/>
  <c r="H32" i="2"/>
  <c r="I31" i="2"/>
  <c r="C31" i="2" s="1"/>
  <c r="H31" i="2"/>
  <c r="I30" i="2"/>
  <c r="C30" i="2" s="1"/>
  <c r="H30" i="2"/>
  <c r="I29" i="2"/>
  <c r="C29" i="2" s="1"/>
  <c r="H29" i="2"/>
  <c r="I28" i="2"/>
  <c r="B28" i="2" s="1"/>
  <c r="H28" i="2"/>
  <c r="I27" i="2"/>
  <c r="C27" i="2" s="1"/>
  <c r="H27" i="2"/>
  <c r="I26" i="2"/>
  <c r="C26" i="2" s="1"/>
  <c r="H26" i="2"/>
  <c r="I25" i="2"/>
  <c r="C25" i="2" s="1"/>
  <c r="H25" i="2"/>
  <c r="I24" i="2"/>
  <c r="B24" i="2" s="1"/>
  <c r="H24" i="2"/>
  <c r="I23" i="2"/>
  <c r="C23" i="2" s="1"/>
  <c r="H23" i="2"/>
  <c r="I22" i="2"/>
  <c r="C22" i="2" s="1"/>
  <c r="H22" i="2"/>
  <c r="I21" i="2"/>
  <c r="C21" i="2" s="1"/>
  <c r="H21" i="2"/>
  <c r="I20" i="2"/>
  <c r="C20" i="2" s="1"/>
  <c r="H20" i="2"/>
  <c r="I19" i="2"/>
  <c r="C19" i="2" s="1"/>
  <c r="H19" i="2"/>
  <c r="I18" i="2"/>
  <c r="B18" i="2" s="1"/>
  <c r="H18" i="2"/>
  <c r="I17" i="2"/>
  <c r="C17" i="2" s="1"/>
  <c r="H17" i="2"/>
  <c r="I16" i="2"/>
  <c r="C16" i="2" s="1"/>
  <c r="H16" i="2"/>
  <c r="I15" i="2"/>
  <c r="C15" i="2" s="1"/>
  <c r="H15" i="2"/>
  <c r="I14" i="2"/>
  <c r="C14" i="2" s="1"/>
  <c r="H14" i="2"/>
  <c r="I13" i="2"/>
  <c r="C13" i="2" s="1"/>
  <c r="H13" i="2"/>
  <c r="I12" i="2"/>
  <c r="C12" i="2" s="1"/>
  <c r="H12" i="2"/>
  <c r="I11" i="2"/>
  <c r="H11" i="2"/>
  <c r="I10" i="2"/>
  <c r="H10" i="2"/>
  <c r="I9" i="2"/>
  <c r="H9" i="2"/>
  <c r="I8" i="2"/>
  <c r="H8" i="2"/>
  <c r="I7" i="2"/>
  <c r="H7" i="2"/>
  <c r="I6" i="2"/>
  <c r="H6" i="2"/>
  <c r="I5" i="2"/>
  <c r="H5" i="2"/>
  <c r="I4" i="2"/>
  <c r="H4" i="2"/>
  <c r="I3" i="2"/>
  <c r="H3" i="2"/>
  <c r="I2" i="2"/>
  <c r="H2" i="2"/>
  <c r="C133" i="2"/>
  <c r="C105" i="2"/>
  <c r="C49" i="2"/>
  <c r="C132" i="2"/>
  <c r="C124" i="2"/>
  <c r="C116" i="2"/>
  <c r="C108" i="2"/>
  <c r="C100" i="2"/>
  <c r="C92" i="2"/>
  <c r="C84" i="2"/>
  <c r="B74" i="2"/>
  <c r="B62" i="2"/>
  <c r="B42" i="2"/>
  <c r="B30" i="2"/>
  <c r="CX2" i="1"/>
  <c r="CY2" i="1"/>
  <c r="N15" i="15"/>
  <c r="N14" i="15"/>
  <c r="N13" i="15"/>
  <c r="N12" i="15"/>
  <c r="N11" i="15"/>
  <c r="N10" i="15"/>
  <c r="N9" i="15"/>
  <c r="N8" i="15"/>
  <c r="N7" i="15"/>
  <c r="N6" i="15"/>
  <c r="N5" i="15"/>
  <c r="N4" i="15"/>
  <c r="N3" i="15"/>
  <c r="N4" i="13"/>
  <c r="N5" i="13"/>
  <c r="N6" i="13"/>
  <c r="N7" i="13"/>
  <c r="N8" i="13"/>
  <c r="N9" i="13"/>
  <c r="N10" i="13"/>
  <c r="N11" i="13"/>
  <c r="N12" i="13"/>
  <c r="N13" i="13"/>
  <c r="N14" i="13"/>
  <c r="N15" i="13"/>
  <c r="N16" i="13"/>
  <c r="N17" i="13"/>
  <c r="N18" i="13"/>
  <c r="N19" i="13"/>
  <c r="N20" i="13"/>
  <c r="N21" i="13"/>
  <c r="N22" i="13"/>
  <c r="N23" i="13"/>
  <c r="N24" i="13"/>
  <c r="N25" i="13"/>
  <c r="N26" i="13"/>
  <c r="N27" i="13"/>
  <c r="N28" i="13"/>
  <c r="N29" i="13"/>
  <c r="N30" i="13"/>
  <c r="N31" i="13"/>
  <c r="N32" i="13"/>
  <c r="N3" i="13"/>
  <c r="Z34" i="10" l="1"/>
  <c r="Z26" i="10"/>
  <c r="Z45" i="10"/>
  <c r="Z13" i="10"/>
  <c r="Z44" i="10"/>
  <c r="Z12" i="10"/>
  <c r="Z4" i="10"/>
  <c r="Z39" i="10"/>
  <c r="Z35" i="10"/>
  <c r="Z3" i="10"/>
  <c r="Z31" i="10"/>
  <c r="Z43" i="10"/>
  <c r="Z11" i="10"/>
  <c r="AM101" i="1"/>
  <c r="L101" i="10" s="1"/>
  <c r="AM96" i="1"/>
  <c r="L96" i="10" s="1"/>
  <c r="AM95" i="1"/>
  <c r="L95" i="10" s="1"/>
  <c r="AM98" i="1"/>
  <c r="L98" i="10" s="1"/>
  <c r="AM97" i="1"/>
  <c r="L97" i="10" s="1"/>
  <c r="AM92" i="1"/>
  <c r="L92" i="10" s="1"/>
  <c r="AM91" i="1"/>
  <c r="L91" i="10" s="1"/>
  <c r="AM94" i="1"/>
  <c r="L94" i="10" s="1"/>
  <c r="AM93" i="1"/>
  <c r="L93" i="10" s="1"/>
  <c r="AM103" i="1"/>
  <c r="L103" i="10" s="1"/>
  <c r="AM100" i="1"/>
  <c r="L100" i="10" s="1"/>
  <c r="AM90" i="1"/>
  <c r="AM104" i="1"/>
  <c r="L104" i="10" s="1"/>
  <c r="AM99" i="1"/>
  <c r="L99" i="10" s="1"/>
  <c r="AM102" i="1"/>
  <c r="L102" i="10" s="1"/>
  <c r="C52" i="2"/>
  <c r="B85" i="2"/>
  <c r="B21" i="2"/>
  <c r="EC18" i="1"/>
  <c r="Z16" i="10" s="1"/>
  <c r="EC78" i="1"/>
  <c r="DB78" i="1" s="1"/>
  <c r="EC70" i="1"/>
  <c r="DB70" i="1" s="1"/>
  <c r="EC72" i="1"/>
  <c r="DB72" i="1" s="1"/>
  <c r="EC10" i="1"/>
  <c r="DB10" i="1" s="1"/>
  <c r="B14" i="2"/>
  <c r="B34" i="2"/>
  <c r="C44" i="2"/>
  <c r="B54" i="2"/>
  <c r="B66" i="2"/>
  <c r="C76" i="2"/>
  <c r="B96" i="2"/>
  <c r="B104" i="2"/>
  <c r="B112" i="2"/>
  <c r="B120" i="2"/>
  <c r="B128" i="2"/>
  <c r="B26" i="2"/>
  <c r="B46" i="2"/>
  <c r="C68" i="2"/>
  <c r="C88" i="2"/>
  <c r="B22" i="2"/>
  <c r="C36" i="2"/>
  <c r="B58" i="2"/>
  <c r="B78" i="2"/>
  <c r="C18" i="2"/>
  <c r="C28" i="2"/>
  <c r="B38" i="2"/>
  <c r="B50" i="2"/>
  <c r="C60" i="2"/>
  <c r="B70" i="2"/>
  <c r="B82" i="2"/>
  <c r="B29" i="2"/>
  <c r="C24" i="2"/>
  <c r="C32" i="2"/>
  <c r="C40" i="2"/>
  <c r="C48" i="2"/>
  <c r="C56" i="2"/>
  <c r="C64" i="2"/>
  <c r="C72" i="2"/>
  <c r="C80" i="2"/>
  <c r="U180" i="10"/>
  <c r="U190" i="10"/>
  <c r="U184" i="10"/>
  <c r="U183" i="10"/>
  <c r="U127" i="10"/>
  <c r="U181" i="10"/>
  <c r="U134" i="10"/>
  <c r="U149" i="10"/>
  <c r="U164" i="10"/>
  <c r="U188" i="10"/>
  <c r="U182" i="10"/>
  <c r="U131" i="10"/>
  <c r="U186" i="10"/>
  <c r="U3" i="10"/>
  <c r="B12" i="2"/>
  <c r="B16" i="2"/>
  <c r="B20" i="2"/>
  <c r="B86" i="2"/>
  <c r="B90" i="2"/>
  <c r="B94" i="2"/>
  <c r="B98" i="2"/>
  <c r="B102" i="2"/>
  <c r="B106" i="2"/>
  <c r="B110" i="2"/>
  <c r="B114" i="2"/>
  <c r="B118" i="2"/>
  <c r="B122" i="2"/>
  <c r="B126" i="2"/>
  <c r="B130" i="2"/>
  <c r="B134" i="2"/>
  <c r="B13" i="2"/>
  <c r="B53" i="2"/>
  <c r="B117" i="2"/>
  <c r="C69" i="2"/>
  <c r="B93" i="2"/>
  <c r="C61" i="2"/>
  <c r="C125" i="2"/>
  <c r="B77" i="2"/>
  <c r="DE3" i="1"/>
  <c r="DF3" i="1"/>
  <c r="B37" i="2"/>
  <c r="B101" i="2"/>
  <c r="B45" i="2"/>
  <c r="B109" i="2"/>
  <c r="B17" i="2"/>
  <c r="B25" i="2"/>
  <c r="B33" i="2"/>
  <c r="B41" i="2"/>
  <c r="B49" i="2"/>
  <c r="B57" i="2"/>
  <c r="B65" i="2"/>
  <c r="B73" i="2"/>
  <c r="B81" i="2"/>
  <c r="B89" i="2"/>
  <c r="B97" i="2"/>
  <c r="B105" i="2"/>
  <c r="B113" i="2"/>
  <c r="B121" i="2"/>
  <c r="B129" i="2"/>
  <c r="B15" i="2"/>
  <c r="B19" i="2"/>
  <c r="B23" i="2"/>
  <c r="B27" i="2"/>
  <c r="B31" i="2"/>
  <c r="B35" i="2"/>
  <c r="B39" i="2"/>
  <c r="B43" i="2"/>
  <c r="B47" i="2"/>
  <c r="B51" i="2"/>
  <c r="B55" i="2"/>
  <c r="B59" i="2"/>
  <c r="B63" i="2"/>
  <c r="B67" i="2"/>
  <c r="B71" i="2"/>
  <c r="B75" i="2"/>
  <c r="B79" i="2"/>
  <c r="B83" i="2"/>
  <c r="B87" i="2"/>
  <c r="B91" i="2"/>
  <c r="B95" i="2"/>
  <c r="B99" i="2"/>
  <c r="B103" i="2"/>
  <c r="B107" i="2"/>
  <c r="B111" i="2"/>
  <c r="B115" i="2"/>
  <c r="B119" i="2"/>
  <c r="B123" i="2"/>
  <c r="B127" i="2"/>
  <c r="B131" i="2"/>
  <c r="L90" i="10" l="1"/>
  <c r="Q11" i="10"/>
  <c r="Q4" i="10"/>
  <c r="Q13" i="10"/>
  <c r="Q15" i="10"/>
  <c r="Q9" i="10"/>
  <c r="CB22" i="2"/>
  <c r="BX22" i="2"/>
  <c r="BT22" i="2"/>
  <c r="BP22" i="2"/>
  <c r="BL22" i="2"/>
  <c r="CB21" i="2"/>
  <c r="BX21" i="2"/>
  <c r="BT21" i="2"/>
  <c r="BP21" i="2"/>
  <c r="BL21" i="2"/>
  <c r="CB20" i="2"/>
  <c r="BX20" i="2"/>
  <c r="BT20" i="2"/>
  <c r="BP20" i="2"/>
  <c r="BL20" i="2"/>
  <c r="CB19" i="2"/>
  <c r="BX19" i="2"/>
  <c r="BT19" i="2"/>
  <c r="BP19" i="2"/>
  <c r="BL19" i="2"/>
  <c r="CB18" i="2"/>
  <c r="BX18" i="2"/>
  <c r="BT18" i="2"/>
  <c r="BP18" i="2"/>
  <c r="BL18" i="2"/>
  <c r="CB17" i="2"/>
  <c r="BX17" i="2"/>
  <c r="BT17" i="2"/>
  <c r="BP17" i="2"/>
  <c r="BL17" i="2"/>
  <c r="CB16" i="2"/>
  <c r="BX16" i="2"/>
  <c r="BT16" i="2"/>
  <c r="BP16" i="2"/>
  <c r="BL16" i="2"/>
  <c r="CB15" i="2"/>
  <c r="BX15" i="2"/>
  <c r="BT15" i="2"/>
  <c r="BP15" i="2"/>
  <c r="BL15" i="2"/>
  <c r="CB14" i="2"/>
  <c r="BX14" i="2"/>
  <c r="BT14" i="2"/>
  <c r="BP14" i="2"/>
  <c r="BL14" i="2"/>
  <c r="CB13" i="2"/>
  <c r="BX13" i="2"/>
  <c r="BT13" i="2"/>
  <c r="BP13" i="2"/>
  <c r="BL13" i="2"/>
  <c r="CB12" i="2"/>
  <c r="BX12" i="2"/>
  <c r="BT12" i="2"/>
  <c r="BP12" i="2"/>
  <c r="BL12" i="2"/>
  <c r="CB11" i="2"/>
  <c r="BX11" i="2"/>
  <c r="BT11" i="2"/>
  <c r="BP11" i="2"/>
  <c r="BL11" i="2"/>
  <c r="CB10" i="2"/>
  <c r="BX10" i="2"/>
  <c r="BT10" i="2"/>
  <c r="BP10" i="2"/>
  <c r="BL10" i="2"/>
  <c r="CB9" i="2"/>
  <c r="CE22" i="2"/>
  <c r="CA22" i="2"/>
  <c r="BW22" i="2"/>
  <c r="BS22" i="2"/>
  <c r="BO22" i="2"/>
  <c r="BK22" i="2"/>
  <c r="CE21" i="2"/>
  <c r="CA21" i="2"/>
  <c r="BW21" i="2"/>
  <c r="BS21" i="2"/>
  <c r="BO21" i="2"/>
  <c r="BK21" i="2"/>
  <c r="CE20" i="2"/>
  <c r="CA20" i="2"/>
  <c r="BW20" i="2"/>
  <c r="BS20" i="2"/>
  <c r="BO20" i="2"/>
  <c r="BK20" i="2"/>
  <c r="CE19" i="2"/>
  <c r="CA19" i="2"/>
  <c r="BW19" i="2"/>
  <c r="BS19" i="2"/>
  <c r="BO19" i="2"/>
  <c r="BK19" i="2"/>
  <c r="CE18" i="2"/>
  <c r="CA18" i="2"/>
  <c r="BW18" i="2"/>
  <c r="BS18" i="2"/>
  <c r="BO18" i="2"/>
  <c r="BK18" i="2"/>
  <c r="CE17" i="2"/>
  <c r="CA17" i="2"/>
  <c r="BW17" i="2"/>
  <c r="BS17" i="2"/>
  <c r="BO17" i="2"/>
  <c r="BK17" i="2"/>
  <c r="CE16" i="2"/>
  <c r="CA16" i="2"/>
  <c r="BW16" i="2"/>
  <c r="BS16" i="2"/>
  <c r="BO16" i="2"/>
  <c r="BK16" i="2"/>
  <c r="CE15" i="2"/>
  <c r="CA15" i="2"/>
  <c r="BW15" i="2"/>
  <c r="BS15" i="2"/>
  <c r="BO15" i="2"/>
  <c r="BK15" i="2"/>
  <c r="CE14" i="2"/>
  <c r="CA14" i="2"/>
  <c r="BW14" i="2"/>
  <c r="BS14" i="2"/>
  <c r="BO14" i="2"/>
  <c r="BK14" i="2"/>
  <c r="CE13" i="2"/>
  <c r="CA13" i="2"/>
  <c r="BW13" i="2"/>
  <c r="BS13" i="2"/>
  <c r="BO13" i="2"/>
  <c r="BK13" i="2"/>
  <c r="CE12" i="2"/>
  <c r="CA12" i="2"/>
  <c r="BW12" i="2"/>
  <c r="BS12" i="2"/>
  <c r="BO12" i="2"/>
  <c r="BK12" i="2"/>
  <c r="CE11" i="2"/>
  <c r="CD22" i="2"/>
  <c r="BV22" i="2"/>
  <c r="BN22" i="2"/>
  <c r="BY21" i="2"/>
  <c r="BQ21" i="2"/>
  <c r="BI21" i="2"/>
  <c r="BZ20" i="2"/>
  <c r="BR20" i="2"/>
  <c r="BJ20" i="2"/>
  <c r="CC19" i="2"/>
  <c r="BU19" i="2"/>
  <c r="BM19" i="2"/>
  <c r="CD18" i="2"/>
  <c r="BV18" i="2"/>
  <c r="BN18" i="2"/>
  <c r="BY17" i="2"/>
  <c r="BQ17" i="2"/>
  <c r="BI17" i="2"/>
  <c r="BZ16" i="2"/>
  <c r="BR16" i="2"/>
  <c r="BJ16" i="2"/>
  <c r="CC15" i="2"/>
  <c r="BU15" i="2"/>
  <c r="BM15" i="2"/>
  <c r="CD14" i="2"/>
  <c r="BV14" i="2"/>
  <c r="BN14" i="2"/>
  <c r="BY13" i="2"/>
  <c r="BQ13" i="2"/>
  <c r="BI13" i="2"/>
  <c r="BZ12" i="2"/>
  <c r="BR12" i="2"/>
  <c r="BJ12" i="2"/>
  <c r="CC11" i="2"/>
  <c r="BW11" i="2"/>
  <c r="BR11" i="2"/>
  <c r="BM11" i="2"/>
  <c r="CA10" i="2"/>
  <c r="BV10" i="2"/>
  <c r="BQ10" i="2"/>
  <c r="BK10" i="2"/>
  <c r="CE9" i="2"/>
  <c r="BZ9" i="2"/>
  <c r="BV9" i="2"/>
  <c r="BR9" i="2"/>
  <c r="BN9" i="2"/>
  <c r="BJ9" i="2"/>
  <c r="CD8" i="2"/>
  <c r="BZ8" i="2"/>
  <c r="BV8" i="2"/>
  <c r="BR8" i="2"/>
  <c r="BN8" i="2"/>
  <c r="BJ8" i="2"/>
  <c r="CD7" i="2"/>
  <c r="BZ7" i="2"/>
  <c r="BV7" i="2"/>
  <c r="BR7" i="2"/>
  <c r="BN7" i="2"/>
  <c r="BJ7" i="2"/>
  <c r="CD6" i="2"/>
  <c r="BZ6" i="2"/>
  <c r="BV6" i="2"/>
  <c r="BR6" i="2"/>
  <c r="BN6" i="2"/>
  <c r="BJ6" i="2"/>
  <c r="CD5" i="2"/>
  <c r="BZ5" i="2"/>
  <c r="BV5" i="2"/>
  <c r="BR5" i="2"/>
  <c r="BN5" i="2"/>
  <c r="BJ5" i="2"/>
  <c r="CD4" i="2"/>
  <c r="BZ4" i="2"/>
  <c r="BV4" i="2"/>
  <c r="BR4" i="2"/>
  <c r="BN4" i="2"/>
  <c r="CC22" i="2"/>
  <c r="BU22" i="2"/>
  <c r="BM22" i="2"/>
  <c r="CD21" i="2"/>
  <c r="BV21" i="2"/>
  <c r="BN21" i="2"/>
  <c r="BY20" i="2"/>
  <c r="BQ20" i="2"/>
  <c r="BI20" i="2"/>
  <c r="BZ19" i="2"/>
  <c r="BR19" i="2"/>
  <c r="BJ19" i="2"/>
  <c r="CC18" i="2"/>
  <c r="BU18" i="2"/>
  <c r="BM18" i="2"/>
  <c r="CD17" i="2"/>
  <c r="BV17" i="2"/>
  <c r="BN17" i="2"/>
  <c r="BY16" i="2"/>
  <c r="BQ16" i="2"/>
  <c r="BI16" i="2"/>
  <c r="BZ15" i="2"/>
  <c r="BR15" i="2"/>
  <c r="BJ15" i="2"/>
  <c r="CC14" i="2"/>
  <c r="BU14" i="2"/>
  <c r="BM14" i="2"/>
  <c r="CD13" i="2"/>
  <c r="BV13" i="2"/>
  <c r="BN13" i="2"/>
  <c r="BY12" i="2"/>
  <c r="BQ12" i="2"/>
  <c r="BI12" i="2"/>
  <c r="CA11" i="2"/>
  <c r="BV11" i="2"/>
  <c r="BQ11" i="2"/>
  <c r="BK11" i="2"/>
  <c r="CE10" i="2"/>
  <c r="BZ10" i="2"/>
  <c r="BU10" i="2"/>
  <c r="BO10" i="2"/>
  <c r="BJ10" i="2"/>
  <c r="CD9" i="2"/>
  <c r="BY9" i="2"/>
  <c r="BU9" i="2"/>
  <c r="BQ9" i="2"/>
  <c r="BM9" i="2"/>
  <c r="BI9" i="2"/>
  <c r="CC8" i="2"/>
  <c r="BY8" i="2"/>
  <c r="BU8" i="2"/>
  <c r="BQ8" i="2"/>
  <c r="BM8" i="2"/>
  <c r="BI8" i="2"/>
  <c r="CC7" i="2"/>
  <c r="BY7" i="2"/>
  <c r="BU7" i="2"/>
  <c r="BQ7" i="2"/>
  <c r="BM7" i="2"/>
  <c r="BI7" i="2"/>
  <c r="CC6" i="2"/>
  <c r="BY6" i="2"/>
  <c r="BU6" i="2"/>
  <c r="BQ6" i="2"/>
  <c r="BM6" i="2"/>
  <c r="BI6" i="2"/>
  <c r="CC5" i="2"/>
  <c r="BY5" i="2"/>
  <c r="BU5" i="2"/>
  <c r="BQ5" i="2"/>
  <c r="BM5" i="2"/>
  <c r="BI5" i="2"/>
  <c r="CC4" i="2"/>
  <c r="BY4" i="2"/>
  <c r="BR22" i="2"/>
  <c r="BR21" i="2"/>
  <c r="CD20" i="2"/>
  <c r="BN20" i="2"/>
  <c r="BY19" i="2"/>
  <c r="BI19" i="2"/>
  <c r="BR18" i="2"/>
  <c r="BR17" i="2"/>
  <c r="CD16" i="2"/>
  <c r="BN16" i="2"/>
  <c r="BY15" i="2"/>
  <c r="BI15" i="2"/>
  <c r="BR14" i="2"/>
  <c r="BR13" i="2"/>
  <c r="CD12" i="2"/>
  <c r="BN12" i="2"/>
  <c r="BZ11" i="2"/>
  <c r="BO11" i="2"/>
  <c r="BW10" i="2"/>
  <c r="BM10" i="2"/>
  <c r="CA9" i="2"/>
  <c r="BS9" i="2"/>
  <c r="BK9" i="2"/>
  <c r="CA8" i="2"/>
  <c r="BS8" i="2"/>
  <c r="BK8" i="2"/>
  <c r="CA7" i="2"/>
  <c r="BS7" i="2"/>
  <c r="BK7" i="2"/>
  <c r="CA6" i="2"/>
  <c r="BS6" i="2"/>
  <c r="BK6" i="2"/>
  <c r="CA5" i="2"/>
  <c r="BS5" i="2"/>
  <c r="BK5" i="2"/>
  <c r="CA4" i="2"/>
  <c r="BT4" i="2"/>
  <c r="BO4" i="2"/>
  <c r="BJ4" i="2"/>
  <c r="BJ22" i="2"/>
  <c r="BJ21" i="2"/>
  <c r="BQ19" i="2"/>
  <c r="BJ18" i="2"/>
  <c r="BJ17" i="2"/>
  <c r="BQ15" i="2"/>
  <c r="BJ14" i="2"/>
  <c r="BJ13" i="2"/>
  <c r="BU11" i="2"/>
  <c r="CC10" i="2"/>
  <c r="BW9" i="2"/>
  <c r="CE8" i="2"/>
  <c r="BO8" i="2"/>
  <c r="BW7" i="2"/>
  <c r="CE6" i="2"/>
  <c r="BO6" i="2"/>
  <c r="BW5" i="2"/>
  <c r="CE4" i="2"/>
  <c r="BQ4" i="2"/>
  <c r="BL4" i="2"/>
  <c r="BI22" i="2"/>
  <c r="CD19" i="2"/>
  <c r="BY18" i="2"/>
  <c r="BU17" i="2"/>
  <c r="CD15" i="2"/>
  <c r="BY14" i="2"/>
  <c r="BU13" i="2"/>
  <c r="CD11" i="2"/>
  <c r="BI11" i="2"/>
  <c r="BN10" i="2"/>
  <c r="BT9" i="2"/>
  <c r="CB8" i="2"/>
  <c r="BL8" i="2"/>
  <c r="CB7" i="2"/>
  <c r="BL7" i="2"/>
  <c r="BT6" i="2"/>
  <c r="CB5" i="2"/>
  <c r="BL5" i="2"/>
  <c r="BP4" i="2"/>
  <c r="BK4" i="2"/>
  <c r="BQ22" i="2"/>
  <c r="CC21" i="2"/>
  <c r="BM21" i="2"/>
  <c r="CC20" i="2"/>
  <c r="BM20" i="2"/>
  <c r="BV19" i="2"/>
  <c r="BQ18" i="2"/>
  <c r="CC17" i="2"/>
  <c r="BM17" i="2"/>
  <c r="CC16" i="2"/>
  <c r="BM16" i="2"/>
  <c r="BV15" i="2"/>
  <c r="BQ14" i="2"/>
  <c r="CC13" i="2"/>
  <c r="BM13" i="2"/>
  <c r="CC12" i="2"/>
  <c r="BM12" i="2"/>
  <c r="BY11" i="2"/>
  <c r="BN11" i="2"/>
  <c r="CD10" i="2"/>
  <c r="BS10" i="2"/>
  <c r="BI10" i="2"/>
  <c r="BX9" i="2"/>
  <c r="BP9" i="2"/>
  <c r="BX8" i="2"/>
  <c r="BP8" i="2"/>
  <c r="BX7" i="2"/>
  <c r="BP7" i="2"/>
  <c r="BX6" i="2"/>
  <c r="BP6" i="2"/>
  <c r="BX5" i="2"/>
  <c r="BP5" i="2"/>
  <c r="BX4" i="2"/>
  <c r="BS4" i="2"/>
  <c r="BM4" i="2"/>
  <c r="BI4" i="2"/>
  <c r="BZ22" i="2"/>
  <c r="BZ21" i="2"/>
  <c r="BV20" i="2"/>
  <c r="BZ18" i="2"/>
  <c r="BZ17" i="2"/>
  <c r="BV16" i="2"/>
  <c r="BZ14" i="2"/>
  <c r="BZ13" i="2"/>
  <c r="BV12" i="2"/>
  <c r="BJ11" i="2"/>
  <c r="BR10" i="2"/>
  <c r="BO9" i="2"/>
  <c r="BW8" i="2"/>
  <c r="CE7" i="2"/>
  <c r="BO7" i="2"/>
  <c r="BW6" i="2"/>
  <c r="CE5" i="2"/>
  <c r="BO5" i="2"/>
  <c r="BW4" i="2"/>
  <c r="BY22" i="2"/>
  <c r="BU21" i="2"/>
  <c r="BU20" i="2"/>
  <c r="BN19" i="2"/>
  <c r="BI18" i="2"/>
  <c r="BU16" i="2"/>
  <c r="BN15" i="2"/>
  <c r="BI14" i="2"/>
  <c r="BU12" i="2"/>
  <c r="BS11" i="2"/>
  <c r="BY10" i="2"/>
  <c r="CC9" i="2"/>
  <c r="BL9" i="2"/>
  <c r="BT8" i="2"/>
  <c r="BT7" i="2"/>
  <c r="CB6" i="2"/>
  <c r="BL6" i="2"/>
  <c r="BT5" i="2"/>
  <c r="CB4" i="2"/>
  <c r="BU4" i="2"/>
  <c r="DB18" i="1"/>
  <c r="EC48" i="1"/>
  <c r="DB48" i="1" s="1"/>
  <c r="EC35" i="1"/>
  <c r="DB35" i="1" s="1"/>
  <c r="EC87" i="1"/>
  <c r="DB87" i="1" s="1"/>
  <c r="EC114" i="1"/>
  <c r="DB114" i="1" s="1"/>
  <c r="EC96" i="1"/>
  <c r="DB96" i="1" s="1"/>
  <c r="EC112" i="1"/>
  <c r="Z10" i="10" s="1"/>
  <c r="EC102" i="1"/>
  <c r="DB102" i="1" s="1"/>
  <c r="EC53" i="1"/>
  <c r="DB53" i="1" s="1"/>
  <c r="EC73" i="1"/>
  <c r="Z22" i="10" s="1"/>
  <c r="EC106" i="1"/>
  <c r="Z8" i="10" s="1"/>
  <c r="EC91" i="1"/>
  <c r="DB91" i="1" s="1"/>
  <c r="EC58" i="1"/>
  <c r="DB58" i="1" s="1"/>
  <c r="EC31" i="1"/>
  <c r="Z27" i="10" s="1"/>
  <c r="EC15" i="1"/>
  <c r="Z15" i="10" s="1"/>
  <c r="EC39" i="1"/>
  <c r="DB39" i="1" s="1"/>
  <c r="EC84" i="1"/>
  <c r="Z36" i="10" s="1"/>
  <c r="EC119" i="1"/>
  <c r="Z48" i="10" s="1"/>
  <c r="EC61" i="1"/>
  <c r="Z30" i="10" s="1"/>
  <c r="EC105" i="1"/>
  <c r="Z7" i="10" s="1"/>
  <c r="EC29" i="1"/>
  <c r="DB29" i="1" s="1"/>
  <c r="EC63" i="1"/>
  <c r="DB63" i="1" s="1"/>
  <c r="EC47" i="1"/>
  <c r="DB47" i="1" s="1"/>
  <c r="EC59" i="1"/>
  <c r="DB59" i="1" s="1"/>
  <c r="EC64" i="1"/>
  <c r="DB64" i="1" s="1"/>
  <c r="EC68" i="1"/>
  <c r="DB68" i="1" s="1"/>
  <c r="EC62" i="1"/>
  <c r="DB62" i="1" s="1"/>
  <c r="EC8" i="1"/>
  <c r="DB8" i="1" s="1"/>
  <c r="EC12" i="1"/>
  <c r="Z14" i="10" s="1"/>
  <c r="EC24" i="1"/>
  <c r="DB24" i="1" s="1"/>
  <c r="EC86" i="1"/>
  <c r="DB86" i="1" s="1"/>
  <c r="EC28" i="1"/>
  <c r="Z42" i="10" s="1"/>
  <c r="EC83" i="1"/>
  <c r="DB83" i="1" s="1"/>
  <c r="EC6" i="1"/>
  <c r="Z19" i="10" s="1"/>
  <c r="EC100" i="1"/>
  <c r="DB100" i="1" s="1"/>
  <c r="EC116" i="1"/>
  <c r="DB116" i="1" s="1"/>
  <c r="EC69" i="1"/>
  <c r="DB69" i="1" s="1"/>
  <c r="EC94" i="1"/>
  <c r="DB94" i="1" s="1"/>
  <c r="EC107" i="1"/>
  <c r="DB107" i="1" s="1"/>
  <c r="EC42" i="1"/>
  <c r="DB42" i="1" s="1"/>
  <c r="EC16" i="1"/>
  <c r="DB16" i="1" s="1"/>
  <c r="EC57" i="1"/>
  <c r="DB57" i="1" s="1"/>
  <c r="EC13" i="1"/>
  <c r="DB13" i="1" s="1"/>
  <c r="EC4" i="1"/>
  <c r="DB4" i="1" s="1"/>
  <c r="EC37" i="1"/>
  <c r="DB37" i="1" s="1"/>
  <c r="EC95" i="1"/>
  <c r="DB95" i="1" s="1"/>
  <c r="EC3" i="1"/>
  <c r="EC21" i="1"/>
  <c r="DB21" i="1" s="1"/>
  <c r="EC77" i="1"/>
  <c r="Z24" i="10" s="1"/>
  <c r="EC85" i="1"/>
  <c r="DB85" i="1" s="1"/>
  <c r="EC44" i="1"/>
  <c r="DB44" i="1" s="1"/>
  <c r="EC67" i="1"/>
  <c r="DB67" i="1" s="1"/>
  <c r="EC11" i="1"/>
  <c r="DB11" i="1" s="1"/>
  <c r="EC17" i="1"/>
  <c r="DB17" i="1" s="1"/>
  <c r="EC65" i="1"/>
  <c r="DB65" i="1" s="1"/>
  <c r="EC76" i="1"/>
  <c r="DB76" i="1" s="1"/>
  <c r="EC89" i="1"/>
  <c r="DB89" i="1" s="1"/>
  <c r="EC111" i="1"/>
  <c r="DB111" i="1" s="1"/>
  <c r="EC125" i="1"/>
  <c r="DB125" i="1" s="1"/>
  <c r="EC88" i="1"/>
  <c r="DB88" i="1" s="1"/>
  <c r="EC104" i="1"/>
  <c r="DB104" i="1" s="1"/>
  <c r="EC120" i="1"/>
  <c r="DB120" i="1" s="1"/>
  <c r="EC118" i="1"/>
  <c r="DB118" i="1" s="1"/>
  <c r="EC22" i="1"/>
  <c r="Z41" i="10" s="1"/>
  <c r="EC25" i="1"/>
  <c r="Z40" i="10" s="1"/>
  <c r="EC90" i="1"/>
  <c r="Z25" i="10" s="1"/>
  <c r="EC122" i="1"/>
  <c r="DB122" i="1" s="1"/>
  <c r="EC123" i="1"/>
  <c r="Z38" i="10" s="1"/>
  <c r="EC121" i="1"/>
  <c r="Z37" i="10" s="1"/>
  <c r="EC32" i="1"/>
  <c r="DB32" i="1" s="1"/>
  <c r="EC34" i="1"/>
  <c r="DB34" i="1" s="1"/>
  <c r="EC51" i="1"/>
  <c r="Z29" i="10" s="1"/>
  <c r="EC81" i="1"/>
  <c r="DB81" i="1" s="1"/>
  <c r="EC52" i="1"/>
  <c r="DB52" i="1" s="1"/>
  <c r="EC41" i="1"/>
  <c r="Z28" i="10" s="1"/>
  <c r="EC19" i="1"/>
  <c r="DB19" i="1" s="1"/>
  <c r="EC103" i="1"/>
  <c r="DB103" i="1" s="1"/>
  <c r="EC97" i="1"/>
  <c r="DB97" i="1" s="1"/>
  <c r="EC43" i="1"/>
  <c r="DB43" i="1" s="1"/>
  <c r="EC115" i="1"/>
  <c r="Z5" i="10" s="1"/>
  <c r="EC33" i="1"/>
  <c r="DB33" i="1" s="1"/>
  <c r="EC60" i="1"/>
  <c r="DB60" i="1" s="1"/>
  <c r="EC54" i="1"/>
  <c r="DB54" i="1" s="1"/>
  <c r="EC36" i="1"/>
  <c r="DB36" i="1" s="1"/>
  <c r="EC9" i="1"/>
  <c r="Z20" i="10" s="1"/>
  <c r="EC98" i="1"/>
  <c r="DB98" i="1" s="1"/>
  <c r="EC5" i="1"/>
  <c r="DB5" i="1" s="1"/>
  <c r="EC93" i="1"/>
  <c r="Z47" i="10" s="1"/>
  <c r="EC92" i="1"/>
  <c r="DB92" i="1" s="1"/>
  <c r="EC108" i="1"/>
  <c r="DB108" i="1" s="1"/>
  <c r="EC124" i="1"/>
  <c r="DB124" i="1" s="1"/>
  <c r="EC66" i="1"/>
  <c r="DB66" i="1" s="1"/>
  <c r="EC110" i="1"/>
  <c r="DB110" i="1" s="1"/>
  <c r="EC74" i="1"/>
  <c r="DB74" i="1" s="1"/>
  <c r="EC113" i="1"/>
  <c r="DB113" i="1" s="1"/>
  <c r="EC71" i="1"/>
  <c r="Z21" i="10" s="1"/>
  <c r="EC79" i="1"/>
  <c r="Z33" i="10" s="1"/>
  <c r="EC75" i="1"/>
  <c r="Z23" i="10" s="1"/>
  <c r="EC40" i="1"/>
  <c r="DB40" i="1" s="1"/>
  <c r="EC38" i="1"/>
  <c r="DB38" i="1" s="1"/>
  <c r="EC46" i="1"/>
  <c r="DB46" i="1" s="1"/>
  <c r="EC55" i="1"/>
  <c r="DB55" i="1" s="1"/>
  <c r="EC20" i="1"/>
  <c r="Z17" i="10" s="1"/>
  <c r="EC26" i="1"/>
  <c r="DB26" i="1" s="1"/>
  <c r="EC49" i="1"/>
  <c r="DB49" i="1" s="1"/>
  <c r="EC99" i="1"/>
  <c r="DB99" i="1" s="1"/>
  <c r="EC109" i="1"/>
  <c r="Z9" i="10" s="1"/>
  <c r="EC50" i="1"/>
  <c r="DB50" i="1" s="1"/>
  <c r="EC101" i="1"/>
  <c r="DB101" i="1" s="1"/>
  <c r="EC23" i="1"/>
  <c r="DB23" i="1" s="1"/>
  <c r="EC56" i="1"/>
  <c r="DB56" i="1" s="1"/>
  <c r="EC82" i="1"/>
  <c r="Z46" i="10" s="1"/>
  <c r="EC117" i="1"/>
  <c r="Z6" i="10" s="1"/>
  <c r="EC27" i="1"/>
  <c r="DB27" i="1" s="1"/>
  <c r="EC45" i="1"/>
  <c r="DB45" i="1" s="1"/>
  <c r="EC80" i="1"/>
  <c r="Z32" i="10" s="1"/>
  <c r="CD3" i="2"/>
  <c r="BZ3" i="2"/>
  <c r="BV3" i="2"/>
  <c r="BR3" i="2"/>
  <c r="BN3" i="2"/>
  <c r="BY3" i="2"/>
  <c r="BQ3" i="2"/>
  <c r="CC3" i="2"/>
  <c r="BU3" i="2"/>
  <c r="BM3" i="2"/>
  <c r="BI3" i="2"/>
  <c r="CA3" i="2"/>
  <c r="BS3" i="2"/>
  <c r="BK3" i="2"/>
  <c r="BX3" i="2"/>
  <c r="BP3" i="2"/>
  <c r="BW3" i="2"/>
  <c r="CB3" i="2"/>
  <c r="BL3" i="2"/>
  <c r="BJ3" i="2"/>
  <c r="CE3" i="2"/>
  <c r="BO3" i="2"/>
  <c r="BT3" i="2"/>
  <c r="CW1" i="1"/>
  <c r="CU1" i="1"/>
  <c r="CT1" i="1"/>
  <c r="CS1" i="1"/>
  <c r="CR1" i="1"/>
  <c r="CQ1" i="1"/>
  <c r="CP1" i="1"/>
  <c r="CO1" i="1"/>
  <c r="CN1" i="1"/>
  <c r="CM1" i="1"/>
  <c r="CL1" i="1"/>
  <c r="CK1" i="1"/>
  <c r="CJ1" i="1"/>
  <c r="CI1" i="1"/>
  <c r="CH1" i="1"/>
  <c r="CG1" i="1"/>
  <c r="CF1" i="1"/>
  <c r="CE1" i="1"/>
  <c r="CD1" i="1"/>
  <c r="CC1" i="1"/>
  <c r="CB1" i="1"/>
  <c r="CA1" i="1"/>
  <c r="BZ1" i="1"/>
  <c r="BY1" i="1"/>
  <c r="BX1" i="1"/>
  <c r="BW1" i="1"/>
  <c r="BV1" i="1"/>
  <c r="BU1" i="1"/>
  <c r="BT1" i="1"/>
  <c r="BS1" i="1"/>
  <c r="BR1" i="1"/>
  <c r="BP1" i="1"/>
  <c r="BO1" i="1"/>
  <c r="BN1" i="1"/>
  <c r="AG1" i="1"/>
  <c r="AF1" i="1"/>
  <c r="CG3" i="1"/>
  <c r="CH3" i="1" s="1"/>
  <c r="CF3" i="1"/>
  <c r="CB3" i="1"/>
  <c r="CD3" i="1" s="1"/>
  <c r="CA3" i="1"/>
  <c r="CC3" i="1" s="1"/>
  <c r="BS3" i="1"/>
  <c r="V21" i="3"/>
  <c r="DB3" i="1" l="1"/>
  <c r="Z18" i="10"/>
  <c r="DB109" i="1"/>
  <c r="DB41" i="1"/>
  <c r="DB75" i="1"/>
  <c r="DB6" i="1"/>
  <c r="DB73" i="1"/>
  <c r="DB117" i="1"/>
  <c r="DB79" i="1"/>
  <c r="DB77" i="1"/>
  <c r="DB12" i="1"/>
  <c r="DB84" i="1"/>
  <c r="DB20" i="1"/>
  <c r="DB61" i="1"/>
  <c r="DB15" i="1"/>
  <c r="DB106" i="1"/>
  <c r="DB112" i="1"/>
  <c r="DB90" i="1"/>
  <c r="DB119" i="1"/>
  <c r="DB31" i="1"/>
  <c r="DB9" i="1"/>
  <c r="DB121" i="1"/>
  <c r="DB25" i="1"/>
  <c r="DB80" i="1"/>
  <c r="DB82" i="1"/>
  <c r="DB71" i="1"/>
  <c r="DB93" i="1"/>
  <c r="DB115" i="1"/>
  <c r="DB51" i="1"/>
  <c r="DB123" i="1"/>
  <c r="DB22" i="1"/>
  <c r="DB28" i="1"/>
  <c r="DB105" i="1"/>
  <c r="BX6" i="1"/>
  <c r="BW6" i="1"/>
  <c r="BX10" i="1"/>
  <c r="BW10" i="1"/>
  <c r="BX13" i="1"/>
  <c r="BW13" i="1"/>
  <c r="BX16" i="1"/>
  <c r="BW16" i="1"/>
  <c r="BX19" i="1"/>
  <c r="BW19" i="1"/>
  <c r="BX22" i="1"/>
  <c r="BW22" i="1"/>
  <c r="CZ22" i="1" s="1"/>
  <c r="BX25" i="1"/>
  <c r="BW25" i="1"/>
  <c r="BX29" i="1"/>
  <c r="BW29" i="1"/>
  <c r="BX5" i="1"/>
  <c r="BW5" i="1"/>
  <c r="BX8" i="1"/>
  <c r="BW8" i="1"/>
  <c r="BX11" i="1"/>
  <c r="BW11" i="1"/>
  <c r="BX14" i="1"/>
  <c r="BW14" i="1"/>
  <c r="BX17" i="1"/>
  <c r="BW17" i="1"/>
  <c r="BX21" i="1"/>
  <c r="BW21" i="1"/>
  <c r="BX4" i="1"/>
  <c r="BW4" i="1"/>
  <c r="BX7" i="1"/>
  <c r="BW7" i="1"/>
  <c r="BX9" i="1"/>
  <c r="BW9" i="1"/>
  <c r="BX12" i="1"/>
  <c r="BW12" i="1"/>
  <c r="BX15" i="1"/>
  <c r="BW15" i="1"/>
  <c r="BX18" i="1"/>
  <c r="BW18" i="1"/>
  <c r="BX20" i="1"/>
  <c r="BW20" i="1"/>
  <c r="BX23" i="1"/>
  <c r="BW23" i="1"/>
  <c r="BX24" i="1"/>
  <c r="BW24" i="1"/>
  <c r="BX26" i="1"/>
  <c r="BW26" i="1"/>
  <c r="BX27" i="1"/>
  <c r="BW27" i="1"/>
  <c r="BX28" i="1"/>
  <c r="BW28" i="1"/>
  <c r="BX30" i="1"/>
  <c r="BW30" i="1"/>
  <c r="BX31" i="1"/>
  <c r="BW31" i="1"/>
  <c r="CZ31" i="1" s="1"/>
  <c r="BX32" i="1"/>
  <c r="BW32" i="1"/>
  <c r="BX33" i="1"/>
  <c r="BW33" i="1"/>
  <c r="BX34" i="1"/>
  <c r="BW34" i="1"/>
  <c r="BX35" i="1"/>
  <c r="BW35" i="1"/>
  <c r="BX36" i="1"/>
  <c r="BW36" i="1"/>
  <c r="BX37" i="1"/>
  <c r="BW37" i="1"/>
  <c r="BX38" i="1"/>
  <c r="BW38" i="1"/>
  <c r="BX39" i="1"/>
  <c r="BW39" i="1"/>
  <c r="BX40" i="1"/>
  <c r="BW40" i="1"/>
  <c r="BX41" i="1"/>
  <c r="BW41" i="1"/>
  <c r="BX42" i="1"/>
  <c r="BW42" i="1"/>
  <c r="BX43" i="1"/>
  <c r="BW43" i="1"/>
  <c r="BX44" i="1"/>
  <c r="BW44" i="1"/>
  <c r="BX45" i="1"/>
  <c r="BW45" i="1"/>
  <c r="BX46" i="1"/>
  <c r="BW46" i="1"/>
  <c r="BW47" i="1"/>
  <c r="BX47" i="1"/>
  <c r="BX48" i="1"/>
  <c r="BW48" i="1"/>
  <c r="BX49" i="1"/>
  <c r="BW49" i="1"/>
  <c r="BX50" i="1"/>
  <c r="BW50" i="1"/>
  <c r="BX51" i="1"/>
  <c r="BW51" i="1"/>
  <c r="BX52" i="1"/>
  <c r="BW52" i="1"/>
  <c r="BX53" i="1"/>
  <c r="BW53" i="1"/>
  <c r="BX54" i="1"/>
  <c r="BW54" i="1"/>
  <c r="BX55" i="1"/>
  <c r="BW55" i="1"/>
  <c r="BX56" i="1"/>
  <c r="BW56" i="1"/>
  <c r="BX57" i="1"/>
  <c r="BW57" i="1"/>
  <c r="BX58" i="1"/>
  <c r="BW58" i="1"/>
  <c r="BX59" i="1"/>
  <c r="BW59" i="1"/>
  <c r="BX60" i="1"/>
  <c r="BW60" i="1"/>
  <c r="BX61" i="1"/>
  <c r="BW61" i="1"/>
  <c r="BX62" i="1"/>
  <c r="BW62" i="1"/>
  <c r="BW63" i="1"/>
  <c r="BX63" i="1"/>
  <c r="BX64" i="1"/>
  <c r="BW64" i="1"/>
  <c r="BX65" i="1"/>
  <c r="BW65" i="1"/>
  <c r="BX66" i="1"/>
  <c r="BW66" i="1"/>
  <c r="BX67" i="1"/>
  <c r="BW67" i="1"/>
  <c r="BX68" i="1"/>
  <c r="BW68" i="1"/>
  <c r="BX69" i="1"/>
  <c r="BW69" i="1"/>
  <c r="BX70" i="1"/>
  <c r="BW70" i="1"/>
  <c r="BX71" i="1"/>
  <c r="BW71" i="1"/>
  <c r="BX72" i="1"/>
  <c r="BW72" i="1"/>
  <c r="BX73" i="1"/>
  <c r="BW73" i="1"/>
  <c r="BX74" i="1"/>
  <c r="BW74" i="1"/>
  <c r="BW75" i="1"/>
  <c r="BX75" i="1"/>
  <c r="BX76" i="1"/>
  <c r="BW76" i="1"/>
  <c r="BX77" i="1"/>
  <c r="BW77" i="1"/>
  <c r="BX78" i="1"/>
  <c r="BW78" i="1"/>
  <c r="BW79" i="1"/>
  <c r="BX79" i="1"/>
  <c r="BX80" i="1"/>
  <c r="BW80" i="1"/>
  <c r="BX81" i="1"/>
  <c r="BW81" i="1"/>
  <c r="BX82" i="1"/>
  <c r="BW82" i="1"/>
  <c r="BX83" i="1"/>
  <c r="BW83" i="1"/>
  <c r="BX84" i="1"/>
  <c r="BW84" i="1"/>
  <c r="BX85" i="1"/>
  <c r="BW85" i="1"/>
  <c r="BX86" i="1"/>
  <c r="BW86" i="1"/>
  <c r="BX87" i="1"/>
  <c r="BW87" i="1"/>
  <c r="BX88" i="1"/>
  <c r="BW88" i="1"/>
  <c r="BX89" i="1"/>
  <c r="BW89" i="1"/>
  <c r="BX90" i="1"/>
  <c r="BW90" i="1"/>
  <c r="BX91" i="1"/>
  <c r="BW91" i="1"/>
  <c r="BX92" i="1"/>
  <c r="BW92" i="1"/>
  <c r="BX93" i="1"/>
  <c r="BW93" i="1"/>
  <c r="BX94" i="1"/>
  <c r="BW94" i="1"/>
  <c r="BW95" i="1"/>
  <c r="BX95" i="1"/>
  <c r="BX96" i="1"/>
  <c r="BW96" i="1"/>
  <c r="BW97" i="1"/>
  <c r="BX98" i="1"/>
  <c r="BW98" i="1"/>
  <c r="BX99" i="1"/>
  <c r="BW99" i="1"/>
  <c r="BX100" i="1"/>
  <c r="BW100" i="1"/>
  <c r="BX101" i="1"/>
  <c r="BW101" i="1"/>
  <c r="BX102" i="1"/>
  <c r="BW102" i="1"/>
  <c r="BX103" i="1"/>
  <c r="BW103" i="1"/>
  <c r="BX104" i="1"/>
  <c r="BW104" i="1"/>
  <c r="BX105" i="1"/>
  <c r="BW105" i="1"/>
  <c r="CZ105" i="1" s="1"/>
  <c r="BX106" i="1"/>
  <c r="BW106" i="1"/>
  <c r="BX107" i="1"/>
  <c r="BW107" i="1"/>
  <c r="BX108" i="1"/>
  <c r="BW108" i="1"/>
  <c r="BX109" i="1"/>
  <c r="BW109" i="1"/>
  <c r="BX110" i="1"/>
  <c r="BW110" i="1"/>
  <c r="BW111" i="1"/>
  <c r="BX111" i="1"/>
  <c r="BX112" i="1"/>
  <c r="BW112" i="1"/>
  <c r="BX113" i="1"/>
  <c r="BW113" i="1"/>
  <c r="BX114" i="1"/>
  <c r="BW114" i="1"/>
  <c r="BX115" i="1"/>
  <c r="BW115" i="1"/>
  <c r="BX116" i="1"/>
  <c r="BW116" i="1"/>
  <c r="BX117" i="1"/>
  <c r="BW117" i="1"/>
  <c r="BX118" i="1"/>
  <c r="BW118" i="1"/>
  <c r="BX119" i="1"/>
  <c r="BW119" i="1"/>
  <c r="BX120" i="1"/>
  <c r="BW120" i="1"/>
  <c r="BX121" i="1"/>
  <c r="BW121" i="1"/>
  <c r="BX122" i="1"/>
  <c r="BW122" i="1"/>
  <c r="BX123" i="1"/>
  <c r="BW123" i="1"/>
  <c r="BX124" i="1"/>
  <c r="BW124" i="1"/>
  <c r="BX125" i="1"/>
  <c r="BW125" i="1"/>
  <c r="BX97" i="1"/>
  <c r="BX3" i="1"/>
  <c r="CI3" i="1"/>
  <c r="CJ3" i="1" s="1"/>
  <c r="BW3" i="1"/>
  <c r="N125" i="10"/>
  <c r="M125" i="10" s="1"/>
  <c r="N124" i="10"/>
  <c r="M124" i="10" s="1"/>
  <c r="N123" i="10"/>
  <c r="M123" i="10" s="1"/>
  <c r="N122" i="10"/>
  <c r="M122" i="10" s="1"/>
  <c r="N121" i="10"/>
  <c r="M121" i="10" s="1"/>
  <c r="N120" i="10"/>
  <c r="M120" i="10" s="1"/>
  <c r="N119" i="10"/>
  <c r="M119" i="10" s="1"/>
  <c r="N118" i="10"/>
  <c r="M118" i="10" s="1"/>
  <c r="N117" i="10"/>
  <c r="M117" i="10" s="1"/>
  <c r="N116" i="10"/>
  <c r="M116" i="10" s="1"/>
  <c r="N115" i="10"/>
  <c r="M115" i="10" s="1"/>
  <c r="N114" i="10"/>
  <c r="M114" i="10" s="1"/>
  <c r="N113" i="10"/>
  <c r="M113" i="10" s="1"/>
  <c r="N112" i="10"/>
  <c r="M112" i="10" s="1"/>
  <c r="N111" i="10"/>
  <c r="M111" i="10" s="1"/>
  <c r="N110" i="10"/>
  <c r="M110" i="10" s="1"/>
  <c r="N109" i="10"/>
  <c r="M109" i="10" s="1"/>
  <c r="N108" i="10"/>
  <c r="M108" i="10" s="1"/>
  <c r="N107" i="10"/>
  <c r="M107" i="10" s="1"/>
  <c r="N106" i="10"/>
  <c r="M106" i="10" s="1"/>
  <c r="N105" i="10"/>
  <c r="M105" i="10" s="1"/>
  <c r="N104" i="10"/>
  <c r="M104" i="10" s="1"/>
  <c r="N103" i="10"/>
  <c r="M103" i="10" s="1"/>
  <c r="N102" i="10"/>
  <c r="M102" i="10" s="1"/>
  <c r="N101" i="10"/>
  <c r="M101" i="10" s="1"/>
  <c r="N100" i="10"/>
  <c r="M100" i="10" s="1"/>
  <c r="N99" i="10"/>
  <c r="M99" i="10" s="1"/>
  <c r="N98" i="10"/>
  <c r="M98" i="10" s="1"/>
  <c r="N97" i="10"/>
  <c r="M97" i="10" s="1"/>
  <c r="N96" i="10"/>
  <c r="M96" i="10" s="1"/>
  <c r="N95" i="10"/>
  <c r="M95" i="10" s="1"/>
  <c r="N94" i="10"/>
  <c r="M94" i="10" s="1"/>
  <c r="N93" i="10"/>
  <c r="M93" i="10" s="1"/>
  <c r="N92" i="10"/>
  <c r="M92" i="10" s="1"/>
  <c r="N91" i="10"/>
  <c r="M91" i="10" s="1"/>
  <c r="N90" i="10"/>
  <c r="M90" i="10" s="1"/>
  <c r="N89" i="10"/>
  <c r="M89" i="10" s="1"/>
  <c r="N88" i="10"/>
  <c r="M88" i="10" s="1"/>
  <c r="N87" i="10"/>
  <c r="M87" i="10" s="1"/>
  <c r="N86" i="10"/>
  <c r="M86" i="10" s="1"/>
  <c r="N85" i="10"/>
  <c r="M85" i="10" s="1"/>
  <c r="N84" i="10"/>
  <c r="M84" i="10" s="1"/>
  <c r="N83" i="10"/>
  <c r="M83" i="10" s="1"/>
  <c r="N82" i="10"/>
  <c r="M82" i="10" s="1"/>
  <c r="N81" i="10"/>
  <c r="M81" i="10" s="1"/>
  <c r="N80" i="10"/>
  <c r="M80" i="10" s="1"/>
  <c r="N79" i="10"/>
  <c r="M79" i="10" s="1"/>
  <c r="N78" i="10"/>
  <c r="M78" i="10" s="1"/>
  <c r="N77" i="10"/>
  <c r="M77" i="10" s="1"/>
  <c r="N76" i="10"/>
  <c r="M76" i="10" s="1"/>
  <c r="N75" i="10"/>
  <c r="M75" i="10" s="1"/>
  <c r="N74" i="10"/>
  <c r="M74" i="10" s="1"/>
  <c r="N73" i="10"/>
  <c r="M73" i="10" s="1"/>
  <c r="N72" i="10"/>
  <c r="M72" i="10" s="1"/>
  <c r="N71" i="10"/>
  <c r="M71" i="10" s="1"/>
  <c r="N70" i="10"/>
  <c r="M70" i="10" s="1"/>
  <c r="N69" i="10"/>
  <c r="M69" i="10" s="1"/>
  <c r="N68" i="10"/>
  <c r="M68" i="10" s="1"/>
  <c r="N67" i="10"/>
  <c r="M67" i="10" s="1"/>
  <c r="N66" i="10"/>
  <c r="M66" i="10" s="1"/>
  <c r="N65" i="10"/>
  <c r="M65" i="10" s="1"/>
  <c r="N64" i="10"/>
  <c r="M64" i="10" s="1"/>
  <c r="N63" i="10"/>
  <c r="M63" i="10" s="1"/>
  <c r="N62" i="10"/>
  <c r="M62" i="10" s="1"/>
  <c r="N61" i="10"/>
  <c r="M61" i="10" s="1"/>
  <c r="N60" i="10"/>
  <c r="M60" i="10" s="1"/>
  <c r="N59" i="10"/>
  <c r="M59" i="10" s="1"/>
  <c r="N58" i="10"/>
  <c r="M58" i="10" s="1"/>
  <c r="N57" i="10"/>
  <c r="M57" i="10" s="1"/>
  <c r="N56" i="10"/>
  <c r="M56" i="10" s="1"/>
  <c r="N55" i="10"/>
  <c r="M55" i="10" s="1"/>
  <c r="N54" i="10"/>
  <c r="M54" i="10" s="1"/>
  <c r="N53" i="10"/>
  <c r="M53" i="10" s="1"/>
  <c r="N52" i="10"/>
  <c r="M52" i="10" s="1"/>
  <c r="N51" i="10"/>
  <c r="M51" i="10" s="1"/>
  <c r="N50" i="10"/>
  <c r="M50" i="10" s="1"/>
  <c r="N49" i="10"/>
  <c r="M49" i="10" s="1"/>
  <c r="N48" i="10"/>
  <c r="M48" i="10" s="1"/>
  <c r="N47" i="10"/>
  <c r="M47" i="10" s="1"/>
  <c r="N46" i="10"/>
  <c r="M46" i="10" s="1"/>
  <c r="N45" i="10"/>
  <c r="M45" i="10" s="1"/>
  <c r="N44" i="10"/>
  <c r="M44" i="10" s="1"/>
  <c r="N43" i="10"/>
  <c r="M43" i="10" s="1"/>
  <c r="N42" i="10"/>
  <c r="M42" i="10" s="1"/>
  <c r="N41" i="10"/>
  <c r="M41" i="10" s="1"/>
  <c r="N40" i="10"/>
  <c r="M40" i="10" s="1"/>
  <c r="N39" i="10"/>
  <c r="M39" i="10" s="1"/>
  <c r="N38" i="10"/>
  <c r="M38" i="10" s="1"/>
  <c r="N37" i="10"/>
  <c r="M37" i="10" s="1"/>
  <c r="N36" i="10"/>
  <c r="M36" i="10" s="1"/>
  <c r="N35" i="10"/>
  <c r="M35" i="10" s="1"/>
  <c r="N34" i="10"/>
  <c r="M34" i="10" s="1"/>
  <c r="N33" i="10"/>
  <c r="M33" i="10" s="1"/>
  <c r="N32" i="10"/>
  <c r="M32" i="10" s="1"/>
  <c r="N31" i="10"/>
  <c r="M31" i="10" s="1"/>
  <c r="N30" i="10"/>
  <c r="M30" i="10" s="1"/>
  <c r="N29" i="10"/>
  <c r="M29" i="10" s="1"/>
  <c r="N28" i="10"/>
  <c r="M28" i="10" s="1"/>
  <c r="N27" i="10"/>
  <c r="M27" i="10" s="1"/>
  <c r="N26" i="10"/>
  <c r="M26" i="10" s="1"/>
  <c r="N25" i="10"/>
  <c r="M25" i="10" s="1"/>
  <c r="N24" i="10"/>
  <c r="M24" i="10" s="1"/>
  <c r="N23" i="10"/>
  <c r="M23" i="10" s="1"/>
  <c r="N22" i="10"/>
  <c r="M22" i="10" s="1"/>
  <c r="N21" i="10"/>
  <c r="M21" i="10" s="1"/>
  <c r="N20" i="10"/>
  <c r="M20" i="10" s="1"/>
  <c r="N19" i="10"/>
  <c r="M19" i="10" s="1"/>
  <c r="N18" i="10"/>
  <c r="M18" i="10" s="1"/>
  <c r="N17" i="10"/>
  <c r="M17" i="10" s="1"/>
  <c r="N16" i="10"/>
  <c r="M16" i="10" s="1"/>
  <c r="N15" i="10"/>
  <c r="M15" i="10" s="1"/>
  <c r="N14" i="10"/>
  <c r="M14" i="10" s="1"/>
  <c r="N13" i="10"/>
  <c r="M13" i="10" s="1"/>
  <c r="N12" i="10"/>
  <c r="M12" i="10" s="1"/>
  <c r="N11" i="10"/>
  <c r="M11" i="10" s="1"/>
  <c r="N10" i="10"/>
  <c r="M10" i="10" s="1"/>
  <c r="N9" i="10"/>
  <c r="M9" i="10" s="1"/>
  <c r="N8" i="10"/>
  <c r="M8" i="10" s="1"/>
  <c r="N7" i="10"/>
  <c r="M7" i="10" s="1"/>
  <c r="N6" i="10"/>
  <c r="M6" i="10" s="1"/>
  <c r="N5" i="10"/>
  <c r="M5" i="10" s="1"/>
  <c r="N4" i="10"/>
  <c r="M4" i="10" s="1"/>
  <c r="M3" i="10"/>
  <c r="CB2" i="3"/>
  <c r="CB3" i="3"/>
  <c r="CB4" i="3"/>
  <c r="CB5" i="3"/>
  <c r="CB6" i="3"/>
  <c r="CA6" i="3"/>
  <c r="BZ6" i="3"/>
  <c r="CA5" i="3"/>
  <c r="BZ5" i="3"/>
  <c r="CA4" i="3"/>
  <c r="BZ4" i="3"/>
  <c r="CA3" i="3"/>
  <c r="BZ3" i="3"/>
  <c r="CA2" i="3"/>
  <c r="BZ2" i="3"/>
  <c r="BW6" i="3"/>
  <c r="BY6" i="3" s="1"/>
  <c r="BY5" i="3"/>
  <c r="BW5" i="3"/>
  <c r="BX5" i="3" s="1"/>
  <c r="BY4" i="3"/>
  <c r="BX4" i="3"/>
  <c r="BW4" i="3"/>
  <c r="BW3" i="3"/>
  <c r="BY3" i="3" s="1"/>
  <c r="BW2" i="3"/>
  <c r="BY2" i="3" s="1"/>
  <c r="CZ125" i="1" l="1"/>
  <c r="DA125" i="1" s="1"/>
  <c r="CZ119" i="1"/>
  <c r="DA119" i="1" s="1"/>
  <c r="CZ113" i="1"/>
  <c r="DA113" i="1" s="1"/>
  <c r="CZ107" i="1"/>
  <c r="DA107" i="1" s="1"/>
  <c r="CZ101" i="1"/>
  <c r="DA101" i="1" s="1"/>
  <c r="CZ95" i="1"/>
  <c r="DA95" i="1" s="1"/>
  <c r="CZ47" i="1"/>
  <c r="DA47" i="1" s="1"/>
  <c r="CZ111" i="1"/>
  <c r="DA111" i="1" s="1"/>
  <c r="CZ96" i="1"/>
  <c r="DA96" i="1" s="1"/>
  <c r="CZ94" i="1"/>
  <c r="DA94" i="1" s="1"/>
  <c r="CZ92" i="1"/>
  <c r="DA92" i="1" s="1"/>
  <c r="CZ90" i="1"/>
  <c r="DA90" i="1" s="1"/>
  <c r="Q3" i="10" s="1"/>
  <c r="CZ88" i="1"/>
  <c r="DA88" i="1" s="1"/>
  <c r="CZ86" i="1"/>
  <c r="DA86" i="1" s="1"/>
  <c r="CZ84" i="1"/>
  <c r="DA84" i="1" s="1"/>
  <c r="Q5" i="10" s="1"/>
  <c r="CZ82" i="1"/>
  <c r="DA82" i="1" s="1"/>
  <c r="Q6" i="10" s="1"/>
  <c r="CZ80" i="1"/>
  <c r="DA80" i="1" s="1"/>
  <c r="CZ78" i="1"/>
  <c r="DA78" i="1" s="1"/>
  <c r="CZ76" i="1"/>
  <c r="DA76" i="1" s="1"/>
  <c r="CZ74" i="1"/>
  <c r="DA74" i="1" s="1"/>
  <c r="CZ72" i="1"/>
  <c r="DA72" i="1" s="1"/>
  <c r="CZ70" i="1"/>
  <c r="DA70" i="1" s="1"/>
  <c r="CZ68" i="1"/>
  <c r="DA68" i="1" s="1"/>
  <c r="CZ66" i="1"/>
  <c r="DA66" i="1" s="1"/>
  <c r="CZ64" i="1"/>
  <c r="DA64" i="1" s="1"/>
  <c r="CZ62" i="1"/>
  <c r="DA62" i="1" s="1"/>
  <c r="CZ60" i="1"/>
  <c r="DA60" i="1" s="1"/>
  <c r="CZ58" i="1"/>
  <c r="DA58" i="1" s="1"/>
  <c r="CZ56" i="1"/>
  <c r="DA56" i="1" s="1"/>
  <c r="CZ54" i="1"/>
  <c r="DA54" i="1" s="1"/>
  <c r="CZ52" i="1"/>
  <c r="DA52" i="1" s="1"/>
  <c r="CZ50" i="1"/>
  <c r="DA50" i="1" s="1"/>
  <c r="CZ48" i="1"/>
  <c r="DA48" i="1" s="1"/>
  <c r="CZ46" i="1"/>
  <c r="DA46" i="1" s="1"/>
  <c r="CZ44" i="1"/>
  <c r="DA44" i="1" s="1"/>
  <c r="CZ42" i="1"/>
  <c r="DA42" i="1" s="1"/>
  <c r="CZ38" i="1"/>
  <c r="DA38" i="1" s="1"/>
  <c r="Q14" i="10" s="1"/>
  <c r="CZ36" i="1"/>
  <c r="DA36" i="1" s="1"/>
  <c r="CZ34" i="1"/>
  <c r="DA34" i="1" s="1"/>
  <c r="CZ32" i="1"/>
  <c r="DA32" i="1" s="1"/>
  <c r="CZ30" i="1"/>
  <c r="DA30" i="1" s="1"/>
  <c r="CZ27" i="1"/>
  <c r="DA27" i="1" s="1"/>
  <c r="CZ24" i="1"/>
  <c r="DA24" i="1" s="1"/>
  <c r="CZ20" i="1"/>
  <c r="DA20" i="1" s="1"/>
  <c r="CZ15" i="1"/>
  <c r="DA15" i="1" s="1"/>
  <c r="CZ9" i="1"/>
  <c r="DA9" i="1" s="1"/>
  <c r="CZ4" i="1"/>
  <c r="DA4" i="1" s="1"/>
  <c r="CZ17" i="1"/>
  <c r="DA17" i="1" s="1"/>
  <c r="CZ11" i="1"/>
  <c r="DA11" i="1" s="1"/>
  <c r="CZ5" i="1"/>
  <c r="DA5" i="1" s="1"/>
  <c r="CZ25" i="1"/>
  <c r="DA25" i="1" s="1"/>
  <c r="CZ19" i="1"/>
  <c r="DA19" i="1" s="1"/>
  <c r="CZ13" i="1"/>
  <c r="DA13" i="1" s="1"/>
  <c r="CZ6" i="1"/>
  <c r="DA6" i="1" s="1"/>
  <c r="CZ123" i="1"/>
  <c r="DA123" i="1" s="1"/>
  <c r="CZ117" i="1"/>
  <c r="DA117" i="1" s="1"/>
  <c r="CZ99" i="1"/>
  <c r="DA99" i="1" s="1"/>
  <c r="CZ124" i="1"/>
  <c r="DA124" i="1" s="1"/>
  <c r="CZ122" i="1"/>
  <c r="DA122" i="1" s="1"/>
  <c r="CZ120" i="1"/>
  <c r="DA120" i="1" s="1"/>
  <c r="CZ118" i="1"/>
  <c r="DA118" i="1" s="1"/>
  <c r="CZ116" i="1"/>
  <c r="DA116" i="1" s="1"/>
  <c r="CZ114" i="1"/>
  <c r="DA114" i="1" s="1"/>
  <c r="CZ112" i="1"/>
  <c r="DA112" i="1" s="1"/>
  <c r="CZ110" i="1"/>
  <c r="DA110" i="1" s="1"/>
  <c r="CZ108" i="1"/>
  <c r="DA108" i="1" s="1"/>
  <c r="CZ106" i="1"/>
  <c r="DA106" i="1" s="1"/>
  <c r="CZ104" i="1"/>
  <c r="DA104" i="1" s="1"/>
  <c r="CZ102" i="1"/>
  <c r="DA102" i="1" s="1"/>
  <c r="CZ100" i="1"/>
  <c r="DA100" i="1" s="1"/>
  <c r="CZ98" i="1"/>
  <c r="DA98" i="1" s="1"/>
  <c r="CZ3" i="1"/>
  <c r="DA3" i="1" s="1"/>
  <c r="Q7" i="10" s="1"/>
  <c r="CZ121" i="1"/>
  <c r="DA121" i="1" s="1"/>
  <c r="CZ115" i="1"/>
  <c r="DA115" i="1" s="1"/>
  <c r="CZ109" i="1"/>
  <c r="DA109" i="1" s="1"/>
  <c r="CZ103" i="1"/>
  <c r="DA103" i="1" s="1"/>
  <c r="CZ97" i="1"/>
  <c r="DA97" i="1" s="1"/>
  <c r="CZ79" i="1"/>
  <c r="DA79" i="1" s="1"/>
  <c r="CZ75" i="1"/>
  <c r="DA75" i="1" s="1"/>
  <c r="CZ63" i="1"/>
  <c r="DA63" i="1" s="1"/>
  <c r="CZ93" i="1"/>
  <c r="DA93" i="1" s="1"/>
  <c r="CZ91" i="1"/>
  <c r="DA91" i="1" s="1"/>
  <c r="CZ89" i="1"/>
  <c r="DA89" i="1" s="1"/>
  <c r="CZ87" i="1"/>
  <c r="DA87" i="1" s="1"/>
  <c r="CZ85" i="1"/>
  <c r="DA85" i="1" s="1"/>
  <c r="CZ83" i="1"/>
  <c r="DA83" i="1" s="1"/>
  <c r="CZ81" i="1"/>
  <c r="DA81" i="1" s="1"/>
  <c r="CZ77" i="1"/>
  <c r="DA77" i="1" s="1"/>
  <c r="CZ73" i="1"/>
  <c r="DA73" i="1" s="1"/>
  <c r="CZ71" i="1"/>
  <c r="DA71" i="1" s="1"/>
  <c r="CZ69" i="1"/>
  <c r="DA69" i="1" s="1"/>
  <c r="CZ67" i="1"/>
  <c r="DA67" i="1" s="1"/>
  <c r="CZ65" i="1"/>
  <c r="DA65" i="1" s="1"/>
  <c r="CZ61" i="1"/>
  <c r="DA61" i="1" s="1"/>
  <c r="CZ59" i="1"/>
  <c r="DA59" i="1" s="1"/>
  <c r="CZ57" i="1"/>
  <c r="DA57" i="1" s="1"/>
  <c r="CZ55" i="1"/>
  <c r="DA55" i="1" s="1"/>
  <c r="CZ53" i="1"/>
  <c r="DA53" i="1" s="1"/>
  <c r="CZ51" i="1"/>
  <c r="DA51" i="1" s="1"/>
  <c r="CZ49" i="1"/>
  <c r="DA49" i="1" s="1"/>
  <c r="CZ45" i="1"/>
  <c r="DA45" i="1" s="1"/>
  <c r="CZ43" i="1"/>
  <c r="DA43" i="1" s="1"/>
  <c r="CZ41" i="1"/>
  <c r="DA41" i="1" s="1"/>
  <c r="CZ39" i="1"/>
  <c r="DA39" i="1" s="1"/>
  <c r="CZ37" i="1"/>
  <c r="DA37" i="1" s="1"/>
  <c r="CZ35" i="1"/>
  <c r="DA35" i="1" s="1"/>
  <c r="CZ33" i="1"/>
  <c r="DA33" i="1" s="1"/>
  <c r="CZ28" i="1"/>
  <c r="DA28" i="1" s="1"/>
  <c r="CZ26" i="1"/>
  <c r="DA26" i="1" s="1"/>
  <c r="CZ23" i="1"/>
  <c r="DA23" i="1" s="1"/>
  <c r="CZ18" i="1"/>
  <c r="DA18" i="1" s="1"/>
  <c r="CZ12" i="1"/>
  <c r="DA12" i="1" s="1"/>
  <c r="CZ7" i="1"/>
  <c r="DA7" i="1" s="1"/>
  <c r="CZ21" i="1"/>
  <c r="DA21" i="1" s="1"/>
  <c r="CZ14" i="1"/>
  <c r="DA14" i="1" s="1"/>
  <c r="CZ8" i="1"/>
  <c r="DA8" i="1" s="1"/>
  <c r="CZ29" i="1"/>
  <c r="DA29" i="1" s="1"/>
  <c r="CZ16" i="1"/>
  <c r="DA16" i="1" s="1"/>
  <c r="CZ10" i="1"/>
  <c r="DA10" i="1" s="1"/>
  <c r="CZ40" i="1"/>
  <c r="DA40" i="1" s="1"/>
  <c r="DA105" i="1"/>
  <c r="Q8" i="10" s="1"/>
  <c r="DA31" i="1"/>
  <c r="Q10" i="10" s="1"/>
  <c r="DA22" i="1"/>
  <c r="Q12" i="10" s="1"/>
  <c r="BX3" i="3"/>
  <c r="BX2" i="3"/>
  <c r="BX6" i="3"/>
  <c r="J124" i="9" l="1"/>
  <c r="I124" i="9"/>
  <c r="J123" i="9"/>
  <c r="I123" i="9"/>
  <c r="J122" i="9"/>
  <c r="I122" i="9"/>
  <c r="J121" i="9"/>
  <c r="I121" i="9"/>
  <c r="J120" i="9"/>
  <c r="I120" i="9"/>
  <c r="J119" i="9"/>
  <c r="I119" i="9"/>
  <c r="J118" i="9"/>
  <c r="I118" i="9"/>
  <c r="J117" i="9"/>
  <c r="I117" i="9"/>
  <c r="J116" i="9"/>
  <c r="I116" i="9"/>
  <c r="J115" i="9"/>
  <c r="I115" i="9"/>
  <c r="J114" i="9"/>
  <c r="I114" i="9"/>
  <c r="J113" i="9"/>
  <c r="I113" i="9"/>
  <c r="J112" i="9"/>
  <c r="I112" i="9"/>
  <c r="J111" i="9"/>
  <c r="I111" i="9"/>
  <c r="J110" i="9"/>
  <c r="I110" i="9"/>
  <c r="J109" i="9"/>
  <c r="I109" i="9"/>
  <c r="J108" i="9"/>
  <c r="I108" i="9"/>
  <c r="J107" i="9"/>
  <c r="I107" i="9"/>
  <c r="J106" i="9"/>
  <c r="I106" i="9"/>
  <c r="J105" i="9"/>
  <c r="I105" i="9"/>
  <c r="J104" i="9"/>
  <c r="I104" i="9"/>
  <c r="J103" i="9"/>
  <c r="I103" i="9"/>
  <c r="J102" i="9"/>
  <c r="I102" i="9"/>
  <c r="J101" i="9"/>
  <c r="I101" i="9"/>
  <c r="J100" i="9"/>
  <c r="I100" i="9"/>
  <c r="J99" i="9"/>
  <c r="I99" i="9"/>
  <c r="J98" i="9"/>
  <c r="I98" i="9"/>
  <c r="J97" i="9"/>
  <c r="I97" i="9"/>
  <c r="J96" i="9"/>
  <c r="I96" i="9"/>
  <c r="J95" i="9"/>
  <c r="I95" i="9"/>
  <c r="J94" i="9"/>
  <c r="I94" i="9"/>
  <c r="J93" i="9"/>
  <c r="I93" i="9"/>
  <c r="J92" i="9"/>
  <c r="I92" i="9"/>
  <c r="J91" i="9"/>
  <c r="I91" i="9"/>
  <c r="J90" i="9"/>
  <c r="I90" i="9"/>
  <c r="J89" i="9"/>
  <c r="I89" i="9"/>
  <c r="J88" i="9"/>
  <c r="I88" i="9"/>
  <c r="J87" i="9"/>
  <c r="I87" i="9"/>
  <c r="J86" i="9"/>
  <c r="I86" i="9"/>
  <c r="J85" i="9"/>
  <c r="I85" i="9"/>
  <c r="J84" i="9"/>
  <c r="I84" i="9"/>
  <c r="J83" i="9"/>
  <c r="I83" i="9"/>
  <c r="J82" i="9"/>
  <c r="I82" i="9"/>
  <c r="J81" i="9"/>
  <c r="I81" i="9"/>
  <c r="J80" i="9"/>
  <c r="I80" i="9"/>
  <c r="J79" i="9"/>
  <c r="I79" i="9"/>
  <c r="J78" i="9"/>
  <c r="I78" i="9"/>
  <c r="J77" i="9"/>
  <c r="I77" i="9"/>
  <c r="J76" i="9"/>
  <c r="I76" i="9"/>
  <c r="J75" i="9"/>
  <c r="I75" i="9"/>
  <c r="J74" i="9"/>
  <c r="I74" i="9"/>
  <c r="J73" i="9"/>
  <c r="I73" i="9"/>
  <c r="J72" i="9"/>
  <c r="I72" i="9"/>
  <c r="J71" i="9"/>
  <c r="I71" i="9"/>
  <c r="J70" i="9"/>
  <c r="I70" i="9"/>
  <c r="J69" i="9"/>
  <c r="I69" i="9"/>
  <c r="J68" i="9"/>
  <c r="I68" i="9"/>
  <c r="J67" i="9"/>
  <c r="I67" i="9"/>
  <c r="J66" i="9"/>
  <c r="I66" i="9"/>
  <c r="J65" i="9"/>
  <c r="I65" i="9"/>
  <c r="J64" i="9"/>
  <c r="I64" i="9"/>
  <c r="J63" i="9"/>
  <c r="I63" i="9"/>
  <c r="J62" i="9"/>
  <c r="I62" i="9"/>
  <c r="J61" i="9"/>
  <c r="I61" i="9"/>
  <c r="J60" i="9"/>
  <c r="I60" i="9"/>
  <c r="J59" i="9"/>
  <c r="I59" i="9"/>
  <c r="J58" i="9"/>
  <c r="I58" i="9"/>
  <c r="J57" i="9"/>
  <c r="I57" i="9"/>
  <c r="J56" i="9"/>
  <c r="I56" i="9"/>
  <c r="J55" i="9"/>
  <c r="I55" i="9"/>
  <c r="J54" i="9"/>
  <c r="I54" i="9"/>
  <c r="J53" i="9"/>
  <c r="I53" i="9"/>
  <c r="J52" i="9"/>
  <c r="I52" i="9"/>
  <c r="J51" i="9"/>
  <c r="I51" i="9"/>
  <c r="J50" i="9"/>
  <c r="I50" i="9"/>
  <c r="J49" i="9"/>
  <c r="I49" i="9"/>
  <c r="J48" i="9"/>
  <c r="I48" i="9"/>
  <c r="J47" i="9"/>
  <c r="I47" i="9"/>
  <c r="J46" i="9"/>
  <c r="I46" i="9"/>
  <c r="J45" i="9"/>
  <c r="I45" i="9"/>
  <c r="J44" i="9"/>
  <c r="I44" i="9"/>
  <c r="J43" i="9"/>
  <c r="I43" i="9"/>
  <c r="J42" i="9"/>
  <c r="I42" i="9"/>
  <c r="J41" i="9"/>
  <c r="I41" i="9"/>
  <c r="J40" i="9"/>
  <c r="I40" i="9"/>
  <c r="J39" i="9"/>
  <c r="I39" i="9"/>
  <c r="J38" i="9"/>
  <c r="I38" i="9"/>
  <c r="J37" i="9"/>
  <c r="I37" i="9"/>
  <c r="J36" i="9"/>
  <c r="I36" i="9"/>
  <c r="J35" i="9"/>
  <c r="I35" i="9"/>
  <c r="J34" i="9"/>
  <c r="I34" i="9"/>
  <c r="J33" i="9"/>
  <c r="I33" i="9"/>
  <c r="J32" i="9"/>
  <c r="I32" i="9"/>
  <c r="J31" i="9"/>
  <c r="I31" i="9"/>
  <c r="J30" i="9"/>
  <c r="I30" i="9"/>
  <c r="J29" i="9"/>
  <c r="I29" i="9"/>
  <c r="J28" i="9"/>
  <c r="I28" i="9"/>
  <c r="J27" i="9"/>
  <c r="I27" i="9"/>
  <c r="J26" i="9"/>
  <c r="I26" i="9"/>
  <c r="J25" i="9"/>
  <c r="I25" i="9"/>
  <c r="J24" i="9"/>
  <c r="I24" i="9"/>
  <c r="J23" i="9"/>
  <c r="I23" i="9"/>
  <c r="J22" i="9"/>
  <c r="I22" i="9"/>
  <c r="J21" i="9"/>
  <c r="I21" i="9"/>
  <c r="J20" i="9"/>
  <c r="I20" i="9"/>
  <c r="J19" i="9"/>
  <c r="I19" i="9"/>
  <c r="J18" i="9"/>
  <c r="I18" i="9"/>
  <c r="J17" i="9"/>
  <c r="I17" i="9"/>
  <c r="J16" i="9"/>
  <c r="I16" i="9"/>
  <c r="J15" i="9"/>
  <c r="I15" i="9"/>
  <c r="J14" i="9"/>
  <c r="I14" i="9"/>
  <c r="J13" i="9"/>
  <c r="I13" i="9"/>
  <c r="J12" i="9"/>
  <c r="I12" i="9"/>
  <c r="J11" i="9"/>
  <c r="I11" i="9"/>
  <c r="J10" i="9"/>
  <c r="I10" i="9"/>
  <c r="J9" i="9"/>
  <c r="I9" i="9"/>
  <c r="J8" i="9"/>
  <c r="I8" i="9"/>
  <c r="J7" i="9"/>
  <c r="I7" i="9"/>
  <c r="J6" i="9"/>
  <c r="I6" i="9"/>
  <c r="J5" i="9"/>
  <c r="I5" i="9"/>
  <c r="J4" i="9"/>
  <c r="I4" i="9"/>
  <c r="J3" i="9"/>
  <c r="I3" i="9"/>
  <c r="J2" i="9"/>
  <c r="I2" i="9"/>
  <c r="M124" i="9"/>
  <c r="M123" i="9"/>
  <c r="M122" i="9"/>
  <c r="M121" i="9"/>
  <c r="M120" i="9"/>
  <c r="M119" i="9"/>
  <c r="M118" i="9"/>
  <c r="M117" i="9"/>
  <c r="M116" i="9"/>
  <c r="M115" i="9"/>
  <c r="M114" i="9"/>
  <c r="M113" i="9"/>
  <c r="M112" i="9"/>
  <c r="M111" i="9"/>
  <c r="M110" i="9"/>
  <c r="M109" i="9"/>
  <c r="M108" i="9"/>
  <c r="M107" i="9"/>
  <c r="M106" i="9"/>
  <c r="M105" i="9"/>
  <c r="M104" i="9"/>
  <c r="M103" i="9"/>
  <c r="M102" i="9"/>
  <c r="M101" i="9"/>
  <c r="M100" i="9"/>
  <c r="M99" i="9"/>
  <c r="M98" i="9"/>
  <c r="M97" i="9"/>
  <c r="M96" i="9"/>
  <c r="M95" i="9"/>
  <c r="M94" i="9"/>
  <c r="M93" i="9"/>
  <c r="M92" i="9"/>
  <c r="M91" i="9"/>
  <c r="M90" i="9"/>
  <c r="M89" i="9"/>
  <c r="M88" i="9"/>
  <c r="M87" i="9"/>
  <c r="M86" i="9"/>
  <c r="M85" i="9"/>
  <c r="M84" i="9"/>
  <c r="M83" i="9"/>
  <c r="M82" i="9"/>
  <c r="M81" i="9"/>
  <c r="M80" i="9"/>
  <c r="M79" i="9"/>
  <c r="M78" i="9"/>
  <c r="M77" i="9"/>
  <c r="M76" i="9"/>
  <c r="M75" i="9"/>
  <c r="M74" i="9"/>
  <c r="M73" i="9"/>
  <c r="M72" i="9"/>
  <c r="M71" i="9"/>
  <c r="M70" i="9"/>
  <c r="M69" i="9"/>
  <c r="M68" i="9"/>
  <c r="M67" i="9"/>
  <c r="M66" i="9"/>
  <c r="M65" i="9"/>
  <c r="M64" i="9"/>
  <c r="M63" i="9"/>
  <c r="M62" i="9"/>
  <c r="M61" i="9"/>
  <c r="M60" i="9"/>
  <c r="M59" i="9"/>
  <c r="M58" i="9"/>
  <c r="M57" i="9"/>
  <c r="M56" i="9"/>
  <c r="M55" i="9"/>
  <c r="M54" i="9"/>
  <c r="M53" i="9"/>
  <c r="M52" i="9"/>
  <c r="M51" i="9"/>
  <c r="M50" i="9"/>
  <c r="M49" i="9"/>
  <c r="M48" i="9"/>
  <c r="M47" i="9"/>
  <c r="M46" i="9"/>
  <c r="M45" i="9"/>
  <c r="M44" i="9"/>
  <c r="M43" i="9"/>
  <c r="M42" i="9"/>
  <c r="M41" i="9"/>
  <c r="M40" i="9"/>
  <c r="M39" i="9"/>
  <c r="M38" i="9"/>
  <c r="M37" i="9"/>
  <c r="M36" i="9"/>
  <c r="M35" i="9"/>
  <c r="M34" i="9"/>
  <c r="M33" i="9"/>
  <c r="M32" i="9"/>
  <c r="M31" i="9"/>
  <c r="M30" i="9"/>
  <c r="M29" i="9"/>
  <c r="M28" i="9"/>
  <c r="M27" i="9"/>
  <c r="M26" i="9"/>
  <c r="M25" i="9"/>
  <c r="M24" i="9"/>
  <c r="M23" i="9"/>
  <c r="M22" i="9"/>
  <c r="M21" i="9"/>
  <c r="M20" i="9"/>
  <c r="M19" i="9"/>
  <c r="M18" i="9"/>
  <c r="M17" i="9"/>
  <c r="M16" i="9"/>
  <c r="M15" i="9"/>
  <c r="M14" i="9"/>
  <c r="M13" i="9"/>
  <c r="M12" i="9"/>
  <c r="M11" i="9"/>
  <c r="M10" i="9"/>
  <c r="M9" i="9"/>
  <c r="M8" i="9"/>
  <c r="M7" i="9"/>
  <c r="M6" i="9"/>
  <c r="M5" i="9"/>
  <c r="M4" i="9"/>
  <c r="M3" i="9"/>
  <c r="M2" i="9"/>
  <c r="G2" i="9"/>
  <c r="G124" i="9"/>
  <c r="G123" i="9"/>
  <c r="G122" i="9"/>
  <c r="G121" i="9"/>
  <c r="G120" i="9"/>
  <c r="G119" i="9"/>
  <c r="G118" i="9"/>
  <c r="G117" i="9"/>
  <c r="G116" i="9"/>
  <c r="G115" i="9"/>
  <c r="G114" i="9"/>
  <c r="G113" i="9"/>
  <c r="G112" i="9"/>
  <c r="G111" i="9"/>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G3" i="9"/>
  <c r="BK15" i="3"/>
  <c r="BK14" i="3"/>
  <c r="BK13" i="3"/>
  <c r="BK12" i="3"/>
  <c r="BK11" i="3"/>
  <c r="BK10" i="3"/>
  <c r="BK9" i="3"/>
  <c r="BK8" i="3"/>
  <c r="BK7" i="3"/>
  <c r="BK6" i="3"/>
  <c r="BK5" i="3"/>
  <c r="BK4" i="3"/>
  <c r="BK3" i="3"/>
  <c r="BK2" i="3"/>
  <c r="AF3" i="1"/>
  <c r="K2" i="8"/>
  <c r="K124" i="8"/>
  <c r="K123" i="8"/>
  <c r="K122" i="8"/>
  <c r="K121" i="8"/>
  <c r="K120" i="8"/>
  <c r="K119" i="8"/>
  <c r="K118" i="8"/>
  <c r="K117" i="8"/>
  <c r="K116" i="8"/>
  <c r="K115" i="8"/>
  <c r="K114" i="8"/>
  <c r="K113" i="8"/>
  <c r="K112" i="8"/>
  <c r="K111" i="8"/>
  <c r="K110" i="8"/>
  <c r="K109" i="8"/>
  <c r="K108" i="8"/>
  <c r="K107" i="8"/>
  <c r="K106" i="8"/>
  <c r="K105" i="8"/>
  <c r="K104" i="8"/>
  <c r="K103" i="8"/>
  <c r="K102" i="8"/>
  <c r="K101" i="8"/>
  <c r="K100" i="8"/>
  <c r="K99" i="8"/>
  <c r="K98" i="8"/>
  <c r="K97" i="8"/>
  <c r="K96" i="8"/>
  <c r="K95" i="8"/>
  <c r="K94" i="8"/>
  <c r="K93" i="8"/>
  <c r="K92" i="8"/>
  <c r="K91" i="8"/>
  <c r="K90" i="8"/>
  <c r="K89" i="8"/>
  <c r="K88" i="8"/>
  <c r="K87" i="8"/>
  <c r="K86" i="8"/>
  <c r="K85" i="8"/>
  <c r="K84" i="8"/>
  <c r="K83" i="8"/>
  <c r="K82" i="8"/>
  <c r="K81" i="8"/>
  <c r="K80" i="8"/>
  <c r="K79" i="8"/>
  <c r="K78" i="8"/>
  <c r="K77" i="8"/>
  <c r="K76" i="8"/>
  <c r="K75" i="8"/>
  <c r="K74" i="8"/>
  <c r="K73" i="8"/>
  <c r="K72" i="8"/>
  <c r="K71" i="8"/>
  <c r="K70" i="8"/>
  <c r="K69" i="8"/>
  <c r="K68" i="8"/>
  <c r="K67" i="8"/>
  <c r="K66" i="8"/>
  <c r="K65" i="8"/>
  <c r="K64" i="8"/>
  <c r="K63" i="8"/>
  <c r="K62" i="8"/>
  <c r="K61" i="8"/>
  <c r="K60" i="8"/>
  <c r="K59" i="8"/>
  <c r="K58" i="8"/>
  <c r="K57" i="8"/>
  <c r="K56" i="8"/>
  <c r="K55" i="8"/>
  <c r="K54" i="8"/>
  <c r="K53" i="8"/>
  <c r="K52" i="8"/>
  <c r="K51" i="8"/>
  <c r="K50" i="8"/>
  <c r="K49" i="8"/>
  <c r="K48" i="8"/>
  <c r="K47" i="8"/>
  <c r="K46" i="8"/>
  <c r="K45" i="8"/>
  <c r="K44" i="8"/>
  <c r="K43" i="8"/>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BR3" i="1"/>
  <c r="C2" i="8"/>
  <c r="D124" i="8"/>
  <c r="D123"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D73" i="8"/>
  <c r="D72" i="8"/>
  <c r="D71" i="8"/>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C124" i="8"/>
  <c r="C123" i="8"/>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C73" i="8"/>
  <c r="C72" i="8"/>
  <c r="C71" i="8"/>
  <c r="C70" i="8"/>
  <c r="C69" i="8"/>
  <c r="C68" i="8"/>
  <c r="C67" i="8"/>
  <c r="C66" i="8"/>
  <c r="C65"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10" i="8"/>
  <c r="C9" i="8"/>
  <c r="C8" i="8"/>
  <c r="C7" i="8"/>
  <c r="C6" i="8"/>
  <c r="C5" i="8"/>
  <c r="C4" i="8"/>
  <c r="C3" i="8"/>
  <c r="AQ15" i="3"/>
  <c r="AQ14" i="3"/>
  <c r="AQ13" i="3"/>
  <c r="AQ12" i="3"/>
  <c r="AQ11" i="3"/>
  <c r="AQ10" i="3"/>
  <c r="AQ9" i="3"/>
  <c r="AQ8" i="3"/>
  <c r="AQ7" i="3"/>
  <c r="AQ6" i="3"/>
  <c r="AQ5" i="3"/>
  <c r="AQ4" i="3"/>
  <c r="AQ3" i="3"/>
  <c r="AQ2" i="3"/>
  <c r="AG3" i="1" l="1"/>
  <c r="AF45" i="1"/>
  <c r="AF49" i="1"/>
  <c r="AF53" i="1"/>
  <c r="AF57" i="1"/>
  <c r="AF61" i="1"/>
  <c r="AF65" i="1"/>
  <c r="AF69" i="1"/>
  <c r="AF73" i="1"/>
  <c r="AF77" i="1"/>
  <c r="AF85" i="1"/>
  <c r="AG85" i="1" s="1"/>
  <c r="AF93" i="1"/>
  <c r="AF101" i="1"/>
  <c r="AF109" i="1"/>
  <c r="AF117" i="1"/>
  <c r="AF125" i="1"/>
  <c r="AF6" i="1"/>
  <c r="AG6" i="1" s="1"/>
  <c r="AF14" i="1"/>
  <c r="AG14" i="1" s="1"/>
  <c r="AF22" i="1"/>
  <c r="AG22" i="1" s="1"/>
  <c r="AF30" i="1"/>
  <c r="AG30" i="1" s="1"/>
  <c r="AF38" i="1"/>
  <c r="AG38" i="1" s="1"/>
  <c r="AF46" i="1"/>
  <c r="AF54" i="1"/>
  <c r="AF62" i="1"/>
  <c r="AF70" i="1"/>
  <c r="AF78" i="1"/>
  <c r="AF82" i="1"/>
  <c r="AG82" i="1" s="1"/>
  <c r="AF90" i="1"/>
  <c r="AG90" i="1" s="1"/>
  <c r="AF98" i="1"/>
  <c r="AF106" i="1"/>
  <c r="AF114" i="1"/>
  <c r="AF122" i="1"/>
  <c r="AF7" i="1"/>
  <c r="AG7" i="1" s="1"/>
  <c r="AF11" i="1"/>
  <c r="AG11" i="1" s="1"/>
  <c r="AF15" i="1"/>
  <c r="AG15" i="1" s="1"/>
  <c r="AF19" i="1"/>
  <c r="AG19" i="1" s="1"/>
  <c r="AF23" i="1"/>
  <c r="AG23" i="1" s="1"/>
  <c r="AF27" i="1"/>
  <c r="AG27" i="1" s="1"/>
  <c r="AF31" i="1"/>
  <c r="AG31" i="1" s="1"/>
  <c r="AF35" i="1"/>
  <c r="AG35" i="1" s="1"/>
  <c r="AF39" i="1"/>
  <c r="AG39" i="1" s="1"/>
  <c r="AF43" i="1"/>
  <c r="AF47" i="1"/>
  <c r="AF51" i="1"/>
  <c r="AF55" i="1"/>
  <c r="AF59" i="1"/>
  <c r="AF63" i="1"/>
  <c r="AF67" i="1"/>
  <c r="AF71" i="1"/>
  <c r="AF75" i="1"/>
  <c r="AF79" i="1"/>
  <c r="AG79" i="1" s="1"/>
  <c r="AF83" i="1"/>
  <c r="AF87" i="1"/>
  <c r="AF91" i="1"/>
  <c r="AF95" i="1"/>
  <c r="AF99" i="1"/>
  <c r="AF103" i="1"/>
  <c r="AF107" i="1"/>
  <c r="AG107" i="1" s="1"/>
  <c r="AF111" i="1"/>
  <c r="AF115" i="1"/>
  <c r="AF119" i="1"/>
  <c r="AF123" i="1"/>
  <c r="AF5" i="1"/>
  <c r="AG5" i="1" s="1"/>
  <c r="AF9" i="1"/>
  <c r="AG9" i="1" s="1"/>
  <c r="AF13" i="1"/>
  <c r="AG13" i="1" s="1"/>
  <c r="AF17" i="1"/>
  <c r="AG17" i="1" s="1"/>
  <c r="AF21" i="1"/>
  <c r="AG21" i="1" s="1"/>
  <c r="AF25" i="1"/>
  <c r="AG25" i="1" s="1"/>
  <c r="AF29" i="1"/>
  <c r="AG29" i="1" s="1"/>
  <c r="AF33" i="1"/>
  <c r="AG33" i="1" s="1"/>
  <c r="AF37" i="1"/>
  <c r="AG37" i="1" s="1"/>
  <c r="AF41" i="1"/>
  <c r="AF81" i="1"/>
  <c r="AF89" i="1"/>
  <c r="AF97" i="1"/>
  <c r="AF105" i="1"/>
  <c r="AG105" i="1" s="1"/>
  <c r="AF113" i="1"/>
  <c r="AF121" i="1"/>
  <c r="AF10" i="1"/>
  <c r="AG10" i="1" s="1"/>
  <c r="AF18" i="1"/>
  <c r="AG18" i="1" s="1"/>
  <c r="AF26" i="1"/>
  <c r="AG26" i="1" s="1"/>
  <c r="AF34" i="1"/>
  <c r="AG34" i="1" s="1"/>
  <c r="AF42" i="1"/>
  <c r="AF50" i="1"/>
  <c r="AF58" i="1"/>
  <c r="AF66" i="1"/>
  <c r="AF74" i="1"/>
  <c r="AF86" i="1"/>
  <c r="AF94" i="1"/>
  <c r="AF102" i="1"/>
  <c r="AF110" i="1"/>
  <c r="AF118" i="1"/>
  <c r="AF4" i="1"/>
  <c r="AG4" i="1" s="1"/>
  <c r="AF8" i="1"/>
  <c r="AG8" i="1" s="1"/>
  <c r="AF12" i="1"/>
  <c r="AG12" i="1" s="1"/>
  <c r="AF16" i="1"/>
  <c r="AG16" i="1" s="1"/>
  <c r="AF20" i="1"/>
  <c r="AG20" i="1" s="1"/>
  <c r="AF24" i="1"/>
  <c r="AG24" i="1" s="1"/>
  <c r="AF28" i="1"/>
  <c r="AG28" i="1" s="1"/>
  <c r="AF32" i="1"/>
  <c r="AG32" i="1" s="1"/>
  <c r="AF36" i="1"/>
  <c r="AG36" i="1" s="1"/>
  <c r="AF40" i="1"/>
  <c r="AG40" i="1" s="1"/>
  <c r="AF44" i="1"/>
  <c r="AF48" i="1"/>
  <c r="AF52" i="1"/>
  <c r="AF56" i="1"/>
  <c r="AF60" i="1"/>
  <c r="AF64" i="1"/>
  <c r="AF68" i="1"/>
  <c r="AF72" i="1"/>
  <c r="AF76" i="1"/>
  <c r="AF80" i="1"/>
  <c r="AF84" i="1"/>
  <c r="AG84" i="1" s="1"/>
  <c r="AF88" i="1"/>
  <c r="AF92" i="1"/>
  <c r="AF96" i="1"/>
  <c r="AF100" i="1"/>
  <c r="AF104" i="1"/>
  <c r="AF108" i="1"/>
  <c r="AG108" i="1" s="1"/>
  <c r="AF112" i="1"/>
  <c r="AF116" i="1"/>
  <c r="AF120" i="1"/>
  <c r="AF124" i="1"/>
  <c r="F17" i="13" l="1"/>
  <c r="F13" i="13"/>
  <c r="F37" i="13"/>
  <c r="E27" i="13"/>
  <c r="E6" i="13"/>
  <c r="E22" i="13"/>
  <c r="E38" i="13"/>
  <c r="F18" i="13"/>
  <c r="E16" i="13"/>
  <c r="E32" i="13"/>
  <c r="F5" i="13"/>
  <c r="F15" i="13"/>
  <c r="E34" i="13"/>
  <c r="E15" i="13"/>
  <c r="E12" i="13"/>
  <c r="E28" i="13"/>
  <c r="E21" i="13"/>
  <c r="E9" i="13"/>
  <c r="E13" i="13"/>
  <c r="E17" i="13"/>
  <c r="F38" i="13"/>
  <c r="E35" i="13"/>
  <c r="E10" i="13"/>
  <c r="E26" i="13"/>
  <c r="F6" i="13"/>
  <c r="E3" i="13"/>
  <c r="E31" i="13"/>
  <c r="E4" i="13"/>
  <c r="E20" i="13"/>
  <c r="E36" i="13"/>
  <c r="F16" i="13"/>
  <c r="E5" i="13"/>
  <c r="F9" i="13"/>
  <c r="E19" i="13"/>
  <c r="E18" i="13"/>
  <c r="E37" i="13"/>
  <c r="E25" i="13"/>
  <c r="E29" i="13"/>
  <c r="E33" i="13"/>
  <c r="E7" i="13"/>
  <c r="E14" i="13"/>
  <c r="E30" i="13"/>
  <c r="E11" i="13"/>
  <c r="E8" i="13"/>
  <c r="E24" i="13"/>
  <c r="F20" i="13"/>
  <c r="F36" i="13"/>
  <c r="C84" i="10"/>
  <c r="C105" i="10"/>
  <c r="C90" i="10"/>
  <c r="C79" i="10"/>
  <c r="C82" i="10"/>
  <c r="C85" i="10"/>
  <c r="C108" i="10"/>
  <c r="C40" i="10"/>
  <c r="C107" i="10"/>
  <c r="C39" i="10"/>
  <c r="C16" i="10"/>
  <c r="C9" i="10"/>
  <c r="C35" i="10"/>
  <c r="C19" i="10"/>
  <c r="C30" i="10"/>
  <c r="C28" i="10"/>
  <c r="C10" i="10"/>
  <c r="C37" i="10"/>
  <c r="C21" i="10"/>
  <c r="C5" i="10"/>
  <c r="C31" i="10"/>
  <c r="C15" i="10"/>
  <c r="C22" i="10"/>
  <c r="C32" i="10"/>
  <c r="C18" i="10"/>
  <c r="C25" i="10"/>
  <c r="C12" i="10"/>
  <c r="C24" i="10"/>
  <c r="C8" i="10"/>
  <c r="C34" i="10"/>
  <c r="C33" i="10"/>
  <c r="C17" i="10"/>
  <c r="C27" i="10"/>
  <c r="C11" i="10"/>
  <c r="C14" i="10"/>
  <c r="C36" i="10"/>
  <c r="C20" i="10"/>
  <c r="C4" i="10"/>
  <c r="C26" i="10"/>
  <c r="C29" i="10"/>
  <c r="C13" i="10"/>
  <c r="C23" i="10"/>
  <c r="C7" i="10"/>
  <c r="C38" i="10"/>
  <c r="C6" i="10"/>
  <c r="C3" i="10"/>
  <c r="AG116" i="1"/>
  <c r="C116" i="10" s="1"/>
  <c r="AG100" i="1"/>
  <c r="C100" i="10" s="1"/>
  <c r="AG124" i="1"/>
  <c r="C124" i="10" s="1"/>
  <c r="AG76" i="1"/>
  <c r="C76" i="10" s="1"/>
  <c r="AG44" i="1"/>
  <c r="C44" i="10" s="1"/>
  <c r="AG110" i="1"/>
  <c r="C110" i="10" s="1"/>
  <c r="AG74" i="1"/>
  <c r="C74" i="10" s="1"/>
  <c r="AG42" i="1"/>
  <c r="C42" i="10" s="1"/>
  <c r="AG97" i="1"/>
  <c r="C97" i="10" s="1"/>
  <c r="AG111" i="1"/>
  <c r="C111" i="10" s="1"/>
  <c r="AG95" i="1"/>
  <c r="C95" i="10" s="1"/>
  <c r="AG63" i="1"/>
  <c r="C63" i="10" s="1"/>
  <c r="AG47" i="1"/>
  <c r="C47" i="10" s="1"/>
  <c r="AG114" i="1"/>
  <c r="C114" i="10" s="1"/>
  <c r="AG54" i="1"/>
  <c r="C54" i="10" s="1"/>
  <c r="AG117" i="1"/>
  <c r="C117" i="10" s="1"/>
  <c r="AG65" i="1"/>
  <c r="C65" i="10" s="1"/>
  <c r="AG49" i="1"/>
  <c r="C49" i="10" s="1"/>
  <c r="AG92" i="1"/>
  <c r="C92" i="10" s="1"/>
  <c r="AG60" i="1"/>
  <c r="C60" i="10" s="1"/>
  <c r="AG120" i="1"/>
  <c r="C120" i="10" s="1"/>
  <c r="AG104" i="1"/>
  <c r="C104" i="10" s="1"/>
  <c r="AG88" i="1"/>
  <c r="C88" i="10" s="1"/>
  <c r="AG72" i="1"/>
  <c r="C72" i="10" s="1"/>
  <c r="AG56" i="1"/>
  <c r="C56" i="10" s="1"/>
  <c r="AG102" i="1"/>
  <c r="C102" i="10" s="1"/>
  <c r="AG66" i="1"/>
  <c r="C66" i="10" s="1"/>
  <c r="AG121" i="1"/>
  <c r="C121" i="10" s="1"/>
  <c r="AG89" i="1"/>
  <c r="C89" i="10" s="1"/>
  <c r="AG123" i="1"/>
  <c r="C123" i="10" s="1"/>
  <c r="AG91" i="1"/>
  <c r="C91" i="10" s="1"/>
  <c r="AG75" i="1"/>
  <c r="C75" i="10" s="1"/>
  <c r="AG59" i="1"/>
  <c r="C59" i="10" s="1"/>
  <c r="AG43" i="1"/>
  <c r="C43" i="10" s="1"/>
  <c r="AG106" i="1"/>
  <c r="C106" i="10" s="1"/>
  <c r="AG78" i="1"/>
  <c r="C78" i="10" s="1"/>
  <c r="AG46" i="1"/>
  <c r="C46" i="10" s="1"/>
  <c r="AG109" i="1"/>
  <c r="C109" i="10" s="1"/>
  <c r="AG77" i="1"/>
  <c r="C77" i="10" s="1"/>
  <c r="AG61" i="1"/>
  <c r="C61" i="10" s="1"/>
  <c r="AG45" i="1"/>
  <c r="C45" i="10" s="1"/>
  <c r="AG94" i="1"/>
  <c r="C94" i="10" s="1"/>
  <c r="AG58" i="1"/>
  <c r="C58" i="10" s="1"/>
  <c r="AG113" i="1"/>
  <c r="C113" i="10" s="1"/>
  <c r="AG81" i="1"/>
  <c r="C81" i="10" s="1"/>
  <c r="AG119" i="1"/>
  <c r="C119" i="10" s="1"/>
  <c r="AG103" i="1"/>
  <c r="C103" i="10" s="1"/>
  <c r="AG87" i="1"/>
  <c r="C87" i="10" s="1"/>
  <c r="AG71" i="1"/>
  <c r="C71" i="10" s="1"/>
  <c r="AG55" i="1"/>
  <c r="C55" i="10" s="1"/>
  <c r="AG98" i="1"/>
  <c r="C98" i="10" s="1"/>
  <c r="AG70" i="1"/>
  <c r="C70" i="10" s="1"/>
  <c r="AG101" i="1"/>
  <c r="C101" i="10" s="1"/>
  <c r="AG73" i="1"/>
  <c r="C73" i="10" s="1"/>
  <c r="AG57" i="1"/>
  <c r="C57" i="10" s="1"/>
  <c r="AG68" i="1"/>
  <c r="C68" i="10" s="1"/>
  <c r="AG52" i="1"/>
  <c r="C52" i="10" s="1"/>
  <c r="AG112" i="1"/>
  <c r="C112" i="10" s="1"/>
  <c r="AG96" i="1"/>
  <c r="C96" i="10" s="1"/>
  <c r="AG80" i="1"/>
  <c r="C80" i="10" s="1"/>
  <c r="AG64" i="1"/>
  <c r="C64" i="10" s="1"/>
  <c r="AG48" i="1"/>
  <c r="C48" i="10" s="1"/>
  <c r="AG118" i="1"/>
  <c r="C118" i="10" s="1"/>
  <c r="AG86" i="1"/>
  <c r="C86" i="10" s="1"/>
  <c r="AG50" i="1"/>
  <c r="C50" i="10" s="1"/>
  <c r="AG41" i="1"/>
  <c r="C41" i="10" s="1"/>
  <c r="AG115" i="1"/>
  <c r="C115" i="10" s="1"/>
  <c r="AG99" i="1"/>
  <c r="C99" i="10" s="1"/>
  <c r="AG83" i="1"/>
  <c r="C83" i="10" s="1"/>
  <c r="AG67" i="1"/>
  <c r="C67" i="10" s="1"/>
  <c r="AG51" i="1"/>
  <c r="C51" i="10" s="1"/>
  <c r="AG122" i="1"/>
  <c r="C122" i="10" s="1"/>
  <c r="AG62" i="1"/>
  <c r="C62" i="10" s="1"/>
  <c r="AG125" i="1"/>
  <c r="C125" i="10" s="1"/>
  <c r="AG93" i="1"/>
  <c r="C93" i="10" s="1"/>
  <c r="AG69" i="1"/>
  <c r="C69" i="10" s="1"/>
  <c r="AG53" i="1"/>
  <c r="C53" i="10" s="1"/>
  <c r="C136" i="8"/>
  <c r="H137" i="8"/>
  <c r="I137" i="8" s="1"/>
  <c r="K137" i="8" s="1"/>
  <c r="C134" i="8"/>
  <c r="F147" i="8"/>
  <c r="C128" i="8"/>
  <c r="D138" i="8"/>
  <c r="D144" i="8"/>
  <c r="D145" i="8"/>
  <c r="F142" i="8"/>
  <c r="C149" i="8"/>
  <c r="C150" i="8"/>
  <c r="H153" i="8"/>
  <c r="I153" i="8" s="1"/>
  <c r="K153" i="8" s="1"/>
  <c r="F128" i="8"/>
  <c r="H143" i="8"/>
  <c r="I143" i="8" s="1"/>
  <c r="K143" i="8" s="1"/>
  <c r="C132" i="8"/>
  <c r="D150" i="8"/>
  <c r="D135" i="8"/>
  <c r="C143" i="8"/>
  <c r="H134" i="8"/>
  <c r="I134" i="8" s="1"/>
  <c r="K134" i="8" s="1"/>
  <c r="H156" i="8"/>
  <c r="I156" i="8" s="1"/>
  <c r="K156" i="8" s="1"/>
  <c r="H135" i="8"/>
  <c r="I135" i="8" s="1"/>
  <c r="K135" i="8" s="1"/>
  <c r="C137" i="8"/>
  <c r="D133" i="8"/>
  <c r="F154" i="8"/>
  <c r="D151" i="8"/>
  <c r="D128" i="8"/>
  <c r="H142" i="8"/>
  <c r="I142" i="8" s="1"/>
  <c r="K142" i="8" s="1"/>
  <c r="H129" i="8"/>
  <c r="I129" i="8" s="1"/>
  <c r="K129" i="8" s="1"/>
  <c r="C144" i="8"/>
  <c r="H152" i="8"/>
  <c r="I152" i="8" s="1"/>
  <c r="K152" i="8" s="1"/>
  <c r="C145" i="8"/>
  <c r="D146" i="8"/>
  <c r="F150" i="8"/>
  <c r="C140" i="8"/>
  <c r="D141" i="8"/>
  <c r="H149" i="8"/>
  <c r="I149" i="8" s="1"/>
  <c r="K149" i="8" s="1"/>
  <c r="C127" i="8"/>
  <c r="F130" i="8"/>
  <c r="H138" i="8"/>
  <c r="I138" i="8" s="1"/>
  <c r="K138" i="8" s="1"/>
  <c r="C138" i="8"/>
  <c r="C154" i="8"/>
  <c r="D139" i="8"/>
  <c r="D155" i="8"/>
  <c r="H133" i="8"/>
  <c r="I133" i="8" s="1"/>
  <c r="K133" i="8" s="1"/>
  <c r="C131" i="8"/>
  <c r="C147" i="8"/>
  <c r="D132" i="8"/>
  <c r="D148" i="8"/>
  <c r="F136" i="8"/>
  <c r="H140" i="8"/>
  <c r="I140" i="8" s="1"/>
  <c r="K140" i="8" s="1"/>
  <c r="H136" i="8"/>
  <c r="I136" i="8" s="1"/>
  <c r="K136" i="8" s="1"/>
  <c r="H141" i="8"/>
  <c r="I141" i="8" s="1"/>
  <c r="K141" i="8" s="1"/>
  <c r="H147" i="8"/>
  <c r="I147" i="8" s="1"/>
  <c r="K147" i="8" s="1"/>
  <c r="F133" i="8"/>
  <c r="D153" i="8"/>
  <c r="H130" i="8"/>
  <c r="I130" i="8" s="1"/>
  <c r="K130" i="8" s="1"/>
  <c r="D137" i="8"/>
  <c r="C153" i="8"/>
  <c r="D154" i="8"/>
  <c r="H131" i="8"/>
  <c r="I131" i="8" s="1"/>
  <c r="K131" i="8" s="1"/>
  <c r="C148" i="8"/>
  <c r="D149" i="8"/>
  <c r="C133" i="8"/>
  <c r="D134" i="8"/>
  <c r="F138" i="8"/>
  <c r="H150" i="8"/>
  <c r="I150" i="8" s="1"/>
  <c r="K150" i="8" s="1"/>
  <c r="C142" i="8"/>
  <c r="D127" i="8"/>
  <c r="D143" i="8"/>
  <c r="F131" i="8"/>
  <c r="H139" i="8"/>
  <c r="I139" i="8" s="1"/>
  <c r="K139" i="8" s="1"/>
  <c r="C135" i="8"/>
  <c r="C151" i="8"/>
  <c r="D136" i="8"/>
  <c r="D152" i="8"/>
  <c r="F148" i="8"/>
  <c r="H148" i="8"/>
  <c r="I148" i="8" s="1"/>
  <c r="K148" i="8" s="1"/>
  <c r="H151" i="8"/>
  <c r="I151" i="8" s="1"/>
  <c r="K151" i="8" s="1"/>
  <c r="H144" i="8"/>
  <c r="I144" i="8" s="1"/>
  <c r="K144" i="8" s="1"/>
  <c r="H132" i="8"/>
  <c r="I132" i="8" s="1"/>
  <c r="K132" i="8" s="1"/>
  <c r="H127" i="8"/>
  <c r="I127" i="8" s="1"/>
  <c r="K127" i="8" s="1"/>
  <c r="D129" i="8"/>
  <c r="C152" i="8"/>
  <c r="H128" i="8"/>
  <c r="I128" i="8" s="1"/>
  <c r="K128" i="8" s="1"/>
  <c r="C129" i="8"/>
  <c r="D130" i="8"/>
  <c r="F134" i="8"/>
  <c r="H145" i="8"/>
  <c r="I145" i="8" s="1"/>
  <c r="K145" i="8" s="1"/>
  <c r="C156" i="8"/>
  <c r="F129" i="8"/>
  <c r="C141" i="8"/>
  <c r="D142" i="8"/>
  <c r="F146" i="8"/>
  <c r="C130" i="8"/>
  <c r="C146" i="8"/>
  <c r="D131" i="8"/>
  <c r="D147" i="8"/>
  <c r="F143" i="8"/>
  <c r="H146" i="8"/>
  <c r="I146" i="8" s="1"/>
  <c r="K146" i="8" s="1"/>
  <c r="C139" i="8"/>
  <c r="C155" i="8"/>
  <c r="D140" i="8"/>
  <c r="D156" i="8"/>
  <c r="F156" i="8"/>
  <c r="H154" i="8"/>
  <c r="I154" i="8" s="1"/>
  <c r="K154" i="8" s="1"/>
  <c r="H155" i="8"/>
  <c r="I155" i="8" s="1"/>
  <c r="K155" i="8" s="1"/>
  <c r="H10" i="10" l="1"/>
  <c r="H3" i="10"/>
  <c r="H7" i="10"/>
  <c r="H29" i="10"/>
  <c r="H11" i="10"/>
  <c r="H21" i="10"/>
  <c r="H33" i="10"/>
  <c r="H32" i="10"/>
  <c r="H31" i="10"/>
  <c r="H28" i="10"/>
  <c r="H19" i="10"/>
  <c r="H4" i="10"/>
  <c r="H30" i="10"/>
  <c r="H27" i="10"/>
  <c r="H23" i="10"/>
  <c r="H17" i="10"/>
  <c r="H34" i="10"/>
  <c r="H24" i="10"/>
  <c r="H25" i="10"/>
  <c r="H15" i="10"/>
  <c r="H5" i="10"/>
  <c r="H37" i="10"/>
  <c r="H9" i="10"/>
  <c r="H38" i="10"/>
  <c r="H6" i="10"/>
  <c r="H13" i="10"/>
  <c r="H26" i="10"/>
  <c r="H20" i="10"/>
  <c r="H14" i="10"/>
  <c r="H8" i="10"/>
  <c r="H12" i="10"/>
  <c r="H18" i="10"/>
  <c r="H22" i="10"/>
  <c r="H35" i="10"/>
  <c r="H16" i="10"/>
  <c r="H36" i="10"/>
  <c r="L142" i="8"/>
  <c r="O142" i="8" s="1"/>
  <c r="L153" i="8"/>
  <c r="O153" i="8" s="1"/>
  <c r="L149" i="8"/>
  <c r="O149" i="8" s="1"/>
  <c r="L147" i="8"/>
  <c r="O147" i="8" s="1"/>
  <c r="L155" i="8"/>
  <c r="O155" i="8" s="1"/>
  <c r="L129" i="8"/>
  <c r="O129" i="8" s="1"/>
  <c r="L151" i="8"/>
  <c r="O151" i="8" s="1"/>
  <c r="L139" i="8"/>
  <c r="O139" i="8" s="1"/>
  <c r="L128" i="8"/>
  <c r="O128" i="8" s="1"/>
  <c r="L136" i="8"/>
  <c r="O136" i="8" s="1"/>
  <c r="L133" i="8"/>
  <c r="O133" i="8" s="1"/>
  <c r="L130" i="8"/>
  <c r="O130" i="8" s="1"/>
  <c r="L156" i="8"/>
  <c r="O156" i="8" s="1"/>
  <c r="L146" i="8"/>
  <c r="O146" i="8" s="1"/>
  <c r="L145" i="8"/>
  <c r="O145" i="8" s="1"/>
  <c r="L134" i="8"/>
  <c r="O134" i="8" s="1"/>
  <c r="L138" i="8"/>
  <c r="O138" i="8" s="1"/>
  <c r="L152" i="8"/>
  <c r="O152" i="8" s="1"/>
  <c r="L132" i="8"/>
  <c r="O132" i="8" s="1"/>
  <c r="L143" i="8"/>
  <c r="O143" i="8" s="1"/>
  <c r="L141" i="8"/>
  <c r="O141" i="8" s="1"/>
  <c r="L148" i="8"/>
  <c r="O148" i="8" s="1"/>
  <c r="L131" i="8"/>
  <c r="O131" i="8" s="1"/>
  <c r="L135" i="8"/>
  <c r="O135" i="8" s="1"/>
  <c r="L140" i="8"/>
  <c r="O140" i="8" s="1"/>
  <c r="L150" i="8"/>
  <c r="O150" i="8" s="1"/>
  <c r="L127" i="8"/>
  <c r="O127" i="8" s="1"/>
  <c r="L154" i="8"/>
  <c r="O154" i="8" s="1"/>
  <c r="L137" i="8"/>
  <c r="O137" i="8" s="1"/>
  <c r="L144" i="8"/>
  <c r="O144" i="8" s="1"/>
  <c r="C125" i="1"/>
  <c r="C124" i="1"/>
  <c r="C123" i="1"/>
  <c r="C122" i="1"/>
  <c r="C97" i="1"/>
  <c r="C95" i="1"/>
  <c r="C93" i="1"/>
  <c r="C92" i="1"/>
  <c r="C90" i="1"/>
  <c r="C88" i="1"/>
  <c r="C87" i="1"/>
  <c r="C85" i="1"/>
  <c r="C83" i="1"/>
  <c r="C78" i="1"/>
  <c r="C74" i="1"/>
  <c r="C121" i="1"/>
  <c r="C120" i="1"/>
  <c r="C119" i="1"/>
  <c r="C118" i="1"/>
  <c r="C117" i="1"/>
  <c r="C116" i="1"/>
  <c r="C115" i="1"/>
  <c r="C114" i="1"/>
  <c r="C113" i="1"/>
  <c r="C112" i="1"/>
  <c r="C111" i="1"/>
  <c r="C110" i="1"/>
  <c r="C109" i="1"/>
  <c r="C108" i="1"/>
  <c r="C107" i="1"/>
  <c r="C106" i="1"/>
  <c r="C105" i="1"/>
  <c r="C104" i="1"/>
  <c r="C103" i="1"/>
  <c r="C102" i="1"/>
  <c r="C101" i="1"/>
  <c r="C100" i="1"/>
  <c r="C99" i="1"/>
  <c r="C98" i="1"/>
  <c r="C96" i="1"/>
  <c r="C94" i="1"/>
  <c r="C91" i="1"/>
  <c r="C89" i="1"/>
  <c r="C86" i="1"/>
  <c r="C84" i="1"/>
  <c r="C82" i="1"/>
  <c r="C81" i="1"/>
  <c r="C80" i="1"/>
  <c r="C79" i="1"/>
  <c r="C77" i="1"/>
  <c r="C76" i="1"/>
  <c r="C75"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F125" i="1"/>
  <c r="CY125" i="1" s="1"/>
  <c r="F124" i="1"/>
  <c r="CY124" i="1" s="1"/>
  <c r="F123" i="1"/>
  <c r="CY123" i="1" s="1"/>
  <c r="F38" i="16" s="1"/>
  <c r="F122" i="1"/>
  <c r="CY122" i="1" s="1"/>
  <c r="F121" i="1"/>
  <c r="CY121" i="1" s="1"/>
  <c r="F37" i="16" s="1"/>
  <c r="F120" i="1"/>
  <c r="CY120" i="1" s="1"/>
  <c r="F119" i="1"/>
  <c r="CY119" i="1" s="1"/>
  <c r="F48" i="16" s="1"/>
  <c r="F118" i="1"/>
  <c r="CY118" i="1" s="1"/>
  <c r="F117" i="1"/>
  <c r="CY117" i="1" s="1"/>
  <c r="F6" i="16" s="1"/>
  <c r="F116" i="1"/>
  <c r="CY116" i="1" s="1"/>
  <c r="F115" i="1"/>
  <c r="CY115" i="1" s="1"/>
  <c r="F5" i="16" s="1"/>
  <c r="F114" i="1"/>
  <c r="CY114" i="1" s="1"/>
  <c r="F113" i="1"/>
  <c r="CY113" i="1" s="1"/>
  <c r="F112" i="1"/>
  <c r="CY112" i="1" s="1"/>
  <c r="F10" i="16" s="1"/>
  <c r="F111" i="1"/>
  <c r="CY111" i="1" s="1"/>
  <c r="F110" i="1"/>
  <c r="CY110" i="1" s="1"/>
  <c r="F109" i="1"/>
  <c r="CY109" i="1" s="1"/>
  <c r="F9" i="16" s="1"/>
  <c r="F108" i="1"/>
  <c r="CY108" i="1" s="1"/>
  <c r="F35" i="13" s="1"/>
  <c r="F107" i="1"/>
  <c r="CY107" i="1" s="1"/>
  <c r="F25" i="13" s="1"/>
  <c r="F106" i="1"/>
  <c r="CY106" i="1" s="1"/>
  <c r="F8" i="16" s="1"/>
  <c r="F105" i="1"/>
  <c r="CY105" i="1" s="1"/>
  <c r="F104" i="1"/>
  <c r="CY104" i="1" s="1"/>
  <c r="F103" i="1"/>
  <c r="CY103" i="1" s="1"/>
  <c r="F102" i="1"/>
  <c r="CY102" i="1" s="1"/>
  <c r="F101" i="1"/>
  <c r="CY101" i="1" s="1"/>
  <c r="F100" i="1"/>
  <c r="CY100" i="1" s="1"/>
  <c r="F99" i="1"/>
  <c r="CY99" i="1" s="1"/>
  <c r="F98" i="1"/>
  <c r="CY98" i="1" s="1"/>
  <c r="F97" i="1"/>
  <c r="CY97" i="1" s="1"/>
  <c r="F96" i="1"/>
  <c r="CY96" i="1" s="1"/>
  <c r="F95" i="1"/>
  <c r="CY95" i="1" s="1"/>
  <c r="F94" i="1"/>
  <c r="CY94" i="1" s="1"/>
  <c r="F93" i="1"/>
  <c r="CY93" i="1" s="1"/>
  <c r="F47" i="16" s="1"/>
  <c r="F92" i="1"/>
  <c r="CY92" i="1" s="1"/>
  <c r="F91" i="1"/>
  <c r="CY91" i="1" s="1"/>
  <c r="F90" i="1"/>
  <c r="CY90" i="1" s="1"/>
  <c r="F89" i="1"/>
  <c r="CY89" i="1" s="1"/>
  <c r="F88" i="1"/>
  <c r="CY88" i="1" s="1"/>
  <c r="F87" i="1"/>
  <c r="CY87" i="1" s="1"/>
  <c r="F86" i="1"/>
  <c r="CY86" i="1" s="1"/>
  <c r="F85" i="1"/>
  <c r="CY85" i="1" s="1"/>
  <c r="F12" i="13" s="1"/>
  <c r="F84" i="1"/>
  <c r="CY84" i="1" s="1"/>
  <c r="F83" i="1"/>
  <c r="CY83" i="1" s="1"/>
  <c r="F82" i="1"/>
  <c r="CY82" i="1" s="1"/>
  <c r="F81" i="1"/>
  <c r="CY81" i="1" s="1"/>
  <c r="F80" i="1"/>
  <c r="CY80" i="1" s="1"/>
  <c r="F32" i="16" s="1"/>
  <c r="F79" i="1"/>
  <c r="CY79" i="1" s="1"/>
  <c r="F78" i="1"/>
  <c r="CY78" i="1" s="1"/>
  <c r="F77" i="1"/>
  <c r="CY77" i="1" s="1"/>
  <c r="F24" i="16" s="1"/>
  <c r="F76" i="1"/>
  <c r="CY76" i="1" s="1"/>
  <c r="F75" i="1"/>
  <c r="CY75" i="1" s="1"/>
  <c r="F23" i="16" s="1"/>
  <c r="F74" i="1"/>
  <c r="CY74" i="1" s="1"/>
  <c r="F73" i="1"/>
  <c r="CY73" i="1" s="1"/>
  <c r="F22" i="16" s="1"/>
  <c r="F72" i="1"/>
  <c r="CY72" i="1" s="1"/>
  <c r="F71" i="1"/>
  <c r="CY71" i="1" s="1"/>
  <c r="F21" i="16" s="1"/>
  <c r="F70" i="1"/>
  <c r="CY70" i="1" s="1"/>
  <c r="F69" i="1"/>
  <c r="CY69" i="1" s="1"/>
  <c r="F68" i="1"/>
  <c r="CY68" i="1" s="1"/>
  <c r="F67" i="1"/>
  <c r="CY67" i="1" s="1"/>
  <c r="F66" i="1"/>
  <c r="CY66" i="1" s="1"/>
  <c r="F65" i="1"/>
  <c r="CY65" i="1" s="1"/>
  <c r="F64" i="1"/>
  <c r="CY64" i="1" s="1"/>
  <c r="F63" i="1"/>
  <c r="CY63" i="1" s="1"/>
  <c r="F62" i="1"/>
  <c r="CY62" i="1" s="1"/>
  <c r="F61" i="1"/>
  <c r="CY61" i="1" s="1"/>
  <c r="F30" i="16" s="1"/>
  <c r="F60" i="1"/>
  <c r="CY60" i="1" s="1"/>
  <c r="F59" i="1"/>
  <c r="CY59" i="1" s="1"/>
  <c r="F58" i="1"/>
  <c r="CY58" i="1" s="1"/>
  <c r="F57" i="1"/>
  <c r="CY57" i="1" s="1"/>
  <c r="F56" i="1"/>
  <c r="CY56" i="1" s="1"/>
  <c r="F55" i="1"/>
  <c r="CY55" i="1" s="1"/>
  <c r="F54" i="1"/>
  <c r="CY54" i="1" s="1"/>
  <c r="F53" i="1"/>
  <c r="CY53" i="1" s="1"/>
  <c r="F52" i="1"/>
  <c r="CY52" i="1" s="1"/>
  <c r="F51" i="1"/>
  <c r="CY51" i="1" s="1"/>
  <c r="F29" i="16" s="1"/>
  <c r="F50" i="1"/>
  <c r="CY50" i="1" s="1"/>
  <c r="F49" i="1"/>
  <c r="CY49" i="1" s="1"/>
  <c r="F48" i="1"/>
  <c r="CY48" i="1" s="1"/>
  <c r="F47" i="1"/>
  <c r="CY47" i="1" s="1"/>
  <c r="F46" i="1"/>
  <c r="CY46" i="1" s="1"/>
  <c r="F45" i="1"/>
  <c r="CY45" i="1" s="1"/>
  <c r="F44" i="1"/>
  <c r="CY44" i="1" s="1"/>
  <c r="F43" i="1"/>
  <c r="CY43" i="1" s="1"/>
  <c r="F42" i="1"/>
  <c r="CY42" i="1" s="1"/>
  <c r="F41" i="1"/>
  <c r="CY41" i="1" s="1"/>
  <c r="F28" i="16" s="1"/>
  <c r="F40" i="1"/>
  <c r="CY40" i="1" s="1"/>
  <c r="F3" i="13" s="1"/>
  <c r="F39" i="1"/>
  <c r="CY39" i="1" s="1"/>
  <c r="F33" i="13" s="1"/>
  <c r="F38" i="1"/>
  <c r="CY38" i="1" s="1"/>
  <c r="F37" i="1"/>
  <c r="CY37" i="1" s="1"/>
  <c r="F4" i="13" s="1"/>
  <c r="F36" i="1"/>
  <c r="CY36" i="1" s="1"/>
  <c r="F10" i="13" s="1"/>
  <c r="F35" i="1"/>
  <c r="CY35" i="1" s="1"/>
  <c r="F31" i="13" s="1"/>
  <c r="F34" i="1"/>
  <c r="CY34" i="1" s="1"/>
  <c r="F30" i="13" s="1"/>
  <c r="F33" i="1"/>
  <c r="CY33" i="1" s="1"/>
  <c r="F29" i="13" s="1"/>
  <c r="F32" i="1"/>
  <c r="CY32" i="1" s="1"/>
  <c r="F7" i="13" s="1"/>
  <c r="F31" i="1"/>
  <c r="CY31" i="1" s="1"/>
  <c r="F30" i="1"/>
  <c r="CY30" i="1" s="1"/>
  <c r="F29" i="1"/>
  <c r="CY29" i="1" s="1"/>
  <c r="F28" i="1"/>
  <c r="CY28" i="1" s="1"/>
  <c r="F42" i="16" s="1"/>
  <c r="F27" i="1"/>
  <c r="CY27" i="1" s="1"/>
  <c r="F26" i="1"/>
  <c r="CY26" i="1" s="1"/>
  <c r="F25" i="1"/>
  <c r="CY25" i="1" s="1"/>
  <c r="F40" i="16" s="1"/>
  <c r="F24" i="1"/>
  <c r="CY24" i="1" s="1"/>
  <c r="F28" i="13" s="1"/>
  <c r="F23" i="1"/>
  <c r="CY23" i="1" s="1"/>
  <c r="F27" i="13" s="1"/>
  <c r="F22" i="1"/>
  <c r="CY22" i="1" s="1"/>
  <c r="F21" i="1"/>
  <c r="CY21" i="1" s="1"/>
  <c r="F20" i="1"/>
  <c r="CY20" i="1" s="1"/>
  <c r="F17" i="16" s="1"/>
  <c r="F19" i="1"/>
  <c r="CY19" i="1" s="1"/>
  <c r="F18" i="1"/>
  <c r="CY18" i="1" s="1"/>
  <c r="F16" i="16" s="1"/>
  <c r="F17" i="1"/>
  <c r="CY17" i="1" s="1"/>
  <c r="F16" i="1"/>
  <c r="CY16" i="1" s="1"/>
  <c r="F15" i="1"/>
  <c r="CY15" i="1" s="1"/>
  <c r="F15" i="16" s="1"/>
  <c r="F14" i="1"/>
  <c r="CY14" i="1" s="1"/>
  <c r="F13" i="1"/>
  <c r="CY13" i="1" s="1"/>
  <c r="F12" i="1"/>
  <c r="CY12" i="1" s="1"/>
  <c r="F14" i="16" s="1"/>
  <c r="F11" i="1"/>
  <c r="CY11" i="1" s="1"/>
  <c r="F10" i="1"/>
  <c r="CY10" i="1" s="1"/>
  <c r="F9" i="1"/>
  <c r="CY9" i="1" s="1"/>
  <c r="F20" i="16" s="1"/>
  <c r="F8" i="1"/>
  <c r="CY8" i="1" s="1"/>
  <c r="F7" i="1"/>
  <c r="CY7" i="1" s="1"/>
  <c r="F6" i="1"/>
  <c r="CY6" i="1" s="1"/>
  <c r="F19" i="16" s="1"/>
  <c r="F5" i="1"/>
  <c r="CY5" i="1" s="1"/>
  <c r="F11" i="13" s="1"/>
  <c r="F4" i="1"/>
  <c r="CY4" i="1" s="1"/>
  <c r="F26" i="13" s="1"/>
  <c r="F3" i="1"/>
  <c r="CY3" i="1" s="1"/>
  <c r="E3" i="1"/>
  <c r="CX3" i="1" s="1"/>
  <c r="B11" i="2"/>
  <c r="B7" i="2"/>
  <c r="B3" i="2"/>
  <c r="N11" i="2"/>
  <c r="O11" i="2" s="1"/>
  <c r="N10" i="2"/>
  <c r="N9" i="2"/>
  <c r="O9" i="2" s="1"/>
  <c r="N8" i="2"/>
  <c r="O8" i="2" s="1"/>
  <c r="N7" i="2"/>
  <c r="O7" i="2" s="1"/>
  <c r="N6" i="2"/>
  <c r="O6" i="2" s="1"/>
  <c r="N5" i="2"/>
  <c r="O5" i="2" s="1"/>
  <c r="N4" i="2"/>
  <c r="N3" i="2"/>
  <c r="O3" i="2" s="1"/>
  <c r="N2" i="2"/>
  <c r="O2" i="2" s="1"/>
  <c r="C11" i="2"/>
  <c r="C10" i="2"/>
  <c r="C9" i="2"/>
  <c r="C8" i="2"/>
  <c r="C7" i="2"/>
  <c r="C6" i="2"/>
  <c r="C5" i="2"/>
  <c r="C4" i="2"/>
  <c r="C3" i="2"/>
  <c r="C2" i="2"/>
  <c r="R3" i="4"/>
  <c r="S3" i="4"/>
  <c r="R4" i="4"/>
  <c r="S4" i="4"/>
  <c r="R5" i="4"/>
  <c r="S5" i="4"/>
  <c r="R6" i="4"/>
  <c r="S6" i="4"/>
  <c r="R7" i="4"/>
  <c r="S7" i="4"/>
  <c r="R8" i="4"/>
  <c r="S8" i="4"/>
  <c r="R9" i="4"/>
  <c r="S9" i="4"/>
  <c r="R10" i="4"/>
  <c r="S10" i="4"/>
  <c r="R11" i="4"/>
  <c r="S11" i="4"/>
  <c r="R12" i="4"/>
  <c r="S12" i="4"/>
  <c r="R13" i="4"/>
  <c r="S13" i="4"/>
  <c r="R14" i="4"/>
  <c r="S14" i="4"/>
  <c r="R15" i="4"/>
  <c r="S15" i="4"/>
  <c r="R16" i="4"/>
  <c r="S16" i="4"/>
  <c r="R17" i="4"/>
  <c r="S17" i="4"/>
  <c r="R18" i="4"/>
  <c r="S18" i="4"/>
  <c r="R19" i="4"/>
  <c r="S19" i="4"/>
  <c r="R20" i="4"/>
  <c r="S20" i="4"/>
  <c r="R21" i="4"/>
  <c r="S21" i="4"/>
  <c r="R22" i="4"/>
  <c r="S22" i="4"/>
  <c r="R23" i="4"/>
  <c r="S23" i="4"/>
  <c r="R24" i="4"/>
  <c r="S24" i="4"/>
  <c r="R25" i="4"/>
  <c r="S25" i="4"/>
  <c r="R26" i="4"/>
  <c r="S26" i="4"/>
  <c r="R27" i="4"/>
  <c r="S27" i="4"/>
  <c r="R28" i="4"/>
  <c r="S28" i="4"/>
  <c r="R29" i="4"/>
  <c r="S29" i="4"/>
  <c r="R30" i="4"/>
  <c r="S30" i="4"/>
  <c r="R31" i="4"/>
  <c r="S31" i="4"/>
  <c r="R32" i="4"/>
  <c r="S32" i="4"/>
  <c r="R33" i="4"/>
  <c r="S33" i="4"/>
  <c r="R34" i="4"/>
  <c r="S34" i="4"/>
  <c r="R35" i="4"/>
  <c r="S35" i="4"/>
  <c r="R36" i="4"/>
  <c r="S36" i="4"/>
  <c r="R37" i="4"/>
  <c r="S37" i="4"/>
  <c r="R38" i="4"/>
  <c r="S38" i="4"/>
  <c r="R39" i="4"/>
  <c r="S39" i="4"/>
  <c r="R40" i="4"/>
  <c r="S40" i="4"/>
  <c r="R41" i="4"/>
  <c r="S41" i="4"/>
  <c r="R42" i="4"/>
  <c r="S42" i="4"/>
  <c r="R43" i="4"/>
  <c r="S43" i="4"/>
  <c r="R44" i="4"/>
  <c r="S44" i="4"/>
  <c r="R45" i="4"/>
  <c r="S45" i="4"/>
  <c r="R46" i="4"/>
  <c r="S46" i="4"/>
  <c r="R47" i="4"/>
  <c r="S47" i="4"/>
  <c r="R48" i="4"/>
  <c r="S48" i="4"/>
  <c r="R49" i="4"/>
  <c r="S49" i="4"/>
  <c r="R50" i="4"/>
  <c r="S50" i="4"/>
  <c r="R51" i="4"/>
  <c r="S51" i="4"/>
  <c r="R52" i="4"/>
  <c r="S52" i="4"/>
  <c r="R53" i="4"/>
  <c r="S53" i="4"/>
  <c r="R54" i="4"/>
  <c r="S54" i="4"/>
  <c r="R55" i="4"/>
  <c r="S55" i="4"/>
  <c r="R56" i="4"/>
  <c r="S56" i="4"/>
  <c r="R57" i="4"/>
  <c r="S57" i="4"/>
  <c r="R58" i="4"/>
  <c r="S58" i="4"/>
  <c r="R59" i="4"/>
  <c r="S59" i="4"/>
  <c r="R60" i="4"/>
  <c r="S60" i="4"/>
  <c r="R61" i="4"/>
  <c r="S61" i="4"/>
  <c r="R62" i="4"/>
  <c r="S62" i="4"/>
  <c r="R63" i="4"/>
  <c r="S63" i="4"/>
  <c r="R64" i="4"/>
  <c r="S64" i="4"/>
  <c r="R65" i="4"/>
  <c r="S65" i="4"/>
  <c r="R66" i="4"/>
  <c r="S66" i="4"/>
  <c r="R67" i="4"/>
  <c r="S67" i="4"/>
  <c r="R68" i="4"/>
  <c r="S68" i="4"/>
  <c r="R69" i="4"/>
  <c r="S69" i="4"/>
  <c r="R70" i="4"/>
  <c r="S70" i="4"/>
  <c r="R71" i="4"/>
  <c r="S71" i="4"/>
  <c r="R72" i="4"/>
  <c r="S72" i="4"/>
  <c r="R73" i="4"/>
  <c r="S73" i="4"/>
  <c r="R74" i="4"/>
  <c r="S74" i="4"/>
  <c r="R75" i="4"/>
  <c r="S75" i="4"/>
  <c r="R76" i="4"/>
  <c r="S76" i="4"/>
  <c r="R77" i="4"/>
  <c r="S77" i="4"/>
  <c r="R78" i="4"/>
  <c r="S78" i="4"/>
  <c r="R79" i="4"/>
  <c r="S79" i="4"/>
  <c r="R80" i="4"/>
  <c r="S80" i="4"/>
  <c r="R81" i="4"/>
  <c r="S81" i="4"/>
  <c r="R82" i="4"/>
  <c r="S82" i="4"/>
  <c r="R83" i="4"/>
  <c r="S83" i="4"/>
  <c r="R84" i="4"/>
  <c r="S84" i="4"/>
  <c r="R85" i="4"/>
  <c r="S85" i="4"/>
  <c r="R86" i="4"/>
  <c r="S86" i="4"/>
  <c r="R87" i="4"/>
  <c r="S87" i="4"/>
  <c r="R88" i="4"/>
  <c r="S88" i="4"/>
  <c r="R89" i="4"/>
  <c r="S89" i="4"/>
  <c r="R90" i="4"/>
  <c r="S90" i="4"/>
  <c r="R91" i="4"/>
  <c r="S91" i="4"/>
  <c r="R92" i="4"/>
  <c r="S92" i="4"/>
  <c r="R93" i="4"/>
  <c r="S93" i="4"/>
  <c r="R94" i="4"/>
  <c r="S94" i="4"/>
  <c r="R95" i="4"/>
  <c r="S95" i="4"/>
  <c r="R96" i="4"/>
  <c r="S96" i="4"/>
  <c r="R97" i="4"/>
  <c r="S97" i="4"/>
  <c r="R98" i="4"/>
  <c r="S98" i="4"/>
  <c r="R99" i="4"/>
  <c r="S99" i="4"/>
  <c r="R100" i="4"/>
  <c r="S100" i="4"/>
  <c r="R101" i="4"/>
  <c r="S101" i="4"/>
  <c r="R102" i="4"/>
  <c r="S102" i="4"/>
  <c r="R103" i="4"/>
  <c r="S103" i="4"/>
  <c r="R104" i="4"/>
  <c r="S104" i="4"/>
  <c r="R105" i="4"/>
  <c r="S105" i="4"/>
  <c r="R106" i="4"/>
  <c r="S106" i="4"/>
  <c r="R107" i="4"/>
  <c r="S107" i="4"/>
  <c r="R108" i="4"/>
  <c r="S108" i="4"/>
  <c r="R109" i="4"/>
  <c r="S109" i="4"/>
  <c r="R110" i="4"/>
  <c r="S110" i="4"/>
  <c r="R111" i="4"/>
  <c r="S111" i="4"/>
  <c r="R112" i="4"/>
  <c r="S112" i="4"/>
  <c r="R113" i="4"/>
  <c r="S113" i="4"/>
  <c r="R114" i="4"/>
  <c r="S114" i="4"/>
  <c r="R115" i="4"/>
  <c r="S115" i="4"/>
  <c r="R116" i="4"/>
  <c r="S116" i="4"/>
  <c r="R117" i="4"/>
  <c r="S117" i="4"/>
  <c r="R118" i="4"/>
  <c r="S118" i="4"/>
  <c r="R119" i="4"/>
  <c r="S119" i="4"/>
  <c r="R120" i="4"/>
  <c r="S120" i="4"/>
  <c r="R121" i="4"/>
  <c r="S121" i="4"/>
  <c r="R122" i="4"/>
  <c r="S122" i="4"/>
  <c r="R123" i="4"/>
  <c r="S123" i="4"/>
  <c r="R124" i="4"/>
  <c r="S124" i="4"/>
  <c r="R125" i="4"/>
  <c r="S125" i="4"/>
  <c r="R126" i="4"/>
  <c r="S126" i="4"/>
  <c r="R127" i="4"/>
  <c r="S127" i="4"/>
  <c r="R128" i="4"/>
  <c r="S128" i="4"/>
  <c r="R129" i="4"/>
  <c r="S129" i="4"/>
  <c r="R130" i="4"/>
  <c r="S130" i="4"/>
  <c r="R131" i="4"/>
  <c r="S131" i="4"/>
  <c r="R132" i="4"/>
  <c r="S132" i="4"/>
  <c r="R133" i="4"/>
  <c r="S133" i="4"/>
  <c r="R134" i="4"/>
  <c r="S134" i="4"/>
  <c r="R135" i="4"/>
  <c r="S135" i="4"/>
  <c r="R136" i="4"/>
  <c r="S136" i="4"/>
  <c r="R137" i="4"/>
  <c r="S137" i="4"/>
  <c r="R138" i="4"/>
  <c r="S138" i="4"/>
  <c r="R139" i="4"/>
  <c r="S139" i="4"/>
  <c r="R140" i="4"/>
  <c r="S140" i="4"/>
  <c r="R141" i="4"/>
  <c r="S141" i="4"/>
  <c r="R142" i="4"/>
  <c r="S142" i="4"/>
  <c r="R143" i="4"/>
  <c r="S143" i="4"/>
  <c r="R144" i="4"/>
  <c r="S144" i="4"/>
  <c r="R145" i="4"/>
  <c r="S145" i="4"/>
  <c r="R146" i="4"/>
  <c r="S146" i="4"/>
  <c r="R147" i="4"/>
  <c r="S147" i="4"/>
  <c r="R148" i="4"/>
  <c r="S148" i="4"/>
  <c r="R149" i="4"/>
  <c r="S149" i="4"/>
  <c r="R150" i="4"/>
  <c r="S150" i="4"/>
  <c r="R151" i="4"/>
  <c r="S151" i="4"/>
  <c r="R152" i="4"/>
  <c r="S152" i="4"/>
  <c r="R153" i="4"/>
  <c r="S153" i="4"/>
  <c r="R154" i="4"/>
  <c r="S154" i="4"/>
  <c r="R155" i="4"/>
  <c r="S155" i="4"/>
  <c r="R156" i="4"/>
  <c r="S156" i="4"/>
  <c r="R157" i="4"/>
  <c r="S157" i="4"/>
  <c r="R158" i="4"/>
  <c r="S158" i="4"/>
  <c r="R159" i="4"/>
  <c r="S159" i="4"/>
  <c r="R160" i="4"/>
  <c r="S160" i="4"/>
  <c r="R161" i="4"/>
  <c r="S161" i="4"/>
  <c r="R162" i="4"/>
  <c r="S162" i="4"/>
  <c r="R163" i="4"/>
  <c r="S163" i="4"/>
  <c r="R164" i="4"/>
  <c r="S164" i="4"/>
  <c r="R165" i="4"/>
  <c r="S165" i="4"/>
  <c r="R166" i="4"/>
  <c r="S166" i="4"/>
  <c r="R167" i="4"/>
  <c r="S167" i="4"/>
  <c r="R168" i="4"/>
  <c r="S168" i="4"/>
  <c r="R169" i="4"/>
  <c r="S169" i="4"/>
  <c r="R170" i="4"/>
  <c r="S170" i="4"/>
  <c r="R171" i="4"/>
  <c r="S171" i="4"/>
  <c r="R172" i="4"/>
  <c r="S172" i="4"/>
  <c r="R173" i="4"/>
  <c r="S173" i="4"/>
  <c r="R174" i="4"/>
  <c r="S174" i="4"/>
  <c r="R175" i="4"/>
  <c r="S175" i="4"/>
  <c r="R176" i="4"/>
  <c r="S176" i="4"/>
  <c r="R177" i="4"/>
  <c r="S177" i="4"/>
  <c r="R178" i="4"/>
  <c r="S178" i="4"/>
  <c r="R179" i="4"/>
  <c r="S179" i="4"/>
  <c r="R180" i="4"/>
  <c r="S180" i="4"/>
  <c r="R181" i="4"/>
  <c r="S181" i="4"/>
  <c r="R182" i="4"/>
  <c r="S182" i="4"/>
  <c r="R183" i="4"/>
  <c r="S183" i="4"/>
  <c r="R184" i="4"/>
  <c r="S184" i="4"/>
  <c r="R185" i="4"/>
  <c r="S185" i="4"/>
  <c r="R186" i="4"/>
  <c r="S186" i="4"/>
  <c r="R187" i="4"/>
  <c r="S187" i="4"/>
  <c r="R188" i="4"/>
  <c r="S188" i="4"/>
  <c r="R189" i="4"/>
  <c r="S189" i="4"/>
  <c r="R190" i="4"/>
  <c r="S190" i="4"/>
  <c r="R191" i="4"/>
  <c r="S191" i="4"/>
  <c r="R192" i="4"/>
  <c r="S192" i="4"/>
  <c r="R193" i="4"/>
  <c r="S193" i="4"/>
  <c r="R194" i="4"/>
  <c r="S194" i="4"/>
  <c r="R195" i="4"/>
  <c r="S195" i="4"/>
  <c r="R196" i="4"/>
  <c r="S196" i="4"/>
  <c r="R197" i="4"/>
  <c r="S197" i="4"/>
  <c r="R198" i="4"/>
  <c r="S198" i="4"/>
  <c r="R199" i="4"/>
  <c r="S199" i="4"/>
  <c r="R200" i="4"/>
  <c r="S200" i="4"/>
  <c r="R201" i="4"/>
  <c r="S201" i="4"/>
  <c r="R202" i="4"/>
  <c r="S202" i="4"/>
  <c r="R203" i="4"/>
  <c r="S203" i="4"/>
  <c r="R204" i="4"/>
  <c r="S204" i="4"/>
  <c r="R205" i="4"/>
  <c r="S205" i="4"/>
  <c r="R206" i="4"/>
  <c r="S206" i="4"/>
  <c r="R207" i="4"/>
  <c r="S207" i="4"/>
  <c r="R208" i="4"/>
  <c r="S208" i="4"/>
  <c r="R209" i="4"/>
  <c r="S209" i="4"/>
  <c r="R210" i="4"/>
  <c r="S210" i="4"/>
  <c r="R211" i="4"/>
  <c r="S211" i="4"/>
  <c r="R212" i="4"/>
  <c r="S212" i="4"/>
  <c r="R213" i="4"/>
  <c r="S213" i="4"/>
  <c r="R214" i="4"/>
  <c r="S214" i="4"/>
  <c r="R215" i="4"/>
  <c r="S215" i="4"/>
  <c r="R216" i="4"/>
  <c r="S216" i="4"/>
  <c r="R217" i="4"/>
  <c r="S217" i="4"/>
  <c r="R218" i="4"/>
  <c r="S218" i="4"/>
  <c r="R219" i="4"/>
  <c r="S219" i="4"/>
  <c r="R220" i="4"/>
  <c r="S220" i="4"/>
  <c r="R221" i="4"/>
  <c r="S221" i="4"/>
  <c r="R222" i="4"/>
  <c r="S222" i="4"/>
  <c r="R223" i="4"/>
  <c r="S223" i="4"/>
  <c r="R224" i="4"/>
  <c r="S224" i="4"/>
  <c r="R225" i="4"/>
  <c r="S225" i="4"/>
  <c r="R226" i="4"/>
  <c r="S226" i="4"/>
  <c r="R227" i="4"/>
  <c r="S227" i="4"/>
  <c r="R228" i="4"/>
  <c r="S228" i="4"/>
  <c r="R229" i="4"/>
  <c r="S229" i="4"/>
  <c r="R230" i="4"/>
  <c r="S230" i="4"/>
  <c r="R231" i="4"/>
  <c r="S231" i="4"/>
  <c r="R232" i="4"/>
  <c r="S232" i="4"/>
  <c r="R233" i="4"/>
  <c r="S233" i="4"/>
  <c r="R234" i="4"/>
  <c r="S234" i="4"/>
  <c r="R235" i="4"/>
  <c r="S235" i="4"/>
  <c r="R236" i="4"/>
  <c r="S236" i="4"/>
  <c r="R237" i="4"/>
  <c r="S237" i="4"/>
  <c r="R238" i="4"/>
  <c r="S238" i="4"/>
  <c r="R239" i="4"/>
  <c r="S239" i="4"/>
  <c r="R240" i="4"/>
  <c r="S240" i="4"/>
  <c r="R241" i="4"/>
  <c r="S241" i="4"/>
  <c r="R242" i="4"/>
  <c r="S242" i="4"/>
  <c r="R243" i="4"/>
  <c r="S243" i="4"/>
  <c r="R244" i="4"/>
  <c r="S244" i="4"/>
  <c r="R245" i="4"/>
  <c r="S245" i="4"/>
  <c r="R246" i="4"/>
  <c r="S246" i="4"/>
  <c r="R247" i="4"/>
  <c r="S247" i="4"/>
  <c r="R248" i="4"/>
  <c r="S248" i="4"/>
  <c r="R249" i="4"/>
  <c r="S249" i="4"/>
  <c r="R250" i="4"/>
  <c r="S250" i="4"/>
  <c r="R251" i="4"/>
  <c r="S251" i="4"/>
  <c r="R252" i="4"/>
  <c r="S252" i="4"/>
  <c r="R253" i="4"/>
  <c r="S253" i="4"/>
  <c r="R254" i="4"/>
  <c r="S254" i="4"/>
  <c r="R255" i="4"/>
  <c r="S255" i="4"/>
  <c r="R256" i="4"/>
  <c r="S256" i="4"/>
  <c r="R257" i="4"/>
  <c r="S257" i="4"/>
  <c r="R258" i="4"/>
  <c r="S258" i="4"/>
  <c r="R259" i="4"/>
  <c r="S259" i="4"/>
  <c r="R260" i="4"/>
  <c r="S260" i="4"/>
  <c r="R261" i="4"/>
  <c r="S261" i="4"/>
  <c r="R262" i="4"/>
  <c r="S262" i="4"/>
  <c r="R263" i="4"/>
  <c r="S263" i="4"/>
  <c r="R264" i="4"/>
  <c r="S264" i="4"/>
  <c r="R265" i="4"/>
  <c r="S265" i="4"/>
  <c r="R266" i="4"/>
  <c r="S266" i="4"/>
  <c r="R267" i="4"/>
  <c r="S267" i="4"/>
  <c r="R268" i="4"/>
  <c r="S268" i="4"/>
  <c r="R269" i="4"/>
  <c r="S269" i="4"/>
  <c r="R270" i="4"/>
  <c r="S270" i="4"/>
  <c r="R271" i="4"/>
  <c r="S271" i="4"/>
  <c r="R272" i="4"/>
  <c r="S272" i="4"/>
  <c r="R273" i="4"/>
  <c r="S273" i="4"/>
  <c r="R274" i="4"/>
  <c r="S274" i="4"/>
  <c r="R275" i="4"/>
  <c r="S275" i="4"/>
  <c r="R276" i="4"/>
  <c r="S276" i="4"/>
  <c r="R277" i="4"/>
  <c r="S277" i="4"/>
  <c r="R278" i="4"/>
  <c r="S278" i="4"/>
  <c r="R279" i="4"/>
  <c r="S279" i="4"/>
  <c r="R280" i="4"/>
  <c r="S280" i="4"/>
  <c r="R281" i="4"/>
  <c r="S281" i="4"/>
  <c r="R282" i="4"/>
  <c r="S282" i="4"/>
  <c r="R283" i="4"/>
  <c r="S283" i="4"/>
  <c r="R284" i="4"/>
  <c r="S284" i="4"/>
  <c r="R285" i="4"/>
  <c r="S285" i="4"/>
  <c r="R286" i="4"/>
  <c r="S286" i="4"/>
  <c r="R287" i="4"/>
  <c r="S287" i="4"/>
  <c r="R288" i="4"/>
  <c r="S288" i="4"/>
  <c r="R289" i="4"/>
  <c r="S289" i="4"/>
  <c r="R290" i="4"/>
  <c r="S290" i="4"/>
  <c r="R291" i="4"/>
  <c r="S291" i="4"/>
  <c r="R292" i="4"/>
  <c r="S292" i="4"/>
  <c r="R293" i="4"/>
  <c r="S293" i="4"/>
  <c r="R294" i="4"/>
  <c r="S294" i="4"/>
  <c r="R295" i="4"/>
  <c r="S295" i="4"/>
  <c r="R296" i="4"/>
  <c r="S296" i="4"/>
  <c r="R297" i="4"/>
  <c r="S297" i="4"/>
  <c r="R298" i="4"/>
  <c r="S298" i="4"/>
  <c r="R299" i="4"/>
  <c r="S299" i="4"/>
  <c r="R300" i="4"/>
  <c r="S300" i="4"/>
  <c r="R301" i="4"/>
  <c r="S301" i="4"/>
  <c r="R302" i="4"/>
  <c r="S302" i="4"/>
  <c r="R303" i="4"/>
  <c r="S303" i="4"/>
  <c r="R304" i="4"/>
  <c r="S304" i="4"/>
  <c r="R305" i="4"/>
  <c r="S305" i="4"/>
  <c r="R306" i="4"/>
  <c r="S306" i="4"/>
  <c r="R307" i="4"/>
  <c r="S307" i="4"/>
  <c r="R308" i="4"/>
  <c r="S308" i="4"/>
  <c r="R309" i="4"/>
  <c r="S309" i="4"/>
  <c r="R310" i="4"/>
  <c r="S310" i="4"/>
  <c r="R311" i="4"/>
  <c r="S311" i="4"/>
  <c r="R312" i="4"/>
  <c r="S312" i="4"/>
  <c r="R313" i="4"/>
  <c r="S313" i="4"/>
  <c r="R314" i="4"/>
  <c r="S314" i="4"/>
  <c r="R315" i="4"/>
  <c r="S315" i="4"/>
  <c r="R316" i="4"/>
  <c r="S316" i="4"/>
  <c r="R317" i="4"/>
  <c r="S317" i="4"/>
  <c r="R318" i="4"/>
  <c r="S318" i="4"/>
  <c r="R319" i="4"/>
  <c r="S319" i="4"/>
  <c r="R320" i="4"/>
  <c r="S320" i="4"/>
  <c r="R321" i="4"/>
  <c r="S321" i="4"/>
  <c r="R322" i="4"/>
  <c r="S322" i="4"/>
  <c r="R323" i="4"/>
  <c r="S323" i="4"/>
  <c r="R324" i="4"/>
  <c r="S324" i="4"/>
  <c r="R325" i="4"/>
  <c r="S325" i="4"/>
  <c r="R326" i="4"/>
  <c r="S326" i="4"/>
  <c r="R327" i="4"/>
  <c r="S327" i="4"/>
  <c r="R328" i="4"/>
  <c r="S328" i="4"/>
  <c r="R329" i="4"/>
  <c r="S329" i="4"/>
  <c r="R330" i="4"/>
  <c r="S330" i="4"/>
  <c r="R331" i="4"/>
  <c r="S331" i="4"/>
  <c r="R332" i="4"/>
  <c r="S332" i="4"/>
  <c r="R333" i="4"/>
  <c r="S333" i="4"/>
  <c r="R334" i="4"/>
  <c r="S334" i="4"/>
  <c r="R335" i="4"/>
  <c r="S335" i="4"/>
  <c r="R336" i="4"/>
  <c r="S336" i="4"/>
  <c r="R337" i="4"/>
  <c r="S337" i="4"/>
  <c r="R338" i="4"/>
  <c r="S338" i="4"/>
  <c r="R339" i="4"/>
  <c r="S339" i="4"/>
  <c r="R340" i="4"/>
  <c r="S340" i="4"/>
  <c r="R341" i="4"/>
  <c r="S341" i="4"/>
  <c r="R342" i="4"/>
  <c r="S342" i="4"/>
  <c r="R343" i="4"/>
  <c r="S343" i="4"/>
  <c r="R344" i="4"/>
  <c r="S344" i="4"/>
  <c r="R345" i="4"/>
  <c r="S345" i="4"/>
  <c r="R346" i="4"/>
  <c r="S346" i="4"/>
  <c r="R347" i="4"/>
  <c r="S347" i="4"/>
  <c r="R348" i="4"/>
  <c r="S348" i="4"/>
  <c r="R349" i="4"/>
  <c r="S349" i="4"/>
  <c r="R350" i="4"/>
  <c r="S350" i="4"/>
  <c r="R351" i="4"/>
  <c r="S351" i="4"/>
  <c r="R352" i="4"/>
  <c r="S352" i="4"/>
  <c r="R353" i="4"/>
  <c r="S353" i="4"/>
  <c r="R354" i="4"/>
  <c r="S354" i="4"/>
  <c r="R355" i="4"/>
  <c r="S355" i="4"/>
  <c r="R356" i="4"/>
  <c r="S356" i="4"/>
  <c r="R357" i="4"/>
  <c r="S357" i="4"/>
  <c r="R358" i="4"/>
  <c r="S358" i="4"/>
  <c r="R359" i="4"/>
  <c r="S359" i="4"/>
  <c r="R360" i="4"/>
  <c r="S360" i="4"/>
  <c r="R361" i="4"/>
  <c r="S361" i="4"/>
  <c r="R362" i="4"/>
  <c r="S362" i="4"/>
  <c r="R363" i="4"/>
  <c r="S363" i="4"/>
  <c r="R364" i="4"/>
  <c r="S364" i="4"/>
  <c r="R365" i="4"/>
  <c r="S365" i="4"/>
  <c r="R366" i="4"/>
  <c r="S366" i="4"/>
  <c r="R367" i="4"/>
  <c r="S367" i="4"/>
  <c r="R368" i="4"/>
  <c r="S368" i="4"/>
  <c r="R369" i="4"/>
  <c r="S369" i="4"/>
  <c r="R370" i="4"/>
  <c r="S370" i="4"/>
  <c r="R371" i="4"/>
  <c r="S371" i="4"/>
  <c r="R372" i="4"/>
  <c r="S372" i="4"/>
  <c r="R373" i="4"/>
  <c r="S373" i="4"/>
  <c r="R374" i="4"/>
  <c r="S374" i="4"/>
  <c r="R375" i="4"/>
  <c r="S375" i="4"/>
  <c r="R376" i="4"/>
  <c r="S376" i="4"/>
  <c r="R377" i="4"/>
  <c r="S377" i="4"/>
  <c r="R378" i="4"/>
  <c r="S378" i="4"/>
  <c r="R379" i="4"/>
  <c r="S379" i="4"/>
  <c r="R380" i="4"/>
  <c r="S380" i="4"/>
  <c r="R381" i="4"/>
  <c r="S381" i="4"/>
  <c r="R382" i="4"/>
  <c r="S382" i="4"/>
  <c r="R383" i="4"/>
  <c r="S383" i="4"/>
  <c r="R384" i="4"/>
  <c r="S384" i="4"/>
  <c r="R385" i="4"/>
  <c r="S385" i="4"/>
  <c r="R386" i="4"/>
  <c r="S386" i="4"/>
  <c r="R387" i="4"/>
  <c r="S387" i="4"/>
  <c r="R388" i="4"/>
  <c r="S388" i="4"/>
  <c r="R389" i="4"/>
  <c r="S389" i="4"/>
  <c r="R390" i="4"/>
  <c r="S390" i="4"/>
  <c r="R391" i="4"/>
  <c r="S391" i="4"/>
  <c r="R392" i="4"/>
  <c r="S392" i="4"/>
  <c r="R393" i="4"/>
  <c r="S393" i="4"/>
  <c r="R394" i="4"/>
  <c r="S394" i="4"/>
  <c r="R395" i="4"/>
  <c r="S395" i="4"/>
  <c r="R396" i="4"/>
  <c r="S396" i="4"/>
  <c r="R397" i="4"/>
  <c r="S397" i="4"/>
  <c r="R398" i="4"/>
  <c r="S398" i="4"/>
  <c r="R399" i="4"/>
  <c r="S399" i="4"/>
  <c r="R400" i="4"/>
  <c r="S400" i="4"/>
  <c r="R401" i="4"/>
  <c r="S401" i="4"/>
  <c r="R402" i="4"/>
  <c r="S402" i="4"/>
  <c r="R403" i="4"/>
  <c r="S403" i="4"/>
  <c r="R404" i="4"/>
  <c r="S404" i="4"/>
  <c r="R405" i="4"/>
  <c r="S405" i="4"/>
  <c r="R406" i="4"/>
  <c r="S406" i="4"/>
  <c r="R407" i="4"/>
  <c r="S407" i="4"/>
  <c r="R408" i="4"/>
  <c r="S408" i="4"/>
  <c r="R409" i="4"/>
  <c r="S409" i="4"/>
  <c r="R410" i="4"/>
  <c r="S410" i="4"/>
  <c r="R411" i="4"/>
  <c r="S411" i="4"/>
  <c r="R412" i="4"/>
  <c r="S412" i="4"/>
  <c r="R413" i="4"/>
  <c r="S413" i="4"/>
  <c r="R414" i="4"/>
  <c r="S414" i="4"/>
  <c r="R415" i="4"/>
  <c r="S415" i="4"/>
  <c r="R416" i="4"/>
  <c r="S416" i="4"/>
  <c r="R417" i="4"/>
  <c r="S417" i="4"/>
  <c r="R418" i="4"/>
  <c r="S418" i="4"/>
  <c r="R419" i="4"/>
  <c r="S419" i="4"/>
  <c r="R420" i="4"/>
  <c r="S420" i="4"/>
  <c r="R421" i="4"/>
  <c r="S421" i="4"/>
  <c r="R422" i="4"/>
  <c r="S422" i="4"/>
  <c r="R423" i="4"/>
  <c r="S423" i="4"/>
  <c r="R424" i="4"/>
  <c r="S424" i="4"/>
  <c r="R425" i="4"/>
  <c r="S425" i="4"/>
  <c r="R426" i="4"/>
  <c r="S426" i="4"/>
  <c r="R427" i="4"/>
  <c r="S427" i="4"/>
  <c r="R428" i="4"/>
  <c r="S428" i="4"/>
  <c r="R429" i="4"/>
  <c r="S429" i="4"/>
  <c r="R430" i="4"/>
  <c r="S430" i="4"/>
  <c r="R431" i="4"/>
  <c r="S431" i="4"/>
  <c r="R432" i="4"/>
  <c r="S432" i="4"/>
  <c r="R433" i="4"/>
  <c r="S433" i="4"/>
  <c r="R434" i="4"/>
  <c r="S434" i="4"/>
  <c r="R435" i="4"/>
  <c r="S435" i="4"/>
  <c r="R436" i="4"/>
  <c r="S436" i="4"/>
  <c r="R437" i="4"/>
  <c r="S437" i="4"/>
  <c r="R438" i="4"/>
  <c r="S438" i="4"/>
  <c r="R439" i="4"/>
  <c r="S439" i="4"/>
  <c r="R440" i="4"/>
  <c r="S440" i="4"/>
  <c r="R441" i="4"/>
  <c r="S441" i="4"/>
  <c r="R442" i="4"/>
  <c r="S442" i="4"/>
  <c r="R443" i="4"/>
  <c r="S443" i="4"/>
  <c r="R444" i="4"/>
  <c r="S444" i="4"/>
  <c r="R445" i="4"/>
  <c r="S445" i="4"/>
  <c r="R446" i="4"/>
  <c r="S446" i="4"/>
  <c r="R447" i="4"/>
  <c r="S447" i="4"/>
  <c r="R448" i="4"/>
  <c r="S448" i="4"/>
  <c r="R449" i="4"/>
  <c r="S449" i="4"/>
  <c r="R450" i="4"/>
  <c r="S450" i="4"/>
  <c r="R451" i="4"/>
  <c r="S451" i="4"/>
  <c r="R2" i="4"/>
  <c r="S2" i="4"/>
  <c r="F8" i="15" l="1"/>
  <c r="F7" i="16"/>
  <c r="F22" i="13"/>
  <c r="F5" i="15"/>
  <c r="F36" i="16"/>
  <c r="F34" i="13"/>
  <c r="E7" i="15"/>
  <c r="E18" i="16"/>
  <c r="E23" i="13"/>
  <c r="F12" i="15"/>
  <c r="F41" i="16"/>
  <c r="F19" i="13"/>
  <c r="F14" i="15"/>
  <c r="F32" i="13"/>
  <c r="F6" i="15"/>
  <c r="F46" i="16"/>
  <c r="F8" i="13"/>
  <c r="F3" i="15"/>
  <c r="F25" i="16"/>
  <c r="F14" i="13"/>
  <c r="F7" i="15"/>
  <c r="F18" i="16"/>
  <c r="F23" i="13"/>
  <c r="F10" i="15"/>
  <c r="F27" i="16"/>
  <c r="F21" i="13"/>
  <c r="F33" i="16"/>
  <c r="F24" i="13"/>
  <c r="D5" i="1"/>
  <c r="EE5" i="1"/>
  <c r="D9" i="1"/>
  <c r="EE9" i="1"/>
  <c r="D13" i="1"/>
  <c r="EE13" i="1"/>
  <c r="D17" i="1"/>
  <c r="EE17" i="1"/>
  <c r="D21" i="1"/>
  <c r="EE21" i="1"/>
  <c r="D25" i="1"/>
  <c r="EE25" i="1"/>
  <c r="D29" i="1"/>
  <c r="EE29" i="1"/>
  <c r="D33" i="1"/>
  <c r="EE33" i="1"/>
  <c r="D37" i="1"/>
  <c r="EE37" i="1"/>
  <c r="D41" i="1"/>
  <c r="EE41" i="1"/>
  <c r="D45" i="1"/>
  <c r="EE45" i="1"/>
  <c r="D49" i="1"/>
  <c r="EE49" i="1"/>
  <c r="D53" i="1"/>
  <c r="EE53" i="1"/>
  <c r="D57" i="1"/>
  <c r="EE57" i="1"/>
  <c r="D61" i="1"/>
  <c r="EE61" i="1"/>
  <c r="D65" i="1"/>
  <c r="EE65" i="1"/>
  <c r="D69" i="1"/>
  <c r="EE69" i="1"/>
  <c r="D73" i="1"/>
  <c r="EE73" i="1"/>
  <c r="D79" i="1"/>
  <c r="EE79" i="1"/>
  <c r="D84" i="1"/>
  <c r="EE84" i="1"/>
  <c r="D94" i="1"/>
  <c r="EE94" i="1"/>
  <c r="D100" i="1"/>
  <c r="EE100" i="1"/>
  <c r="D104" i="1"/>
  <c r="EE104" i="1"/>
  <c r="D108" i="1"/>
  <c r="EE108" i="1"/>
  <c r="D112" i="1"/>
  <c r="EE112" i="1"/>
  <c r="D116" i="1"/>
  <c r="EE116" i="1"/>
  <c r="D120" i="1"/>
  <c r="EE120" i="1"/>
  <c r="D83" i="1"/>
  <c r="EE83" i="1"/>
  <c r="D90" i="1"/>
  <c r="EE90" i="1"/>
  <c r="D97" i="1"/>
  <c r="EE97" i="1"/>
  <c r="D125" i="1"/>
  <c r="EE125" i="1"/>
  <c r="D6" i="1"/>
  <c r="EE6" i="1"/>
  <c r="D10" i="1"/>
  <c r="EE10" i="1"/>
  <c r="D14" i="1"/>
  <c r="EE14" i="1"/>
  <c r="D18" i="1"/>
  <c r="EE18" i="1"/>
  <c r="D22" i="1"/>
  <c r="EE22" i="1"/>
  <c r="D26" i="1"/>
  <c r="EE26" i="1"/>
  <c r="D30" i="1"/>
  <c r="EE30" i="1"/>
  <c r="D34" i="1"/>
  <c r="EE34" i="1"/>
  <c r="D38" i="1"/>
  <c r="EE38" i="1"/>
  <c r="D42" i="1"/>
  <c r="EE42" i="1"/>
  <c r="D46" i="1"/>
  <c r="EE46" i="1"/>
  <c r="D50" i="1"/>
  <c r="EE50" i="1"/>
  <c r="D54" i="1"/>
  <c r="EE54" i="1"/>
  <c r="D58" i="1"/>
  <c r="EE58" i="1"/>
  <c r="D62" i="1"/>
  <c r="EE62" i="1"/>
  <c r="D66" i="1"/>
  <c r="EE66" i="1"/>
  <c r="D70" i="1"/>
  <c r="EE70" i="1"/>
  <c r="D75" i="1"/>
  <c r="EE75" i="1"/>
  <c r="D80" i="1"/>
  <c r="EE80" i="1"/>
  <c r="D86" i="1"/>
  <c r="EE86" i="1"/>
  <c r="D96" i="1"/>
  <c r="EE96" i="1"/>
  <c r="D101" i="1"/>
  <c r="EE101" i="1"/>
  <c r="D105" i="1"/>
  <c r="EE105" i="1"/>
  <c r="D109" i="1"/>
  <c r="EE109" i="1"/>
  <c r="D113" i="1"/>
  <c r="EE113" i="1"/>
  <c r="D117" i="1"/>
  <c r="EE117" i="1"/>
  <c r="D121" i="1"/>
  <c r="EE121" i="1"/>
  <c r="D85" i="1"/>
  <c r="EE85" i="1"/>
  <c r="D92" i="1"/>
  <c r="EE92" i="1"/>
  <c r="D122" i="1"/>
  <c r="EE122" i="1"/>
  <c r="D7" i="1"/>
  <c r="EE7" i="1"/>
  <c r="D11" i="1"/>
  <c r="EE11" i="1"/>
  <c r="D15" i="1"/>
  <c r="EE15" i="1"/>
  <c r="D19" i="1"/>
  <c r="EE19" i="1"/>
  <c r="D23" i="1"/>
  <c r="EE23" i="1"/>
  <c r="D27" i="1"/>
  <c r="EE27" i="1"/>
  <c r="D31" i="1"/>
  <c r="EE31" i="1"/>
  <c r="D35" i="1"/>
  <c r="EE35" i="1"/>
  <c r="D39" i="1"/>
  <c r="EE39" i="1"/>
  <c r="D43" i="1"/>
  <c r="EE43" i="1"/>
  <c r="D47" i="1"/>
  <c r="EE47" i="1"/>
  <c r="D51" i="1"/>
  <c r="EE51" i="1"/>
  <c r="D55" i="1"/>
  <c r="EE55" i="1"/>
  <c r="D59" i="1"/>
  <c r="EE59" i="1"/>
  <c r="D63" i="1"/>
  <c r="EE63" i="1"/>
  <c r="D67" i="1"/>
  <c r="EE67" i="1"/>
  <c r="D71" i="1"/>
  <c r="EE71" i="1"/>
  <c r="D76" i="1"/>
  <c r="EE76" i="1"/>
  <c r="D81" i="1"/>
  <c r="EE81" i="1"/>
  <c r="D89" i="1"/>
  <c r="EE89" i="1"/>
  <c r="D98" i="1"/>
  <c r="EE98" i="1"/>
  <c r="D102" i="1"/>
  <c r="EE102" i="1"/>
  <c r="D106" i="1"/>
  <c r="EE106" i="1"/>
  <c r="D110" i="1"/>
  <c r="EE110" i="1"/>
  <c r="D114" i="1"/>
  <c r="EE114" i="1"/>
  <c r="D118" i="1"/>
  <c r="EE118" i="1"/>
  <c r="D74" i="1"/>
  <c r="EE74" i="1"/>
  <c r="D87" i="1"/>
  <c r="EE87" i="1"/>
  <c r="D93" i="1"/>
  <c r="EE93" i="1"/>
  <c r="D123" i="1"/>
  <c r="EE123" i="1"/>
  <c r="D4" i="1"/>
  <c r="EE4" i="1"/>
  <c r="D8" i="1"/>
  <c r="EE8" i="1"/>
  <c r="D12" i="1"/>
  <c r="EE12" i="1"/>
  <c r="D16" i="1"/>
  <c r="EE16" i="1"/>
  <c r="D20" i="1"/>
  <c r="EE20" i="1"/>
  <c r="D24" i="1"/>
  <c r="EE24" i="1"/>
  <c r="D28" i="1"/>
  <c r="EE28" i="1"/>
  <c r="D32" i="1"/>
  <c r="EE32" i="1"/>
  <c r="D36" i="1"/>
  <c r="EE36" i="1"/>
  <c r="D40" i="1"/>
  <c r="EE40" i="1"/>
  <c r="D44" i="1"/>
  <c r="EE44" i="1"/>
  <c r="D48" i="1"/>
  <c r="EE48" i="1"/>
  <c r="D52" i="1"/>
  <c r="EE52" i="1"/>
  <c r="D56" i="1"/>
  <c r="EE56" i="1"/>
  <c r="D60" i="1"/>
  <c r="EE60" i="1"/>
  <c r="D64" i="1"/>
  <c r="EE64" i="1"/>
  <c r="D68" i="1"/>
  <c r="EE68" i="1"/>
  <c r="D72" i="1"/>
  <c r="EE72" i="1"/>
  <c r="D77" i="1"/>
  <c r="EE77" i="1"/>
  <c r="D82" i="1"/>
  <c r="EE82" i="1"/>
  <c r="D91" i="1"/>
  <c r="EE91" i="1"/>
  <c r="D99" i="1"/>
  <c r="EE99" i="1"/>
  <c r="D103" i="1"/>
  <c r="EE103" i="1"/>
  <c r="D107" i="1"/>
  <c r="EE107" i="1"/>
  <c r="D111" i="1"/>
  <c r="EE111" i="1"/>
  <c r="D115" i="1"/>
  <c r="EE115" i="1"/>
  <c r="D119" i="1"/>
  <c r="EE119" i="1"/>
  <c r="D78" i="1"/>
  <c r="EE78" i="1"/>
  <c r="D88" i="1"/>
  <c r="EE88" i="1"/>
  <c r="D95" i="1"/>
  <c r="EE95" i="1"/>
  <c r="D124" i="1"/>
  <c r="EE124" i="1"/>
  <c r="C3" i="1"/>
  <c r="B5" i="2"/>
  <c r="B9" i="2"/>
  <c r="B2" i="2"/>
  <c r="B4" i="2"/>
  <c r="B6" i="2"/>
  <c r="B8" i="2"/>
  <c r="B10" i="2"/>
  <c r="E4" i="8"/>
  <c r="E141" i="8" s="1"/>
  <c r="F4" i="9"/>
  <c r="E8" i="8"/>
  <c r="F8" i="9"/>
  <c r="E12" i="8"/>
  <c r="F12" i="9"/>
  <c r="E18" i="8"/>
  <c r="F18" i="9"/>
  <c r="E22" i="8"/>
  <c r="F22" i="9"/>
  <c r="E26" i="8"/>
  <c r="F26" i="9"/>
  <c r="E30" i="8"/>
  <c r="F30" i="9"/>
  <c r="E34" i="8"/>
  <c r="F34" i="9"/>
  <c r="E38" i="8"/>
  <c r="F38" i="9"/>
  <c r="E42" i="8"/>
  <c r="F42" i="9"/>
  <c r="E46" i="8"/>
  <c r="E135" i="8" s="1"/>
  <c r="F46" i="9"/>
  <c r="E50" i="8"/>
  <c r="F50" i="9"/>
  <c r="E54" i="8"/>
  <c r="F54" i="9"/>
  <c r="E58" i="8"/>
  <c r="F58" i="9"/>
  <c r="E62" i="8"/>
  <c r="E137" i="8" s="1"/>
  <c r="F62" i="9"/>
  <c r="E68" i="8"/>
  <c r="F68" i="9"/>
  <c r="E72" i="8"/>
  <c r="F72" i="9"/>
  <c r="E76" i="8"/>
  <c r="F76" i="9"/>
  <c r="E80" i="8"/>
  <c r="F80" i="9"/>
  <c r="E84" i="8"/>
  <c r="E148" i="8" s="1"/>
  <c r="F84" i="9"/>
  <c r="E88" i="8"/>
  <c r="E134" i="8" s="1"/>
  <c r="F88" i="9"/>
  <c r="E92" i="8"/>
  <c r="F92" i="9"/>
  <c r="E98" i="8"/>
  <c r="F98" i="9"/>
  <c r="E102" i="8"/>
  <c r="F102" i="9"/>
  <c r="E106" i="8"/>
  <c r="F106" i="9"/>
  <c r="E110" i="8"/>
  <c r="F110" i="9"/>
  <c r="E114" i="8"/>
  <c r="E147" i="8" s="1"/>
  <c r="F114" i="9"/>
  <c r="E118" i="8"/>
  <c r="E144" i="8" s="1"/>
  <c r="F118" i="9"/>
  <c r="E122" i="8"/>
  <c r="F122" i="9"/>
  <c r="E2" i="8"/>
  <c r="E153" i="8" s="1"/>
  <c r="F2" i="9"/>
  <c r="E6" i="8"/>
  <c r="F6" i="9"/>
  <c r="E10" i="8"/>
  <c r="F10" i="9"/>
  <c r="E14" i="8"/>
  <c r="F14" i="9"/>
  <c r="E16" i="8"/>
  <c r="F16" i="9"/>
  <c r="E20" i="8"/>
  <c r="F20" i="9"/>
  <c r="E24" i="8"/>
  <c r="F24" i="9"/>
  <c r="E28" i="8"/>
  <c r="F28" i="9"/>
  <c r="E32" i="8"/>
  <c r="E149" i="8" s="1"/>
  <c r="F32" i="9"/>
  <c r="E36" i="8"/>
  <c r="E154" i="8" s="1"/>
  <c r="F36" i="9"/>
  <c r="E40" i="8"/>
  <c r="E145" i="8" s="1"/>
  <c r="F40" i="9"/>
  <c r="E44" i="8"/>
  <c r="F44" i="9"/>
  <c r="E48" i="8"/>
  <c r="E140" i="8" s="1"/>
  <c r="F48" i="9"/>
  <c r="E52" i="8"/>
  <c r="F52" i="9"/>
  <c r="E56" i="8"/>
  <c r="F56" i="9"/>
  <c r="E60" i="8"/>
  <c r="F60" i="9"/>
  <c r="E64" i="8"/>
  <c r="F64" i="9"/>
  <c r="E66" i="8"/>
  <c r="F66" i="9"/>
  <c r="E70" i="8"/>
  <c r="F70" i="9"/>
  <c r="E74" i="8"/>
  <c r="F74" i="9"/>
  <c r="E78" i="8"/>
  <c r="F78" i="9"/>
  <c r="E82" i="8"/>
  <c r="F82" i="9"/>
  <c r="E86" i="8"/>
  <c r="E129" i="8" s="1"/>
  <c r="F86" i="9"/>
  <c r="E90" i="8"/>
  <c r="E127" i="8" s="1"/>
  <c r="F90" i="9"/>
  <c r="E94" i="8"/>
  <c r="F94" i="9"/>
  <c r="E96" i="8"/>
  <c r="F96" i="9"/>
  <c r="E100" i="8"/>
  <c r="F100" i="9"/>
  <c r="E104" i="8"/>
  <c r="F104" i="9"/>
  <c r="E108" i="8"/>
  <c r="F108" i="9"/>
  <c r="E112" i="8"/>
  <c r="F112" i="9"/>
  <c r="E116" i="8"/>
  <c r="F116" i="9"/>
  <c r="E120" i="8"/>
  <c r="F120" i="9"/>
  <c r="E124" i="8"/>
  <c r="F124" i="9"/>
  <c r="E3" i="8"/>
  <c r="E156" i="8" s="1"/>
  <c r="F3" i="9"/>
  <c r="E5" i="8"/>
  <c r="F5" i="9"/>
  <c r="E7" i="8"/>
  <c r="F7" i="9"/>
  <c r="E9" i="8"/>
  <c r="F9" i="9"/>
  <c r="E11" i="8"/>
  <c r="F11" i="9"/>
  <c r="E13" i="8"/>
  <c r="F13" i="9"/>
  <c r="E15" i="8"/>
  <c r="F15" i="9"/>
  <c r="E17" i="8"/>
  <c r="F17" i="9"/>
  <c r="E19" i="8"/>
  <c r="F19" i="9"/>
  <c r="E21" i="8"/>
  <c r="E152" i="8" s="1"/>
  <c r="F21" i="9"/>
  <c r="E23" i="8"/>
  <c r="E155" i="8" s="1"/>
  <c r="F23" i="9"/>
  <c r="E25" i="8"/>
  <c r="F25" i="9"/>
  <c r="E27" i="8"/>
  <c r="F27" i="9"/>
  <c r="E29" i="8"/>
  <c r="F29" i="9"/>
  <c r="E31" i="8"/>
  <c r="F31" i="9"/>
  <c r="E33" i="8"/>
  <c r="F33" i="9"/>
  <c r="E35" i="8"/>
  <c r="F35" i="9"/>
  <c r="E37" i="8"/>
  <c r="F37" i="9"/>
  <c r="E39" i="8"/>
  <c r="E146" i="8" s="1"/>
  <c r="F39" i="9"/>
  <c r="E41" i="8"/>
  <c r="E143" i="8" s="1"/>
  <c r="F41" i="9"/>
  <c r="E43" i="8"/>
  <c r="E138" i="8" s="1"/>
  <c r="F43" i="9"/>
  <c r="E45" i="8"/>
  <c r="E151" i="8" s="1"/>
  <c r="F45" i="9"/>
  <c r="E47" i="8"/>
  <c r="E131" i="8" s="1"/>
  <c r="F47" i="9"/>
  <c r="E49" i="8"/>
  <c r="E128" i="8" s="1"/>
  <c r="F49" i="9"/>
  <c r="E51" i="8"/>
  <c r="F51" i="9"/>
  <c r="E53" i="8"/>
  <c r="F53" i="9"/>
  <c r="E55" i="8"/>
  <c r="F55" i="9"/>
  <c r="E57" i="8"/>
  <c r="F57" i="9"/>
  <c r="E59" i="8"/>
  <c r="E132" i="8" s="1"/>
  <c r="F59" i="9"/>
  <c r="E61" i="8"/>
  <c r="E136" i="8" s="1"/>
  <c r="F61" i="9"/>
  <c r="E63" i="8"/>
  <c r="F63" i="9"/>
  <c r="E65" i="8"/>
  <c r="F65" i="9"/>
  <c r="E67" i="8"/>
  <c r="F67" i="9"/>
  <c r="E69" i="8"/>
  <c r="F69" i="9"/>
  <c r="E71" i="8"/>
  <c r="F71" i="9"/>
  <c r="E73" i="8"/>
  <c r="F73" i="9"/>
  <c r="E75" i="8"/>
  <c r="F75" i="9"/>
  <c r="E77" i="8"/>
  <c r="F77" i="9"/>
  <c r="E79" i="8"/>
  <c r="F79" i="9"/>
  <c r="E81" i="8"/>
  <c r="F81" i="9"/>
  <c r="E83" i="8"/>
  <c r="F83" i="9"/>
  <c r="E85" i="8"/>
  <c r="E133" i="8" s="1"/>
  <c r="F85" i="9"/>
  <c r="E87" i="8"/>
  <c r="E150" i="8" s="1"/>
  <c r="F87" i="9"/>
  <c r="E89" i="8"/>
  <c r="E130" i="8" s="1"/>
  <c r="F89" i="9"/>
  <c r="E91" i="8"/>
  <c r="E139" i="8" s="1"/>
  <c r="F91" i="9"/>
  <c r="E93" i="8"/>
  <c r="F93" i="9"/>
  <c r="E95" i="8"/>
  <c r="F95" i="9"/>
  <c r="E97" i="8"/>
  <c r="F97" i="9"/>
  <c r="E99" i="8"/>
  <c r="F99" i="9"/>
  <c r="E101" i="8"/>
  <c r="F101" i="9"/>
  <c r="E103" i="8"/>
  <c r="F103" i="9"/>
  <c r="E105" i="8"/>
  <c r="F105" i="9"/>
  <c r="E107" i="8"/>
  <c r="F107" i="9"/>
  <c r="E109" i="8"/>
  <c r="F109" i="9"/>
  <c r="E111" i="8"/>
  <c r="F111" i="9"/>
  <c r="E113" i="8"/>
  <c r="F113" i="9"/>
  <c r="E115" i="8"/>
  <c r="F115" i="9"/>
  <c r="E117" i="8"/>
  <c r="E142" i="8" s="1"/>
  <c r="F117" i="9"/>
  <c r="E119" i="8"/>
  <c r="F119" i="9"/>
  <c r="E121" i="8"/>
  <c r="F121" i="9"/>
  <c r="E123" i="8"/>
  <c r="F123" i="9"/>
  <c r="O4" i="2"/>
  <c r="O10" i="2"/>
  <c r="D3" i="1" l="1"/>
  <c r="EE3" i="1"/>
  <c r="W3" i="3"/>
  <c r="Y3" i="3" s="1"/>
  <c r="X3" i="3"/>
  <c r="Z3" i="3" s="1"/>
  <c r="W4" i="3"/>
  <c r="Y4" i="3" s="1"/>
  <c r="X4" i="3"/>
  <c r="Z4" i="3" s="1"/>
  <c r="W5" i="3"/>
  <c r="Y5" i="3" s="1"/>
  <c r="X5" i="3"/>
  <c r="Z5" i="3" s="1"/>
  <c r="W6" i="3"/>
  <c r="Y6" i="3" s="1"/>
  <c r="X6" i="3"/>
  <c r="Z6" i="3" s="1"/>
  <c r="W7" i="3"/>
  <c r="Y7" i="3" s="1"/>
  <c r="X7" i="3"/>
  <c r="Z7" i="3" s="1"/>
  <c r="W8" i="3"/>
  <c r="Y8" i="3" s="1"/>
  <c r="X8" i="3"/>
  <c r="Z8" i="3" s="1"/>
  <c r="W9" i="3"/>
  <c r="Y9" i="3" s="1"/>
  <c r="X9" i="3"/>
  <c r="Z9" i="3" s="1"/>
  <c r="W10" i="3"/>
  <c r="Y10" i="3" s="1"/>
  <c r="X10" i="3"/>
  <c r="Z10" i="3" s="1"/>
  <c r="W11" i="3"/>
  <c r="Y11" i="3" s="1"/>
  <c r="X11" i="3"/>
  <c r="Z11" i="3" s="1"/>
  <c r="W12" i="3"/>
  <c r="Y12" i="3" s="1"/>
  <c r="X12" i="3"/>
  <c r="Z12" i="3" s="1"/>
  <c r="W13" i="3"/>
  <c r="Y13" i="3" s="1"/>
  <c r="X13" i="3"/>
  <c r="Z13" i="3" s="1"/>
  <c r="W14" i="3"/>
  <c r="Y14" i="3" s="1"/>
  <c r="X14" i="3"/>
  <c r="Z14" i="3" s="1"/>
  <c r="X2" i="3"/>
  <c r="Z2" i="3" s="1"/>
  <c r="W2" i="3"/>
  <c r="Y2" i="3" s="1"/>
  <c r="AF3" i="3"/>
  <c r="AH3" i="3" s="1"/>
  <c r="AG3" i="3"/>
  <c r="AI3" i="3" s="1"/>
  <c r="AF4" i="3"/>
  <c r="AH4" i="3" s="1"/>
  <c r="AG4" i="3"/>
  <c r="AI4" i="3" s="1"/>
  <c r="AF5" i="3"/>
  <c r="AH5" i="3" s="1"/>
  <c r="AG5" i="3"/>
  <c r="AI5" i="3" s="1"/>
  <c r="AF6" i="3"/>
  <c r="AH6" i="3" s="1"/>
  <c r="AG6" i="3"/>
  <c r="AI6" i="3" s="1"/>
  <c r="AF7" i="3"/>
  <c r="AH7" i="3" s="1"/>
  <c r="AG7" i="3"/>
  <c r="AI7" i="3" s="1"/>
  <c r="AF8" i="3"/>
  <c r="AH8" i="3" s="1"/>
  <c r="AG8" i="3"/>
  <c r="AI8" i="3" s="1"/>
  <c r="AF9" i="3"/>
  <c r="AH9" i="3" s="1"/>
  <c r="AG9" i="3"/>
  <c r="AI9" i="3" s="1"/>
  <c r="AF10" i="3"/>
  <c r="AH10" i="3" s="1"/>
  <c r="AG10" i="3"/>
  <c r="AI10" i="3" s="1"/>
  <c r="AF11" i="3"/>
  <c r="AH11" i="3" s="1"/>
  <c r="AG11" i="3"/>
  <c r="AI11" i="3" s="1"/>
  <c r="AF12" i="3"/>
  <c r="AH12" i="3" s="1"/>
  <c r="AG12" i="3"/>
  <c r="AI12" i="3" s="1"/>
  <c r="AF13" i="3"/>
  <c r="AH13" i="3" s="1"/>
  <c r="AG13" i="3"/>
  <c r="AI13" i="3" s="1"/>
  <c r="AF14" i="3"/>
  <c r="AH14" i="3" s="1"/>
  <c r="AG14" i="3"/>
  <c r="AI14" i="3" s="1"/>
  <c r="AG2" i="3"/>
  <c r="AI2" i="3" s="1"/>
  <c r="AF2" i="3"/>
  <c r="AH2" i="3" s="1"/>
  <c r="P451" i="4"/>
  <c r="Q451" i="4" s="1"/>
  <c r="P450" i="4"/>
  <c r="Q450" i="4" s="1"/>
  <c r="L450" i="4"/>
  <c r="K450" i="4"/>
  <c r="J450" i="4"/>
  <c r="P449" i="4"/>
  <c r="Q449" i="4" s="1"/>
  <c r="P448" i="4"/>
  <c r="Q448" i="4" s="1"/>
  <c r="L448" i="4"/>
  <c r="K448" i="4"/>
  <c r="J448" i="4"/>
  <c r="P447" i="4"/>
  <c r="Q447" i="4" s="1"/>
  <c r="P446" i="4"/>
  <c r="Q446" i="4" s="1"/>
  <c r="L446" i="4"/>
  <c r="K446" i="4"/>
  <c r="J446" i="4"/>
  <c r="P445" i="4"/>
  <c r="Q445" i="4" s="1"/>
  <c r="L445" i="4"/>
  <c r="K445" i="4"/>
  <c r="J445" i="4"/>
  <c r="P444" i="4"/>
  <c r="Q444" i="4" s="1"/>
  <c r="L444" i="4"/>
  <c r="K444" i="4"/>
  <c r="J444" i="4"/>
  <c r="P443" i="4"/>
  <c r="Q443" i="4" s="1"/>
  <c r="P442" i="4"/>
  <c r="Q442" i="4" s="1"/>
  <c r="L442" i="4"/>
  <c r="K442" i="4"/>
  <c r="J442" i="4"/>
  <c r="P441" i="4"/>
  <c r="Q441" i="4" s="1"/>
  <c r="L441" i="4"/>
  <c r="K441" i="4"/>
  <c r="J441" i="4"/>
  <c r="P440" i="4"/>
  <c r="Q440" i="4" s="1"/>
  <c r="L440" i="4"/>
  <c r="K440" i="4"/>
  <c r="J440" i="4"/>
  <c r="P439" i="4"/>
  <c r="Q439" i="4" s="1"/>
  <c r="L439" i="4"/>
  <c r="K439" i="4"/>
  <c r="J439" i="4"/>
  <c r="P438" i="4"/>
  <c r="Q438" i="4" s="1"/>
  <c r="L438" i="4"/>
  <c r="K438" i="4"/>
  <c r="J438" i="4"/>
  <c r="P437" i="4"/>
  <c r="Q437" i="4" s="1"/>
  <c r="L437" i="4"/>
  <c r="K437" i="4"/>
  <c r="J437" i="4"/>
  <c r="P436" i="4"/>
  <c r="Q436" i="4" s="1"/>
  <c r="P435" i="4"/>
  <c r="Q435" i="4" s="1"/>
  <c r="L435" i="4"/>
  <c r="K435" i="4"/>
  <c r="J435" i="4"/>
  <c r="P434" i="4"/>
  <c r="Q434" i="4" s="1"/>
  <c r="L434" i="4"/>
  <c r="K434" i="4"/>
  <c r="J434" i="4"/>
  <c r="P433" i="4"/>
  <c r="Q433" i="4" s="1"/>
  <c r="L433" i="4"/>
  <c r="K433" i="4"/>
  <c r="J433" i="4"/>
  <c r="P432" i="4"/>
  <c r="Q432" i="4" s="1"/>
  <c r="P431" i="4"/>
  <c r="Q431" i="4" s="1"/>
  <c r="Q430" i="4"/>
  <c r="P430" i="4"/>
  <c r="P429" i="4"/>
  <c r="Q429" i="4" s="1"/>
  <c r="P428" i="4"/>
  <c r="Q428" i="4" s="1"/>
  <c r="P427" i="4"/>
  <c r="Q427" i="4" s="1"/>
  <c r="P426" i="4"/>
  <c r="Q426" i="4" s="1"/>
  <c r="L426" i="4"/>
  <c r="K426" i="4"/>
  <c r="J426" i="4"/>
  <c r="P425" i="4"/>
  <c r="Q425" i="4" s="1"/>
  <c r="L425" i="4"/>
  <c r="K425" i="4"/>
  <c r="J425" i="4"/>
  <c r="P424" i="4"/>
  <c r="Q424" i="4" s="1"/>
  <c r="L424" i="4"/>
  <c r="K424" i="4"/>
  <c r="J424" i="4"/>
  <c r="P423" i="4"/>
  <c r="Q423" i="4" s="1"/>
  <c r="L423" i="4"/>
  <c r="K423" i="4"/>
  <c r="J423" i="4"/>
  <c r="P422" i="4"/>
  <c r="Q422" i="4" s="1"/>
  <c r="L422" i="4"/>
  <c r="K422" i="4"/>
  <c r="J422" i="4"/>
  <c r="P421" i="4"/>
  <c r="Q421" i="4" s="1"/>
  <c r="P420" i="4"/>
  <c r="Q420" i="4" s="1"/>
  <c r="P419" i="4"/>
  <c r="Q419" i="4" s="1"/>
  <c r="P418" i="4"/>
  <c r="Q418" i="4" s="1"/>
  <c r="P417" i="4"/>
  <c r="Q417" i="4" s="1"/>
  <c r="P416" i="4"/>
  <c r="Q416" i="4" s="1"/>
  <c r="P415" i="4"/>
  <c r="Q415" i="4" s="1"/>
  <c r="P414" i="4"/>
  <c r="Q414" i="4" s="1"/>
  <c r="L414" i="4"/>
  <c r="K414" i="4"/>
  <c r="J414" i="4"/>
  <c r="P413" i="4"/>
  <c r="Q413" i="4" s="1"/>
  <c r="L413" i="4"/>
  <c r="K413" i="4"/>
  <c r="J413" i="4"/>
  <c r="P412" i="4"/>
  <c r="Q412" i="4" s="1"/>
  <c r="L412" i="4"/>
  <c r="K412" i="4"/>
  <c r="J412" i="4"/>
  <c r="P411" i="4"/>
  <c r="Q411" i="4" s="1"/>
  <c r="L411" i="4"/>
  <c r="K411" i="4"/>
  <c r="J411" i="4"/>
  <c r="P410" i="4"/>
  <c r="Q410" i="4" s="1"/>
  <c r="L410" i="4"/>
  <c r="K410" i="4"/>
  <c r="J410" i="4"/>
  <c r="P409" i="4"/>
  <c r="Q409" i="4" s="1"/>
  <c r="L409" i="4"/>
  <c r="K409" i="4"/>
  <c r="J409" i="4"/>
  <c r="P408" i="4"/>
  <c r="Q408" i="4" s="1"/>
  <c r="L408" i="4"/>
  <c r="K408" i="4"/>
  <c r="J408" i="4"/>
  <c r="P407" i="4"/>
  <c r="Q407" i="4" s="1"/>
  <c r="L407" i="4"/>
  <c r="K407" i="4"/>
  <c r="J407" i="4"/>
  <c r="P406" i="4"/>
  <c r="Q406" i="4" s="1"/>
  <c r="L406" i="4"/>
  <c r="K406" i="4"/>
  <c r="J406" i="4"/>
  <c r="P405" i="4"/>
  <c r="Q405" i="4" s="1"/>
  <c r="Q404" i="4"/>
  <c r="P404" i="4"/>
  <c r="P403" i="4"/>
  <c r="Q403" i="4" s="1"/>
  <c r="L403" i="4"/>
  <c r="K403" i="4"/>
  <c r="J403" i="4"/>
  <c r="P402" i="4"/>
  <c r="Q402" i="4" s="1"/>
  <c r="P401" i="4"/>
  <c r="Q401" i="4" s="1"/>
  <c r="P400" i="4"/>
  <c r="Q400" i="4" s="1"/>
  <c r="P399" i="4"/>
  <c r="Q399" i="4" s="1"/>
  <c r="P398" i="4"/>
  <c r="Q398" i="4" s="1"/>
  <c r="P397" i="4"/>
  <c r="Q397" i="4" s="1"/>
  <c r="P396" i="4"/>
  <c r="Q396" i="4" s="1"/>
  <c r="P395" i="4"/>
  <c r="Q395" i="4" s="1"/>
  <c r="P394" i="4"/>
  <c r="Q394" i="4" s="1"/>
  <c r="P393" i="4"/>
  <c r="Q393" i="4" s="1"/>
  <c r="P392" i="4"/>
  <c r="Q392" i="4" s="1"/>
  <c r="P391" i="4"/>
  <c r="Q391" i="4" s="1"/>
  <c r="P390" i="4"/>
  <c r="Q390" i="4" s="1"/>
  <c r="P389" i="4"/>
  <c r="Q389" i="4" s="1"/>
  <c r="P388" i="4"/>
  <c r="Q388" i="4" s="1"/>
  <c r="P387" i="4"/>
  <c r="Q387" i="4" s="1"/>
  <c r="P386" i="4"/>
  <c r="Q386" i="4" s="1"/>
  <c r="P385" i="4"/>
  <c r="Q385" i="4" s="1"/>
  <c r="P384" i="4"/>
  <c r="Q384" i="4" s="1"/>
  <c r="P383" i="4"/>
  <c r="Q383" i="4" s="1"/>
  <c r="P382" i="4"/>
  <c r="Q382" i="4" s="1"/>
  <c r="P381" i="4"/>
  <c r="Q381" i="4" s="1"/>
  <c r="P380" i="4"/>
  <c r="Q380" i="4" s="1"/>
  <c r="P379" i="4"/>
  <c r="Q379" i="4" s="1"/>
  <c r="L379" i="4"/>
  <c r="K379" i="4"/>
  <c r="J379" i="4"/>
  <c r="P378" i="4"/>
  <c r="Q378" i="4" s="1"/>
  <c r="P377" i="4"/>
  <c r="Q377" i="4" s="1"/>
  <c r="L377" i="4"/>
  <c r="K377" i="4"/>
  <c r="J377" i="4"/>
  <c r="P376" i="4"/>
  <c r="Q376" i="4" s="1"/>
  <c r="L376" i="4"/>
  <c r="K376" i="4"/>
  <c r="J376" i="4"/>
  <c r="P375" i="4"/>
  <c r="Q375" i="4" s="1"/>
  <c r="L375" i="4"/>
  <c r="K375" i="4"/>
  <c r="J375" i="4"/>
  <c r="P374" i="4"/>
  <c r="Q374" i="4" s="1"/>
  <c r="L374" i="4"/>
  <c r="K374" i="4"/>
  <c r="J374" i="4"/>
  <c r="P373" i="4"/>
  <c r="Q373" i="4" s="1"/>
  <c r="L373" i="4"/>
  <c r="K373" i="4"/>
  <c r="J373" i="4"/>
  <c r="P372" i="4"/>
  <c r="Q372" i="4" s="1"/>
  <c r="L372" i="4"/>
  <c r="K372" i="4"/>
  <c r="J372" i="4"/>
  <c r="P371" i="4"/>
  <c r="Q371" i="4" s="1"/>
  <c r="L371" i="4"/>
  <c r="K371" i="4"/>
  <c r="J371" i="4"/>
  <c r="P370" i="4"/>
  <c r="Q370" i="4" s="1"/>
  <c r="L370" i="4"/>
  <c r="K370" i="4"/>
  <c r="J370" i="4"/>
  <c r="P369" i="4"/>
  <c r="Q369" i="4" s="1"/>
  <c r="L369" i="4"/>
  <c r="K369" i="4"/>
  <c r="J369" i="4"/>
  <c r="P368" i="4"/>
  <c r="Q368" i="4" s="1"/>
  <c r="L368" i="4"/>
  <c r="K368" i="4"/>
  <c r="J368" i="4"/>
  <c r="P367" i="4"/>
  <c r="Q367" i="4" s="1"/>
  <c r="L367" i="4"/>
  <c r="K367" i="4"/>
  <c r="J367" i="4"/>
  <c r="P366" i="4"/>
  <c r="Q366" i="4" s="1"/>
  <c r="L366" i="4"/>
  <c r="K366" i="4"/>
  <c r="J366" i="4"/>
  <c r="P365" i="4"/>
  <c r="Q365" i="4" s="1"/>
  <c r="L365" i="4"/>
  <c r="K365" i="4"/>
  <c r="J365" i="4"/>
  <c r="P364" i="4"/>
  <c r="Q364" i="4" s="1"/>
  <c r="L364" i="4"/>
  <c r="K364" i="4"/>
  <c r="J364" i="4"/>
  <c r="P363" i="4"/>
  <c r="Q363" i="4" s="1"/>
  <c r="L363" i="4"/>
  <c r="K363" i="4"/>
  <c r="J363" i="4"/>
  <c r="P362" i="4"/>
  <c r="Q362" i="4" s="1"/>
  <c r="L362" i="4"/>
  <c r="K362" i="4"/>
  <c r="J362" i="4"/>
  <c r="P361" i="4"/>
  <c r="Q361" i="4" s="1"/>
  <c r="L361" i="4"/>
  <c r="K361" i="4"/>
  <c r="J361" i="4"/>
  <c r="P360" i="4"/>
  <c r="Q360" i="4" s="1"/>
  <c r="L360" i="4"/>
  <c r="K360" i="4"/>
  <c r="J360" i="4"/>
  <c r="P359" i="4"/>
  <c r="Q359" i="4" s="1"/>
  <c r="P358" i="4"/>
  <c r="Q358" i="4" s="1"/>
  <c r="L358" i="4"/>
  <c r="K358" i="4"/>
  <c r="J358" i="4"/>
  <c r="P357" i="4"/>
  <c r="Q357" i="4" s="1"/>
  <c r="P356" i="4"/>
  <c r="Q356" i="4" s="1"/>
  <c r="P355" i="4"/>
  <c r="Q355" i="4" s="1"/>
  <c r="L355" i="4"/>
  <c r="K355" i="4"/>
  <c r="J355" i="4"/>
  <c r="P354" i="4"/>
  <c r="Q354" i="4" s="1"/>
  <c r="L354" i="4"/>
  <c r="K354" i="4"/>
  <c r="J354" i="4"/>
  <c r="P353" i="4"/>
  <c r="Q353" i="4" s="1"/>
  <c r="L353" i="4"/>
  <c r="K353" i="4"/>
  <c r="J353" i="4"/>
  <c r="P352" i="4"/>
  <c r="Q352" i="4" s="1"/>
  <c r="P351" i="4"/>
  <c r="Q351" i="4" s="1"/>
  <c r="L351" i="4"/>
  <c r="K351" i="4"/>
  <c r="J351" i="4"/>
  <c r="P350" i="4"/>
  <c r="Q350" i="4" s="1"/>
  <c r="L350" i="4"/>
  <c r="K350" i="4"/>
  <c r="J350" i="4"/>
  <c r="P349" i="4"/>
  <c r="Q349" i="4" s="1"/>
  <c r="P348" i="4"/>
  <c r="Q348" i="4" s="1"/>
  <c r="L348" i="4"/>
  <c r="K348" i="4"/>
  <c r="J348" i="4"/>
  <c r="P347" i="4"/>
  <c r="Q347" i="4" s="1"/>
  <c r="L347" i="4"/>
  <c r="K347" i="4"/>
  <c r="J347" i="4"/>
  <c r="P346" i="4"/>
  <c r="Q346" i="4" s="1"/>
  <c r="P345" i="4"/>
  <c r="Q345" i="4" s="1"/>
  <c r="L345" i="4"/>
  <c r="K345" i="4"/>
  <c r="J345" i="4"/>
  <c r="P344" i="4"/>
  <c r="Q344" i="4" s="1"/>
  <c r="L344" i="4"/>
  <c r="K344" i="4"/>
  <c r="J344" i="4"/>
  <c r="P343" i="4"/>
  <c r="Q343" i="4" s="1"/>
  <c r="P342" i="4"/>
  <c r="Q342" i="4" s="1"/>
  <c r="P341" i="4"/>
  <c r="Q341" i="4" s="1"/>
  <c r="P340" i="4"/>
  <c r="Q340" i="4" s="1"/>
  <c r="L340" i="4"/>
  <c r="K340" i="4"/>
  <c r="J340" i="4"/>
  <c r="P339" i="4"/>
  <c r="Q339" i="4" s="1"/>
  <c r="L339" i="4"/>
  <c r="K339" i="4"/>
  <c r="J339" i="4"/>
  <c r="P338" i="4"/>
  <c r="Q338" i="4" s="1"/>
  <c r="L338" i="4"/>
  <c r="K338" i="4"/>
  <c r="J338" i="4"/>
  <c r="P337" i="4"/>
  <c r="Q337" i="4" s="1"/>
  <c r="L337" i="4"/>
  <c r="K337" i="4"/>
  <c r="J337" i="4"/>
  <c r="Q336" i="4"/>
  <c r="P336" i="4"/>
  <c r="L336" i="4"/>
  <c r="K336" i="4"/>
  <c r="J336" i="4"/>
  <c r="P335" i="4"/>
  <c r="Q335" i="4" s="1"/>
  <c r="L335" i="4"/>
  <c r="K335" i="4"/>
  <c r="J335" i="4"/>
  <c r="P334" i="4"/>
  <c r="Q334" i="4" s="1"/>
  <c r="L334" i="4"/>
  <c r="K334" i="4"/>
  <c r="J334" i="4"/>
  <c r="P333" i="4"/>
  <c r="Q333" i="4" s="1"/>
  <c r="L333" i="4"/>
  <c r="K333" i="4"/>
  <c r="J333" i="4"/>
  <c r="P332" i="4"/>
  <c r="Q332" i="4" s="1"/>
  <c r="L332" i="4"/>
  <c r="K332" i="4"/>
  <c r="J332" i="4"/>
  <c r="P331" i="4"/>
  <c r="Q331" i="4" s="1"/>
  <c r="P330" i="4"/>
  <c r="Q330" i="4" s="1"/>
  <c r="L330" i="4"/>
  <c r="K330" i="4"/>
  <c r="J330" i="4"/>
  <c r="P329" i="4"/>
  <c r="Q329" i="4" s="1"/>
  <c r="L329" i="4"/>
  <c r="K329" i="4"/>
  <c r="J329" i="4"/>
  <c r="P328" i="4"/>
  <c r="Q328" i="4" s="1"/>
  <c r="L328" i="4"/>
  <c r="K328" i="4"/>
  <c r="J328" i="4"/>
  <c r="P327" i="4"/>
  <c r="Q327" i="4" s="1"/>
  <c r="L327" i="4"/>
  <c r="K327" i="4"/>
  <c r="J327" i="4"/>
  <c r="P326" i="4"/>
  <c r="Q326" i="4" s="1"/>
  <c r="L326" i="4"/>
  <c r="K326" i="4"/>
  <c r="J326" i="4"/>
  <c r="P325" i="4"/>
  <c r="Q325" i="4" s="1"/>
  <c r="P324" i="4"/>
  <c r="Q324" i="4" s="1"/>
  <c r="P323" i="4"/>
  <c r="Q323" i="4" s="1"/>
  <c r="L323" i="4"/>
  <c r="K323" i="4"/>
  <c r="J323" i="4"/>
  <c r="P322" i="4"/>
  <c r="Q322" i="4" s="1"/>
  <c r="L322" i="4"/>
  <c r="K322" i="4"/>
  <c r="J322" i="4"/>
  <c r="P321" i="4"/>
  <c r="Q321" i="4" s="1"/>
  <c r="L321" i="4"/>
  <c r="K321" i="4"/>
  <c r="J321" i="4"/>
  <c r="P320" i="4"/>
  <c r="Q320" i="4" s="1"/>
  <c r="L320" i="4"/>
  <c r="K320" i="4"/>
  <c r="J320" i="4"/>
  <c r="Q319" i="4"/>
  <c r="P319" i="4"/>
  <c r="L319" i="4"/>
  <c r="K319" i="4"/>
  <c r="J319" i="4"/>
  <c r="P318" i="4"/>
  <c r="Q318" i="4" s="1"/>
  <c r="L318" i="4"/>
  <c r="K318" i="4"/>
  <c r="J318" i="4"/>
  <c r="P317" i="4"/>
  <c r="Q317" i="4" s="1"/>
  <c r="L317" i="4"/>
  <c r="K317" i="4"/>
  <c r="J317" i="4"/>
  <c r="P316" i="4"/>
  <c r="Q316" i="4" s="1"/>
  <c r="L316" i="4"/>
  <c r="K316" i="4"/>
  <c r="J316" i="4"/>
  <c r="P315" i="4"/>
  <c r="Q315" i="4" s="1"/>
  <c r="L315" i="4"/>
  <c r="K315" i="4"/>
  <c r="J315" i="4"/>
  <c r="P314" i="4"/>
  <c r="Q314" i="4" s="1"/>
  <c r="L314" i="4"/>
  <c r="K314" i="4"/>
  <c r="J314" i="4"/>
  <c r="P313" i="4"/>
  <c r="Q313" i="4" s="1"/>
  <c r="L313" i="4"/>
  <c r="K313" i="4"/>
  <c r="J313" i="4"/>
  <c r="P312" i="4"/>
  <c r="Q312" i="4" s="1"/>
  <c r="L312" i="4"/>
  <c r="K312" i="4"/>
  <c r="J312" i="4"/>
  <c r="P311" i="4"/>
  <c r="Q311" i="4" s="1"/>
  <c r="L311" i="4"/>
  <c r="K311" i="4"/>
  <c r="J311" i="4"/>
  <c r="P310" i="4"/>
  <c r="Q310" i="4" s="1"/>
  <c r="L310" i="4"/>
  <c r="K310" i="4"/>
  <c r="J310" i="4"/>
  <c r="P309" i="4"/>
  <c r="Q309" i="4" s="1"/>
  <c r="L309" i="4"/>
  <c r="K309" i="4"/>
  <c r="J309" i="4"/>
  <c r="P308" i="4"/>
  <c r="Q308" i="4" s="1"/>
  <c r="L308" i="4"/>
  <c r="K308" i="4"/>
  <c r="J308" i="4"/>
  <c r="P307" i="4"/>
  <c r="Q307" i="4" s="1"/>
  <c r="L307" i="4"/>
  <c r="K307" i="4"/>
  <c r="J307" i="4"/>
  <c r="P306" i="4"/>
  <c r="Q306" i="4" s="1"/>
  <c r="P305" i="4"/>
  <c r="Q305" i="4" s="1"/>
  <c r="P304" i="4"/>
  <c r="Q304" i="4" s="1"/>
  <c r="P303" i="4"/>
  <c r="Q303" i="4" s="1"/>
  <c r="L303" i="4"/>
  <c r="K303" i="4"/>
  <c r="J303" i="4"/>
  <c r="P302" i="4"/>
  <c r="Q302" i="4" s="1"/>
  <c r="P301" i="4"/>
  <c r="Q301" i="4" s="1"/>
  <c r="L301" i="4"/>
  <c r="K301" i="4"/>
  <c r="J301" i="4"/>
  <c r="P300" i="4"/>
  <c r="Q300" i="4" s="1"/>
  <c r="P299" i="4"/>
  <c r="Q299" i="4" s="1"/>
  <c r="P298" i="4"/>
  <c r="Q298" i="4" s="1"/>
  <c r="P297" i="4"/>
  <c r="Q297" i="4" s="1"/>
  <c r="P296" i="4"/>
  <c r="Q296" i="4" s="1"/>
  <c r="P295" i="4"/>
  <c r="Q295" i="4" s="1"/>
  <c r="P294" i="4"/>
  <c r="Q294" i="4" s="1"/>
  <c r="L294" i="4"/>
  <c r="K294" i="4"/>
  <c r="J294" i="4"/>
  <c r="P293" i="4"/>
  <c r="Q293" i="4" s="1"/>
  <c r="P292" i="4"/>
  <c r="Q292" i="4" s="1"/>
  <c r="P291" i="4"/>
  <c r="Q291" i="4" s="1"/>
  <c r="L291" i="4"/>
  <c r="K291" i="4"/>
  <c r="J291" i="4"/>
  <c r="P290" i="4"/>
  <c r="Q290" i="4" s="1"/>
  <c r="P289" i="4"/>
  <c r="Q289" i="4" s="1"/>
  <c r="L289" i="4"/>
  <c r="K289" i="4"/>
  <c r="J289" i="4"/>
  <c r="P288" i="4"/>
  <c r="Q288" i="4" s="1"/>
  <c r="L288" i="4"/>
  <c r="K288" i="4"/>
  <c r="J288" i="4"/>
  <c r="P287" i="4"/>
  <c r="Q287" i="4" s="1"/>
  <c r="L287" i="4"/>
  <c r="K287" i="4"/>
  <c r="J287" i="4"/>
  <c r="P286" i="4"/>
  <c r="Q286" i="4" s="1"/>
  <c r="L286" i="4"/>
  <c r="K286" i="4"/>
  <c r="J286" i="4"/>
  <c r="P285" i="4"/>
  <c r="Q285" i="4" s="1"/>
  <c r="L285" i="4"/>
  <c r="K285" i="4"/>
  <c r="J285" i="4"/>
  <c r="P284" i="4"/>
  <c r="Q284" i="4" s="1"/>
  <c r="P283" i="4"/>
  <c r="Q283" i="4" s="1"/>
  <c r="P282" i="4"/>
  <c r="Q282" i="4" s="1"/>
  <c r="P281" i="4"/>
  <c r="Q281" i="4" s="1"/>
  <c r="P280" i="4"/>
  <c r="Q280" i="4" s="1"/>
  <c r="P279" i="4"/>
  <c r="Q279" i="4" s="1"/>
  <c r="P278" i="4"/>
  <c r="Q278" i="4" s="1"/>
  <c r="P277" i="4"/>
  <c r="Q277" i="4" s="1"/>
  <c r="P276" i="4"/>
  <c r="Q276" i="4" s="1"/>
  <c r="L276" i="4"/>
  <c r="K276" i="4"/>
  <c r="J276" i="4"/>
  <c r="P275" i="4"/>
  <c r="Q275" i="4" s="1"/>
  <c r="P274" i="4"/>
  <c r="Q274" i="4" s="1"/>
  <c r="L274" i="4"/>
  <c r="K274" i="4"/>
  <c r="J274" i="4"/>
  <c r="P273" i="4"/>
  <c r="Q273" i="4" s="1"/>
  <c r="P272" i="4"/>
  <c r="Q272" i="4" s="1"/>
  <c r="P271" i="4"/>
  <c r="Q271" i="4" s="1"/>
  <c r="L271" i="4"/>
  <c r="K271" i="4"/>
  <c r="J271" i="4"/>
  <c r="P270" i="4"/>
  <c r="Q270" i="4" s="1"/>
  <c r="L270" i="4"/>
  <c r="K270" i="4"/>
  <c r="J270" i="4"/>
  <c r="P269" i="4"/>
  <c r="Q269" i="4" s="1"/>
  <c r="L269" i="4"/>
  <c r="K269" i="4"/>
  <c r="J269" i="4"/>
  <c r="P268" i="4"/>
  <c r="Q268" i="4" s="1"/>
  <c r="P267" i="4"/>
  <c r="Q267" i="4" s="1"/>
  <c r="L267" i="4"/>
  <c r="K267" i="4"/>
  <c r="J267" i="4"/>
  <c r="P266" i="4"/>
  <c r="Q266" i="4" s="1"/>
  <c r="P265" i="4"/>
  <c r="Q265" i="4" s="1"/>
  <c r="L265" i="4"/>
  <c r="K265" i="4"/>
  <c r="J265" i="4"/>
  <c r="P264" i="4"/>
  <c r="Q264" i="4" s="1"/>
  <c r="L264" i="4"/>
  <c r="K264" i="4"/>
  <c r="J264" i="4"/>
  <c r="P263" i="4"/>
  <c r="Q263" i="4" s="1"/>
  <c r="L263" i="4"/>
  <c r="K263" i="4"/>
  <c r="J263" i="4"/>
  <c r="P262" i="4"/>
  <c r="Q262" i="4" s="1"/>
  <c r="L262" i="4"/>
  <c r="K262" i="4"/>
  <c r="J262" i="4"/>
  <c r="P261" i="4"/>
  <c r="Q261" i="4" s="1"/>
  <c r="L261" i="4"/>
  <c r="K261" i="4"/>
  <c r="J261" i="4"/>
  <c r="P260" i="4"/>
  <c r="Q260" i="4" s="1"/>
  <c r="L260" i="4"/>
  <c r="K260" i="4"/>
  <c r="J260" i="4"/>
  <c r="P259" i="4"/>
  <c r="Q259" i="4" s="1"/>
  <c r="L259" i="4"/>
  <c r="K259" i="4"/>
  <c r="J259" i="4"/>
  <c r="P258" i="4"/>
  <c r="Q258" i="4" s="1"/>
  <c r="L258" i="4"/>
  <c r="K258" i="4"/>
  <c r="J258" i="4"/>
  <c r="P257" i="4"/>
  <c r="Q257" i="4" s="1"/>
  <c r="L257" i="4"/>
  <c r="K257" i="4"/>
  <c r="J257" i="4"/>
  <c r="P256" i="4"/>
  <c r="Q256" i="4" s="1"/>
  <c r="L256" i="4"/>
  <c r="K256" i="4"/>
  <c r="J256" i="4"/>
  <c r="P255" i="4"/>
  <c r="Q255" i="4" s="1"/>
  <c r="L255" i="4"/>
  <c r="K255" i="4"/>
  <c r="J255" i="4"/>
  <c r="P254" i="4"/>
  <c r="Q254" i="4" s="1"/>
  <c r="L254" i="4"/>
  <c r="K254" i="4"/>
  <c r="J254" i="4"/>
  <c r="P253" i="4"/>
  <c r="Q253" i="4" s="1"/>
  <c r="L253" i="4"/>
  <c r="K253" i="4"/>
  <c r="J253" i="4"/>
  <c r="P252" i="4"/>
  <c r="Q252" i="4" s="1"/>
  <c r="L252" i="4"/>
  <c r="K252" i="4"/>
  <c r="J252" i="4"/>
  <c r="P251" i="4"/>
  <c r="Q251" i="4" s="1"/>
  <c r="L251" i="4"/>
  <c r="K251" i="4"/>
  <c r="J251" i="4"/>
  <c r="P250" i="4"/>
  <c r="Q250" i="4" s="1"/>
  <c r="L250" i="4"/>
  <c r="K250" i="4"/>
  <c r="J250" i="4"/>
  <c r="P249" i="4"/>
  <c r="Q249" i="4" s="1"/>
  <c r="L249" i="4"/>
  <c r="K249" i="4"/>
  <c r="J249" i="4"/>
  <c r="P248" i="4"/>
  <c r="Q248" i="4" s="1"/>
  <c r="L248" i="4"/>
  <c r="K248" i="4"/>
  <c r="J248" i="4"/>
  <c r="P247" i="4"/>
  <c r="Q247" i="4" s="1"/>
  <c r="L247" i="4"/>
  <c r="K247" i="4"/>
  <c r="J247" i="4"/>
  <c r="P246" i="4"/>
  <c r="Q246" i="4" s="1"/>
  <c r="L246" i="4"/>
  <c r="K246" i="4"/>
  <c r="J246" i="4"/>
  <c r="P245" i="4"/>
  <c r="Q245" i="4" s="1"/>
  <c r="L245" i="4"/>
  <c r="K245" i="4"/>
  <c r="J245" i="4"/>
  <c r="P244" i="4"/>
  <c r="Q244" i="4" s="1"/>
  <c r="L244" i="4"/>
  <c r="K244" i="4"/>
  <c r="J244" i="4"/>
  <c r="P243" i="4"/>
  <c r="Q243" i="4" s="1"/>
  <c r="L243" i="4"/>
  <c r="K243" i="4"/>
  <c r="J243" i="4"/>
  <c r="P242" i="4"/>
  <c r="Q242" i="4" s="1"/>
  <c r="L242" i="4"/>
  <c r="K242" i="4"/>
  <c r="J242" i="4"/>
  <c r="P241" i="4"/>
  <c r="Q241" i="4" s="1"/>
  <c r="L241" i="4"/>
  <c r="K241" i="4"/>
  <c r="J241" i="4"/>
  <c r="P240" i="4"/>
  <c r="Q240" i="4" s="1"/>
  <c r="L240" i="4"/>
  <c r="K240" i="4"/>
  <c r="J240" i="4"/>
  <c r="P239" i="4"/>
  <c r="Q239" i="4" s="1"/>
  <c r="L239" i="4"/>
  <c r="K239" i="4"/>
  <c r="J239" i="4"/>
  <c r="P238" i="4"/>
  <c r="Q238" i="4" s="1"/>
  <c r="L238" i="4"/>
  <c r="K238" i="4"/>
  <c r="J238" i="4"/>
  <c r="P237" i="4"/>
  <c r="Q237" i="4" s="1"/>
  <c r="L237" i="4"/>
  <c r="K237" i="4"/>
  <c r="J237" i="4"/>
  <c r="P236" i="4"/>
  <c r="Q236" i="4" s="1"/>
  <c r="L236" i="4"/>
  <c r="K236" i="4"/>
  <c r="J236" i="4"/>
  <c r="P235" i="4"/>
  <c r="Q235" i="4" s="1"/>
  <c r="L235" i="4"/>
  <c r="K235" i="4"/>
  <c r="J235" i="4"/>
  <c r="P234" i="4"/>
  <c r="Q234" i="4" s="1"/>
  <c r="L234" i="4"/>
  <c r="K234" i="4"/>
  <c r="J234" i="4"/>
  <c r="P233" i="4"/>
  <c r="Q233" i="4" s="1"/>
  <c r="L233" i="4"/>
  <c r="K233" i="4"/>
  <c r="J233" i="4"/>
  <c r="P232" i="4"/>
  <c r="Q232" i="4" s="1"/>
  <c r="L232" i="4"/>
  <c r="K232" i="4"/>
  <c r="J232" i="4"/>
  <c r="P231" i="4"/>
  <c r="Q231" i="4" s="1"/>
  <c r="L231" i="4"/>
  <c r="K231" i="4"/>
  <c r="J231" i="4"/>
  <c r="P230" i="4"/>
  <c r="Q230" i="4" s="1"/>
  <c r="L230" i="4"/>
  <c r="K230" i="4"/>
  <c r="J230" i="4"/>
  <c r="P229" i="4"/>
  <c r="Q229" i="4" s="1"/>
  <c r="L229" i="4"/>
  <c r="K229" i="4"/>
  <c r="J229" i="4"/>
  <c r="P228" i="4"/>
  <c r="Q228" i="4" s="1"/>
  <c r="L228" i="4"/>
  <c r="K228" i="4"/>
  <c r="J228" i="4"/>
  <c r="P227" i="4"/>
  <c r="Q227" i="4" s="1"/>
  <c r="L227" i="4"/>
  <c r="K227" i="4"/>
  <c r="J227" i="4"/>
  <c r="P226" i="4"/>
  <c r="Q226" i="4" s="1"/>
  <c r="L226" i="4"/>
  <c r="K226" i="4"/>
  <c r="J226" i="4"/>
  <c r="P225" i="4"/>
  <c r="Q225" i="4" s="1"/>
  <c r="L225" i="4"/>
  <c r="K225" i="4"/>
  <c r="J225" i="4"/>
  <c r="P224" i="4"/>
  <c r="Q224" i="4" s="1"/>
  <c r="L224" i="4"/>
  <c r="K224" i="4"/>
  <c r="J224" i="4"/>
  <c r="N223" i="4"/>
  <c r="P223" i="4" s="1"/>
  <c r="Q223" i="4" s="1"/>
  <c r="L223" i="4"/>
  <c r="K223" i="4"/>
  <c r="J223" i="4"/>
  <c r="N222" i="4"/>
  <c r="P222" i="4" s="1"/>
  <c r="Q222" i="4" s="1"/>
  <c r="L222" i="4"/>
  <c r="K222" i="4"/>
  <c r="J222" i="4"/>
  <c r="N221" i="4"/>
  <c r="P221" i="4" s="1"/>
  <c r="Q221" i="4" s="1"/>
  <c r="L221" i="4"/>
  <c r="K221" i="4"/>
  <c r="J221" i="4"/>
  <c r="N220" i="4"/>
  <c r="P220" i="4" s="1"/>
  <c r="Q220" i="4" s="1"/>
  <c r="L220" i="4"/>
  <c r="K220" i="4"/>
  <c r="J220" i="4"/>
  <c r="N219" i="4"/>
  <c r="P219" i="4" s="1"/>
  <c r="Q219" i="4" s="1"/>
  <c r="L219" i="4"/>
  <c r="K219" i="4"/>
  <c r="J219" i="4"/>
  <c r="N218" i="4"/>
  <c r="P218" i="4" s="1"/>
  <c r="Q218" i="4" s="1"/>
  <c r="L218" i="4"/>
  <c r="K218" i="4"/>
  <c r="J218" i="4"/>
  <c r="N217" i="4"/>
  <c r="P217" i="4" s="1"/>
  <c r="Q217" i="4" s="1"/>
  <c r="L217" i="4"/>
  <c r="K217" i="4"/>
  <c r="J217" i="4"/>
  <c r="N216" i="4"/>
  <c r="P216" i="4" s="1"/>
  <c r="Q216" i="4" s="1"/>
  <c r="L216" i="4"/>
  <c r="K216" i="4"/>
  <c r="J216" i="4"/>
  <c r="N215" i="4"/>
  <c r="P215" i="4" s="1"/>
  <c r="Q215" i="4" s="1"/>
  <c r="L215" i="4"/>
  <c r="K215" i="4"/>
  <c r="J215" i="4"/>
  <c r="N214" i="4"/>
  <c r="P214" i="4" s="1"/>
  <c r="Q214" i="4" s="1"/>
  <c r="L214" i="4"/>
  <c r="K214" i="4"/>
  <c r="J214" i="4"/>
  <c r="N213" i="4"/>
  <c r="P213" i="4" s="1"/>
  <c r="Q213" i="4" s="1"/>
  <c r="L213" i="4"/>
  <c r="K213" i="4"/>
  <c r="J213" i="4"/>
  <c r="N212" i="4"/>
  <c r="P212" i="4" s="1"/>
  <c r="Q212" i="4" s="1"/>
  <c r="L212" i="4"/>
  <c r="K212" i="4"/>
  <c r="J212" i="4"/>
  <c r="N211" i="4"/>
  <c r="P211" i="4" s="1"/>
  <c r="Q211" i="4" s="1"/>
  <c r="L211" i="4"/>
  <c r="K211" i="4"/>
  <c r="J211" i="4"/>
  <c r="N210" i="4"/>
  <c r="P210" i="4" s="1"/>
  <c r="Q210" i="4" s="1"/>
  <c r="L210" i="4"/>
  <c r="K210" i="4"/>
  <c r="J210" i="4"/>
  <c r="N209" i="4"/>
  <c r="P209" i="4" s="1"/>
  <c r="Q209" i="4" s="1"/>
  <c r="L209" i="4"/>
  <c r="K209" i="4"/>
  <c r="J209" i="4"/>
  <c r="N208" i="4"/>
  <c r="P208" i="4" s="1"/>
  <c r="Q208" i="4" s="1"/>
  <c r="L208" i="4"/>
  <c r="K208" i="4"/>
  <c r="J208" i="4"/>
  <c r="N207" i="4"/>
  <c r="P207" i="4" s="1"/>
  <c r="Q207" i="4" s="1"/>
  <c r="L207" i="4"/>
  <c r="K207" i="4"/>
  <c r="J207" i="4"/>
  <c r="N206" i="4"/>
  <c r="P206" i="4" s="1"/>
  <c r="Q206" i="4" s="1"/>
  <c r="L206" i="4"/>
  <c r="K206" i="4"/>
  <c r="J206" i="4"/>
  <c r="N205" i="4"/>
  <c r="P205" i="4" s="1"/>
  <c r="Q205" i="4" s="1"/>
  <c r="L205" i="4"/>
  <c r="K205" i="4"/>
  <c r="J205" i="4"/>
  <c r="N204" i="4"/>
  <c r="P204" i="4" s="1"/>
  <c r="Q204" i="4" s="1"/>
  <c r="L204" i="4"/>
  <c r="K204" i="4"/>
  <c r="J204" i="4"/>
  <c r="N203" i="4"/>
  <c r="P203" i="4" s="1"/>
  <c r="Q203" i="4" s="1"/>
  <c r="L203" i="4"/>
  <c r="K203" i="4"/>
  <c r="J203" i="4"/>
  <c r="N202" i="4"/>
  <c r="P202" i="4" s="1"/>
  <c r="Q202" i="4" s="1"/>
  <c r="L202" i="4"/>
  <c r="K202" i="4"/>
  <c r="J202" i="4"/>
  <c r="N201" i="4"/>
  <c r="P201" i="4" s="1"/>
  <c r="Q201" i="4" s="1"/>
  <c r="L201" i="4"/>
  <c r="K201" i="4"/>
  <c r="J201" i="4"/>
  <c r="N200" i="4"/>
  <c r="P200" i="4" s="1"/>
  <c r="Q200" i="4" s="1"/>
  <c r="L200" i="4"/>
  <c r="K200" i="4"/>
  <c r="J200" i="4"/>
  <c r="N199" i="4"/>
  <c r="P199" i="4" s="1"/>
  <c r="Q199" i="4" s="1"/>
  <c r="L199" i="4"/>
  <c r="K199" i="4"/>
  <c r="J199" i="4"/>
  <c r="N198" i="4"/>
  <c r="P198" i="4" s="1"/>
  <c r="Q198" i="4" s="1"/>
  <c r="L198" i="4"/>
  <c r="K198" i="4"/>
  <c r="J198" i="4"/>
  <c r="N197" i="4"/>
  <c r="P197" i="4" s="1"/>
  <c r="Q197" i="4" s="1"/>
  <c r="L197" i="4"/>
  <c r="J197" i="4"/>
  <c r="P196" i="4"/>
  <c r="Q196" i="4" s="1"/>
  <c r="N196" i="4"/>
  <c r="K196" i="4"/>
  <c r="J196" i="4"/>
  <c r="N195" i="4"/>
  <c r="P195" i="4" s="1"/>
  <c r="Q195" i="4" s="1"/>
  <c r="L195" i="4"/>
  <c r="K195" i="4"/>
  <c r="J195" i="4"/>
  <c r="N194" i="4"/>
  <c r="P194" i="4" s="1"/>
  <c r="Q194" i="4" s="1"/>
  <c r="L194" i="4"/>
  <c r="K194" i="4"/>
  <c r="J194" i="4"/>
  <c r="N193" i="4"/>
  <c r="P193" i="4" s="1"/>
  <c r="Q193" i="4" s="1"/>
  <c r="L193" i="4"/>
  <c r="K193" i="4"/>
  <c r="J193" i="4"/>
  <c r="N192" i="4"/>
  <c r="P192" i="4" s="1"/>
  <c r="Q192" i="4" s="1"/>
  <c r="L192" i="4"/>
  <c r="K192" i="4"/>
  <c r="J192" i="4"/>
  <c r="N191" i="4"/>
  <c r="P191" i="4" s="1"/>
  <c r="Q191" i="4" s="1"/>
  <c r="L191" i="4"/>
  <c r="K191" i="4"/>
  <c r="J191" i="4"/>
  <c r="N190" i="4"/>
  <c r="P190" i="4" s="1"/>
  <c r="Q190" i="4" s="1"/>
  <c r="L190" i="4"/>
  <c r="K190" i="4"/>
  <c r="J190" i="4"/>
  <c r="N189" i="4"/>
  <c r="P189" i="4" s="1"/>
  <c r="Q189" i="4" s="1"/>
  <c r="L189" i="4"/>
  <c r="K189" i="4"/>
  <c r="J189" i="4"/>
  <c r="N188" i="4"/>
  <c r="P188" i="4" s="1"/>
  <c r="Q188" i="4" s="1"/>
  <c r="L188" i="4"/>
  <c r="K188" i="4"/>
  <c r="J188" i="4"/>
  <c r="N187" i="4"/>
  <c r="P187" i="4" s="1"/>
  <c r="Q187" i="4" s="1"/>
  <c r="L187" i="4"/>
  <c r="K187" i="4"/>
  <c r="J187" i="4"/>
  <c r="N186" i="4"/>
  <c r="P186" i="4" s="1"/>
  <c r="Q186" i="4" s="1"/>
  <c r="L186" i="4"/>
  <c r="K186" i="4"/>
  <c r="J186" i="4"/>
  <c r="N185" i="4"/>
  <c r="P185" i="4" s="1"/>
  <c r="Q185" i="4" s="1"/>
  <c r="L185" i="4"/>
  <c r="K185" i="4"/>
  <c r="J185" i="4"/>
  <c r="N184" i="4"/>
  <c r="P184" i="4" s="1"/>
  <c r="Q184" i="4" s="1"/>
  <c r="L184" i="4"/>
  <c r="K184" i="4"/>
  <c r="J184" i="4"/>
  <c r="N183" i="4"/>
  <c r="P183" i="4" s="1"/>
  <c r="Q183" i="4" s="1"/>
  <c r="L183" i="4"/>
  <c r="J183" i="4"/>
  <c r="N182" i="4"/>
  <c r="P182" i="4" s="1"/>
  <c r="Q182" i="4" s="1"/>
  <c r="K182" i="4"/>
  <c r="J182" i="4"/>
  <c r="N181" i="4"/>
  <c r="P181" i="4" s="1"/>
  <c r="Q181" i="4" s="1"/>
  <c r="L181" i="4"/>
  <c r="K181" i="4"/>
  <c r="J181" i="4"/>
  <c r="N180" i="4"/>
  <c r="P180" i="4" s="1"/>
  <c r="Q180" i="4" s="1"/>
  <c r="L180" i="4"/>
  <c r="K180" i="4"/>
  <c r="J180" i="4"/>
  <c r="N179" i="4"/>
  <c r="P179" i="4" s="1"/>
  <c r="Q179" i="4" s="1"/>
  <c r="L179" i="4"/>
  <c r="K179" i="4"/>
  <c r="J179" i="4"/>
  <c r="N178" i="4"/>
  <c r="P178" i="4" s="1"/>
  <c r="Q178" i="4" s="1"/>
  <c r="L178" i="4"/>
  <c r="K178" i="4"/>
  <c r="J178" i="4"/>
  <c r="N177" i="4"/>
  <c r="P177" i="4" s="1"/>
  <c r="Q177" i="4" s="1"/>
  <c r="L177" i="4"/>
  <c r="K177" i="4"/>
  <c r="J177" i="4"/>
  <c r="P176" i="4"/>
  <c r="Q176" i="4" s="1"/>
  <c r="N175" i="4"/>
  <c r="P175" i="4" s="1"/>
  <c r="Q175" i="4" s="1"/>
  <c r="L175" i="4"/>
  <c r="K175" i="4"/>
  <c r="J175" i="4"/>
  <c r="P174" i="4"/>
  <c r="Q174" i="4" s="1"/>
  <c r="N174" i="4"/>
  <c r="L174" i="4"/>
  <c r="K174" i="4"/>
  <c r="J174" i="4"/>
  <c r="N173" i="4"/>
  <c r="P173" i="4" s="1"/>
  <c r="Q173" i="4" s="1"/>
  <c r="L173" i="4"/>
  <c r="K173" i="4"/>
  <c r="J173" i="4"/>
  <c r="P172" i="4"/>
  <c r="Q172" i="4" s="1"/>
  <c r="N171" i="4"/>
  <c r="P171" i="4" s="1"/>
  <c r="Q171" i="4" s="1"/>
  <c r="L171" i="4"/>
  <c r="K171" i="4"/>
  <c r="J171" i="4"/>
  <c r="N170" i="4"/>
  <c r="P170" i="4" s="1"/>
  <c r="Q170" i="4" s="1"/>
  <c r="L170" i="4"/>
  <c r="K170" i="4"/>
  <c r="J170" i="4"/>
  <c r="N169" i="4"/>
  <c r="P169" i="4" s="1"/>
  <c r="Q169" i="4" s="1"/>
  <c r="L169" i="4"/>
  <c r="K169" i="4"/>
  <c r="J169" i="4"/>
  <c r="P168" i="4"/>
  <c r="Q168" i="4" s="1"/>
  <c r="N168" i="4"/>
  <c r="L168" i="4"/>
  <c r="K168" i="4"/>
  <c r="J168" i="4"/>
  <c r="N167" i="4"/>
  <c r="P167" i="4" s="1"/>
  <c r="Q167" i="4" s="1"/>
  <c r="L167" i="4"/>
  <c r="K167" i="4"/>
  <c r="J167" i="4"/>
  <c r="P166" i="4"/>
  <c r="Q166" i="4" s="1"/>
  <c r="N166" i="4"/>
  <c r="L166" i="4"/>
  <c r="K166" i="4"/>
  <c r="J166" i="4"/>
  <c r="N165" i="4"/>
  <c r="P165" i="4" s="1"/>
  <c r="Q165" i="4" s="1"/>
  <c r="L165" i="4"/>
  <c r="J165" i="4"/>
  <c r="N164" i="4"/>
  <c r="P164" i="4" s="1"/>
  <c r="Q164" i="4" s="1"/>
  <c r="K164" i="4"/>
  <c r="J164" i="4"/>
  <c r="P163" i="4"/>
  <c r="Q163" i="4" s="1"/>
  <c r="N163" i="4"/>
  <c r="L163" i="4"/>
  <c r="K163" i="4"/>
  <c r="J163" i="4"/>
  <c r="N162" i="4"/>
  <c r="P162" i="4" s="1"/>
  <c r="Q162" i="4" s="1"/>
  <c r="L162" i="4"/>
  <c r="K162" i="4"/>
  <c r="J162" i="4"/>
  <c r="P161" i="4"/>
  <c r="Q161" i="4" s="1"/>
  <c r="N161" i="4"/>
  <c r="L161" i="4"/>
  <c r="K161" i="4"/>
  <c r="J161" i="4"/>
  <c r="N160" i="4"/>
  <c r="P160" i="4" s="1"/>
  <c r="Q160" i="4" s="1"/>
  <c r="L160" i="4"/>
  <c r="K160" i="4"/>
  <c r="J160" i="4"/>
  <c r="P159" i="4"/>
  <c r="Q159" i="4" s="1"/>
  <c r="N158" i="4"/>
  <c r="P158" i="4" s="1"/>
  <c r="Q158" i="4" s="1"/>
  <c r="L158" i="4"/>
  <c r="K158" i="4"/>
  <c r="J158" i="4"/>
  <c r="N157" i="4"/>
  <c r="P157" i="4" s="1"/>
  <c r="Q157" i="4" s="1"/>
  <c r="L157" i="4"/>
  <c r="K157" i="4"/>
  <c r="J157" i="4"/>
  <c r="N156" i="4"/>
  <c r="P156" i="4" s="1"/>
  <c r="Q156" i="4" s="1"/>
  <c r="L156" i="4"/>
  <c r="K156" i="4"/>
  <c r="J156" i="4"/>
  <c r="P155" i="4"/>
  <c r="Q155" i="4" s="1"/>
  <c r="N155" i="4"/>
  <c r="L155" i="4"/>
  <c r="K155" i="4"/>
  <c r="J155" i="4"/>
  <c r="N154" i="4"/>
  <c r="P154" i="4" s="1"/>
  <c r="Q154" i="4" s="1"/>
  <c r="L154" i="4"/>
  <c r="K154" i="4"/>
  <c r="J154" i="4"/>
  <c r="P153" i="4"/>
  <c r="Q153" i="4" s="1"/>
  <c r="N153" i="4"/>
  <c r="L153" i="4"/>
  <c r="K153" i="4"/>
  <c r="J153" i="4"/>
  <c r="N152" i="4"/>
  <c r="P152" i="4" s="1"/>
  <c r="Q152" i="4" s="1"/>
  <c r="L152" i="4"/>
  <c r="K152" i="4"/>
  <c r="J152" i="4"/>
  <c r="N151" i="4"/>
  <c r="P151" i="4" s="1"/>
  <c r="Q151" i="4" s="1"/>
  <c r="L151" i="4"/>
  <c r="K151" i="4"/>
  <c r="J151" i="4"/>
  <c r="N150" i="4"/>
  <c r="P150" i="4" s="1"/>
  <c r="Q150" i="4" s="1"/>
  <c r="L150" i="4"/>
  <c r="K150" i="4"/>
  <c r="J150" i="4"/>
  <c r="N149" i="4"/>
  <c r="P149" i="4" s="1"/>
  <c r="Q149" i="4" s="1"/>
  <c r="L149" i="4"/>
  <c r="K149" i="4"/>
  <c r="J149" i="4"/>
  <c r="N148" i="4"/>
  <c r="P148" i="4" s="1"/>
  <c r="Q148" i="4" s="1"/>
  <c r="L148" i="4"/>
  <c r="K148" i="4"/>
  <c r="J148" i="4"/>
  <c r="P147" i="4"/>
  <c r="Q147" i="4" s="1"/>
  <c r="N147" i="4"/>
  <c r="L147" i="4"/>
  <c r="K147" i="4"/>
  <c r="J147" i="4"/>
  <c r="N146" i="4"/>
  <c r="P146" i="4" s="1"/>
  <c r="Q146" i="4" s="1"/>
  <c r="L146" i="4"/>
  <c r="K146" i="4"/>
  <c r="J146" i="4"/>
  <c r="P145" i="4"/>
  <c r="Q145" i="4" s="1"/>
  <c r="N145" i="4"/>
  <c r="L145" i="4"/>
  <c r="K145" i="4"/>
  <c r="J145" i="4"/>
  <c r="N144" i="4"/>
  <c r="P144" i="4" s="1"/>
  <c r="Q144" i="4" s="1"/>
  <c r="L144" i="4"/>
  <c r="K144" i="4"/>
  <c r="J144" i="4"/>
  <c r="N143" i="4"/>
  <c r="P143" i="4" s="1"/>
  <c r="Q143" i="4" s="1"/>
  <c r="L143" i="4"/>
  <c r="K143" i="4"/>
  <c r="J143" i="4"/>
  <c r="P142" i="4"/>
  <c r="Q142" i="4" s="1"/>
  <c r="L142" i="4"/>
  <c r="K142" i="4"/>
  <c r="J142" i="4"/>
  <c r="P141" i="4"/>
  <c r="Q141" i="4" s="1"/>
  <c r="L141" i="4"/>
  <c r="K141" i="4"/>
  <c r="J141" i="4"/>
  <c r="P140" i="4"/>
  <c r="Q140" i="4" s="1"/>
  <c r="L140" i="4"/>
  <c r="K140" i="4"/>
  <c r="J140" i="4"/>
  <c r="P139" i="4"/>
  <c r="Q139" i="4" s="1"/>
  <c r="L139" i="4"/>
  <c r="K139" i="4"/>
  <c r="J139" i="4"/>
  <c r="P138" i="4"/>
  <c r="Q138" i="4" s="1"/>
  <c r="L138" i="4"/>
  <c r="K138" i="4"/>
  <c r="J138" i="4"/>
  <c r="P137" i="4"/>
  <c r="Q137" i="4" s="1"/>
  <c r="L137" i="4"/>
  <c r="K137" i="4"/>
  <c r="J137" i="4"/>
  <c r="P136" i="4"/>
  <c r="Q136" i="4" s="1"/>
  <c r="L136" i="4"/>
  <c r="K136" i="4"/>
  <c r="J136" i="4"/>
  <c r="P135" i="4"/>
  <c r="Q135" i="4" s="1"/>
  <c r="L135" i="4"/>
  <c r="K135" i="4"/>
  <c r="J135" i="4"/>
  <c r="P134" i="4"/>
  <c r="Q134" i="4" s="1"/>
  <c r="L134" i="4"/>
  <c r="K134" i="4"/>
  <c r="J134" i="4"/>
  <c r="P133" i="4"/>
  <c r="Q133" i="4" s="1"/>
  <c r="L133" i="4"/>
  <c r="K133" i="4"/>
  <c r="J133" i="4"/>
  <c r="P132" i="4"/>
  <c r="Q132" i="4" s="1"/>
  <c r="L132" i="4"/>
  <c r="K132" i="4"/>
  <c r="J132" i="4"/>
  <c r="P131" i="4"/>
  <c r="Q131" i="4" s="1"/>
  <c r="L131" i="4"/>
  <c r="K131" i="4"/>
  <c r="J131" i="4"/>
  <c r="P130" i="4"/>
  <c r="Q130" i="4" s="1"/>
  <c r="L130" i="4"/>
  <c r="K130" i="4"/>
  <c r="J130" i="4"/>
  <c r="P129" i="4"/>
  <c r="Q129" i="4" s="1"/>
  <c r="L129" i="4"/>
  <c r="K129" i="4"/>
  <c r="J129" i="4"/>
  <c r="P128" i="4"/>
  <c r="Q128" i="4" s="1"/>
  <c r="L128" i="4"/>
  <c r="K128" i="4"/>
  <c r="J128" i="4"/>
  <c r="P127" i="4"/>
  <c r="Q127" i="4" s="1"/>
  <c r="L127" i="4"/>
  <c r="K127" i="4"/>
  <c r="J127" i="4"/>
  <c r="P126" i="4"/>
  <c r="Q126" i="4" s="1"/>
  <c r="L126" i="4"/>
  <c r="K126" i="4"/>
  <c r="J126" i="4"/>
  <c r="P125" i="4"/>
  <c r="Q125" i="4" s="1"/>
  <c r="L125" i="4"/>
  <c r="K125" i="4"/>
  <c r="J125" i="4"/>
  <c r="P124" i="4"/>
  <c r="Q124" i="4" s="1"/>
  <c r="L124" i="4"/>
  <c r="K124" i="4"/>
  <c r="J124" i="4"/>
  <c r="P123" i="4"/>
  <c r="Q123" i="4" s="1"/>
  <c r="L123" i="4"/>
  <c r="K123" i="4"/>
  <c r="J123" i="4"/>
  <c r="P122" i="4"/>
  <c r="Q122" i="4" s="1"/>
  <c r="L122" i="4"/>
  <c r="K122" i="4"/>
  <c r="J122" i="4"/>
  <c r="P121" i="4"/>
  <c r="Q121" i="4" s="1"/>
  <c r="L121" i="4"/>
  <c r="K121" i="4"/>
  <c r="J121" i="4"/>
  <c r="P120" i="4"/>
  <c r="Q120" i="4" s="1"/>
  <c r="L120" i="4"/>
  <c r="K120" i="4"/>
  <c r="J120" i="4"/>
  <c r="P119" i="4"/>
  <c r="Q119" i="4" s="1"/>
  <c r="L119" i="4"/>
  <c r="K119" i="4"/>
  <c r="J119" i="4"/>
  <c r="P118" i="4"/>
  <c r="Q118" i="4" s="1"/>
  <c r="L118" i="4"/>
  <c r="K118" i="4"/>
  <c r="J118" i="4"/>
  <c r="N117" i="4"/>
  <c r="P117" i="4" s="1"/>
  <c r="Q117" i="4" s="1"/>
  <c r="L117" i="4"/>
  <c r="K117" i="4"/>
  <c r="J117" i="4"/>
  <c r="N116" i="4"/>
  <c r="P116" i="4" s="1"/>
  <c r="Q116" i="4" s="1"/>
  <c r="L116" i="4"/>
  <c r="K116" i="4"/>
  <c r="J116" i="4"/>
  <c r="N115" i="4"/>
  <c r="P115" i="4" s="1"/>
  <c r="Q115" i="4" s="1"/>
  <c r="L115" i="4"/>
  <c r="K115" i="4"/>
  <c r="J115" i="4"/>
  <c r="N114" i="4"/>
  <c r="P114" i="4" s="1"/>
  <c r="Q114" i="4" s="1"/>
  <c r="L114" i="4"/>
  <c r="K114" i="4"/>
  <c r="J114" i="4"/>
  <c r="N113" i="4"/>
  <c r="P113" i="4" s="1"/>
  <c r="Q113" i="4" s="1"/>
  <c r="L113" i="4"/>
  <c r="K113" i="4"/>
  <c r="J113" i="4"/>
  <c r="N112" i="4"/>
  <c r="P112" i="4" s="1"/>
  <c r="Q112" i="4" s="1"/>
  <c r="L112" i="4"/>
  <c r="K112" i="4"/>
  <c r="J112" i="4"/>
  <c r="N111" i="4"/>
  <c r="P111" i="4" s="1"/>
  <c r="Q111" i="4" s="1"/>
  <c r="L111" i="4"/>
  <c r="K111" i="4"/>
  <c r="J111" i="4"/>
  <c r="N110" i="4"/>
  <c r="P110" i="4" s="1"/>
  <c r="Q110" i="4" s="1"/>
  <c r="L110" i="4"/>
  <c r="K110" i="4"/>
  <c r="J110" i="4"/>
  <c r="N109" i="4"/>
  <c r="P109" i="4" s="1"/>
  <c r="Q109" i="4" s="1"/>
  <c r="L109" i="4"/>
  <c r="K109" i="4"/>
  <c r="J109" i="4"/>
  <c r="N108" i="4"/>
  <c r="P108" i="4" s="1"/>
  <c r="Q108" i="4" s="1"/>
  <c r="L108" i="4"/>
  <c r="K108" i="4"/>
  <c r="J108" i="4"/>
  <c r="N107" i="4"/>
  <c r="P107" i="4" s="1"/>
  <c r="Q107" i="4" s="1"/>
  <c r="L107" i="4"/>
  <c r="K107" i="4"/>
  <c r="J107" i="4"/>
  <c r="N106" i="4"/>
  <c r="P106" i="4" s="1"/>
  <c r="Q106" i="4" s="1"/>
  <c r="L106" i="4"/>
  <c r="K106" i="4"/>
  <c r="J106" i="4"/>
  <c r="N105" i="4"/>
  <c r="P105" i="4" s="1"/>
  <c r="Q105" i="4" s="1"/>
  <c r="L105" i="4"/>
  <c r="K105" i="4"/>
  <c r="J105" i="4"/>
  <c r="N104" i="4"/>
  <c r="P104" i="4" s="1"/>
  <c r="Q104" i="4" s="1"/>
  <c r="L104" i="4"/>
  <c r="K104" i="4"/>
  <c r="J104" i="4"/>
  <c r="N103" i="4"/>
  <c r="P103" i="4" s="1"/>
  <c r="Q103" i="4" s="1"/>
  <c r="L103" i="4"/>
  <c r="K103" i="4"/>
  <c r="J103" i="4"/>
  <c r="N102" i="4"/>
  <c r="P102" i="4" s="1"/>
  <c r="Q102" i="4" s="1"/>
  <c r="L102" i="4"/>
  <c r="K102" i="4"/>
  <c r="J102" i="4"/>
  <c r="N101" i="4"/>
  <c r="P101" i="4" s="1"/>
  <c r="Q101" i="4" s="1"/>
  <c r="L101" i="4"/>
  <c r="K101" i="4"/>
  <c r="J101" i="4"/>
  <c r="N100" i="4"/>
  <c r="P100" i="4" s="1"/>
  <c r="Q100" i="4" s="1"/>
  <c r="L100" i="4"/>
  <c r="K100" i="4"/>
  <c r="J100" i="4"/>
  <c r="N99" i="4"/>
  <c r="P99" i="4" s="1"/>
  <c r="Q99" i="4" s="1"/>
  <c r="L99" i="4"/>
  <c r="K99" i="4"/>
  <c r="J99" i="4"/>
  <c r="N98" i="4"/>
  <c r="P98" i="4" s="1"/>
  <c r="Q98" i="4" s="1"/>
  <c r="L98" i="4"/>
  <c r="K98" i="4"/>
  <c r="J98" i="4"/>
  <c r="N97" i="4"/>
  <c r="P97" i="4" s="1"/>
  <c r="Q97" i="4" s="1"/>
  <c r="L97" i="4"/>
  <c r="K97" i="4"/>
  <c r="J97" i="4"/>
  <c r="P96" i="4"/>
  <c r="Q96" i="4" s="1"/>
  <c r="N96" i="4"/>
  <c r="L96" i="4"/>
  <c r="K96" i="4"/>
  <c r="J96" i="4"/>
  <c r="N95" i="4"/>
  <c r="P95" i="4" s="1"/>
  <c r="Q95" i="4" s="1"/>
  <c r="L95" i="4"/>
  <c r="K95" i="4"/>
  <c r="J95" i="4"/>
  <c r="N94" i="4"/>
  <c r="P94" i="4" s="1"/>
  <c r="Q94" i="4" s="1"/>
  <c r="L94" i="4"/>
  <c r="K94" i="4"/>
  <c r="J94" i="4"/>
  <c r="N93" i="4"/>
  <c r="P93" i="4" s="1"/>
  <c r="Q93" i="4" s="1"/>
  <c r="L93" i="4"/>
  <c r="K93" i="4"/>
  <c r="J93" i="4"/>
  <c r="P92" i="4"/>
  <c r="Q92" i="4" s="1"/>
  <c r="N92" i="4"/>
  <c r="L92" i="4"/>
  <c r="K92" i="4"/>
  <c r="J92" i="4"/>
  <c r="N91" i="4"/>
  <c r="P91" i="4" s="1"/>
  <c r="Q91" i="4" s="1"/>
  <c r="L91" i="4"/>
  <c r="K91" i="4"/>
  <c r="J91" i="4"/>
  <c r="N90" i="4"/>
  <c r="P90" i="4" s="1"/>
  <c r="Q90" i="4" s="1"/>
  <c r="L90" i="4"/>
  <c r="K90" i="4"/>
  <c r="J90" i="4"/>
  <c r="N89" i="4"/>
  <c r="P89" i="4" s="1"/>
  <c r="Q89" i="4" s="1"/>
  <c r="L89" i="4"/>
  <c r="K89" i="4"/>
  <c r="J89" i="4"/>
  <c r="P88" i="4"/>
  <c r="Q88" i="4" s="1"/>
  <c r="N88" i="4"/>
  <c r="L88" i="4"/>
  <c r="K88" i="4"/>
  <c r="J88" i="4"/>
  <c r="N87" i="4"/>
  <c r="P87" i="4" s="1"/>
  <c r="Q87" i="4" s="1"/>
  <c r="L87" i="4"/>
  <c r="K87" i="4"/>
  <c r="J87" i="4"/>
  <c r="N86" i="4"/>
  <c r="P86" i="4" s="1"/>
  <c r="Q86" i="4" s="1"/>
  <c r="L86" i="4"/>
  <c r="K86" i="4"/>
  <c r="J86" i="4"/>
  <c r="N85" i="4"/>
  <c r="P85" i="4" s="1"/>
  <c r="Q85" i="4" s="1"/>
  <c r="L85" i="4"/>
  <c r="K85" i="4"/>
  <c r="J85" i="4"/>
  <c r="P84" i="4"/>
  <c r="Q84" i="4" s="1"/>
  <c r="N84" i="4"/>
  <c r="L84" i="4"/>
  <c r="K84" i="4"/>
  <c r="J84" i="4"/>
  <c r="N83" i="4"/>
  <c r="P83" i="4" s="1"/>
  <c r="Q83" i="4" s="1"/>
  <c r="L83" i="4"/>
  <c r="K83" i="4"/>
  <c r="J83" i="4"/>
  <c r="N82" i="4"/>
  <c r="P82" i="4" s="1"/>
  <c r="Q82" i="4" s="1"/>
  <c r="L82" i="4"/>
  <c r="K82" i="4"/>
  <c r="J82" i="4"/>
  <c r="N81" i="4"/>
  <c r="P81" i="4" s="1"/>
  <c r="Q81" i="4" s="1"/>
  <c r="L81" i="4"/>
  <c r="K81" i="4"/>
  <c r="J81" i="4"/>
  <c r="P80" i="4"/>
  <c r="Q80" i="4" s="1"/>
  <c r="L80" i="4"/>
  <c r="K80" i="4"/>
  <c r="J80" i="4"/>
  <c r="P79" i="4"/>
  <c r="Q79" i="4" s="1"/>
  <c r="L79" i="4"/>
  <c r="K79" i="4"/>
  <c r="J79" i="4"/>
  <c r="P78" i="4"/>
  <c r="Q78" i="4" s="1"/>
  <c r="L78" i="4"/>
  <c r="K78" i="4"/>
  <c r="J78" i="4"/>
  <c r="P77" i="4"/>
  <c r="Q77" i="4" s="1"/>
  <c r="L77" i="4"/>
  <c r="K77" i="4"/>
  <c r="J77" i="4"/>
  <c r="P76" i="4"/>
  <c r="Q76" i="4" s="1"/>
  <c r="L76" i="4"/>
  <c r="K76" i="4"/>
  <c r="J76" i="4"/>
  <c r="P75" i="4"/>
  <c r="Q75" i="4" s="1"/>
  <c r="L75" i="4"/>
  <c r="K75" i="4"/>
  <c r="J75" i="4"/>
  <c r="P74" i="4"/>
  <c r="Q74" i="4" s="1"/>
  <c r="L74" i="4"/>
  <c r="K74" i="4"/>
  <c r="J74" i="4"/>
  <c r="P73" i="4"/>
  <c r="Q73" i="4" s="1"/>
  <c r="L73" i="4"/>
  <c r="K73" i="4"/>
  <c r="J73" i="4"/>
  <c r="P72" i="4"/>
  <c r="Q72" i="4" s="1"/>
  <c r="L72" i="4"/>
  <c r="K72" i="4"/>
  <c r="J72" i="4"/>
  <c r="P71" i="4"/>
  <c r="Q71" i="4" s="1"/>
  <c r="L71" i="4"/>
  <c r="K71" i="4"/>
  <c r="J71" i="4"/>
  <c r="P70" i="4"/>
  <c r="Q70" i="4" s="1"/>
  <c r="L70" i="4"/>
  <c r="K70" i="4"/>
  <c r="J70" i="4"/>
  <c r="P69" i="4"/>
  <c r="Q69" i="4" s="1"/>
  <c r="L69" i="4"/>
  <c r="K69" i="4"/>
  <c r="J69" i="4"/>
  <c r="Q68" i="4"/>
  <c r="P68" i="4"/>
  <c r="L68" i="4"/>
  <c r="K68" i="4"/>
  <c r="J68" i="4"/>
  <c r="P67" i="4"/>
  <c r="Q67" i="4" s="1"/>
  <c r="P66" i="4"/>
  <c r="Q66" i="4" s="1"/>
  <c r="N66" i="4"/>
  <c r="L66" i="4"/>
  <c r="K66" i="4"/>
  <c r="J66" i="4"/>
  <c r="N65" i="4"/>
  <c r="P65" i="4" s="1"/>
  <c r="Q65" i="4" s="1"/>
  <c r="L65" i="4"/>
  <c r="K65" i="4"/>
  <c r="J65" i="4"/>
  <c r="P64" i="4"/>
  <c r="Q64" i="4" s="1"/>
  <c r="N64" i="4"/>
  <c r="L64" i="4"/>
  <c r="K64" i="4"/>
  <c r="J64" i="4"/>
  <c r="P63" i="4"/>
  <c r="Q63" i="4" s="1"/>
  <c r="P62" i="4"/>
  <c r="Q62" i="4" s="1"/>
  <c r="P61" i="4"/>
  <c r="Q61" i="4" s="1"/>
  <c r="P60" i="4"/>
  <c r="Q60" i="4" s="1"/>
  <c r="P59" i="4"/>
  <c r="Q59" i="4" s="1"/>
  <c r="L59" i="4"/>
  <c r="K59" i="4"/>
  <c r="J59" i="4"/>
  <c r="P58" i="4"/>
  <c r="Q58" i="4" s="1"/>
  <c r="L58" i="4"/>
  <c r="K58" i="4"/>
  <c r="J58" i="4"/>
  <c r="P57" i="4"/>
  <c r="Q57" i="4" s="1"/>
  <c r="L57" i="4"/>
  <c r="K57" i="4"/>
  <c r="J57" i="4"/>
  <c r="P56" i="4"/>
  <c r="Q56" i="4" s="1"/>
  <c r="L56" i="4"/>
  <c r="K56" i="4"/>
  <c r="J56" i="4"/>
  <c r="P55" i="4"/>
  <c r="Q55" i="4" s="1"/>
  <c r="J55" i="4"/>
  <c r="P54" i="4"/>
  <c r="Q54" i="4" s="1"/>
  <c r="L54" i="4"/>
  <c r="K54" i="4"/>
  <c r="J54" i="4"/>
  <c r="P53" i="4"/>
  <c r="Q53" i="4" s="1"/>
  <c r="L53" i="4"/>
  <c r="K53" i="4"/>
  <c r="J53" i="4"/>
  <c r="P52" i="4"/>
  <c r="Q52" i="4" s="1"/>
  <c r="P51" i="4"/>
  <c r="Q51" i="4" s="1"/>
  <c r="L51" i="4"/>
  <c r="K51" i="4"/>
  <c r="J51" i="4"/>
  <c r="P50" i="4"/>
  <c r="Q50" i="4" s="1"/>
  <c r="P49" i="4"/>
  <c r="Q49" i="4" s="1"/>
  <c r="L49" i="4"/>
  <c r="K49" i="4"/>
  <c r="J49" i="4"/>
  <c r="P48" i="4"/>
  <c r="Q48" i="4" s="1"/>
  <c r="L48" i="4"/>
  <c r="K48" i="4"/>
  <c r="J48" i="4"/>
  <c r="P47" i="4"/>
  <c r="Q47" i="4" s="1"/>
  <c r="L47" i="4"/>
  <c r="K47" i="4"/>
  <c r="J47" i="4"/>
  <c r="P46" i="4"/>
  <c r="Q46" i="4" s="1"/>
  <c r="P45" i="4"/>
  <c r="Q45" i="4" s="1"/>
  <c r="L45" i="4"/>
  <c r="K45" i="4"/>
  <c r="J45" i="4"/>
  <c r="P44" i="4"/>
  <c r="Q44" i="4" s="1"/>
  <c r="L44" i="4"/>
  <c r="K44" i="4"/>
  <c r="J44" i="4"/>
  <c r="P43" i="4"/>
  <c r="Q43" i="4" s="1"/>
  <c r="P42" i="4"/>
  <c r="Q42" i="4" s="1"/>
  <c r="P41" i="4"/>
  <c r="Q41" i="4" s="1"/>
  <c r="P40" i="4"/>
  <c r="Q40" i="4" s="1"/>
  <c r="L40" i="4"/>
  <c r="K40" i="4"/>
  <c r="J40" i="4"/>
  <c r="P39" i="4"/>
  <c r="Q39" i="4" s="1"/>
  <c r="L39" i="4"/>
  <c r="K39" i="4"/>
  <c r="J39" i="4"/>
  <c r="P38" i="4"/>
  <c r="Q38" i="4" s="1"/>
  <c r="L38" i="4"/>
  <c r="K38" i="4"/>
  <c r="J38" i="4"/>
  <c r="P37" i="4"/>
  <c r="Q37" i="4" s="1"/>
  <c r="L37" i="4"/>
  <c r="K37" i="4"/>
  <c r="J37" i="4"/>
  <c r="P36" i="4"/>
  <c r="Q36" i="4" s="1"/>
  <c r="L36" i="4"/>
  <c r="K36" i="4"/>
  <c r="J36" i="4"/>
  <c r="P35" i="4"/>
  <c r="Q35" i="4" s="1"/>
  <c r="L35" i="4"/>
  <c r="K35" i="4"/>
  <c r="J35" i="4"/>
  <c r="P34" i="4"/>
  <c r="Q34" i="4" s="1"/>
  <c r="L34" i="4"/>
  <c r="K34" i="4"/>
  <c r="J34" i="4"/>
  <c r="P33" i="4"/>
  <c r="Q33" i="4" s="1"/>
  <c r="L33" i="4"/>
  <c r="K33" i="4"/>
  <c r="J33" i="4"/>
  <c r="P32" i="4"/>
  <c r="Q32" i="4" s="1"/>
  <c r="L32" i="4"/>
  <c r="K32" i="4"/>
  <c r="J32" i="4"/>
  <c r="P31" i="4"/>
  <c r="Q31" i="4" s="1"/>
  <c r="L31" i="4"/>
  <c r="K31" i="4"/>
  <c r="J31" i="4"/>
  <c r="P30" i="4"/>
  <c r="Q30" i="4" s="1"/>
  <c r="L30" i="4"/>
  <c r="K30" i="4"/>
  <c r="J30" i="4"/>
  <c r="P29" i="4"/>
  <c r="Q29" i="4" s="1"/>
  <c r="L29" i="4"/>
  <c r="K29" i="4"/>
  <c r="J29" i="4"/>
  <c r="P28" i="4"/>
  <c r="Q28" i="4" s="1"/>
  <c r="L28" i="4"/>
  <c r="K28" i="4"/>
  <c r="J28" i="4"/>
  <c r="P27" i="4"/>
  <c r="Q27" i="4" s="1"/>
  <c r="L27" i="4"/>
  <c r="K27" i="4"/>
  <c r="J27" i="4"/>
  <c r="P26" i="4"/>
  <c r="Q26" i="4" s="1"/>
  <c r="L26" i="4"/>
  <c r="K26" i="4"/>
  <c r="J26" i="4"/>
  <c r="P25" i="4"/>
  <c r="Q25" i="4" s="1"/>
  <c r="L25" i="4"/>
  <c r="K25" i="4"/>
  <c r="J25" i="4"/>
  <c r="P24" i="4"/>
  <c r="Q24" i="4" s="1"/>
  <c r="L24" i="4"/>
  <c r="K24" i="4"/>
  <c r="J24" i="4"/>
  <c r="P23" i="4"/>
  <c r="Q23" i="4" s="1"/>
  <c r="L23" i="4"/>
  <c r="K23" i="4"/>
  <c r="J23" i="4"/>
  <c r="P22" i="4"/>
  <c r="Q22" i="4" s="1"/>
  <c r="L22" i="4"/>
  <c r="K22" i="4"/>
  <c r="J22" i="4"/>
  <c r="P21" i="4"/>
  <c r="Q21" i="4" s="1"/>
  <c r="L21" i="4"/>
  <c r="K21" i="4"/>
  <c r="J21" i="4"/>
  <c r="P20" i="4"/>
  <c r="Q20" i="4" s="1"/>
  <c r="L20" i="4"/>
  <c r="K20" i="4"/>
  <c r="J20" i="4"/>
  <c r="P19" i="4"/>
  <c r="Q19" i="4" s="1"/>
  <c r="L19" i="4"/>
  <c r="K19" i="4"/>
  <c r="J19" i="4"/>
  <c r="P18" i="4"/>
  <c r="Q18" i="4" s="1"/>
  <c r="L18" i="4"/>
  <c r="K18" i="4"/>
  <c r="J18" i="4"/>
  <c r="P17" i="4"/>
  <c r="Q17" i="4" s="1"/>
  <c r="L17" i="4"/>
  <c r="K17" i="4"/>
  <c r="J17" i="4"/>
  <c r="P16" i="4"/>
  <c r="Q16" i="4" s="1"/>
  <c r="L16" i="4"/>
  <c r="K16" i="4"/>
  <c r="J16" i="4"/>
  <c r="P15" i="4"/>
  <c r="Q15" i="4" s="1"/>
  <c r="L15" i="4"/>
  <c r="K15" i="4"/>
  <c r="J15" i="4"/>
  <c r="P14" i="4"/>
  <c r="Q14" i="4" s="1"/>
  <c r="L14" i="4"/>
  <c r="K14" i="4"/>
  <c r="J14" i="4"/>
  <c r="P13" i="4"/>
  <c r="Q13" i="4" s="1"/>
  <c r="L13" i="4"/>
  <c r="K13" i="4"/>
  <c r="J13" i="4"/>
  <c r="P12" i="4"/>
  <c r="Q12" i="4" s="1"/>
  <c r="L12" i="4"/>
  <c r="K12" i="4"/>
  <c r="J12" i="4"/>
  <c r="P11" i="4"/>
  <c r="Q11" i="4" s="1"/>
  <c r="L11" i="4"/>
  <c r="K11" i="4"/>
  <c r="J11" i="4"/>
  <c r="P10" i="4"/>
  <c r="Q10" i="4" s="1"/>
  <c r="L10" i="4"/>
  <c r="K10" i="4"/>
  <c r="J10" i="4"/>
  <c r="P9" i="4"/>
  <c r="Q9" i="4" s="1"/>
  <c r="N9" i="4"/>
  <c r="L9" i="4"/>
  <c r="K9" i="4"/>
  <c r="J9" i="4"/>
  <c r="P8" i="4"/>
  <c r="Q8" i="4" s="1"/>
  <c r="N7" i="4"/>
  <c r="P7" i="4" s="1"/>
  <c r="Q7" i="4" s="1"/>
  <c r="L7" i="4"/>
  <c r="K7" i="4"/>
  <c r="J7" i="4"/>
  <c r="N6" i="4"/>
  <c r="P6" i="4" s="1"/>
  <c r="Q6" i="4" s="1"/>
  <c r="L6" i="4"/>
  <c r="K6" i="4"/>
  <c r="J6" i="4"/>
  <c r="N5" i="4"/>
  <c r="P5" i="4" s="1"/>
  <c r="Q5" i="4" s="1"/>
  <c r="L5" i="4"/>
  <c r="K5" i="4"/>
  <c r="J5" i="4"/>
  <c r="P4" i="4"/>
  <c r="Q4" i="4" s="1"/>
  <c r="P3" i="4"/>
  <c r="Q3" i="4" s="1"/>
  <c r="N3" i="4"/>
  <c r="L3" i="4"/>
  <c r="K3" i="4"/>
  <c r="J3" i="4"/>
  <c r="N2" i="4"/>
  <c r="P2" i="4" s="1"/>
  <c r="Q2" i="4" s="1"/>
  <c r="L2" i="4"/>
  <c r="K2" i="4"/>
  <c r="J2" i="4"/>
  <c r="AJ7" i="3" l="1"/>
  <c r="AJ5" i="3"/>
  <c r="AJ3" i="3"/>
  <c r="AA14" i="3"/>
  <c r="AE14" i="3" s="1"/>
  <c r="AA12" i="3"/>
  <c r="AE12" i="3" s="1"/>
  <c r="AA10" i="3"/>
  <c r="AE10" i="3" s="1"/>
  <c r="AA8" i="3"/>
  <c r="AE8" i="3" s="1"/>
  <c r="AA6" i="3"/>
  <c r="AE6" i="3" s="1"/>
  <c r="AA4" i="3"/>
  <c r="AE4" i="3" s="1"/>
  <c r="AA13" i="3"/>
  <c r="AE13" i="3" s="1"/>
  <c r="AA11" i="3"/>
  <c r="AE11" i="3" s="1"/>
  <c r="AA7" i="3"/>
  <c r="AE7" i="3" s="1"/>
  <c r="AA5" i="3"/>
  <c r="AE5" i="3" s="1"/>
  <c r="AA3" i="3"/>
  <c r="AE3" i="3" s="1"/>
  <c r="AA9" i="3"/>
  <c r="AE9" i="3" s="1"/>
  <c r="AA2" i="3"/>
  <c r="AE2" i="3" s="1"/>
  <c r="AJ12" i="3"/>
  <c r="AJ8" i="3"/>
  <c r="AJ4" i="3"/>
  <c r="AJ13" i="3"/>
  <c r="AJ9" i="3"/>
  <c r="AJ11" i="3"/>
  <c r="AJ14" i="3"/>
  <c r="AJ10" i="3"/>
  <c r="AJ6" i="3"/>
  <c r="AJ2" i="3"/>
  <c r="H124" i="8"/>
  <c r="H123" i="8"/>
  <c r="H122" i="8"/>
  <c r="H121" i="8"/>
  <c r="H120" i="8"/>
  <c r="H119" i="8"/>
  <c r="H118" i="8"/>
  <c r="H117" i="8"/>
  <c r="H116" i="8"/>
  <c r="H115" i="8"/>
  <c r="H114" i="8"/>
  <c r="H113" i="8"/>
  <c r="H112" i="8"/>
  <c r="H111" i="8"/>
  <c r="H110" i="8"/>
  <c r="H109" i="8"/>
  <c r="H108" i="8"/>
  <c r="H107" i="8"/>
  <c r="H106" i="8"/>
  <c r="H105" i="8"/>
  <c r="H104" i="8"/>
  <c r="H103" i="8"/>
  <c r="H102" i="8"/>
  <c r="H101" i="8"/>
  <c r="H100" i="8"/>
  <c r="H99" i="8"/>
  <c r="H98" i="8"/>
  <c r="H97" i="8"/>
  <c r="H96" i="8"/>
  <c r="H95" i="8"/>
  <c r="H94" i="8"/>
  <c r="H93" i="8"/>
  <c r="H92" i="8"/>
  <c r="H91" i="8"/>
  <c r="H90" i="8"/>
  <c r="H89" i="8"/>
  <c r="H88" i="8"/>
  <c r="H87" i="8"/>
  <c r="H86" i="8"/>
  <c r="H85" i="8"/>
  <c r="H84" i="8"/>
  <c r="H83" i="8"/>
  <c r="H82" i="8"/>
  <c r="H81" i="8"/>
  <c r="H80" i="8"/>
  <c r="H79" i="8"/>
  <c r="H78" i="8"/>
  <c r="H77" i="8"/>
  <c r="H76" i="8"/>
  <c r="H75" i="8"/>
  <c r="H74" i="8"/>
  <c r="H73" i="8"/>
  <c r="H72" i="8"/>
  <c r="H71" i="8"/>
  <c r="H70" i="8"/>
  <c r="H69" i="8"/>
  <c r="H68" i="8"/>
  <c r="H67" i="8"/>
  <c r="H66" i="8"/>
  <c r="H65" i="8"/>
  <c r="H64" i="8"/>
  <c r="H63" i="8"/>
  <c r="H62" i="8"/>
  <c r="H61" i="8"/>
  <c r="H60" i="8"/>
  <c r="H59" i="8"/>
  <c r="H58" i="8"/>
  <c r="H57" i="8"/>
  <c r="H56" i="8"/>
  <c r="H55" i="8"/>
  <c r="H54" i="8"/>
  <c r="H53" i="8"/>
  <c r="H52" i="8"/>
  <c r="H51" i="8"/>
  <c r="H50" i="8"/>
  <c r="H49" i="8"/>
  <c r="H48" i="8"/>
  <c r="H47" i="8"/>
  <c r="H46" i="8"/>
  <c r="H45" i="8"/>
  <c r="H44" i="8"/>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8" i="8"/>
  <c r="H7" i="8"/>
  <c r="H6" i="8"/>
  <c r="H5" i="8"/>
  <c r="H4" i="8"/>
  <c r="H3" i="8"/>
  <c r="H2" i="8"/>
  <c r="L2" i="8" s="1"/>
  <c r="AH5" i="1" l="1"/>
  <c r="AH13" i="1"/>
  <c r="AH17" i="1"/>
  <c r="AH21" i="1"/>
  <c r="AH25" i="1"/>
  <c r="AH29" i="1"/>
  <c r="AH33" i="1"/>
  <c r="AH37" i="1"/>
  <c r="AH41" i="1"/>
  <c r="AH45" i="1"/>
  <c r="AH49" i="1"/>
  <c r="AH53" i="1"/>
  <c r="AH57" i="1"/>
  <c r="AH61" i="1"/>
  <c r="AH65" i="1"/>
  <c r="AH69" i="1"/>
  <c r="AH73" i="1"/>
  <c r="AH77" i="1"/>
  <c r="AH81" i="1"/>
  <c r="AH85" i="1"/>
  <c r="AH89" i="1"/>
  <c r="AH93" i="1"/>
  <c r="AH97" i="1"/>
  <c r="AH101" i="1"/>
  <c r="AH105" i="1"/>
  <c r="AH109" i="1"/>
  <c r="AH113" i="1"/>
  <c r="AH117" i="1"/>
  <c r="AH121" i="1"/>
  <c r="AH125" i="1"/>
  <c r="AH4" i="1"/>
  <c r="AH8" i="1"/>
  <c r="AH12" i="1"/>
  <c r="AH16" i="1"/>
  <c r="AH20" i="1"/>
  <c r="AH24" i="1"/>
  <c r="AH28" i="1"/>
  <c r="AH32" i="1"/>
  <c r="AH36" i="1"/>
  <c r="AH40" i="1"/>
  <c r="AH44" i="1"/>
  <c r="AH48" i="1"/>
  <c r="AH52" i="1"/>
  <c r="AH56" i="1"/>
  <c r="AH60" i="1"/>
  <c r="AH64" i="1"/>
  <c r="AH68" i="1"/>
  <c r="AH72" i="1"/>
  <c r="AH76" i="1"/>
  <c r="AH80" i="1"/>
  <c r="AH84" i="1"/>
  <c r="AH88" i="1"/>
  <c r="AH92" i="1"/>
  <c r="AH96" i="1"/>
  <c r="AH100" i="1"/>
  <c r="AH104" i="1"/>
  <c r="AH108" i="1"/>
  <c r="AH112" i="1"/>
  <c r="AH116" i="1"/>
  <c r="AH120" i="1"/>
  <c r="AH124" i="1"/>
  <c r="AH9" i="1"/>
  <c r="AH3" i="1"/>
  <c r="D3" i="10"/>
  <c r="AH7" i="1"/>
  <c r="AH11" i="1"/>
  <c r="AH15" i="1"/>
  <c r="AH19" i="1"/>
  <c r="AH23" i="1"/>
  <c r="AH27" i="1"/>
  <c r="AH31" i="1"/>
  <c r="AH35" i="1"/>
  <c r="AH39" i="1"/>
  <c r="AH43" i="1"/>
  <c r="AH47" i="1"/>
  <c r="AH51" i="1"/>
  <c r="AH55" i="1"/>
  <c r="AH59" i="1"/>
  <c r="AH63" i="1"/>
  <c r="AH67" i="1"/>
  <c r="AH71" i="1"/>
  <c r="AH75" i="1"/>
  <c r="AH79" i="1"/>
  <c r="AH83" i="1"/>
  <c r="AH87" i="1"/>
  <c r="AH91" i="1"/>
  <c r="AH95" i="1"/>
  <c r="AH99" i="1"/>
  <c r="AH103" i="1"/>
  <c r="AH107" i="1"/>
  <c r="AH111" i="1"/>
  <c r="AH115" i="1"/>
  <c r="AH119" i="1"/>
  <c r="AH123" i="1"/>
  <c r="AH6" i="1"/>
  <c r="AH10" i="1"/>
  <c r="AH14" i="1"/>
  <c r="AH18" i="1"/>
  <c r="AH22" i="1"/>
  <c r="AH26" i="1"/>
  <c r="AH30" i="1"/>
  <c r="AH34" i="1"/>
  <c r="AH38" i="1"/>
  <c r="AH42" i="1"/>
  <c r="AH46" i="1"/>
  <c r="AH50" i="1"/>
  <c r="AH54" i="1"/>
  <c r="AH58" i="1"/>
  <c r="AH62" i="1"/>
  <c r="AH66" i="1"/>
  <c r="AH70" i="1"/>
  <c r="AH74" i="1"/>
  <c r="AH78" i="1"/>
  <c r="AH82" i="1"/>
  <c r="AH86" i="1"/>
  <c r="AH90" i="1"/>
  <c r="AH94" i="1"/>
  <c r="AH98" i="1"/>
  <c r="AH102" i="1"/>
  <c r="AH106" i="1"/>
  <c r="AH110" i="1"/>
  <c r="AH114" i="1"/>
  <c r="AH118" i="1"/>
  <c r="AH122" i="1"/>
  <c r="F8" i="8"/>
  <c r="F4" i="8"/>
  <c r="F141" i="8" s="1"/>
  <c r="F12" i="8"/>
  <c r="F16" i="8"/>
  <c r="F20" i="8"/>
  <c r="F24" i="8"/>
  <c r="F28" i="8"/>
  <c r="F32" i="8"/>
  <c r="F149" i="8" s="1"/>
  <c r="F36" i="8"/>
  <c r="F40" i="8"/>
  <c r="F145" i="8" s="1"/>
  <c r="F44" i="8"/>
  <c r="F48" i="8"/>
  <c r="F140" i="8" s="1"/>
  <c r="F52" i="8"/>
  <c r="F56" i="8"/>
  <c r="F60" i="8"/>
  <c r="F64" i="8"/>
  <c r="F68" i="8"/>
  <c r="F72" i="8"/>
  <c r="F76" i="8"/>
  <c r="F80" i="8"/>
  <c r="F84" i="8"/>
  <c r="F88" i="8"/>
  <c r="F92" i="8"/>
  <c r="F96" i="8"/>
  <c r="F100" i="8"/>
  <c r="F104" i="8"/>
  <c r="F108" i="8"/>
  <c r="F112" i="8"/>
  <c r="F116" i="8"/>
  <c r="F120" i="8"/>
  <c r="F124" i="8"/>
  <c r="F3" i="8"/>
  <c r="F7" i="8"/>
  <c r="F11" i="8"/>
  <c r="F15" i="8"/>
  <c r="F19" i="8"/>
  <c r="F23" i="8"/>
  <c r="F155" i="8" s="1"/>
  <c r="F27" i="8"/>
  <c r="F31" i="8"/>
  <c r="F35" i="8"/>
  <c r="F39" i="8"/>
  <c r="F43" i="8"/>
  <c r="F47" i="8"/>
  <c r="F51" i="8"/>
  <c r="F55" i="8"/>
  <c r="F59" i="8"/>
  <c r="F132" i="8" s="1"/>
  <c r="F63" i="8"/>
  <c r="F67" i="8"/>
  <c r="F71" i="8"/>
  <c r="F75" i="8"/>
  <c r="F79" i="8"/>
  <c r="F83" i="8"/>
  <c r="F87" i="8"/>
  <c r="F91" i="8"/>
  <c r="F139" i="8" s="1"/>
  <c r="F95" i="8"/>
  <c r="F99" i="8"/>
  <c r="F103" i="8"/>
  <c r="F107" i="8"/>
  <c r="F111" i="8"/>
  <c r="F115" i="8"/>
  <c r="F119" i="8"/>
  <c r="F123" i="8"/>
  <c r="F2" i="8"/>
  <c r="F153" i="8" s="1"/>
  <c r="F6" i="8"/>
  <c r="F10" i="8"/>
  <c r="F14" i="8"/>
  <c r="F18" i="8"/>
  <c r="F22" i="8"/>
  <c r="F26" i="8"/>
  <c r="F30" i="8"/>
  <c r="F34" i="8"/>
  <c r="F38" i="8"/>
  <c r="F42" i="8"/>
  <c r="F46" i="8"/>
  <c r="F135" i="8" s="1"/>
  <c r="F50" i="8"/>
  <c r="F54" i="8"/>
  <c r="F58" i="8"/>
  <c r="F62" i="8"/>
  <c r="F137" i="8" s="1"/>
  <c r="F66" i="8"/>
  <c r="F70" i="8"/>
  <c r="F74" i="8"/>
  <c r="F78" i="8"/>
  <c r="F82" i="8"/>
  <c r="F86" i="8"/>
  <c r="F90" i="8"/>
  <c r="F127" i="8" s="1"/>
  <c r="F94" i="8"/>
  <c r="F98" i="8"/>
  <c r="F102" i="8"/>
  <c r="F106" i="8"/>
  <c r="F110" i="8"/>
  <c r="F114" i="8"/>
  <c r="F118" i="8"/>
  <c r="F144" i="8" s="1"/>
  <c r="F122" i="8"/>
  <c r="F5" i="8"/>
  <c r="F9" i="8"/>
  <c r="F13" i="8"/>
  <c r="F17" i="8"/>
  <c r="F21" i="8"/>
  <c r="F152" i="8" s="1"/>
  <c r="F25" i="8"/>
  <c r="F29" i="8"/>
  <c r="F33" i="8"/>
  <c r="F37" i="8"/>
  <c r="F41" i="8"/>
  <c r="F45" i="8"/>
  <c r="F151" i="8" s="1"/>
  <c r="F49" i="8"/>
  <c r="F53" i="8"/>
  <c r="F57" i="8"/>
  <c r="F61" i="8"/>
  <c r="F65" i="8"/>
  <c r="F69" i="8"/>
  <c r="F73" i="8"/>
  <c r="F77" i="8"/>
  <c r="F81" i="8"/>
  <c r="F85" i="8"/>
  <c r="F89" i="8"/>
  <c r="F93" i="8"/>
  <c r="F97" i="8"/>
  <c r="F101" i="8"/>
  <c r="F105" i="8"/>
  <c r="F109" i="8"/>
  <c r="F113" i="8"/>
  <c r="F117" i="8"/>
  <c r="F12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owner</author>
  </authors>
  <commentList>
    <comment ref="H169" authorId="0" shapeId="0" xr:uid="{00000000-0006-0000-0400-000001000000}">
      <text>
        <r>
          <rPr>
            <b/>
            <sz val="9"/>
            <color indexed="81"/>
            <rFont val="Tahoma"/>
            <family val="2"/>
          </rPr>
          <t>owner:</t>
        </r>
        <r>
          <rPr>
            <sz val="9"/>
            <color indexed="81"/>
            <rFont val="Tahoma"/>
            <family val="2"/>
          </rPr>
          <t xml:space="preserve">
Suspance Entry
</t>
        </r>
      </text>
    </comment>
    <comment ref="J274" authorId="0" shapeId="0" xr:uid="{00000000-0006-0000-0400-000002000000}">
      <text>
        <r>
          <rPr>
            <b/>
            <sz val="9"/>
            <color indexed="81"/>
            <rFont val="Tahoma"/>
            <family val="2"/>
          </rPr>
          <t>owner:</t>
        </r>
        <r>
          <rPr>
            <sz val="9"/>
            <color indexed="81"/>
            <rFont val="Tahoma"/>
            <family val="2"/>
          </rPr>
          <t xml:space="preserve">
110935 Suspance entry </t>
        </r>
      </text>
    </comment>
    <comment ref="J287" authorId="0" shapeId="0" xr:uid="{00000000-0006-0000-0400-000003000000}">
      <text>
        <r>
          <rPr>
            <b/>
            <sz val="9"/>
            <color indexed="81"/>
            <rFont val="Tahoma"/>
            <family val="2"/>
          </rPr>
          <t>owner:</t>
        </r>
        <r>
          <rPr>
            <sz val="9"/>
            <color indexed="81"/>
            <rFont val="Tahoma"/>
            <family val="2"/>
          </rPr>
          <t xml:space="preserve">
110795 Suspance Entry</t>
        </r>
      </text>
    </comment>
    <comment ref="J289" authorId="0" shapeId="0" xr:uid="{00000000-0006-0000-0400-000004000000}">
      <text>
        <r>
          <rPr>
            <b/>
            <sz val="9"/>
            <color indexed="81"/>
            <rFont val="Tahoma"/>
            <family val="2"/>
          </rPr>
          <t>owner:</t>
        </r>
        <r>
          <rPr>
            <sz val="9"/>
            <color indexed="81"/>
            <rFont val="Tahoma"/>
            <family val="2"/>
          </rPr>
          <t xml:space="preserve">
109336 Wrong reel no
Suspance Entry</t>
        </r>
      </text>
    </comment>
    <comment ref="J310" authorId="0" shapeId="0" xr:uid="{00000000-0006-0000-0400-000005000000}">
      <text>
        <r>
          <rPr>
            <b/>
            <sz val="9"/>
            <color indexed="81"/>
            <rFont val="Tahoma"/>
            <family val="2"/>
          </rPr>
          <t>owner:</t>
        </r>
        <r>
          <rPr>
            <sz val="9"/>
            <color indexed="81"/>
            <rFont val="Tahoma"/>
            <family val="2"/>
          </rPr>
          <t xml:space="preserve">
105550</t>
        </r>
      </text>
    </comment>
    <comment ref="J311" authorId="0" shapeId="0" xr:uid="{00000000-0006-0000-0400-000006000000}">
      <text>
        <r>
          <rPr>
            <b/>
            <sz val="9"/>
            <color indexed="81"/>
            <rFont val="Tahoma"/>
            <family val="2"/>
          </rPr>
          <t>owner:</t>
        </r>
        <r>
          <rPr>
            <sz val="9"/>
            <color indexed="81"/>
            <rFont val="Tahoma"/>
            <family val="2"/>
          </rPr>
          <t xml:space="preserve">
105572</t>
        </r>
      </text>
    </comment>
    <comment ref="J312" authorId="0" shapeId="0" xr:uid="{00000000-0006-0000-0400-000007000000}">
      <text>
        <r>
          <rPr>
            <b/>
            <sz val="9"/>
            <color indexed="81"/>
            <rFont val="Tahoma"/>
            <family val="2"/>
          </rPr>
          <t>owner:</t>
        </r>
        <r>
          <rPr>
            <sz val="9"/>
            <color indexed="81"/>
            <rFont val="Tahoma"/>
            <family val="2"/>
          </rPr>
          <t xml:space="preserve">
105690</t>
        </r>
      </text>
    </comment>
    <comment ref="J367" authorId="0" shapeId="0" xr:uid="{00000000-0006-0000-0400-000008000000}">
      <text>
        <r>
          <rPr>
            <b/>
            <sz val="9"/>
            <color indexed="81"/>
            <rFont val="Tahoma"/>
            <family val="2"/>
          </rPr>
          <t>owner:</t>
        </r>
        <r>
          <rPr>
            <sz val="9"/>
            <color indexed="81"/>
            <rFont val="Tahoma"/>
            <family val="2"/>
          </rPr>
          <t xml:space="preserve">
Suspance entry 110783
</t>
        </r>
      </text>
    </comment>
    <comment ref="J368" authorId="0" shapeId="0" xr:uid="{00000000-0006-0000-0400-000009000000}">
      <text>
        <r>
          <rPr>
            <b/>
            <sz val="9"/>
            <color indexed="81"/>
            <rFont val="Tahoma"/>
            <family val="2"/>
          </rPr>
          <t>owner:</t>
        </r>
        <r>
          <rPr>
            <sz val="9"/>
            <color indexed="81"/>
            <rFont val="Tahoma"/>
            <family val="2"/>
          </rPr>
          <t xml:space="preserve">
110792 suspance Entry</t>
        </r>
      </text>
    </comment>
    <comment ref="J403" authorId="0" shapeId="0" xr:uid="{00000000-0006-0000-0400-00000A000000}">
      <text>
        <r>
          <rPr>
            <b/>
            <sz val="9"/>
            <color indexed="81"/>
            <rFont val="Tahoma"/>
            <charset val="1"/>
          </rPr>
          <t>owner:</t>
        </r>
        <r>
          <rPr>
            <sz val="9"/>
            <color indexed="81"/>
            <rFont val="Tahoma"/>
            <charset val="1"/>
          </rPr>
          <t xml:space="preserve">
112330</t>
        </r>
      </text>
    </comment>
    <comment ref="J411" authorId="0" shapeId="0" xr:uid="{00000000-0006-0000-0400-00000B000000}">
      <text>
        <r>
          <rPr>
            <b/>
            <sz val="9"/>
            <color indexed="81"/>
            <rFont val="Tahoma"/>
            <family val="2"/>
          </rPr>
          <t>owner:</t>
        </r>
        <r>
          <rPr>
            <sz val="9"/>
            <color indexed="81"/>
            <rFont val="Tahoma"/>
            <family val="2"/>
          </rPr>
          <t xml:space="preserve">
110803 Suspance Entry</t>
        </r>
      </text>
    </comment>
    <comment ref="J412" authorId="0" shapeId="0" xr:uid="{00000000-0006-0000-0400-00000C000000}">
      <text>
        <r>
          <rPr>
            <b/>
            <sz val="9"/>
            <color indexed="81"/>
            <rFont val="Tahoma"/>
            <family val="2"/>
          </rPr>
          <t>owner:</t>
        </r>
        <r>
          <rPr>
            <sz val="9"/>
            <color indexed="81"/>
            <rFont val="Tahoma"/>
            <family val="2"/>
          </rPr>
          <t xml:space="preserve">
110805 Suspance Entry</t>
        </r>
      </text>
    </comment>
    <comment ref="J413" authorId="0" shapeId="0" xr:uid="{00000000-0006-0000-0400-00000D000000}">
      <text>
        <r>
          <rPr>
            <b/>
            <sz val="9"/>
            <color indexed="81"/>
            <rFont val="Tahoma"/>
            <charset val="1"/>
          </rPr>
          <t>owner:</t>
        </r>
        <r>
          <rPr>
            <sz val="9"/>
            <color indexed="81"/>
            <rFont val="Tahoma"/>
            <charset val="1"/>
          </rPr>
          <t xml:space="preserve">
110804</t>
        </r>
      </text>
    </comment>
    <comment ref="J414" authorId="0" shapeId="0" xr:uid="{00000000-0006-0000-0400-00000E000000}">
      <text>
        <r>
          <rPr>
            <b/>
            <sz val="9"/>
            <color indexed="81"/>
            <rFont val="Tahoma"/>
            <family val="2"/>
          </rPr>
          <t>owner:</t>
        </r>
        <r>
          <rPr>
            <sz val="9"/>
            <color indexed="81"/>
            <rFont val="Tahoma"/>
            <family val="2"/>
          </rPr>
          <t xml:space="preserve">
110902 Suspance Entry</t>
        </r>
      </text>
    </comment>
    <comment ref="J433" authorId="0" shapeId="0" xr:uid="{00000000-0006-0000-0400-00000F000000}">
      <text>
        <r>
          <rPr>
            <b/>
            <sz val="9"/>
            <color indexed="81"/>
            <rFont val="Tahoma"/>
            <charset val="1"/>
          </rPr>
          <t>owner:</t>
        </r>
        <r>
          <rPr>
            <sz val="9"/>
            <color indexed="81"/>
            <rFont val="Tahoma"/>
            <charset val="1"/>
          </rPr>
          <t xml:space="preserve">
111432</t>
        </r>
      </text>
    </comment>
    <comment ref="J448" authorId="0" shapeId="0" xr:uid="{00000000-0006-0000-0400-000010000000}">
      <text>
        <r>
          <rPr>
            <b/>
            <sz val="9"/>
            <color indexed="81"/>
            <rFont val="Tahoma"/>
            <charset val="1"/>
          </rPr>
          <t>owner:</t>
        </r>
        <r>
          <rPr>
            <sz val="9"/>
            <color indexed="81"/>
            <rFont val="Tahoma"/>
            <charset val="1"/>
          </rPr>
          <t xml:space="preserve">
111515</t>
        </r>
      </text>
    </comment>
  </commentList>
</comments>
</file>

<file path=xl/sharedStrings.xml><?xml version="1.0" encoding="utf-8"?>
<sst xmlns="http://schemas.openxmlformats.org/spreadsheetml/2006/main" count="20674" uniqueCount="1427">
  <si>
    <t>Code</t>
  </si>
  <si>
    <t>Name</t>
  </si>
  <si>
    <t>PrintName</t>
  </si>
  <si>
    <t>FinishSize</t>
  </si>
  <si>
    <t>BindingType</t>
  </si>
  <si>
    <t>Price</t>
  </si>
  <si>
    <t>Weight</t>
  </si>
  <si>
    <t>BusyCode</t>
  </si>
  <si>
    <t>ISBN</t>
  </si>
  <si>
    <t>Group</t>
  </si>
  <si>
    <t>HSNCode</t>
  </si>
  <si>
    <t>Remarks</t>
  </si>
  <si>
    <t>ItemIntegrationName</t>
  </si>
  <si>
    <t>IntegrationUnit</t>
  </si>
  <si>
    <t>Notes</t>
  </si>
  <si>
    <t>BookPrinter</t>
  </si>
  <si>
    <t>TitlePrinter</t>
  </si>
  <si>
    <t>ComboPrinter</t>
  </si>
  <si>
    <t>Laminator</t>
  </si>
  <si>
    <t>BinderFresh</t>
  </si>
  <si>
    <t>BinderRepair</t>
  </si>
  <si>
    <t>Type</t>
  </si>
  <si>
    <t>CreatedBy</t>
  </si>
  <si>
    <t>CreatedOn</t>
  </si>
  <si>
    <t>ModifiedBy</t>
  </si>
  <si>
    <t>ModifiedOn</t>
  </si>
  <si>
    <t>Recordstatus</t>
  </si>
  <si>
    <t>Printstatus</t>
  </si>
  <si>
    <t>*11048</t>
  </si>
  <si>
    <t>*06004</t>
  </si>
  <si>
    <t>*05005</t>
  </si>
  <si>
    <t>*18001</t>
  </si>
  <si>
    <t>NULL</t>
  </si>
  <si>
    <t>*25019</t>
  </si>
  <si>
    <t>F</t>
  </si>
  <si>
    <t>N</t>
  </si>
  <si>
    <t>*18003</t>
  </si>
  <si>
    <t>*18004</t>
  </si>
  <si>
    <t>*06018</t>
  </si>
  <si>
    <t>*18002</t>
  </si>
  <si>
    <t>*11091</t>
  </si>
  <si>
    <t>*06016</t>
  </si>
  <si>
    <t>Form</t>
  </si>
  <si>
    <t>cmWidth</t>
  </si>
  <si>
    <t>cmLength</t>
  </si>
  <si>
    <t>inWidth</t>
  </si>
  <si>
    <t>inLength</t>
  </si>
  <si>
    <t>UOM</t>
  </si>
  <si>
    <t>GSM</t>
  </si>
  <si>
    <t>Make</t>
  </si>
  <si>
    <t>SubMake</t>
  </si>
  <si>
    <t>Weight/Unit</t>
  </si>
  <si>
    <t>Units/Bundle</t>
  </si>
  <si>
    <t>Rate/Kg</t>
  </si>
  <si>
    <t>Quality</t>
  </si>
  <si>
    <t>Bulk</t>
  </si>
  <si>
    <t>Grade</t>
  </si>
  <si>
    <t>*00001</t>
  </si>
  <si>
    <t>*15002</t>
  </si>
  <si>
    <t>*16002</t>
  </si>
  <si>
    <t>*00002</t>
  </si>
  <si>
    <t>*00003</t>
  </si>
  <si>
    <t>*00004</t>
  </si>
  <si>
    <t>*00005</t>
  </si>
  <si>
    <t>*00006</t>
  </si>
  <si>
    <t>*00007</t>
  </si>
  <si>
    <t>*00008</t>
  </si>
  <si>
    <t>*00009</t>
  </si>
  <si>
    <t>*00010</t>
  </si>
  <si>
    <t>*00050</t>
  </si>
  <si>
    <t>*00052</t>
  </si>
  <si>
    <t>Coated Matt</t>
  </si>
  <si>
    <t>Coated Gloss</t>
  </si>
  <si>
    <t>Uncoated</t>
  </si>
  <si>
    <t>High Bulk</t>
  </si>
  <si>
    <t>*16001</t>
  </si>
  <si>
    <t>*16003</t>
  </si>
  <si>
    <t>*16004</t>
  </si>
  <si>
    <t>*15001</t>
  </si>
  <si>
    <t>Gross</t>
  </si>
  <si>
    <t>Packet(100)</t>
  </si>
  <si>
    <t>*15003</t>
  </si>
  <si>
    <t>Packet(150)</t>
  </si>
  <si>
    <t>*15004</t>
  </si>
  <si>
    <t>Ream</t>
  </si>
  <si>
    <t>*15005</t>
  </si>
  <si>
    <t>Reel</t>
  </si>
  <si>
    <t>*15006</t>
  </si>
  <si>
    <t>Bundle (700)</t>
  </si>
  <si>
    <t>*15007</t>
  </si>
  <si>
    <t>Packet(200)</t>
  </si>
  <si>
    <t>*15008</t>
  </si>
  <si>
    <t>PACKET</t>
  </si>
  <si>
    <t>*15009</t>
  </si>
  <si>
    <t>Sheet</t>
  </si>
  <si>
    <t>*15010</t>
  </si>
  <si>
    <t>Packet (250)</t>
  </si>
  <si>
    <t>Value1</t>
  </si>
  <si>
    <t>*11011</t>
  </si>
  <si>
    <t>04.00X06.87</t>
  </si>
  <si>
    <t>*11012</t>
  </si>
  <si>
    <t>04.25X05.50</t>
  </si>
  <si>
    <t>*11013</t>
  </si>
  <si>
    <t>04.25X07.00</t>
  </si>
  <si>
    <t>*11014</t>
  </si>
  <si>
    <t>04.37X07.00</t>
  </si>
  <si>
    <t>*11015</t>
  </si>
  <si>
    <t>04.72X07.48</t>
  </si>
  <si>
    <t>*11016</t>
  </si>
  <si>
    <t>05.00X07.00</t>
  </si>
  <si>
    <t>*11017</t>
  </si>
  <si>
    <t>05.00X08.00</t>
  </si>
  <si>
    <t>*11018</t>
  </si>
  <si>
    <t>05.06X07.81</t>
  </si>
  <si>
    <t>*11019</t>
  </si>
  <si>
    <t>05.25X08.00</t>
  </si>
  <si>
    <t>*11020</t>
  </si>
  <si>
    <t>05.50X08.50</t>
  </si>
  <si>
    <t>*11021</t>
  </si>
  <si>
    <t>05.83X08.27</t>
  </si>
  <si>
    <t>*11022</t>
  </si>
  <si>
    <t>06.00X08.25</t>
  </si>
  <si>
    <t>*11023</t>
  </si>
  <si>
    <t>06.00X08.50</t>
  </si>
  <si>
    <t>*11024</t>
  </si>
  <si>
    <t>06.00X09.00</t>
  </si>
  <si>
    <t>*11025</t>
  </si>
  <si>
    <t>06.14X09.21</t>
  </si>
  <si>
    <t>*11026</t>
  </si>
  <si>
    <t>06.25X09.50</t>
  </si>
  <si>
    <t>*11027</t>
  </si>
  <si>
    <t>06.63X10.25</t>
  </si>
  <si>
    <t>*11028</t>
  </si>
  <si>
    <t>06.69X09.61</t>
  </si>
  <si>
    <t>*11029</t>
  </si>
  <si>
    <t>06.75X09.50</t>
  </si>
  <si>
    <t>*11030</t>
  </si>
  <si>
    <t>07.00X07.00</t>
  </si>
  <si>
    <t>*11031</t>
  </si>
  <si>
    <t>07.00X09.00</t>
  </si>
  <si>
    <t>*11032</t>
  </si>
  <si>
    <t>07.00X10.00</t>
  </si>
  <si>
    <t>*11033</t>
  </si>
  <si>
    <t>07.25X09.50</t>
  </si>
  <si>
    <t>*11034</t>
  </si>
  <si>
    <t>07.44X09.69</t>
  </si>
  <si>
    <t>*11035</t>
  </si>
  <si>
    <t>07.50X07.50</t>
  </si>
  <si>
    <t>*11036</t>
  </si>
  <si>
    <t>07.50X09.25</t>
  </si>
  <si>
    <t>*11037</t>
  </si>
  <si>
    <t>07.50X09.50</t>
  </si>
  <si>
    <t>*11038</t>
  </si>
  <si>
    <t>07.75X10.50</t>
  </si>
  <si>
    <t>*11039</t>
  </si>
  <si>
    <t>08.00X08.00</t>
  </si>
  <si>
    <t>*11040</t>
  </si>
  <si>
    <t>08.00X10.00</t>
  </si>
  <si>
    <t>*11041</t>
  </si>
  <si>
    <t>08.00X10.88</t>
  </si>
  <si>
    <t>*11042</t>
  </si>
  <si>
    <t>08.00X11.25</t>
  </si>
  <si>
    <t>*11043</t>
  </si>
  <si>
    <t>08.25X08.25</t>
  </si>
  <si>
    <t>*11044</t>
  </si>
  <si>
    <t>08.25X11.00</t>
  </si>
  <si>
    <t>*11045</t>
  </si>
  <si>
    <t>*11046</t>
  </si>
  <si>
    <t>08.50X08.50</t>
  </si>
  <si>
    <t>*11047</t>
  </si>
  <si>
    <t>08.50X09.00</t>
  </si>
  <si>
    <t>08.50X11.00</t>
  </si>
  <si>
    <t>*11049</t>
  </si>
  <si>
    <t>09.00X07.00</t>
  </si>
  <si>
    <t>*11050</t>
  </si>
  <si>
    <t>09.00X12.00</t>
  </si>
  <si>
    <t>*11051</t>
  </si>
  <si>
    <t>10.00X10.00</t>
  </si>
  <si>
    <t>*11052</t>
  </si>
  <si>
    <t>11.00X13.00</t>
  </si>
  <si>
    <t>*11053</t>
  </si>
  <si>
    <t>11.00X17.00</t>
  </si>
  <si>
    <t>*11054</t>
  </si>
  <si>
    <t>11.00X18.00</t>
  </si>
  <si>
    <t>*11055</t>
  </si>
  <si>
    <t>12.00X12.00</t>
  </si>
  <si>
    <t>*11057</t>
  </si>
  <si>
    <t>07.75X11.25</t>
  </si>
  <si>
    <t>*11058</t>
  </si>
  <si>
    <t>08.00X11.00</t>
  </si>
  <si>
    <t>*11059</t>
  </si>
  <si>
    <t>04.50X01.75</t>
  </si>
  <si>
    <t>*11060</t>
  </si>
  <si>
    <t>11.00x15.75</t>
  </si>
  <si>
    <t>*11061</t>
  </si>
  <si>
    <t>11.00X16.00</t>
  </si>
  <si>
    <t>*11062</t>
  </si>
  <si>
    <t>08.25X11.75</t>
  </si>
  <si>
    <t>*11063</t>
  </si>
  <si>
    <t>04.00X06.00</t>
  </si>
  <si>
    <t>*11065</t>
  </si>
  <si>
    <t>17.50X22.50</t>
  </si>
  <si>
    <t>*11066</t>
  </si>
  <si>
    <t>11.50X08.00</t>
  </si>
  <si>
    <t>*11068</t>
  </si>
  <si>
    <t>05.30X08.30</t>
  </si>
  <si>
    <t>*11069</t>
  </si>
  <si>
    <t>11.50X10.75</t>
  </si>
  <si>
    <t>*11070</t>
  </si>
  <si>
    <t>08.50X10.75</t>
  </si>
  <si>
    <t>*11071</t>
  </si>
  <si>
    <t>02.00X03.00</t>
  </si>
  <si>
    <t>*11072</t>
  </si>
  <si>
    <t>11.50X07.00</t>
  </si>
  <si>
    <t>*11073</t>
  </si>
  <si>
    <t>05.50X19.00</t>
  </si>
  <si>
    <t>*11074</t>
  </si>
  <si>
    <t>10.25X07.50</t>
  </si>
  <si>
    <t>*11075</t>
  </si>
  <si>
    <t>07.50X13.75</t>
  </si>
  <si>
    <t>*11076</t>
  </si>
  <si>
    <t>07.00X02.50</t>
  </si>
  <si>
    <t>*11077</t>
  </si>
  <si>
    <t>06.50X09.50</t>
  </si>
  <si>
    <t>*11078</t>
  </si>
  <si>
    <t>04.00x07.50</t>
  </si>
  <si>
    <t>*11080</t>
  </si>
  <si>
    <t>15.00X20.00</t>
  </si>
  <si>
    <t>*11082</t>
  </si>
  <si>
    <t>09.00X14.00</t>
  </si>
  <si>
    <t>*11083</t>
  </si>
  <si>
    <t>05.25X07.00</t>
  </si>
  <si>
    <t>*11084</t>
  </si>
  <si>
    <t>08.00X10.50</t>
  </si>
  <si>
    <t>*11085</t>
  </si>
  <si>
    <t>07.50X08.50</t>
  </si>
  <si>
    <t>*11086</t>
  </si>
  <si>
    <t>03.25X04.75</t>
  </si>
  <si>
    <t>*11087</t>
  </si>
  <si>
    <t>09.75X11.00</t>
  </si>
  <si>
    <t>*11088</t>
  </si>
  <si>
    <t>13.50X18.00</t>
  </si>
  <si>
    <t>*11089</t>
  </si>
  <si>
    <t>07.62X11.00</t>
  </si>
  <si>
    <t>*11090</t>
  </si>
  <si>
    <t>07.36X11.00</t>
  </si>
  <si>
    <t>08.26X11.69</t>
  </si>
  <si>
    <t>*11092</t>
  </si>
  <si>
    <t>09.50X09.50</t>
  </si>
  <si>
    <t>*11093</t>
  </si>
  <si>
    <t>11.69X05.20</t>
  </si>
  <si>
    <t>*11094</t>
  </si>
  <si>
    <t>05.75X08.25</t>
  </si>
  <si>
    <t>*11095</t>
  </si>
  <si>
    <t>21.00X29.70</t>
  </si>
  <si>
    <t>*11096</t>
  </si>
  <si>
    <t>08.50X11.00(Digital)</t>
  </si>
  <si>
    <t>*11097</t>
  </si>
  <si>
    <t>07.25X09.50(Digital)</t>
  </si>
  <si>
    <t>*11098</t>
  </si>
  <si>
    <t>(*None)</t>
  </si>
  <si>
    <t>*None</t>
  </si>
  <si>
    <t>*06001</t>
  </si>
  <si>
    <t>Die_Cutting</t>
  </si>
  <si>
    <t>*06002</t>
  </si>
  <si>
    <t>Die_Perforation</t>
  </si>
  <si>
    <t>*06003</t>
  </si>
  <si>
    <t>Hard Bound</t>
  </si>
  <si>
    <t>Perfect Binding With Sewing</t>
  </si>
  <si>
    <t>*06005</t>
  </si>
  <si>
    <t>Perfect Binding With Sewing(CD-Insert)</t>
  </si>
  <si>
    <t>*06006</t>
  </si>
  <si>
    <t>Spiral Binding</t>
  </si>
  <si>
    <t>*06007</t>
  </si>
  <si>
    <t>Wirro Binding</t>
  </si>
  <si>
    <t>*06008</t>
  </si>
  <si>
    <t>Cutting &amp; Packing</t>
  </si>
  <si>
    <t>*06009</t>
  </si>
  <si>
    <t>Cutting Only</t>
  </si>
  <si>
    <t>*06010</t>
  </si>
  <si>
    <t>Half Die Cut</t>
  </si>
  <si>
    <t>*06011</t>
  </si>
  <si>
    <t>Loose</t>
  </si>
  <si>
    <t>*06012</t>
  </si>
  <si>
    <t>Pad Gumming</t>
  </si>
  <si>
    <t>*06013</t>
  </si>
  <si>
    <t>Pakki Binding</t>
  </si>
  <si>
    <t>*06014</t>
  </si>
  <si>
    <t>Kachchi Binding</t>
  </si>
  <si>
    <t>*06015</t>
  </si>
  <si>
    <t>Center Pinning (BOX)</t>
  </si>
  <si>
    <t>*06017</t>
  </si>
  <si>
    <t>None</t>
  </si>
  <si>
    <t>Perfect Binding</t>
  </si>
  <si>
    <t>*05001</t>
  </si>
  <si>
    <t>Activity Book</t>
  </si>
  <si>
    <t>*05002</t>
  </si>
  <si>
    <t>Box</t>
  </si>
  <si>
    <t>*05003</t>
  </si>
  <si>
    <t>CARD</t>
  </si>
  <si>
    <t>*05004</t>
  </si>
  <si>
    <t>CATALOGUE</t>
  </si>
  <si>
    <t>General</t>
  </si>
  <si>
    <t>*05006</t>
  </si>
  <si>
    <t>GRADE 1</t>
  </si>
  <si>
    <t>*05007</t>
  </si>
  <si>
    <t>GRADE 2</t>
  </si>
  <si>
    <t>*05008</t>
  </si>
  <si>
    <t>GRADE 3</t>
  </si>
  <si>
    <t>*05009</t>
  </si>
  <si>
    <t>GRADE 4</t>
  </si>
  <si>
    <t>*05010</t>
  </si>
  <si>
    <t>GRADE 5</t>
  </si>
  <si>
    <t>*05011</t>
  </si>
  <si>
    <t>JUNIOR</t>
  </si>
  <si>
    <t>*05012</t>
  </si>
  <si>
    <t>LEVEL 1</t>
  </si>
  <si>
    <t>*05013</t>
  </si>
  <si>
    <t>LEVEL 2</t>
  </si>
  <si>
    <t>*05014</t>
  </si>
  <si>
    <t>LEVEL 3</t>
  </si>
  <si>
    <t>*05015</t>
  </si>
  <si>
    <t>LEVEL 4</t>
  </si>
  <si>
    <t>*05016</t>
  </si>
  <si>
    <t>LEVEL 5</t>
  </si>
  <si>
    <t>*05017</t>
  </si>
  <si>
    <t>LEVEL A</t>
  </si>
  <si>
    <t>*05018</t>
  </si>
  <si>
    <t>LEVEL B</t>
  </si>
  <si>
    <t>*05019</t>
  </si>
  <si>
    <t>LEVEL C</t>
  </si>
  <si>
    <t>*05020</t>
  </si>
  <si>
    <t>NURSERY</t>
  </si>
  <si>
    <t>*05021</t>
  </si>
  <si>
    <t>SECONDARY STD VI</t>
  </si>
  <si>
    <t>*05022</t>
  </si>
  <si>
    <t>SENIOR</t>
  </si>
  <si>
    <t>*05023</t>
  </si>
  <si>
    <t>SET 1</t>
  </si>
  <si>
    <t>*05024</t>
  </si>
  <si>
    <t>Item Group</t>
  </si>
  <si>
    <t>NoteBook</t>
  </si>
  <si>
    <t>*25001</t>
  </si>
  <si>
    <t>Kilogram</t>
  </si>
  <si>
    <t>kg.</t>
  </si>
  <si>
    <t>*25002</t>
  </si>
  <si>
    <t>Gram</t>
  </si>
  <si>
    <t>gm.</t>
  </si>
  <si>
    <t>*25003</t>
  </si>
  <si>
    <t>Milligram</t>
  </si>
  <si>
    <t>mg.</t>
  </si>
  <si>
    <t>*25004</t>
  </si>
  <si>
    <t>Liter</t>
  </si>
  <si>
    <t>ltr.</t>
  </si>
  <si>
    <t>*25005</t>
  </si>
  <si>
    <t>Milliliter</t>
  </si>
  <si>
    <t>ml.</t>
  </si>
  <si>
    <t>*25006</t>
  </si>
  <si>
    <t>Feet</t>
  </si>
  <si>
    <t>ft.</t>
  </si>
  <si>
    <t>*25007</t>
  </si>
  <si>
    <t>Inch</t>
  </si>
  <si>
    <t>in.</t>
  </si>
  <si>
    <t>*25008</t>
  </si>
  <si>
    <t>Meter</t>
  </si>
  <si>
    <t>mtr.</t>
  </si>
  <si>
    <t>*25009</t>
  </si>
  <si>
    <t>Centimeter</t>
  </si>
  <si>
    <t>cm.</t>
  </si>
  <si>
    <t>*25010</t>
  </si>
  <si>
    <t>Millimeter</t>
  </si>
  <si>
    <t>mm.</t>
  </si>
  <si>
    <t>*25011</t>
  </si>
  <si>
    <t>Piece</t>
  </si>
  <si>
    <t>pec.</t>
  </si>
  <si>
    <t>*25012</t>
  </si>
  <si>
    <t>Bags</t>
  </si>
  <si>
    <t>bags</t>
  </si>
  <si>
    <t>*25013</t>
  </si>
  <si>
    <t>Roll</t>
  </si>
  <si>
    <t>roll</t>
  </si>
  <si>
    <t>*25014</t>
  </si>
  <si>
    <t>Sets</t>
  </si>
  <si>
    <t>sets</t>
  </si>
  <si>
    <t>*25015</t>
  </si>
  <si>
    <t>Packets</t>
  </si>
  <si>
    <t>packets</t>
  </si>
  <si>
    <t>*25017</t>
  </si>
  <si>
    <t>Dozen</t>
  </si>
  <si>
    <t>dozen</t>
  </si>
  <si>
    <t>*25018</t>
  </si>
  <si>
    <t>Tonn</t>
  </si>
  <si>
    <t>tonn</t>
  </si>
  <si>
    <t>Numbers</t>
  </si>
  <si>
    <t>No</t>
  </si>
  <si>
    <t>Finish Size</t>
  </si>
  <si>
    <t>Binding Type</t>
  </si>
  <si>
    <t>HSN</t>
  </si>
  <si>
    <t>UOM(Paper)</t>
  </si>
  <si>
    <t>Writer A4 Premium Mrp 50</t>
  </si>
  <si>
    <t>Writer A4 Premium Mrp 66</t>
  </si>
  <si>
    <t>Writer A4 Premium Mrp 84</t>
  </si>
  <si>
    <t>Writer A4 Premium Mrp 104</t>
  </si>
  <si>
    <t>Writer A4 Premium Mrp 124</t>
  </si>
  <si>
    <t>Writer A4 Premium Mrp 160</t>
  </si>
  <si>
    <t>Writer A4 Premium Mrp 200</t>
  </si>
  <si>
    <t>Writer A4 Classic  Mrp 32</t>
  </si>
  <si>
    <t>Writer A4 Classic  Mrp 50</t>
  </si>
  <si>
    <t>Writer A4 Classic  Mrp 66</t>
  </si>
  <si>
    <t>Writer A4 Classic  Mrp 84</t>
  </si>
  <si>
    <t>Writer A4 Classic  Mrp 104</t>
  </si>
  <si>
    <t>Writer A4 Classic  Mrp 124</t>
  </si>
  <si>
    <t>Writer Long Book Classic  Mrp 32</t>
  </si>
  <si>
    <t>Writer Long Book Premium Mrp 33</t>
  </si>
  <si>
    <t>Writer Long Book Premium  Mrp 50</t>
  </si>
  <si>
    <t>Writer Long Book Premum  Mrp 66</t>
  </si>
  <si>
    <t>Writer Drowing book Small</t>
  </si>
  <si>
    <t>Writer Geogrphy book   Mrp 32</t>
  </si>
  <si>
    <t>Writer Geogrphy book   Mrp 50</t>
  </si>
  <si>
    <t>Writer Science Notebook  Mrp 32</t>
  </si>
  <si>
    <t>Writer Science Notebook  Mrp 50</t>
  </si>
  <si>
    <t>Writer Convent Premium  Mrp 32</t>
  </si>
  <si>
    <t>Writer Convent Premium  Mrp 44</t>
  </si>
  <si>
    <t>Writer Convent Premium  Mrp 48</t>
  </si>
  <si>
    <t>Writer Convent Premium  Mrp 65</t>
  </si>
  <si>
    <t>Writer A4 Classic Spiral  Mrp 84</t>
  </si>
  <si>
    <t>Writer A4 Classic Spiral  Mrp 104</t>
  </si>
  <si>
    <t>Writer A4 Classic Spiral  Mrp 124</t>
  </si>
  <si>
    <t>Writer A4 Premium Spiral  Mrp 104</t>
  </si>
  <si>
    <t>Writer A4 Premium Spiral  Mrp 124</t>
  </si>
  <si>
    <t>Writer A4 Premium Spiral  Mrp 160</t>
  </si>
  <si>
    <t>Writer A4 Premium Spiral  Mrp 200</t>
  </si>
  <si>
    <t>08.27X11.42(210X290)</t>
  </si>
  <si>
    <t>210 x 290</t>
  </si>
  <si>
    <t>210 x 285</t>
  </si>
  <si>
    <t>168 x 265</t>
  </si>
  <si>
    <t>210 x 265</t>
  </si>
  <si>
    <t>235 x 185</t>
  </si>
  <si>
    <t>185 x 235</t>
  </si>
  <si>
    <t>220 x 270</t>
  </si>
  <si>
    <t>180 x 240</t>
  </si>
  <si>
    <t>165 x 210</t>
  </si>
  <si>
    <t>170 x 220</t>
  </si>
  <si>
    <t>155x 245</t>
  </si>
  <si>
    <t>220 x 280</t>
  </si>
  <si>
    <t>265 X 215</t>
  </si>
  <si>
    <t>FSIZE</t>
  </si>
  <si>
    <t>TOTAL ORDER QTY.</t>
  </si>
  <si>
    <t>Size in MM</t>
  </si>
  <si>
    <t>pages</t>
  </si>
  <si>
    <t>Index</t>
  </si>
  <si>
    <t>Ruling type</t>
  </si>
  <si>
    <t>Pouch Qty</t>
  </si>
  <si>
    <t>Bindle Qty</t>
  </si>
  <si>
    <t>Printing</t>
  </si>
  <si>
    <t>Lamination</t>
  </si>
  <si>
    <t>Board (O)</t>
  </si>
  <si>
    <t>GSM (O)</t>
  </si>
  <si>
    <t>Board Size (O)</t>
  </si>
  <si>
    <t>Ups (O)</t>
  </si>
  <si>
    <t>Total Sheets (O) Incl. Extra</t>
  </si>
  <si>
    <t>Board Wgt. Incl. Extra (O)</t>
  </si>
  <si>
    <t>Paper</t>
  </si>
  <si>
    <t>Width</t>
  </si>
  <si>
    <t>L (Cut-off)</t>
  </si>
  <si>
    <t>Pg / Frm</t>
  </si>
  <si>
    <t>No. of forms / book</t>
  </si>
  <si>
    <t xml:space="preserve">Reel Wgt. </t>
  </si>
  <si>
    <t>Sheets</t>
  </si>
  <si>
    <t>Single line</t>
  </si>
  <si>
    <t>Pining</t>
  </si>
  <si>
    <t>Full</t>
  </si>
  <si>
    <t>880 x 860</t>
  </si>
  <si>
    <t>Trident</t>
  </si>
  <si>
    <t>Unrulled</t>
  </si>
  <si>
    <t>Perfect binding</t>
  </si>
  <si>
    <t>U.V. /Graining</t>
  </si>
  <si>
    <t>600 x 900</t>
  </si>
  <si>
    <t>Pinning</t>
  </si>
  <si>
    <t>Half Lamin</t>
  </si>
  <si>
    <t>865 x 850</t>
  </si>
  <si>
    <t>Proprint</t>
  </si>
  <si>
    <t>805 x 700</t>
  </si>
  <si>
    <t>540 x 870</t>
  </si>
  <si>
    <t>600 x 860</t>
  </si>
  <si>
    <t>India + World</t>
  </si>
  <si>
    <t>480 x 775</t>
  </si>
  <si>
    <t>480 x 770</t>
  </si>
  <si>
    <t>Graph</t>
  </si>
  <si>
    <t>Without Lamination</t>
  </si>
  <si>
    <t>585 x 910</t>
  </si>
  <si>
    <t>Imami</t>
  </si>
  <si>
    <t>960 x 735</t>
  </si>
  <si>
    <t>English</t>
  </si>
  <si>
    <t>.5 " Squire</t>
  </si>
  <si>
    <t>English Five line</t>
  </si>
  <si>
    <t>843 x 680</t>
  </si>
  <si>
    <t>900 x 702</t>
  </si>
  <si>
    <t>Spiral 12 MM</t>
  </si>
  <si>
    <t>Spiral 18 MM</t>
  </si>
  <si>
    <t>Spiral 15 MM</t>
  </si>
  <si>
    <t>Spiral 20 MM</t>
  </si>
  <si>
    <t>Spiral 22 MM</t>
  </si>
  <si>
    <t>Spiral 25 MM</t>
  </si>
  <si>
    <t>980 x 661</t>
  </si>
  <si>
    <t>Gatta</t>
  </si>
  <si>
    <t>480 x 630</t>
  </si>
  <si>
    <t>Amlai</t>
  </si>
  <si>
    <t xml:space="preserve"> 2 In 1</t>
  </si>
  <si>
    <t>Double Line</t>
  </si>
  <si>
    <t>English /Geometry</t>
  </si>
  <si>
    <t>Hindi /Geometry</t>
  </si>
  <si>
    <t>Rulling</t>
  </si>
  <si>
    <t>.5" Squire</t>
  </si>
  <si>
    <t>Hindi /G</t>
  </si>
  <si>
    <t>Index 3 In 1</t>
  </si>
  <si>
    <t>2 in 1</t>
  </si>
  <si>
    <t>English/G</t>
  </si>
  <si>
    <t>.5"</t>
  </si>
  <si>
    <t>Practical</t>
  </si>
  <si>
    <t>index</t>
  </si>
  <si>
    <t>Grand Total</t>
  </si>
  <si>
    <t>*18005</t>
  </si>
  <si>
    <t>Date</t>
  </si>
  <si>
    <t>Paper Make</t>
  </si>
  <si>
    <t>Reel Size</t>
  </si>
  <si>
    <t>Gsm</t>
  </si>
  <si>
    <t>Reel no</t>
  </si>
  <si>
    <t>Qty</t>
  </si>
  <si>
    <t>Machine</t>
  </si>
  <si>
    <t>Cutof</t>
  </si>
  <si>
    <t>Production</t>
  </si>
  <si>
    <t>Sheet weight</t>
  </si>
  <si>
    <t>Diff</t>
  </si>
  <si>
    <t>Anand Graphika</t>
  </si>
  <si>
    <t>Lino</t>
  </si>
  <si>
    <t xml:space="preserve">Auto </t>
  </si>
  <si>
    <t xml:space="preserve"> </t>
  </si>
  <si>
    <t>Proprint Premium</t>
  </si>
  <si>
    <t>Trident Super Line</t>
  </si>
  <si>
    <t>P</t>
  </si>
  <si>
    <t>R</t>
  </si>
  <si>
    <t>155X245</t>
  </si>
  <si>
    <t>265X215</t>
  </si>
  <si>
    <t>165X210</t>
  </si>
  <si>
    <t>168X265</t>
  </si>
  <si>
    <t>170X220</t>
  </si>
  <si>
    <t>180X240</t>
  </si>
  <si>
    <t>185X235</t>
  </si>
  <si>
    <t>210X265</t>
  </si>
  <si>
    <t>210X285</t>
  </si>
  <si>
    <t>210X290</t>
  </si>
  <si>
    <t>220X270</t>
  </si>
  <si>
    <t>220X280</t>
  </si>
  <si>
    <t>235X185</t>
  </si>
  <si>
    <t>W</t>
  </si>
  <si>
    <t>L</t>
  </si>
  <si>
    <t>*06019</t>
  </si>
  <si>
    <t>*06020</t>
  </si>
  <si>
    <t>*06021</t>
  </si>
  <si>
    <t>*06022</t>
  </si>
  <si>
    <t>*06023</t>
  </si>
  <si>
    <t>*06024</t>
  </si>
  <si>
    <t>*05025</t>
  </si>
  <si>
    <t>(blank)</t>
  </si>
  <si>
    <t>Account</t>
  </si>
  <si>
    <t>Quantity</t>
  </si>
  <si>
    <t>QuantitySheets</t>
  </si>
  <si>
    <t>QuantityKg</t>
  </si>
  <si>
    <t>TotalBundles</t>
  </si>
  <si>
    <t>Narration</t>
  </si>
  <si>
    <t>Ref</t>
  </si>
  <si>
    <t>Super Line</t>
  </si>
  <si>
    <t>Anand</t>
  </si>
  <si>
    <t>Graphika</t>
  </si>
  <si>
    <t>Premium</t>
  </si>
  <si>
    <t>C</t>
  </si>
  <si>
    <t>000001</t>
  </si>
  <si>
    <t>GetDate()</t>
  </si>
  <si>
    <t>*05026</t>
  </si>
  <si>
    <t>*05027</t>
  </si>
  <si>
    <t>*05028</t>
  </si>
  <si>
    <t>*05029</t>
  </si>
  <si>
    <t>*05030</t>
  </si>
  <si>
    <t>*05031</t>
  </si>
  <si>
    <t>*05032</t>
  </si>
  <si>
    <t>*05033</t>
  </si>
  <si>
    <t>*05034</t>
  </si>
  <si>
    <t>*05035</t>
  </si>
  <si>
    <t>*05036</t>
  </si>
  <si>
    <t>*05037</t>
  </si>
  <si>
    <t>*05038</t>
  </si>
  <si>
    <t>*05039</t>
  </si>
  <si>
    <t>*11099</t>
  </si>
  <si>
    <t>15.50X24.50</t>
  </si>
  <si>
    <t>*11100</t>
  </si>
  <si>
    <t>16.50X21.00</t>
  </si>
  <si>
    <t>*11101</t>
  </si>
  <si>
    <t>16.80X26.50</t>
  </si>
  <si>
    <t>*11102</t>
  </si>
  <si>
    <t>17.00X22.00</t>
  </si>
  <si>
    <t>*11103</t>
  </si>
  <si>
    <t>18.00X24.00</t>
  </si>
  <si>
    <t>*11104</t>
  </si>
  <si>
    <t>18.50X23.50</t>
  </si>
  <si>
    <t>*11105</t>
  </si>
  <si>
    <t>21.00X26.50</t>
  </si>
  <si>
    <t>*11106</t>
  </si>
  <si>
    <t>21.00X28.50</t>
  </si>
  <si>
    <t>*11107</t>
  </si>
  <si>
    <t>21.00X29.00</t>
  </si>
  <si>
    <t>*11108</t>
  </si>
  <si>
    <t>22.00X27.00</t>
  </si>
  <si>
    <t>*11109</t>
  </si>
  <si>
    <t>22.00X28.00</t>
  </si>
  <si>
    <t>*11110</t>
  </si>
  <si>
    <t>23.50X18.50</t>
  </si>
  <si>
    <t>*11111</t>
  </si>
  <si>
    <t>26.50X21.50</t>
  </si>
  <si>
    <t>Check</t>
  </si>
  <si>
    <t>*06025</t>
  </si>
  <si>
    <t>000002</t>
  </si>
  <si>
    <t>000003</t>
  </si>
  <si>
    <t>000004</t>
  </si>
  <si>
    <t>000005</t>
  </si>
  <si>
    <t>000006</t>
  </si>
  <si>
    <t>000007</t>
  </si>
  <si>
    <t>000008</t>
  </si>
  <si>
    <t>000009</t>
  </si>
  <si>
    <t>000010</t>
  </si>
  <si>
    <t>000011</t>
  </si>
  <si>
    <t>000012</t>
  </si>
  <si>
    <t>000013</t>
  </si>
  <si>
    <t>000014</t>
  </si>
  <si>
    <t>000015</t>
  </si>
  <si>
    <t>000016</t>
  </si>
  <si>
    <t>000017</t>
  </si>
  <si>
    <t>000018</t>
  </si>
  <si>
    <t>000019</t>
  </si>
  <si>
    <t>000020</t>
  </si>
  <si>
    <t>000021</t>
  </si>
  <si>
    <t>000022</t>
  </si>
  <si>
    <t>000023</t>
  </si>
  <si>
    <t>000024</t>
  </si>
  <si>
    <t>000025</t>
  </si>
  <si>
    <t>000026</t>
  </si>
  <si>
    <t>000027</t>
  </si>
  <si>
    <t>000028</t>
  </si>
  <si>
    <t>000029</t>
  </si>
  <si>
    <t>000030</t>
  </si>
  <si>
    <t>000031</t>
  </si>
  <si>
    <t>000032</t>
  </si>
  <si>
    <t>000033</t>
  </si>
  <si>
    <t>000034</t>
  </si>
  <si>
    <t>000035</t>
  </si>
  <si>
    <t>000036</t>
  </si>
  <si>
    <t>000037</t>
  </si>
  <si>
    <t>000038</t>
  </si>
  <si>
    <t>000039</t>
  </si>
  <si>
    <t>000040</t>
  </si>
  <si>
    <t>000041</t>
  </si>
  <si>
    <t>000042</t>
  </si>
  <si>
    <t>000043</t>
  </si>
  <si>
    <t>000044</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</si>
  <si>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</si>
  <si>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</si>
  <si>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</si>
  <si>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</si>
  <si>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</si>
  <si>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</si>
  <si>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</si>
  <si>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</si>
  <si>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</si>
  <si>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</si>
  <si>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</si>
  <si>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</si>
  <si>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</si>
  <si>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</si>
  <si>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</si>
  <si>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</si>
  <si>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</si>
  <si>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</si>
  <si>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</si>
  <si>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</si>
  <si>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</si>
  <si>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</si>
  <si>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</si>
  <si>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</si>
  <si>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</si>
  <si>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</si>
  <si>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</si>
  <si>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</si>
  <si>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</si>
  <si>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</si>
  <si>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000075</t>
  </si>
  <si>
    <t>000076</t>
  </si>
  <si>
    <t>000077</t>
  </si>
  <si>
    <t>000078</t>
  </si>
  <si>
    <t>000079</t>
  </si>
  <si>
    <t>000080</t>
  </si>
  <si>
    <t>000081</t>
  </si>
  <si>
    <t>000082</t>
  </si>
  <si>
    <t>000083</t>
  </si>
  <si>
    <t>000084</t>
  </si>
  <si>
    <t>000085</t>
  </si>
  <si>
    <t>000086</t>
  </si>
  <si>
    <t>000087</t>
  </si>
  <si>
    <t>000088</t>
  </si>
  <si>
    <t>000089</t>
  </si>
  <si>
    <t>000090</t>
  </si>
  <si>
    <t>000091</t>
  </si>
  <si>
    <t>000092</t>
  </si>
  <si>
    <t>000093</t>
  </si>
  <si>
    <t>000094</t>
  </si>
  <si>
    <t>000095</t>
  </si>
  <si>
    <t>000096</t>
  </si>
  <si>
    <t>000097</t>
  </si>
  <si>
    <t>000098</t>
  </si>
  <si>
    <t>000099</t>
  </si>
  <si>
    <t>000100</t>
  </si>
  <si>
    <t>000101</t>
  </si>
  <si>
    <t>000102</t>
  </si>
  <si>
    <t>000103</t>
  </si>
  <si>
    <t>000104</t>
  </si>
  <si>
    <t>000105</t>
  </si>
  <si>
    <t>000106</t>
  </si>
  <si>
    <t>000107</t>
  </si>
  <si>
    <t>000108</t>
  </si>
  <si>
    <t>000109</t>
  </si>
  <si>
    <t>000110</t>
  </si>
  <si>
    <t>000111</t>
  </si>
  <si>
    <t>000112</t>
  </si>
  <si>
    <t>000113</t>
  </si>
  <si>
    <t>000114</t>
  </si>
  <si>
    <t>000115</t>
  </si>
  <si>
    <t>000116</t>
  </si>
  <si>
    <t>000117</t>
  </si>
  <si>
    <t>000118</t>
  </si>
  <si>
    <t>000119</t>
  </si>
  <si>
    <t>000120</t>
  </si>
  <si>
    <t>000121</t>
  </si>
  <si>
    <t>000122</t>
  </si>
  <si>
    <t>000123</t>
  </si>
  <si>
    <t>Rulling-Double Line-[180 x 240]</t>
  </si>
  <si>
    <t>Rulling-English-[165 x 210]</t>
  </si>
  <si>
    <t>Rulling-English-[170 x 220]</t>
  </si>
  <si>
    <t>Rulling-English-[180 x 240]</t>
  </si>
  <si>
    <t>Rulling-English /Geometry-[180 x 240]</t>
  </si>
  <si>
    <t>Rulling-Graph-[220 x 270]</t>
  </si>
  <si>
    <t>Rulling-Hindi /Geometry-[170 x 220]</t>
  </si>
  <si>
    <t>Rulling-Hindi /Geometry-[180 x 240]</t>
  </si>
  <si>
    <t>Rulling-Hindi /Geometry-[210 x 290]</t>
  </si>
  <si>
    <t>Rulling-Hindi /Geometry-[220 x 280]</t>
  </si>
  <si>
    <t>Rulling-Hindi /Geometry-[235 x 185]</t>
  </si>
  <si>
    <t>Rulling-Hindi /Geometry-[265 X 215]</t>
  </si>
  <si>
    <t>Rulling-India + World-[185 x 235]</t>
  </si>
  <si>
    <t>Rulling-India + World-[235 x 185]</t>
  </si>
  <si>
    <t>Rulling-Single line-[155x 245]</t>
  </si>
  <si>
    <t>Rulling-Single line-[165 x 210]</t>
  </si>
  <si>
    <t>Rulling-Single line-[168 x 265]</t>
  </si>
  <si>
    <t>Rulling-Single line-[170 x 220]</t>
  </si>
  <si>
    <t>Rulling-Single line-[180 x 240]</t>
  </si>
  <si>
    <t>Rulling-Single line-[210 x 285]</t>
  </si>
  <si>
    <t>Rulling-Single line-[210 x 290]</t>
  </si>
  <si>
    <t>Rulling-Unrulled-[210 x 265]</t>
  </si>
  <si>
    <t>Rulling-Unrulled-[210 x 285]</t>
  </si>
  <si>
    <t>Rulling-Unrulled-[210 x 290]</t>
  </si>
  <si>
    <t>000124</t>
  </si>
  <si>
    <t>000125</t>
  </si>
  <si>
    <t>000126</t>
  </si>
  <si>
    <t>000127</t>
  </si>
  <si>
    <t>000128</t>
  </si>
  <si>
    <t>000129</t>
  </si>
  <si>
    <t>000130</t>
  </si>
  <si>
    <t>000131</t>
  </si>
  <si>
    <t>000132</t>
  </si>
  <si>
    <t>000133</t>
  </si>
  <si>
    <t>000134</t>
  </si>
  <si>
    <t>000135</t>
  </si>
  <si>
    <t>000136</t>
  </si>
  <si>
    <t>000137</t>
  </si>
  <si>
    <t>000138</t>
  </si>
  <si>
    <t>000139</t>
  </si>
  <si>
    <t>000140</t>
  </si>
  <si>
    <t>000141</t>
  </si>
  <si>
    <t>000142</t>
  </si>
  <si>
    <t>000143</t>
  </si>
  <si>
    <t>000144</t>
  </si>
  <si>
    <t>000145</t>
  </si>
  <si>
    <t>000146</t>
  </si>
  <si>
    <t>000147</t>
  </si>
  <si>
    <t>000148</t>
  </si>
  <si>
    <t>000149</t>
  </si>
  <si>
    <t>000150</t>
  </si>
  <si>
    <t>000151</t>
  </si>
  <si>
    <t>000152</t>
  </si>
  <si>
    <t>000153</t>
  </si>
  <si>
    <t>SubItem</t>
  </si>
  <si>
    <t>Element</t>
  </si>
  <si>
    <t>ElementPrintName</t>
  </si>
  <si>
    <t>Size</t>
  </si>
  <si>
    <t>DuplexPrinting</t>
  </si>
  <si>
    <t>Pages/PrintingForm</t>
  </si>
  <si>
    <t>Pages/Form</t>
  </si>
  <si>
    <t>Color</t>
  </si>
  <si>
    <t>Pages</t>
  </si>
  <si>
    <t>Forms</t>
  </si>
  <si>
    <t>Forms-¼</t>
  </si>
  <si>
    <t>Forms-½</t>
  </si>
  <si>
    <t>Forms-1-F&amp;B</t>
  </si>
  <si>
    <t>Forms-1-W&amp;T</t>
  </si>
  <si>
    <t>PlateType</t>
  </si>
  <si>
    <t>Ups</t>
  </si>
  <si>
    <t>BindingForms</t>
  </si>
  <si>
    <t>Rulling-</t>
  </si>
  <si>
    <t>*00059</t>
  </si>
  <si>
    <t>Rulling-.5 " Squire</t>
  </si>
  <si>
    <t>*00060</t>
  </si>
  <si>
    <t>Rulling- 2 In 1</t>
  </si>
  <si>
    <t>*00061</t>
  </si>
  <si>
    <t>Rulling-Double Line</t>
  </si>
  <si>
    <t>*00062</t>
  </si>
  <si>
    <t>Rulling-English</t>
  </si>
  <si>
    <t>*00063</t>
  </si>
  <si>
    <t>Rulling-English /Geometry</t>
  </si>
  <si>
    <t>*00064</t>
  </si>
  <si>
    <t>Rulling-English Five line</t>
  </si>
  <si>
    <t>*00065</t>
  </si>
  <si>
    <t>Rulling-Graph</t>
  </si>
  <si>
    <t>*00066</t>
  </si>
  <si>
    <t>Rulling-Hindi /Geometry</t>
  </si>
  <si>
    <t>*00067</t>
  </si>
  <si>
    <t>Rulling-India + World</t>
  </si>
  <si>
    <t>*00068</t>
  </si>
  <si>
    <t>Rulling-Single line</t>
  </si>
  <si>
    <t>*00069</t>
  </si>
  <si>
    <t>Rulling-Unrulled</t>
  </si>
  <si>
    <t>*00070</t>
  </si>
  <si>
    <t>Rulling-Index</t>
  </si>
  <si>
    <t>*00071</t>
  </si>
  <si>
    <t>Rulling-Practical</t>
  </si>
  <si>
    <t>*00072</t>
  </si>
  <si>
    <t>Rulling-Index 3 In 1</t>
  </si>
  <si>
    <t>Element Name</t>
  </si>
  <si>
    <t>*01077</t>
  </si>
  <si>
    <t>*01078</t>
  </si>
  <si>
    <t>*01079</t>
  </si>
  <si>
    <t>*01080</t>
  </si>
  <si>
    <t>*01081</t>
  </si>
  <si>
    <t>*01082</t>
  </si>
  <si>
    <t>*01083</t>
  </si>
  <si>
    <t>*01084</t>
  </si>
  <si>
    <t>*01085</t>
  </si>
  <si>
    <t>*01086</t>
  </si>
  <si>
    <t>*01087</t>
  </si>
  <si>
    <t>*01088</t>
  </si>
  <si>
    <t>45.00X55.00</t>
  </si>
  <si>
    <t>48.00X38.50</t>
  </si>
  <si>
    <t>53.50X43.00</t>
  </si>
  <si>
    <t>54.00X44.00</t>
  </si>
  <si>
    <t>59.50X42.00</t>
  </si>
  <si>
    <t>80.00X34.50</t>
  </si>
  <si>
    <t>84.00X33.50</t>
  </si>
  <si>
    <t>86.00X42.00</t>
  </si>
  <si>
    <t>88.00X42.00</t>
  </si>
  <si>
    <t>89.00X34.50</t>
  </si>
  <si>
    <t>96.00X36.50</t>
  </si>
  <si>
    <t>98.00X32.00</t>
  </si>
  <si>
    <t>*23000</t>
  </si>
  <si>
    <t>None Color</t>
  </si>
  <si>
    <t>*23001</t>
  </si>
  <si>
    <t>01-CMYK</t>
  </si>
  <si>
    <t>*23002</t>
  </si>
  <si>
    <t>02-CMYK</t>
  </si>
  <si>
    <t>*23003</t>
  </si>
  <si>
    <t>04-CMYK</t>
  </si>
  <si>
    <t>*23004</t>
  </si>
  <si>
    <t>06-CMYK</t>
  </si>
  <si>
    <t>*23005</t>
  </si>
  <si>
    <t>05-CMYK</t>
  </si>
  <si>
    <t>*23006</t>
  </si>
  <si>
    <t>03-CMYK</t>
  </si>
  <si>
    <t>*23007</t>
  </si>
  <si>
    <t>07-CMYK</t>
  </si>
  <si>
    <t>*23008</t>
  </si>
  <si>
    <t>08-CMYK</t>
  </si>
  <si>
    <t>*23009</t>
  </si>
  <si>
    <t>02-Rulling</t>
  </si>
  <si>
    <t>UFG</t>
  </si>
  <si>
    <t>*00027</t>
  </si>
  <si>
    <t>Title</t>
  </si>
  <si>
    <t>Paper Size</t>
  </si>
  <si>
    <t>*01089</t>
  </si>
  <si>
    <t>*01090</t>
  </si>
  <si>
    <t>*01091</t>
  </si>
  <si>
    <t>*01092</t>
  </si>
  <si>
    <t>*01093</t>
  </si>
  <si>
    <t>*01094</t>
  </si>
  <si>
    <t>*01095</t>
  </si>
  <si>
    <t>*01096</t>
  </si>
  <si>
    <t>*01097</t>
  </si>
  <si>
    <t>*01098</t>
  </si>
  <si>
    <t>*01099</t>
  </si>
  <si>
    <t>*01100</t>
  </si>
  <si>
    <t>*01101</t>
  </si>
  <si>
    <t>*01102</t>
  </si>
  <si>
    <t>BoardSize</t>
  </si>
  <si>
    <t>*24001</t>
  </si>
  <si>
    <t>Deep-etch</t>
  </si>
  <si>
    <t>*24002</t>
  </si>
  <si>
    <t>Wipe-on</t>
  </si>
  <si>
    <t>*24003</t>
  </si>
  <si>
    <t>PS</t>
  </si>
  <si>
    <t>*24004</t>
  </si>
  <si>
    <t>CTP</t>
  </si>
  <si>
    <t>*24005</t>
  </si>
  <si>
    <t>Ruling Disc</t>
  </si>
  <si>
    <t>Imposition</t>
  </si>
  <si>
    <t>FrontPrintingType</t>
  </si>
  <si>
    <t>BackPrintingType</t>
  </si>
  <si>
    <t>PlateTypeBack</t>
  </si>
  <si>
    <t>Col</t>
  </si>
  <si>
    <t>4</t>
  </si>
  <si>
    <t>2</t>
  </si>
  <si>
    <t>0</t>
  </si>
  <si>
    <t>1</t>
  </si>
  <si>
    <t>6</t>
  </si>
  <si>
    <t>5</t>
  </si>
  <si>
    <t>3</t>
  </si>
  <si>
    <t>7</t>
  </si>
  <si>
    <t>8</t>
  </si>
  <si>
    <t>Category</t>
  </si>
  <si>
    <t>Item</t>
  </si>
  <si>
    <t>000154</t>
  </si>
  <si>
    <t>000155</t>
  </si>
  <si>
    <t>000156</t>
  </si>
  <si>
    <t>000157</t>
  </si>
  <si>
    <t>000158</t>
  </si>
  <si>
    <t>SizeCode</t>
  </si>
  <si>
    <t>IndexCode</t>
  </si>
  <si>
    <t>Barcode[FG]</t>
  </si>
  <si>
    <t>Writer Drowing book A4  Mrp 32</t>
  </si>
  <si>
    <t>Writer Drowing book A4  Mrp 50</t>
  </si>
  <si>
    <t>IndexType</t>
  </si>
  <si>
    <t>INDEX</t>
  </si>
  <si>
    <t xml:space="preserve">Barcode </t>
  </si>
  <si>
    <t>Index Qty</t>
  </si>
  <si>
    <t>Trident-64gsm-21.26in-(54.00cm)-Reel-Super Line</t>
  </si>
  <si>
    <t>UnitValue</t>
  </si>
  <si>
    <t>Century</t>
  </si>
  <si>
    <t>NS</t>
  </si>
  <si>
    <t>S White</t>
  </si>
  <si>
    <t>Line</t>
  </si>
  <si>
    <t>White</t>
  </si>
  <si>
    <t>Copy</t>
  </si>
  <si>
    <t>Row Labels</t>
  </si>
  <si>
    <t>*05040</t>
  </si>
  <si>
    <t>Index 3 In 1-[235 x 185]</t>
  </si>
  <si>
    <t>Index 3 In 1-[265 x 215]</t>
  </si>
  <si>
    <t>Index-[155x 245]</t>
  </si>
  <si>
    <t>Index-[165 x 210]</t>
  </si>
  <si>
    <t>Index-[168 x 265]</t>
  </si>
  <si>
    <t>Index-[170 x 220]</t>
  </si>
  <si>
    <t>Index-[180 x 240]</t>
  </si>
  <si>
    <t>Index-[185 x 235]</t>
  </si>
  <si>
    <t>Index-[210 x 265]</t>
  </si>
  <si>
    <t>Index-[210 x 285]</t>
  </si>
  <si>
    <t>Index-[210 x 290]</t>
  </si>
  <si>
    <t>Index-[220 x 270]</t>
  </si>
  <si>
    <t>Index-[220 x 280]</t>
  </si>
  <si>
    <t>Index-[235 x 185]</t>
  </si>
  <si>
    <t>Index-[265 X 215]</t>
  </si>
  <si>
    <t>000159</t>
  </si>
  <si>
    <t>000160</t>
  </si>
  <si>
    <t>000161</t>
  </si>
  <si>
    <t>000162</t>
  </si>
  <si>
    <t>000163</t>
  </si>
  <si>
    <t>000164</t>
  </si>
  <si>
    <t>000165</t>
  </si>
  <si>
    <t>000166</t>
  </si>
  <si>
    <t>000167</t>
  </si>
  <si>
    <t>000168</t>
  </si>
  <si>
    <t>Trident-64gsm-34.65in-(88.00cm)-Reel-Super Line</t>
  </si>
  <si>
    <t>Proprint-54gsm-33.86in-(86.00cm)-Reel-Premium</t>
  </si>
  <si>
    <t>Proprint-54gsm-31.50in-(80.00cm)-Reel-Premium</t>
  </si>
  <si>
    <t>Trident-54gsm-31.50in-(80.00cm)-Reel-Super Line</t>
  </si>
  <si>
    <t>Century-64gsm-21.06in-(53.50cm)-Reel-NS</t>
  </si>
  <si>
    <t>Century-110gsm-23.43in-(59.50cm)-Reel-NS</t>
  </si>
  <si>
    <t>Proprint-50gsm-18.90in-(48.00cm)-Reel-Premium</t>
  </si>
  <si>
    <t>Imami-52gsm-17.72in-(45.00cm)-Reel-White</t>
  </si>
  <si>
    <t>Trident-52gsm-37.80in-(96.00cm)-Reel-Super Line</t>
  </si>
  <si>
    <t>Trident-54gsm-37.80in-(96.00cm)-Reel-Super Line</t>
  </si>
  <si>
    <t>Proprint-54gsm-37.80in-(96.00cm)-Reel-Premium</t>
  </si>
  <si>
    <t>Proprint-50gsm-33.07in-(84.00cm)-Reel-Premium</t>
  </si>
  <si>
    <t>Proprint-50gsm-35.04in-(89.00cm)-Reel-Premium</t>
  </si>
  <si>
    <t>Copy-50gsm-38.58in-(98.00cm)-Reel-Line</t>
  </si>
  <si>
    <t>Amlai-61gsm-21.26in-(54.00cm)-Reel-White</t>
  </si>
  <si>
    <t>Trident-60gsm-21.26in-(54.00cm)-Reel-Super Line</t>
  </si>
  <si>
    <t>Anand-54gsm-31.50in-(80.00cm)-Reel-Graphika</t>
  </si>
  <si>
    <t>Anand-54gsm-33.86in-(86.00cm)-Reel-Graphika</t>
  </si>
  <si>
    <t>Anand-54gsm-37.80in-(96.00cm)-Reel-Graphika</t>
  </si>
  <si>
    <t>*00011</t>
  </si>
  <si>
    <t>*00012</t>
  </si>
  <si>
    <t>*00013</t>
  </si>
  <si>
    <t>*00014</t>
  </si>
  <si>
    <t>*00015</t>
  </si>
  <si>
    <t>*00016</t>
  </si>
  <si>
    <t>*00017</t>
  </si>
  <si>
    <t>*00018</t>
  </si>
  <si>
    <t>*00019</t>
  </si>
  <si>
    <t>*00020</t>
  </si>
  <si>
    <t>*00021</t>
  </si>
  <si>
    <t>*00022</t>
  </si>
  <si>
    <t>*00023</t>
  </si>
  <si>
    <t>*00024</t>
  </si>
  <si>
    <t>*00025</t>
  </si>
  <si>
    <t>*00026</t>
  </si>
  <si>
    <t>Barcode [UFG_Title_H]</t>
  </si>
  <si>
    <t>Writer  Convent Classic  Mrp 16/24/32 [Title]</t>
  </si>
  <si>
    <t>Writer  Convent Classic  Mrp 48/65 [Title]</t>
  </si>
  <si>
    <t>Writer A4 Classic  Mrp 104 [Title]</t>
  </si>
  <si>
    <t>Writer A4 Classic  Mrp 124 [Title]</t>
  </si>
  <si>
    <t>Writer A4 Classic  Mrp 32 [Title]</t>
  </si>
  <si>
    <t>Writer A4 Classic  Mrp 50 [Title]</t>
  </si>
  <si>
    <t>Writer A4 Classic  Mrp 66 [Title]</t>
  </si>
  <si>
    <t>Writer A4 Classic  Mrp 84 [Title]</t>
  </si>
  <si>
    <t>Writer A4 Classic Spiral  Mrp 104 [Title]</t>
  </si>
  <si>
    <t>Writer A4 Classic Spiral  Mrp 124 [Title]</t>
  </si>
  <si>
    <t>Writer A4 Classic Spiral  Mrp 84 [Title]</t>
  </si>
  <si>
    <t>Writer A4 Premium Mrp 104 [Title]</t>
  </si>
  <si>
    <t>Writer A4 Premium Mrp 124 [Title]</t>
  </si>
  <si>
    <t>Writer A4 Premium Mrp 160 [Title]</t>
  </si>
  <si>
    <t>Writer A4 Premium Mrp 200 [Title]</t>
  </si>
  <si>
    <t>Writer A4 Premium Mrp 50 [Title]</t>
  </si>
  <si>
    <t>Writer A4 Premium Mrp 66 [Title]</t>
  </si>
  <si>
    <t>Writer A4 Premium Mrp 84 [Title]</t>
  </si>
  <si>
    <t>Writer A4 Premium Spiral  Mrp 104 [Title]</t>
  </si>
  <si>
    <t>Writer A4 Premium Spiral  Mrp 124 [Title]</t>
  </si>
  <si>
    <t>Writer A4 Premium Spiral  Mrp 160 [Title]</t>
  </si>
  <si>
    <t>Writer A4 Premium Spiral  Mrp 200 [Title]</t>
  </si>
  <si>
    <t>Writer Computer  Mrp 50,66,84 [Title]</t>
  </si>
  <si>
    <t>Writer Convent Big Classic Mrp 12/24/32 [Title]</t>
  </si>
  <si>
    <t>Writer Convent Premium  Mrp 32 [Title]</t>
  </si>
  <si>
    <t>Writer Convent Premium  Mrp 44 [Title]</t>
  </si>
  <si>
    <t>Writer Convent Premium  Mrp 48 [Title]</t>
  </si>
  <si>
    <t>Writer Convent Premium  Mrp 65 [Title]</t>
  </si>
  <si>
    <t>Writer Convent Small Classic Mrp 10/15/20 [Title]</t>
  </si>
  <si>
    <t>Writer Drowing book A4  Mrp 32,50 [Title]</t>
  </si>
  <si>
    <t>Writer Drowing book Small [Title]</t>
  </si>
  <si>
    <t>Writer Geogrphy book   Mrp 32 [Title]</t>
  </si>
  <si>
    <t>Writer Geogrphy book   Mrp 50 [Title]</t>
  </si>
  <si>
    <t>Writer Lesson Plan [Title]</t>
  </si>
  <si>
    <t>Writer Long Book Classic  Mrp 24, 50 [Title]</t>
  </si>
  <si>
    <t>Writer Long Book Classic  Mrp 32 [Title]</t>
  </si>
  <si>
    <t>Writer Long Book Classic  Mrp 66,84 [Title]</t>
  </si>
  <si>
    <t>Writer Long Book Premium  Mrp 50 [Title]</t>
  </si>
  <si>
    <t>Writer Long Book Premium Mrp 33 [Title]</t>
  </si>
  <si>
    <t>Writer Long Book Premum  Mrp 66 [Title]</t>
  </si>
  <si>
    <t>Writer Science Notebook  Mrp 32 [Title]</t>
  </si>
  <si>
    <t>Writer Science Notebook  Mrp 50 [Title]</t>
  </si>
  <si>
    <t>Writer Small Ragister Mrp 12,24,32 [Title]</t>
  </si>
  <si>
    <t>000169</t>
  </si>
  <si>
    <t>000170</t>
  </si>
  <si>
    <t>000171</t>
  </si>
  <si>
    <t>000172</t>
  </si>
  <si>
    <t>*05041</t>
  </si>
  <si>
    <t>000173</t>
  </si>
  <si>
    <t>000174</t>
  </si>
  <si>
    <t>000175</t>
  </si>
  <si>
    <t>000176</t>
  </si>
  <si>
    <t>000177</t>
  </si>
  <si>
    <t>000178</t>
  </si>
  <si>
    <t>000179</t>
  </si>
  <si>
    <t>000180</t>
  </si>
  <si>
    <t>000181</t>
  </si>
  <si>
    <t>000182</t>
  </si>
  <si>
    <t>000183</t>
  </si>
  <si>
    <t>000184</t>
  </si>
  <si>
    <t>000185</t>
  </si>
  <si>
    <t>000186</t>
  </si>
  <si>
    <t>000187</t>
  </si>
  <si>
    <t>000188</t>
  </si>
  <si>
    <t>000189</t>
  </si>
  <si>
    <t>000190</t>
  </si>
  <si>
    <t>000191</t>
  </si>
  <si>
    <t>000192</t>
  </si>
  <si>
    <t>000193</t>
  </si>
  <si>
    <t>000194</t>
  </si>
  <si>
    <t>000195</t>
  </si>
  <si>
    <t>000196</t>
  </si>
  <si>
    <t>000197</t>
  </si>
  <si>
    <t>000198</t>
  </si>
  <si>
    <t>000199</t>
  </si>
  <si>
    <t>000200</t>
  </si>
  <si>
    <t>000201</t>
  </si>
  <si>
    <t>000202</t>
  </si>
  <si>
    <t>000203</t>
  </si>
  <si>
    <t>000204</t>
  </si>
  <si>
    <t>000205</t>
  </si>
  <si>
    <t>000206</t>
  </si>
  <si>
    <t>000207</t>
  </si>
  <si>
    <t>000208</t>
  </si>
  <si>
    <t>000209</t>
  </si>
  <si>
    <t>000210</t>
  </si>
  <si>
    <t>000211</t>
  </si>
  <si>
    <t>000212</t>
  </si>
  <si>
    <t>000213</t>
  </si>
  <si>
    <t>000214</t>
  </si>
  <si>
    <t>000215</t>
  </si>
  <si>
    <t>000216</t>
  </si>
  <si>
    <t>Title_Code</t>
  </si>
  <si>
    <t>FGCODE</t>
  </si>
  <si>
    <t>UFG_Title_Code</t>
  </si>
  <si>
    <t>UFG_Rulling</t>
  </si>
  <si>
    <t>UFG_Rulling_CODE</t>
  </si>
  <si>
    <t>PaperCode_Rulliing</t>
  </si>
  <si>
    <t>PaperCode_Index</t>
  </si>
  <si>
    <t>PaperCode_Title</t>
  </si>
  <si>
    <t>UFG_Title</t>
  </si>
  <si>
    <t>UFG_INDEX</t>
  </si>
  <si>
    <t>UFG_INDEX_Code</t>
  </si>
  <si>
    <t>UFG_INDEX_QTY</t>
  </si>
  <si>
    <t>Rulling_Paper</t>
  </si>
  <si>
    <t>Qty-1</t>
  </si>
  <si>
    <t>Qty-2</t>
  </si>
  <si>
    <t>QTY-3</t>
  </si>
  <si>
    <t>Index_Paper</t>
  </si>
  <si>
    <t>Title_Paper</t>
  </si>
  <si>
    <t>S</t>
  </si>
  <si>
    <t>Board-250gsm-21.26X34.25in²-(54.00X87.00cm²)-11.744kg-GB</t>
  </si>
  <si>
    <t>Board-250gsm-23.03X35.83in²-(58.50X91.00cm²)-13.309kg-GB</t>
  </si>
  <si>
    <t>Board-250gsm-31.69X27.56in²-(80.50X70.00cm²)-14.087kg-WB</t>
  </si>
  <si>
    <t>Board-260gsm-23.62X33.86in²-(60.00X86.00cm²)-13.416kg-WB</t>
  </si>
  <si>
    <t>Board-260gsm-34.06X33.46in²-(86.50X85.00cm²)-19.117kg-WB</t>
  </si>
  <si>
    <t>Board-260gsm-37.80X28.94in²-(96.00X73.50cm²)-18.35kg-WB</t>
  </si>
  <si>
    <t>Board-263gsm-31.69X27.56in²-(80.50X70.00cm²)-14.819kg-GB</t>
  </si>
  <si>
    <t>Board-263gsm-34.06X33.46in²-(86.50X85.00cm²)-19.337kg-GB</t>
  </si>
  <si>
    <t>Board-280gsm-23.62X35.43in²-(60.00X90.00cm²)-15.117kg-WB</t>
  </si>
  <si>
    <t>Board-280gsm-34.65X33.86in²-(88.00X86.00cm²)-21.194kg-WB</t>
  </si>
  <si>
    <t>Board-350gsm-23.03X35.83in²-(58.50X91.00cm²)-18.633kg-SBS</t>
  </si>
  <si>
    <t>Paper-90gsm-18.90X24.80in²-(48.00X63.00cm²)-2.722kg-Cromo</t>
  </si>
  <si>
    <t>*00028</t>
  </si>
  <si>
    <t>*00029</t>
  </si>
  <si>
    <t>*00030</t>
  </si>
  <si>
    <t>*00031</t>
  </si>
  <si>
    <t>*00032</t>
  </si>
  <si>
    <t>*00033</t>
  </si>
  <si>
    <t>*00034</t>
  </si>
  <si>
    <t>*00035</t>
  </si>
  <si>
    <t>*00036</t>
  </si>
  <si>
    <t>*00037</t>
  </si>
  <si>
    <t>*00038</t>
  </si>
  <si>
    <t>*00039</t>
  </si>
  <si>
    <t>*00040</t>
  </si>
  <si>
    <t>Title_Ppaer_Code</t>
  </si>
  <si>
    <t>BOM</t>
  </si>
  <si>
    <t xml:space="preserve">Writer Graph Book  Mrp </t>
  </si>
  <si>
    <t>Writer Graph Book  Mrp</t>
  </si>
  <si>
    <t>Writer Lesson Plan Mrp 50</t>
  </si>
  <si>
    <t>Writer Lesson Plan Mrp 66</t>
  </si>
  <si>
    <t>Writer Lesson Plan Mrp 84</t>
  </si>
  <si>
    <t>Writer Computer  Mrp 50</t>
  </si>
  <si>
    <t>Writer Computer  Mrp 66</t>
  </si>
  <si>
    <t>Writer Computer  Mrp 84</t>
  </si>
  <si>
    <t>Writer Physics  Mrp  44</t>
  </si>
  <si>
    <t>Writer Physics  Mrp 58</t>
  </si>
  <si>
    <t xml:space="preserve">Writer Physics  Mrp 76 </t>
  </si>
  <si>
    <t>Writer Chemistry  Mrp  44</t>
  </si>
  <si>
    <t>Writer Chemistry  Mrp 58</t>
  </si>
  <si>
    <t xml:space="preserve">Writer Chemistry  Mrp 76 </t>
  </si>
  <si>
    <t>Writer Biology  Mrp  44</t>
  </si>
  <si>
    <t>Writer Biology  Mrp 58,</t>
  </si>
  <si>
    <t xml:space="preserve">Writer Biology  Mrp  76 </t>
  </si>
  <si>
    <t>Writer Genral  Mrp  44</t>
  </si>
  <si>
    <t>Writer Genral  Mrp 58</t>
  </si>
  <si>
    <t xml:space="preserve">Writer Genral  Mrp  76 </t>
  </si>
  <si>
    <t>Writer Long Book Classic  Mrp 16</t>
  </si>
  <si>
    <t>Writer Long Book Classic  Mrp 24</t>
  </si>
  <si>
    <t>Writer Long Book Classic  Mrp  50</t>
  </si>
  <si>
    <t>Writer Long Book Classic  Mrp 66</t>
  </si>
  <si>
    <t>Writer Long Book Classic  Mrp 84</t>
  </si>
  <si>
    <t>Writer Convent Small Classic Mrp 10</t>
  </si>
  <si>
    <t>Writer Convent Big Classic Mrp 12</t>
  </si>
  <si>
    <t>Writer Convent Big ClassicMrp12</t>
  </si>
  <si>
    <t>Writer Convent Big Classic Mrp 24</t>
  </si>
  <si>
    <t>Writer Convent Big ClassicMrp 24</t>
  </si>
  <si>
    <t>Writer Convent Big Classic Mrp 32</t>
  </si>
  <si>
    <t>Writer Convent Big ClassicMrp 32</t>
  </si>
  <si>
    <t>Writer  Convent Classic  Mrp 16</t>
  </si>
  <si>
    <t>Writer  Convent Classic  Mrp 24</t>
  </si>
  <si>
    <t>Writer  Convent Classic  Mrp 32</t>
  </si>
  <si>
    <t>Writer  Convent Classic  Mrp 48</t>
  </si>
  <si>
    <t>Writer  Convent Classic  Mrp 65</t>
  </si>
  <si>
    <t>Writer Small Ragister Mrp 12</t>
  </si>
  <si>
    <t>Writer Small Ragister Mrp 24</t>
  </si>
  <si>
    <t>Writer Small Ragister Mrp 32</t>
  </si>
  <si>
    <t>FG_GROUP</t>
  </si>
  <si>
    <t>10 mm Squire (small)</t>
  </si>
  <si>
    <t>12 mm Squire ( Medium)</t>
  </si>
  <si>
    <t>18 mm Squire (Big)</t>
  </si>
  <si>
    <t>3 In 1</t>
  </si>
  <si>
    <t>Five Line English</t>
  </si>
  <si>
    <t>Single Line</t>
  </si>
  <si>
    <t>Rulling-Unrulled-[168 x 265]</t>
  </si>
  <si>
    <t>Rulling-Hindi /Geometry-[168 x 265]</t>
  </si>
  <si>
    <t>Rulling-10 mm Squire (small)-[180 x 240]</t>
  </si>
  <si>
    <t>Rulling-12 mm Squire ( Medium)-[180 x 240]</t>
  </si>
  <si>
    <t>Rulling-18 mm Squire (Big)-[180 x 240]</t>
  </si>
  <si>
    <t>Rulling-3 In 1-[180 x 240]</t>
  </si>
  <si>
    <t>Rulling-Five Line English-[180 x 240]</t>
  </si>
  <si>
    <t>Rulling-Single line-[220 x 280]</t>
  </si>
  <si>
    <t>Rulling-Hindi /Geometry-[210 x 285]</t>
  </si>
  <si>
    <t>Rulling-12 mm Squire ( Medium)-[165 x 210]</t>
  </si>
  <si>
    <t>Rulling-12 mm Squire ( Medium)-[170 x 220]</t>
  </si>
  <si>
    <t>Rulling-3 In 1-[170 x 220]</t>
  </si>
  <si>
    <t>000217</t>
  </si>
  <si>
    <t>000218</t>
  </si>
  <si>
    <t>000219</t>
  </si>
  <si>
    <t>000220</t>
  </si>
  <si>
    <t>000221</t>
  </si>
  <si>
    <t>000222</t>
  </si>
  <si>
    <t>000223</t>
  </si>
  <si>
    <t>000224</t>
  </si>
  <si>
    <t>000225</t>
  </si>
  <si>
    <t>000226</t>
  </si>
  <si>
    <t>Classic</t>
  </si>
  <si>
    <t>*05042</t>
  </si>
  <si>
    <t>*05043</t>
  </si>
  <si>
    <t>*05044</t>
  </si>
  <si>
    <t>*05045</t>
  </si>
  <si>
    <t>*05046</t>
  </si>
  <si>
    <t>*05047</t>
  </si>
  <si>
    <t>Writer Drowing book A4  Mrp 32,50</t>
  </si>
  <si>
    <t>Writer Lesson Plan</t>
  </si>
  <si>
    <t>Writer Computer  Mrp 50,66,84</t>
  </si>
  <si>
    <t xml:space="preserve">Writer Sci Manual  Mrp44,58,76 </t>
  </si>
  <si>
    <t>Writer Long Book Classic  Mrp 24, 50</t>
  </si>
  <si>
    <t>Writer Long Book Classic  Mrp 66,84</t>
  </si>
  <si>
    <t>Writer Convent Small Classic Mrp 10/15/20</t>
  </si>
  <si>
    <t>Writer Convent Big Classic Mrp 12/24/32</t>
  </si>
  <si>
    <t>Writer  Convent Classic  Mrp 16/24/32</t>
  </si>
  <si>
    <t>Writer  Convent Classic  Mrp 48/65</t>
  </si>
  <si>
    <t>Writer Small Ragister Mrp 12,24,32</t>
  </si>
  <si>
    <t>265 x 215</t>
  </si>
  <si>
    <t>4+1</t>
  </si>
  <si>
    <t>WB</t>
  </si>
  <si>
    <t>4+2</t>
  </si>
  <si>
    <t xml:space="preserve"> 3 In 1</t>
  </si>
  <si>
    <t>4+0</t>
  </si>
  <si>
    <t>GB</t>
  </si>
  <si>
    <t>Cromo</t>
  </si>
  <si>
    <t xml:space="preserve">Practical </t>
  </si>
  <si>
    <t>SBS</t>
  </si>
  <si>
    <t>Practical -[265 X 215]</t>
  </si>
  <si>
    <t xml:space="preserve"> 3 In 1-[180 x 240]</t>
  </si>
  <si>
    <t xml:space="preserve"> 3 In 1-[170 x 220]</t>
  </si>
  <si>
    <t>Writer Graph Book  Mrp [Title]</t>
  </si>
  <si>
    <t>Writer Sci Manual  Mrp44,58,76  [Title]</t>
  </si>
  <si>
    <t>Writer Long Book Classic  Mrp 16 [Title]</t>
  </si>
  <si>
    <t>Len</t>
  </si>
  <si>
    <t>COPY</t>
  </si>
  <si>
    <t>*00041</t>
  </si>
  <si>
    <t>*00042</t>
  </si>
  <si>
    <t>*00043</t>
  </si>
  <si>
    <t>*00044</t>
  </si>
  <si>
    <t>*00045</t>
  </si>
  <si>
    <t>Art Card-200gsm-20.00X30.00in²-(50.80X76.20cm²)-7.742kg-Gloss</t>
  </si>
  <si>
    <t>B</t>
  </si>
  <si>
    <t>Art Card</t>
  </si>
  <si>
    <t>Gloss</t>
  </si>
  <si>
    <t>A</t>
  </si>
  <si>
    <t>Art Card-210gsm-20.00X30.00in²-(50.80X76.20cm²)-8.129kg-Gloss</t>
  </si>
  <si>
    <t>Art Card-220gsm-20.00X30.00in²-(50.80X76.20cm²)-8.516kg-Gloss</t>
  </si>
  <si>
    <t>Art Card-250gsm-20.00X30.00in²-(50.80X76.20cm²)-9.677kg-Gloss</t>
  </si>
  <si>
    <t>Art Card-200gsm-23.00X36.00in²-(58.42X91.44cm²)-10.684kg-Gloss</t>
  </si>
  <si>
    <t>Art Card-210gsm-23.00X36.00in²-(58.42X91.44cm²)-11.218kg-Gloss</t>
  </si>
  <si>
    <t>Art Card-220gsm-23.00X36.00in²-(58.42X91.44cm²)-11.752kg-Gloss</t>
  </si>
  <si>
    <t>Art Card-250gsm-23.00X36.00in²-(58.42X91.44cm²)-13.355kg-Gloss</t>
  </si>
  <si>
    <t>Art Paper-70gsm-20.00X30.00in²-(50.80X76.20cm²)-13.548kg-Gloss</t>
  </si>
  <si>
    <t>Art Paper</t>
  </si>
  <si>
    <t>Art Paper-80gsm-20.00X30.00in²-(50.80X76.20cm²)-15.484kg-Gloss</t>
  </si>
  <si>
    <t>Art Paper-90gsm-20.00X30.00in²-(50.80X76.20cm²)-17.419kg-Gloss</t>
  </si>
  <si>
    <t>Art Paper-100gsm-20.00X30.00in²-(50.80X76.20cm²)-19.355kg-Gloss</t>
  </si>
  <si>
    <t>Art Paper-130gsm-20.00X30.00in²-(50.80X76.20cm²)-25.161kg-Gloss</t>
  </si>
  <si>
    <t>Art Paper-170gsm-20.00X30.00in²-(50.80X76.20cm²)-32.903kg-Gloss</t>
  </si>
  <si>
    <t>Art Paper-70gsm-23.00X36.00in²-(58.42X91.44cm²)-18.697kg-Gloss</t>
  </si>
  <si>
    <t>Art Paper-80gsm-23.00X36.00in²-(58.42X91.44cm²)-21.368kg-Gloss</t>
  </si>
  <si>
    <t>Art Paper-90gsm-23.00X36.00in²-(58.42X91.44cm²)-24.039kg-Gloss</t>
  </si>
  <si>
    <t>Art Paper-100gsm-23.00X36.00in²-(58.42X91.44cm²)-26.71kg-Gloss</t>
  </si>
  <si>
    <t>Art Paper-130gsm-23.00X36.00in²-(58.42X91.44cm²)-34.723kg-Gloss</t>
  </si>
  <si>
    <t>Art Paper-170gsm-23.00X36.00in²-(58.42X91.44cm²)-45.406kg-Gloss</t>
  </si>
  <si>
    <t>Paper-60gsm-20.00X30.00in²-(50.80X76.20cm²)-11.613kg-Maplitho</t>
  </si>
  <si>
    <t>Maplitho</t>
  </si>
  <si>
    <t>Paper-64gsm-20.00X30.00in²-(50.80X76.20cm²)-12.387kg-Maplitho</t>
  </si>
  <si>
    <t>Paper-70gsm-20.00X30.00in²-(50.80X76.20cm²)-13.548kg-Maplitho</t>
  </si>
  <si>
    <t>Paper-80gsm-20.00X30.00in²-(50.80X76.20cm²)-15.484kg-Maplitho</t>
  </si>
  <si>
    <t>Paper-90gsm-20.00X30.00in²-(50.80X76.20cm²)-17.419kg-Maplitho</t>
  </si>
  <si>
    <t>Paper-100gsm-20.00X30.00in²-(50.80X76.20cm²)-19.355kg-Maplitho</t>
  </si>
  <si>
    <t>Paper-120gsm-20.00X30.00in²-(50.80X76.20cm²)-23.226kg-Maplitho</t>
  </si>
  <si>
    <t>Paper-60gsm-23.00X36.00in²-(58.42X91.44cm²)-16.026kg-Maplitho</t>
  </si>
  <si>
    <t>Paper-64gsm-23.00X36.00in²-(58.42X91.44cm²)-17.094kg-Maplitho</t>
  </si>
  <si>
    <t>Paper-70gsm-23.00X36.00in²-(58.42X91.44cm²)-18.697kg-Maplitho</t>
  </si>
  <si>
    <t>Paper-80gsm-23.00X36.00in²-(58.42X91.44cm²)-21.368kg-Maplitho</t>
  </si>
  <si>
    <t>Paper-90gsm-23.00X36.00in²-(58.42X91.44cm²)-24.039kg-Maplitho</t>
  </si>
  <si>
    <t>Paper-100gsm-23.00X36.00in²-(58.42X91.44cm²)-26.71kg-Maplitho</t>
  </si>
  <si>
    <t>Paper-120gsm-23.00X36.00in²-(58.42X91.44cm²)-32.052kg-Maplitho</t>
  </si>
  <si>
    <t>SBS-200gsm-20.00X30.00in²-(50.80X76.20cm²)-7.742kg-C1S</t>
  </si>
  <si>
    <t>C1S</t>
  </si>
  <si>
    <t>SBS-210gsm-20.00X30.00in²-(50.80X76.20cm²)-8.129kg-C1S</t>
  </si>
  <si>
    <t>SBS-220gsm-20.00X30.00in²-(50.80X76.20cm²)-8.516kg-C1S</t>
  </si>
  <si>
    <t>SBS-250gsm-20.00X30.00in²-(50.80X76.20cm²)-9.677kg-C1S</t>
  </si>
  <si>
    <t>SBS-200gsm-23.00X36.00in²-(58.42X91.44cm²)-10.684kg-C1S</t>
  </si>
  <si>
    <t>SBS-210gsm-23.00X36.00in²-(58.42X91.44cm²)-11.218kg-C1S</t>
  </si>
  <si>
    <t>SBS-220gsm-23.00X36.00in²-(58.42X91.44cm²)-11.752kg-C1S</t>
  </si>
  <si>
    <t>SBS-250gsm-23.00X36.00in²-(58.42X91.44cm²)-13.355kg-C1S</t>
  </si>
  <si>
    <t>Paper-70gsm-12.00X18.00in²-(30.48X45.72cm²)-4.877kg-Digital</t>
  </si>
  <si>
    <t>Digital</t>
  </si>
  <si>
    <t>Paper-70gsm-10.00X15.00in²-(25.40X38.10cm²)-3.387kg-Digital</t>
  </si>
  <si>
    <t>Paper-70gsm-13.00X20.00in²-(33.02X50.80cm²)-5.871kg-Digital</t>
  </si>
  <si>
    <t>*00049</t>
  </si>
  <si>
    <t>*00051</t>
  </si>
  <si>
    <t>*00053</t>
  </si>
  <si>
    <t>*00054</t>
  </si>
  <si>
    <t>*00055</t>
  </si>
  <si>
    <t>*00056</t>
  </si>
  <si>
    <t>*00057</t>
  </si>
  <si>
    <t>*00058</t>
  </si>
  <si>
    <t>Board-250gsm-18.90X30.51in²-(48.00X77.50cm²)-9.301kg-WB</t>
  </si>
  <si>
    <t>Board</t>
  </si>
  <si>
    <t>*00073</t>
  </si>
  <si>
    <t>Board-250gsm-33.19X26.77in²-(84.30X68.00cm²)-14.331kg-GB</t>
  </si>
  <si>
    <t>*00074</t>
  </si>
  <si>
    <t>Board-250gsm-35.43X27.64in²-(90.00X70.20cm²)-15.795kg-GB</t>
  </si>
  <si>
    <t>*00075</t>
  </si>
  <si>
    <t>Board-250gsm-38.58X26.02in²-(98.00X66.10cm²)-16.191kg-GB</t>
  </si>
  <si>
    <t>*00076</t>
  </si>
  <si>
    <t>Board-260gsm-18.90X30.31in²-(48.00X77.00cm²)-9.609kg-WB</t>
  </si>
  <si>
    <t>*00077</t>
  </si>
  <si>
    <t>Board-260gsm-18.90X30.51in²-(48.00X77.50cm²)-9.673kg-WB</t>
  </si>
  <si>
    <t>*00078</t>
  </si>
  <si>
    <t>*00079</t>
  </si>
  <si>
    <t>*00080</t>
  </si>
  <si>
    <t>Board-260gsm-37.80X28.94in²-(96.00X73.50cm²)-18.35kg-GB</t>
  </si>
  <si>
    <t>*00081</t>
  </si>
  <si>
    <t>*00082</t>
  </si>
  <si>
    <t>*00083</t>
  </si>
  <si>
    <t>*00084</t>
  </si>
  <si>
    <t>Board-280gsm-23.62X33.86in²-(60.00X86.00cm²)-14.448kg-WB</t>
  </si>
  <si>
    <t>*00085</t>
  </si>
  <si>
    <t>*00086</t>
  </si>
  <si>
    <t>*00087</t>
  </si>
  <si>
    <t>*00088</t>
  </si>
  <si>
    <t>Proprint-54gsm-37.80in-(96.00cm)-Reel-Premium (D)</t>
  </si>
  <si>
    <t>Copy-50gsm-33.86in-(86.00cm)-Reel-Line</t>
  </si>
  <si>
    <t>M</t>
  </si>
  <si>
    <t>Copy-50gsm-37.80in-(96.00cm)-Reel-Line</t>
  </si>
  <si>
    <t>Copy-50gsm-31.50in-(80.00cm)-Reel-Line</t>
  </si>
  <si>
    <t>Copy-50gsm-32.99in-(83.80cm)-Reel-Line</t>
  </si>
  <si>
    <t>2023-06-07 23:27:49.000</t>
  </si>
  <si>
    <t>COPY-50gsm-38.58in-(98.00cm)-Reel-Line</t>
  </si>
  <si>
    <t>000227</t>
  </si>
  <si>
    <t>000228</t>
  </si>
  <si>
    <t>000229</t>
  </si>
  <si>
    <t>000230</t>
  </si>
  <si>
    <t>000231</t>
  </si>
  <si>
    <t>000232</t>
  </si>
  <si>
    <t>000233</t>
  </si>
  <si>
    <t>000234</t>
  </si>
  <si>
    <t>000235</t>
  </si>
  <si>
    <t>000236</t>
  </si>
  <si>
    <t>000237</t>
  </si>
  <si>
    <t>000238</t>
  </si>
  <si>
    <t>000239</t>
  </si>
  <si>
    <t>000240</t>
  </si>
  <si>
    <t>000241</t>
  </si>
  <si>
    <t>000242</t>
  </si>
  <si>
    <t>000243</t>
  </si>
  <si>
    <t>000244</t>
  </si>
  <si>
    <t>000245</t>
  </si>
  <si>
    <t>000246</t>
  </si>
  <si>
    <t>000247</t>
  </si>
  <si>
    <t>000248</t>
  </si>
  <si>
    <t>000249</t>
  </si>
  <si>
    <t>000250</t>
  </si>
  <si>
    <t>000251</t>
  </si>
  <si>
    <t>000252</t>
  </si>
  <si>
    <t>000253</t>
  </si>
  <si>
    <t>000254</t>
  </si>
  <si>
    <t>000255</t>
  </si>
  <si>
    <t>000256</t>
  </si>
  <si>
    <t>000257</t>
  </si>
  <si>
    <t>000258</t>
  </si>
  <si>
    <t>000259</t>
  </si>
  <si>
    <t>000260</t>
  </si>
  <si>
    <t>000261</t>
  </si>
  <si>
    <t>000262</t>
  </si>
  <si>
    <t>000263</t>
  </si>
  <si>
    <t>000264</t>
  </si>
  <si>
    <t>000265</t>
  </si>
  <si>
    <t>000266</t>
  </si>
  <si>
    <t>000267</t>
  </si>
  <si>
    <t>000268</t>
  </si>
  <si>
    <t>000269</t>
  </si>
  <si>
    <t>000270</t>
  </si>
  <si>
    <t>000271</t>
  </si>
  <si>
    <t>000272</t>
  </si>
  <si>
    <t>000273</t>
  </si>
  <si>
    <t>000274</t>
  </si>
  <si>
    <t>000275</t>
  </si>
  <si>
    <t>000276</t>
  </si>
  <si>
    <t>000277</t>
  </si>
  <si>
    <t>000278</t>
  </si>
  <si>
    <t>000279</t>
  </si>
  <si>
    <t>000280</t>
  </si>
  <si>
    <t>000281</t>
  </si>
  <si>
    <t>000282</t>
  </si>
  <si>
    <t>000283</t>
  </si>
  <si>
    <t>000284</t>
  </si>
  <si>
    <t>000285</t>
  </si>
  <si>
    <t>Recipet</t>
  </si>
  <si>
    <t>Issue</t>
  </si>
  <si>
    <t>Job Performance</t>
  </si>
  <si>
    <t>Pending</t>
  </si>
  <si>
    <t>RM Stock</t>
  </si>
  <si>
    <t>UFG Stock</t>
  </si>
  <si>
    <t>Planning</t>
  </si>
  <si>
    <t>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</si>
</sst>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000000"/>
    <numFmt numFmtId="165" formatCode="_(* #,##0.00_);_(* \(#,##0.00\);_(* &quot;-&quot;??_);_(@_)"/>
    <numFmt numFmtId="166" formatCode="0.000"/>
    <numFmt numFmtId="167" formatCode="0.0"/>
    <numFmt numFmtId="168" formatCode="_ * #,##0.000_ ;_ * \-#,##0.000_ ;_ * &quot;-&quot;??_ ;_ @_ "/>
  </numFmts>
  <fonts count="19" x14ac:knownFonts="1">
    <font>
      <sz val="11"/>
      <color theme="1"/>
      <name val="Calibri"/>
      <family val="2"/>
      <scheme val="minor"/>
    </font>
    <font>
      <sz val="8"/>
      <name val="Calibri"/>
      <family val="2"/>
      <scheme val="minor"/>
    </font>
    <font>
      <b/>
      <sz val="11"/>
      <color theme="1"/>
      <name val="Calibri"/>
      <family val="2"/>
      <scheme val="minor"/>
    </font>
    <font>
      <sz val="10"/>
      <name val="Arial"/>
      <family val="2"/>
    </font>
    <font>
      <sz val="8"/>
      <name val="Arial"/>
      <family val="2"/>
    </font>
    <font>
      <b/>
      <sz val="10"/>
      <name val="Arial"/>
      <family val="2"/>
    </font>
    <font>
      <b/>
      <sz val="9"/>
      <name val="Arial"/>
      <family val="2"/>
    </font>
    <font>
      <b/>
      <sz val="6"/>
      <name val="Arial"/>
      <family val="2"/>
    </font>
    <font>
      <sz val="9"/>
      <name val="Arial"/>
      <family val="2"/>
    </font>
    <font>
      <sz val="9"/>
      <color theme="1"/>
      <name val="Arial"/>
      <family val="2"/>
    </font>
    <font>
      <b/>
      <sz val="9"/>
      <color indexed="81"/>
      <name val="Tahoma"/>
      <family val="2"/>
    </font>
    <font>
      <sz val="9"/>
      <color indexed="81"/>
      <name val="Tahoma"/>
      <family val="2"/>
    </font>
    <font>
      <b/>
      <sz val="9"/>
      <color indexed="81"/>
      <name val="Tahoma"/>
      <charset val="1"/>
    </font>
    <font>
      <sz val="9"/>
      <color indexed="81"/>
      <name val="Tahoma"/>
      <charset val="1"/>
    </font>
    <font>
      <sz val="11"/>
      <color theme="1"/>
      <name val="Calibri"/>
      <family val="2"/>
      <scheme val="minor"/>
    </font>
    <font>
      <sz val="11"/>
      <color rgb="FFFF0000"/>
      <name val="Calibri"/>
      <family val="2"/>
      <scheme val="minor"/>
    </font>
    <font>
      <sz val="9"/>
      <color theme="1"/>
      <name val="Calibri"/>
      <family val="2"/>
      <scheme val="minor"/>
    </font>
    <font>
      <b/>
      <sz val="12"/>
      <color rgb="FFFF0000"/>
      <name val="Calibri"/>
      <family val="2"/>
      <scheme val="minor"/>
    </font>
    <font>
      <sz val="12"/>
      <name val="Arial"/>
      <family val="2"/>
    </font>
  </fonts>
  <fills count="21">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8" tint="-0.249977111117893"/>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D1E8FF"/>
        <bgColor indexed="64"/>
      </patternFill>
    </fill>
    <fill>
      <patternFill patternType="solid">
        <fgColor rgb="FFFFF6DD"/>
        <bgColor indexed="64"/>
      </patternFill>
    </fill>
    <fill>
      <patternFill patternType="solid">
        <fgColor rgb="FFCCFF66"/>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rgb="FF00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5"/>
      </left>
      <right/>
      <top style="thin">
        <color indexed="65"/>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indexed="64"/>
      </left>
      <right/>
      <top style="thin">
        <color indexed="64"/>
      </top>
      <bottom/>
      <diagonal/>
    </border>
  </borders>
  <cellStyleXfs count="3">
    <xf numFmtId="0" fontId="0" fillId="0" borderId="0"/>
    <xf numFmtId="165" fontId="3" fillId="0" borderId="0" applyFont="0" applyFill="0" applyBorder="0" applyAlignment="0" applyProtection="0"/>
    <xf numFmtId="43" fontId="14" fillId="0" borderId="0" applyFont="0" applyFill="0" applyBorder="0" applyAlignment="0" applyProtection="0"/>
  </cellStyleXfs>
  <cellXfs count="160">
    <xf numFmtId="0" fontId="0" fillId="0" borderId="0" xfId="0"/>
    <xf numFmtId="164" fontId="0" fillId="0" borderId="0" xfId="0" applyNumberFormat="1"/>
    <xf numFmtId="0" fontId="0" fillId="2" borderId="0" xfId="0" applyFill="1"/>
    <xf numFmtId="0" fontId="0" fillId="4" borderId="0" xfId="0" applyFill="1"/>
    <xf numFmtId="0" fontId="0" fillId="5" borderId="0" xfId="0" applyFill="1"/>
    <xf numFmtId="0" fontId="0" fillId="4" borderId="1" xfId="0" applyFill="1" applyBorder="1"/>
    <xf numFmtId="0" fontId="0" fillId="4" borderId="2" xfId="0" applyFill="1" applyBorder="1"/>
    <xf numFmtId="0" fontId="0" fillId="6" borderId="0" xfId="0" applyFill="1"/>
    <xf numFmtId="0" fontId="0" fillId="0" borderId="1" xfId="0" applyBorder="1"/>
    <xf numFmtId="0" fontId="0" fillId="2" borderId="1" xfId="0" applyFill="1" applyBorder="1"/>
    <xf numFmtId="0" fontId="0" fillId="6" borderId="1" xfId="0" applyFill="1" applyBorder="1"/>
    <xf numFmtId="164" fontId="0" fillId="3" borderId="0" xfId="0" applyNumberFormat="1" applyFill="1"/>
    <xf numFmtId="0" fontId="6" fillId="0" borderId="1" xfId="0" applyFont="1" applyBorder="1" applyAlignment="1">
      <alignment horizontal="center" vertical="center"/>
    </xf>
    <xf numFmtId="0" fontId="3" fillId="0" borderId="1" xfId="1" applyNumberFormat="1" applyFont="1" applyFill="1" applyBorder="1" applyAlignment="1">
      <alignment horizontal="center" vertical="center"/>
    </xf>
    <xf numFmtId="0" fontId="8" fillId="0" borderId="1" xfId="1" applyNumberFormat="1" applyFont="1" applyFill="1" applyBorder="1" applyAlignment="1">
      <alignment horizontal="center" vertical="center"/>
    </xf>
    <xf numFmtId="1" fontId="0" fillId="0" borderId="1" xfId="0" applyNumberFormat="1" applyBorder="1" applyAlignment="1">
      <alignment horizontal="center" vertical="center"/>
    </xf>
    <xf numFmtId="166" fontId="9" fillId="0" borderId="1" xfId="0" applyNumberFormat="1" applyFont="1" applyBorder="1" applyAlignment="1">
      <alignment horizontal="center" vertical="center"/>
    </xf>
    <xf numFmtId="1" fontId="3" fillId="0" borderId="1" xfId="0" applyNumberFormat="1" applyFont="1" applyBorder="1" applyAlignment="1">
      <alignment horizontal="center" vertical="center"/>
    </xf>
    <xf numFmtId="0" fontId="0" fillId="0" borderId="1" xfId="0" applyBorder="1" applyAlignment="1">
      <alignment horizontal="center"/>
    </xf>
    <xf numFmtId="0" fontId="6" fillId="0" borderId="1" xfId="1" applyNumberFormat="1" applyFont="1" applyFill="1" applyBorder="1" applyAlignment="1">
      <alignment horizontal="center" vertical="center"/>
    </xf>
    <xf numFmtId="0" fontId="7" fillId="0" borderId="1" xfId="1" applyNumberFormat="1" applyFont="1" applyFill="1" applyBorder="1" applyAlignment="1">
      <alignment horizontal="center" vertical="center"/>
    </xf>
    <xf numFmtId="0" fontId="4"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166" fontId="4" fillId="0" borderId="1" xfId="1" applyNumberFormat="1" applyFont="1" applyFill="1" applyBorder="1" applyAlignment="1">
      <alignment horizontal="center" vertical="center"/>
    </xf>
    <xf numFmtId="0" fontId="0" fillId="0" borderId="0" xfId="0" applyAlignment="1">
      <alignment horizontal="left"/>
    </xf>
    <xf numFmtId="0" fontId="0" fillId="0" borderId="1" xfId="0" applyBorder="1" applyAlignment="1">
      <alignment horizontal="left"/>
    </xf>
    <xf numFmtId="0" fontId="2" fillId="0" borderId="1" xfId="0" applyFont="1" applyBorder="1" applyAlignment="1">
      <alignment horizontal="center"/>
    </xf>
    <xf numFmtId="0" fontId="0" fillId="8" borderId="1" xfId="0" applyFill="1" applyBorder="1" applyAlignment="1">
      <alignment horizontal="center"/>
    </xf>
    <xf numFmtId="0" fontId="0" fillId="0" borderId="4" xfId="0" applyBorder="1" applyAlignment="1">
      <alignment horizontal="center"/>
    </xf>
    <xf numFmtId="0" fontId="0" fillId="0" borderId="5" xfId="0" applyBorder="1"/>
    <xf numFmtId="0" fontId="0" fillId="0" borderId="0" xfId="0" pivotButton="1"/>
    <xf numFmtId="0" fontId="0" fillId="0" borderId="2" xfId="0" applyBorder="1"/>
    <xf numFmtId="0" fontId="6" fillId="0" borderId="6" xfId="1" applyNumberFormat="1" applyFont="1" applyFill="1" applyBorder="1" applyAlignment="1">
      <alignment horizontal="center" vertical="center"/>
    </xf>
    <xf numFmtId="0" fontId="0" fillId="0" borderId="6" xfId="0" applyBorder="1" applyAlignment="1">
      <alignment horizontal="left"/>
    </xf>
    <xf numFmtId="0" fontId="0" fillId="7" borderId="0" xfId="0" applyFill="1"/>
    <xf numFmtId="16" fontId="0" fillId="0" borderId="1" xfId="0" applyNumberFormat="1" applyBorder="1" applyAlignment="1">
      <alignment horizontal="center"/>
    </xf>
    <xf numFmtId="2" fontId="0" fillId="0" borderId="1" xfId="0" applyNumberFormat="1" applyBorder="1" applyAlignment="1">
      <alignment horizontal="center"/>
    </xf>
    <xf numFmtId="0" fontId="0" fillId="0" borderId="7" xfId="0" applyBorder="1" applyAlignment="1">
      <alignment horizontal="center"/>
    </xf>
    <xf numFmtId="16" fontId="0" fillId="8" borderId="1" xfId="0" applyNumberFormat="1" applyFill="1" applyBorder="1" applyAlignment="1">
      <alignment horizontal="center"/>
    </xf>
    <xf numFmtId="2" fontId="0" fillId="8" borderId="1" xfId="0" applyNumberFormat="1" applyFill="1" applyBorder="1" applyAlignment="1">
      <alignment horizontal="center"/>
    </xf>
    <xf numFmtId="16" fontId="0" fillId="0" borderId="2" xfId="0" applyNumberFormat="1" applyBorder="1" applyAlignment="1">
      <alignment horizontal="center"/>
    </xf>
    <xf numFmtId="16" fontId="0" fillId="0" borderId="4" xfId="0" applyNumberFormat="1" applyBorder="1" applyAlignment="1">
      <alignment horizontal="center"/>
    </xf>
    <xf numFmtId="2" fontId="0" fillId="0" borderId="4" xfId="0" applyNumberFormat="1" applyBorder="1" applyAlignment="1">
      <alignment horizontal="center"/>
    </xf>
    <xf numFmtId="167" fontId="0" fillId="0" borderId="1" xfId="0" applyNumberFormat="1" applyBorder="1" applyAlignment="1">
      <alignment horizontal="center"/>
    </xf>
    <xf numFmtId="2" fontId="0" fillId="0" borderId="7" xfId="0" applyNumberFormat="1" applyBorder="1" applyAlignment="1">
      <alignment horizontal="center"/>
    </xf>
    <xf numFmtId="167" fontId="0" fillId="8" borderId="1" xfId="0" applyNumberFormat="1" applyFill="1" applyBorder="1" applyAlignment="1">
      <alignment horizontal="center"/>
    </xf>
    <xf numFmtId="2" fontId="0" fillId="0" borderId="6" xfId="0" applyNumberFormat="1" applyBorder="1" applyAlignment="1">
      <alignment horizontal="center"/>
    </xf>
    <xf numFmtId="2" fontId="0" fillId="8" borderId="6" xfId="0" applyNumberFormat="1" applyFill="1" applyBorder="1" applyAlignment="1">
      <alignment horizontal="center"/>
    </xf>
    <xf numFmtId="0" fontId="2" fillId="0" borderId="0" xfId="0" applyFont="1"/>
    <xf numFmtId="43" fontId="0" fillId="6" borderId="1" xfId="2" applyFont="1" applyFill="1" applyBorder="1"/>
    <xf numFmtId="43" fontId="0" fillId="0" borderId="0" xfId="2" applyFont="1"/>
    <xf numFmtId="168" fontId="0" fillId="0" borderId="2" xfId="2" applyNumberFormat="1" applyFont="1" applyBorder="1" applyAlignment="1">
      <alignment horizontal="left"/>
    </xf>
    <xf numFmtId="0" fontId="0" fillId="0" borderId="2" xfId="0" applyBorder="1" applyAlignment="1">
      <alignment horizontal="center"/>
    </xf>
    <xf numFmtId="168" fontId="0" fillId="0" borderId="2" xfId="2" applyNumberFormat="1" applyFont="1" applyBorder="1" applyAlignment="1">
      <alignment horizontal="center"/>
    </xf>
    <xf numFmtId="0" fontId="0" fillId="0" borderId="0" xfId="0" applyAlignment="1">
      <alignment horizontal="center"/>
    </xf>
    <xf numFmtId="168" fontId="0" fillId="7" borderId="2" xfId="2" applyNumberFormat="1" applyFont="1" applyFill="1" applyBorder="1" applyAlignment="1">
      <alignment horizontal="left"/>
    </xf>
    <xf numFmtId="0" fontId="0" fillId="9" borderId="2" xfId="0" applyFill="1" applyBorder="1"/>
    <xf numFmtId="0" fontId="2" fillId="0" borderId="3" xfId="0" applyFont="1" applyBorder="1" applyAlignment="1">
      <alignment horizontal="center"/>
    </xf>
    <xf numFmtId="0" fontId="15" fillId="10" borderId="0" xfId="0" applyFont="1" applyFill="1"/>
    <xf numFmtId="0" fontId="0" fillId="10" borderId="0" xfId="0" applyFill="1"/>
    <xf numFmtId="49" fontId="0" fillId="10" borderId="0" xfId="0" applyNumberFormat="1" applyFill="1"/>
    <xf numFmtId="47" fontId="0" fillId="10" borderId="0" xfId="0" applyNumberFormat="1" applyFill="1"/>
    <xf numFmtId="0" fontId="0" fillId="9" borderId="2" xfId="0" applyFill="1" applyBorder="1" applyAlignment="1">
      <alignment horizontal="center"/>
    </xf>
    <xf numFmtId="0" fontId="0" fillId="11" borderId="2" xfId="0" applyFill="1" applyBorder="1" applyAlignment="1">
      <alignment horizontal="left"/>
    </xf>
    <xf numFmtId="43" fontId="0" fillId="11" borderId="2" xfId="2" applyFont="1" applyFill="1" applyBorder="1" applyAlignment="1">
      <alignment horizontal="center"/>
    </xf>
    <xf numFmtId="168" fontId="0" fillId="11" borderId="2" xfId="2" applyNumberFormat="1" applyFont="1" applyFill="1" applyBorder="1" applyAlignment="1">
      <alignment horizontal="left"/>
    </xf>
    <xf numFmtId="0" fontId="0" fillId="0" borderId="0" xfId="2" applyNumberFormat="1" applyFont="1"/>
    <xf numFmtId="0" fontId="0" fillId="6" borderId="0" xfId="2" applyNumberFormat="1" applyFont="1" applyFill="1"/>
    <xf numFmtId="49" fontId="0" fillId="12" borderId="0" xfId="0" applyNumberFormat="1" applyFill="1"/>
    <xf numFmtId="47" fontId="0" fillId="13" borderId="0" xfId="0" applyNumberFormat="1" applyFill="1"/>
    <xf numFmtId="0" fontId="0" fillId="0" borderId="3" xfId="0" applyBorder="1" applyAlignment="1">
      <alignment horizontal="left"/>
    </xf>
    <xf numFmtId="0" fontId="6" fillId="0" borderId="8" xfId="1" applyNumberFormat="1" applyFont="1" applyFill="1" applyBorder="1" applyAlignment="1">
      <alignment horizontal="center" vertical="center"/>
    </xf>
    <xf numFmtId="49" fontId="0" fillId="13" borderId="0" xfId="0" applyNumberFormat="1" applyFill="1"/>
    <xf numFmtId="0" fontId="0" fillId="9" borderId="0" xfId="0" applyFill="1"/>
    <xf numFmtId="49" fontId="2" fillId="12" borderId="0" xfId="0" applyNumberFormat="1" applyFont="1" applyFill="1"/>
    <xf numFmtId="0" fontId="0" fillId="7" borderId="1" xfId="0" applyFill="1" applyBorder="1"/>
    <xf numFmtId="49" fontId="0" fillId="12" borderId="1" xfId="0" applyNumberFormat="1" applyFill="1" applyBorder="1"/>
    <xf numFmtId="49" fontId="0" fillId="0" borderId="0" xfId="0" applyNumberFormat="1"/>
    <xf numFmtId="2" fontId="0" fillId="0" borderId="0" xfId="0" applyNumberFormat="1"/>
    <xf numFmtId="166" fontId="6" fillId="0" borderId="1" xfId="1" applyNumberFormat="1" applyFont="1" applyFill="1" applyBorder="1" applyAlignment="1">
      <alignment horizontal="center" vertical="center"/>
    </xf>
    <xf numFmtId="166" fontId="0" fillId="0" borderId="0" xfId="0" applyNumberFormat="1"/>
    <xf numFmtId="43" fontId="2" fillId="0" borderId="1" xfId="2" applyFont="1" applyBorder="1" applyAlignment="1">
      <alignment horizontal="center"/>
    </xf>
    <xf numFmtId="43" fontId="0" fillId="0" borderId="1" xfId="2" applyFont="1" applyBorder="1" applyAlignment="1">
      <alignment horizontal="center"/>
    </xf>
    <xf numFmtId="2" fontId="0" fillId="0" borderId="1" xfId="0" applyNumberFormat="1" applyBorder="1"/>
    <xf numFmtId="43" fontId="0" fillId="0" borderId="1" xfId="0" applyNumberFormat="1" applyBorder="1"/>
    <xf numFmtId="2" fontId="0" fillId="2" borderId="1" xfId="0" applyNumberFormat="1" applyFill="1" applyBorder="1"/>
    <xf numFmtId="49" fontId="0" fillId="14" borderId="0" xfId="0" applyNumberFormat="1" applyFill="1"/>
    <xf numFmtId="0" fontId="0" fillId="2" borderId="3" xfId="0" applyFill="1" applyBorder="1"/>
    <xf numFmtId="168" fontId="0" fillId="0" borderId="0" xfId="2" applyNumberFormat="1" applyFont="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6" fillId="7" borderId="1" xfId="1" applyNumberFormat="1" applyFont="1" applyFill="1" applyBorder="1" applyAlignment="1">
      <alignment horizontal="center" vertical="center"/>
    </xf>
    <xf numFmtId="0" fontId="2" fillId="0" borderId="1" xfId="0" applyFont="1" applyBorder="1"/>
    <xf numFmtId="0" fontId="0" fillId="10" borderId="1" xfId="0" applyFill="1" applyBorder="1"/>
    <xf numFmtId="0" fontId="16" fillId="0" borderId="0" xfId="0" applyFont="1"/>
    <xf numFmtId="2" fontId="0" fillId="0" borderId="0" xfId="0" pivotButton="1" applyNumberFormat="1"/>
    <xf numFmtId="2" fontId="0" fillId="12" borderId="0" xfId="0" applyNumberFormat="1" applyFill="1"/>
    <xf numFmtId="164" fontId="17" fillId="3" borderId="0" xfId="0" applyNumberFormat="1" applyFont="1" applyFill="1"/>
    <xf numFmtId="164" fontId="0" fillId="3" borderId="1" xfId="0" applyNumberFormat="1" applyFill="1" applyBorder="1"/>
    <xf numFmtId="0" fontId="0" fillId="6" borderId="1" xfId="2" applyNumberFormat="1" applyFont="1" applyFill="1" applyBorder="1"/>
    <xf numFmtId="0" fontId="0" fillId="3" borderId="1" xfId="0" applyFill="1" applyBorder="1"/>
    <xf numFmtId="0" fontId="5" fillId="15" borderId="1" xfId="1" applyNumberFormat="1" applyFont="1" applyFill="1" applyBorder="1" applyAlignment="1">
      <alignment horizontal="center" vertical="center"/>
    </xf>
    <xf numFmtId="0" fontId="5" fillId="0" borderId="1" xfId="1" applyNumberFormat="1" applyFont="1" applyFill="1" applyBorder="1" applyAlignment="1">
      <alignment horizontal="center" vertical="center"/>
    </xf>
    <xf numFmtId="168" fontId="0" fillId="0" borderId="1" xfId="2" applyNumberFormat="1" applyFont="1" applyBorder="1"/>
    <xf numFmtId="0" fontId="0" fillId="0" borderId="1" xfId="2" applyNumberFormat="1" applyFont="1" applyBorder="1"/>
    <xf numFmtId="0" fontId="0" fillId="5" borderId="1" xfId="0" applyFill="1" applyBorder="1"/>
    <xf numFmtId="47" fontId="0" fillId="13" borderId="1" xfId="0" applyNumberFormat="1" applyFill="1" applyBorder="1"/>
    <xf numFmtId="49" fontId="0" fillId="0" borderId="1" xfId="0" applyNumberFormat="1" applyBorder="1"/>
    <xf numFmtId="0" fontId="3" fillId="15" borderId="1" xfId="1" applyNumberFormat="1" applyFont="1" applyFill="1" applyBorder="1" applyAlignment="1">
      <alignment horizontal="center" vertical="center"/>
    </xf>
    <xf numFmtId="0" fontId="15" fillId="10" borderId="1" xfId="0" applyFont="1" applyFill="1" applyBorder="1"/>
    <xf numFmtId="49" fontId="0" fillId="10" borderId="1" xfId="0" applyNumberFormat="1" applyFill="1" applyBorder="1"/>
    <xf numFmtId="47" fontId="0" fillId="10" borderId="1" xfId="0" applyNumberFormat="1" applyFill="1" applyBorder="1"/>
    <xf numFmtId="0" fontId="0" fillId="2" borderId="2" xfId="0" applyFill="1" applyBorder="1"/>
    <xf numFmtId="0" fontId="3" fillId="0" borderId="2" xfId="1" applyNumberFormat="1" applyFont="1" applyFill="1" applyBorder="1" applyAlignment="1">
      <alignment horizontal="center" vertical="center"/>
    </xf>
    <xf numFmtId="0" fontId="6" fillId="16" borderId="1" xfId="0" applyFont="1" applyFill="1" applyBorder="1" applyAlignment="1">
      <alignment horizontal="center" vertical="center"/>
    </xf>
    <xf numFmtId="164" fontId="0" fillId="16" borderId="1" xfId="0" applyNumberFormat="1" applyFill="1" applyBorder="1"/>
    <xf numFmtId="0" fontId="0" fillId="16" borderId="1" xfId="0" applyFill="1" applyBorder="1"/>
    <xf numFmtId="168" fontId="0" fillId="16" borderId="1" xfId="2" applyNumberFormat="1" applyFont="1" applyFill="1" applyBorder="1"/>
    <xf numFmtId="0" fontId="0" fillId="4" borderId="4" xfId="0" applyFill="1" applyBorder="1"/>
    <xf numFmtId="0" fontId="0" fillId="4" borderId="17" xfId="0" applyFill="1" applyBorder="1"/>
    <xf numFmtId="0" fontId="0" fillId="0" borderId="0" xfId="2" applyNumberFormat="1" applyFont="1" applyFill="1" applyBorder="1"/>
    <xf numFmtId="47" fontId="0" fillId="0" borderId="0" xfId="0" applyNumberFormat="1"/>
    <xf numFmtId="166" fontId="0" fillId="3" borderId="1" xfId="0" applyNumberFormat="1" applyFill="1" applyBorder="1"/>
    <xf numFmtId="168" fontId="0" fillId="16" borderId="1" xfId="0" applyNumberFormat="1" applyFill="1" applyBorder="1"/>
    <xf numFmtId="0" fontId="0" fillId="17" borderId="1" xfId="0" applyFill="1" applyBorder="1"/>
    <xf numFmtId="2" fontId="0" fillId="17" borderId="1" xfId="0" applyNumberFormat="1" applyFill="1" applyBorder="1"/>
    <xf numFmtId="2" fontId="0" fillId="12" borderId="1" xfId="0" applyNumberFormat="1" applyFill="1" applyBorder="1"/>
    <xf numFmtId="166" fontId="0" fillId="15" borderId="0" xfId="0" applyNumberFormat="1" applyFill="1"/>
    <xf numFmtId="1" fontId="2" fillId="0" borderId="1" xfId="0" applyNumberFormat="1" applyFont="1" applyBorder="1"/>
    <xf numFmtId="0" fontId="0" fillId="0" borderId="1" xfId="0" pivotButton="1" applyBorder="1"/>
    <xf numFmtId="2" fontId="0" fillId="6" borderId="1" xfId="0" applyNumberFormat="1" applyFill="1" applyBorder="1"/>
    <xf numFmtId="164" fontId="17" fillId="3" borderId="1" xfId="0" applyNumberFormat="1" applyFont="1" applyFill="1" applyBorder="1" applyAlignment="1">
      <alignment horizontal="left"/>
    </xf>
    <xf numFmtId="0" fontId="3" fillId="0" borderId="1" xfId="0" applyFont="1" applyBorder="1" applyAlignment="1">
      <alignment horizontal="center" vertical="center"/>
    </xf>
    <xf numFmtId="0" fontId="18" fillId="0" borderId="1" xfId="1" applyNumberFormat="1" applyFont="1" applyFill="1" applyBorder="1" applyAlignment="1">
      <alignment horizontal="center" vertical="center"/>
    </xf>
    <xf numFmtId="0" fontId="0" fillId="15" borderId="1" xfId="0" applyFill="1" applyBorder="1"/>
    <xf numFmtId="2" fontId="0" fillId="15" borderId="1" xfId="0" applyNumberFormat="1" applyFill="1" applyBorder="1"/>
    <xf numFmtId="0" fontId="0" fillId="17" borderId="6" xfId="0" applyFill="1" applyBorder="1"/>
    <xf numFmtId="166" fontId="0" fillId="15" borderId="1" xfId="0" applyNumberFormat="1" applyFill="1" applyBorder="1"/>
    <xf numFmtId="166" fontId="0" fillId="0" borderId="1" xfId="0" applyNumberFormat="1" applyBorder="1"/>
    <xf numFmtId="2" fontId="0" fillId="12" borderId="6" xfId="0" applyNumberFormat="1" applyFill="1" applyBorder="1"/>
    <xf numFmtId="0" fontId="0" fillId="18" borderId="1" xfId="0" applyFill="1" applyBorder="1"/>
    <xf numFmtId="2" fontId="0" fillId="18" borderId="1" xfId="0" applyNumberFormat="1" applyFill="1" applyBorder="1"/>
    <xf numFmtId="166" fontId="0" fillId="18" borderId="1" xfId="0" applyNumberFormat="1" applyFill="1" applyBorder="1"/>
    <xf numFmtId="2" fontId="0" fillId="3" borderId="1" xfId="0" applyNumberFormat="1" applyFill="1" applyBorder="1"/>
    <xf numFmtId="16" fontId="0" fillId="20" borderId="1" xfId="0" applyNumberFormat="1" applyFill="1" applyBorder="1" applyAlignment="1">
      <alignment horizontal="center"/>
    </xf>
    <xf numFmtId="0" fontId="0" fillId="20" borderId="1" xfId="0" applyFill="1" applyBorder="1" applyAlignment="1">
      <alignment horizontal="center"/>
    </xf>
    <xf numFmtId="2" fontId="0" fillId="20" borderId="1" xfId="0" applyNumberFormat="1" applyFill="1" applyBorder="1" applyAlignment="1">
      <alignment horizontal="center"/>
    </xf>
    <xf numFmtId="0" fontId="0" fillId="20" borderId="0" xfId="0" applyFill="1" applyAlignment="1">
      <alignment horizontal="center"/>
    </xf>
    <xf numFmtId="0" fontId="0" fillId="20" borderId="0" xfId="0" applyFill="1"/>
    <xf numFmtId="0" fontId="2" fillId="20" borderId="1" xfId="0" applyFont="1" applyFill="1" applyBorder="1" applyAlignment="1">
      <alignment horizontal="center"/>
    </xf>
    <xf numFmtId="0" fontId="2" fillId="20" borderId="0" xfId="0" applyFont="1" applyFill="1" applyAlignment="1">
      <alignment horizontal="center"/>
    </xf>
    <xf numFmtId="0" fontId="2" fillId="16" borderId="1" xfId="0" applyFont="1" applyFill="1" applyBorder="1" applyAlignment="1">
      <alignment horizontal="center"/>
    </xf>
    <xf numFmtId="0" fontId="2" fillId="19" borderId="1" xfId="0" applyFont="1" applyFill="1" applyBorder="1" applyAlignment="1">
      <alignment horizontal="center"/>
    </xf>
    <xf numFmtId="0" fontId="2" fillId="7" borderId="1" xfId="0" applyFont="1" applyFill="1" applyBorder="1" applyAlignment="1">
      <alignment horizontal="center"/>
    </xf>
  </cellXfs>
  <cellStyles count="3">
    <cellStyle name="Comma" xfId="2" builtinId="3"/>
    <cellStyle name="Comma 2 2" xfId="1" xr:uid="{00000000-0005-0000-0000-000000000000}"/>
    <cellStyle name="Normal" xfId="0" builtinId="0"/>
  </cellStyles>
  <dxfs count="78">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gradientFill degree="135">
          <stop position="0">
            <color theme="0"/>
          </stop>
          <stop position="1">
            <color theme="4" tint="0.59999389629810485"/>
          </stop>
        </gradientFill>
      </fill>
    </dxf>
    <dxf>
      <font>
        <strike/>
        <color rgb="FFFF0000"/>
      </font>
    </dxf>
    <dxf>
      <font>
        <strike/>
        <color rgb="FFFF0000"/>
      </font>
    </dxf>
    <dxf>
      <font>
        <strike/>
        <color rgb="FFFF0000"/>
      </font>
    </dxf>
    <dxf>
      <font>
        <strike/>
        <color rgb="FFFF0000"/>
      </font>
    </dxf>
    <dxf>
      <fill>
        <gradientFill degree="135">
          <stop position="0">
            <color theme="0"/>
          </stop>
          <stop position="1">
            <color theme="4" tint="0.59999389629810485"/>
          </stop>
        </gradientFill>
      </fill>
    </dxf>
    <dxf>
      <font>
        <strike/>
        <color rgb="FFFF0000"/>
      </font>
    </dxf>
    <dxf>
      <font>
        <strike/>
        <color rgb="FFFF0000"/>
      </font>
    </dxf>
    <dxf>
      <font>
        <strike/>
        <color rgb="FFFF0000"/>
      </font>
    </dxf>
    <dxf>
      <font>
        <strike/>
        <color rgb="FFFF0000"/>
      </font>
    </dxf>
    <dxf>
      <fill>
        <gradientFill degree="135">
          <stop position="0">
            <color theme="0"/>
          </stop>
          <stop position="1">
            <color theme="4" tint="0.59999389629810485"/>
          </stop>
        </gradientFill>
      </fill>
    </dxf>
    <dxf>
      <font>
        <strike/>
        <color rgb="FFFF0000"/>
      </font>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numFmt numFmtId="2" formatCode="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2" formatCode="0.00"/>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border>
        <top/>
        <bottom/>
      </border>
    </dxf>
    <dxf>
      <fill>
        <patternFill patternType="none">
          <bgColor auto="1"/>
        </patternFill>
      </fill>
    </dxf>
    <dxf>
      <font>
        <strike/>
        <color rgb="FFFF0000"/>
      </font>
    </dxf>
    <dxf>
      <font>
        <strike/>
        <color rgb="FFFF0000"/>
      </font>
    </dxf>
    <dxf>
      <fill>
        <gradientFill degree="135">
          <stop position="0">
            <color theme="0"/>
          </stop>
          <stop position="1">
            <color theme="4" tint="0.59999389629810485"/>
          </stop>
        </gradientFill>
      </fill>
    </dxf>
    <dxf>
      <font>
        <strike/>
        <color rgb="FFFF0000"/>
      </font>
    </dxf>
    <dxf>
      <font>
        <strike/>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pivotCacheDefinition" Target="pivotCache/pivotCacheDefinition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Easy%20Publish%20Prime(To_Be_Live)\HOPP\Masters%20HOPP%20final.xlsx" TargetMode="External"/><Relationship Id="rId1" Type="http://schemas.openxmlformats.org/officeDocument/2006/relationships/externalLinkPath" Target="Masters%20HOPP%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FG"/>
      <sheetName val="Item"/>
      <sheetName val="PaperMaster"/>
      <sheetName val="02"/>
      <sheetName val="05"/>
      <sheetName val="06"/>
      <sheetName val="DefaltMaster"/>
      <sheetName val="Sheet2"/>
      <sheetName val="Sheet1"/>
      <sheetName val="Sheet4"/>
      <sheetName val="INDEx"/>
    </sheetNames>
    <sheetDataSet>
      <sheetData sheetId="0"/>
      <sheetData sheetId="1">
        <row r="2">
          <cell r="AL2" t="str">
            <v>Barcode[FG]</v>
          </cell>
          <cell r="AM2" t="str">
            <v>Group</v>
          </cell>
          <cell r="AN2" t="str">
            <v>Barcode [UFG_Title]</v>
          </cell>
          <cell r="AO2" t="str">
            <v>TOTAL ORDER QTY.</v>
          </cell>
          <cell r="AP2" t="str">
            <v>Size in MM</v>
          </cell>
          <cell r="AQ2" t="str">
            <v>pages</v>
          </cell>
          <cell r="AR2" t="str">
            <v>Index</v>
          </cell>
          <cell r="AS2" t="str">
            <v>IndexType</v>
          </cell>
          <cell r="AT2" t="str">
            <v>Ruling type</v>
          </cell>
          <cell r="AU2" t="str">
            <v>Binding Type</v>
          </cell>
          <cell r="AV2" t="str">
            <v>Pouch Qty</v>
          </cell>
          <cell r="AW2" t="str">
            <v>Bindle Qty</v>
          </cell>
          <cell r="AX2" t="str">
            <v>Printing</v>
          </cell>
          <cell r="AY2" t="str">
            <v>Lamination</v>
          </cell>
          <cell r="AZ2" t="str">
            <v>Board (O)</v>
          </cell>
          <cell r="BA2" t="str">
            <v>GSM (O)</v>
          </cell>
          <cell r="BB2" t="str">
            <v>Board Size (O)</v>
          </cell>
          <cell r="BC2" t="str">
            <v>Ups (O)</v>
          </cell>
          <cell r="BD2" t="str">
            <v>Total Sheets (O) Incl. Extra</v>
          </cell>
          <cell r="BE2" t="str">
            <v>Board Wgt. Incl. Extra (O)</v>
          </cell>
          <cell r="BF2" t="str">
            <v>Paper</v>
          </cell>
          <cell r="BG2" t="str">
            <v>GSM</v>
          </cell>
          <cell r="BH2" t="str">
            <v>Width</v>
          </cell>
          <cell r="BI2" t="str">
            <v>L (Cut-off)</v>
          </cell>
          <cell r="BJ2" t="str">
            <v>Pg / Frm</v>
          </cell>
          <cell r="BK2" t="str">
            <v>No. of forms / book</v>
          </cell>
          <cell r="BL2" t="str">
            <v xml:space="preserve">Reel Wgt. </v>
          </cell>
          <cell r="BM2" t="str">
            <v>Sheets</v>
          </cell>
          <cell r="BN2" t="str">
            <v>Barcode</v>
          </cell>
          <cell r="BO2" t="str">
            <v>Size</v>
          </cell>
          <cell r="BP2" t="str">
            <v>UFG</v>
          </cell>
          <cell r="BQ2" t="str">
            <v>Code</v>
          </cell>
        </row>
        <row r="3">
          <cell r="AL3" t="str">
            <v>Writer A4 Premium Mrp 50</v>
          </cell>
          <cell r="AM3" t="str">
            <v>Premium</v>
          </cell>
          <cell r="AN3" t="str">
            <v>Writer A4 Premium Mrp 50</v>
          </cell>
          <cell r="AO3">
            <v>1000</v>
          </cell>
          <cell r="AP3" t="str">
            <v>210 x 290</v>
          </cell>
          <cell r="AQ3">
            <v>76</v>
          </cell>
          <cell r="AR3">
            <v>4</v>
          </cell>
          <cell r="AS3" t="str">
            <v>Index</v>
          </cell>
          <cell r="AT3" t="str">
            <v>Single line</v>
          </cell>
          <cell r="AU3" t="str">
            <v>Pining</v>
          </cell>
          <cell r="AV3">
            <v>10</v>
          </cell>
          <cell r="AW3">
            <v>50</v>
          </cell>
          <cell r="AX3" t="str">
            <v>4+1</v>
          </cell>
          <cell r="AY3" t="str">
            <v>Full</v>
          </cell>
          <cell r="AZ3" t="str">
            <v>WB</v>
          </cell>
          <cell r="BA3">
            <v>280</v>
          </cell>
          <cell r="BB3" t="str">
            <v>880 x 860</v>
          </cell>
          <cell r="BC3">
            <v>6</v>
          </cell>
          <cell r="BD3">
            <v>166.66666666666666</v>
          </cell>
          <cell r="BE3">
            <v>3.5317333333333333E-2</v>
          </cell>
          <cell r="BF3" t="str">
            <v>Trident</v>
          </cell>
          <cell r="BG3">
            <v>64</v>
          </cell>
          <cell r="BH3">
            <v>88</v>
          </cell>
          <cell r="BI3">
            <v>42</v>
          </cell>
          <cell r="BJ3">
            <v>12</v>
          </cell>
          <cell r="BK3">
            <v>6.333333333333333</v>
          </cell>
          <cell r="BL3">
            <v>0.14981119999999998</v>
          </cell>
          <cell r="BM3">
            <v>6666.666666666667</v>
          </cell>
          <cell r="BN3" t="str">
            <v>Writer A4 Premium Mrp 50</v>
          </cell>
          <cell r="BO3" t="str">
            <v>88.00X42.00</v>
          </cell>
          <cell r="BP3" t="str">
            <v>Rulling-Single line-[210 x 290]</v>
          </cell>
          <cell r="BQ3" t="str">
            <v>000001</v>
          </cell>
          <cell r="BR3">
            <v>0.33333333333333331</v>
          </cell>
        </row>
        <row r="4">
          <cell r="AL4" t="str">
            <v>Writer A4 Premium Mrp 50</v>
          </cell>
          <cell r="AM4" t="str">
            <v>Premium</v>
          </cell>
          <cell r="AN4" t="str">
            <v>Writer A4 Premium Mrp 50</v>
          </cell>
          <cell r="AO4">
            <v>1000</v>
          </cell>
          <cell r="AP4" t="str">
            <v>210 x 290</v>
          </cell>
          <cell r="AQ4">
            <v>76</v>
          </cell>
          <cell r="AR4">
            <v>4</v>
          </cell>
          <cell r="AS4" t="str">
            <v>Index</v>
          </cell>
          <cell r="AT4" t="str">
            <v>Unrulled</v>
          </cell>
          <cell r="AU4" t="str">
            <v>Pining</v>
          </cell>
          <cell r="AV4">
            <v>10</v>
          </cell>
          <cell r="AW4">
            <v>50</v>
          </cell>
          <cell r="AX4" t="str">
            <v>4+1</v>
          </cell>
          <cell r="AY4" t="str">
            <v>Full</v>
          </cell>
          <cell r="AZ4" t="str">
            <v>WB</v>
          </cell>
          <cell r="BA4">
            <v>280</v>
          </cell>
          <cell r="BB4" t="str">
            <v>880 x 860</v>
          </cell>
          <cell r="BC4">
            <v>6</v>
          </cell>
          <cell r="BD4">
            <v>166.66666666666666</v>
          </cell>
          <cell r="BE4">
            <v>3.5317333333333333E-2</v>
          </cell>
          <cell r="BF4" t="str">
            <v>Trident</v>
          </cell>
          <cell r="BG4">
            <v>64</v>
          </cell>
          <cell r="BH4">
            <v>88</v>
          </cell>
          <cell r="BI4">
            <v>42</v>
          </cell>
          <cell r="BJ4">
            <v>12</v>
          </cell>
          <cell r="BK4">
            <v>6.333333333333333</v>
          </cell>
          <cell r="BL4">
            <v>0.14981119999999998</v>
          </cell>
          <cell r="BM4">
            <v>6666.666666666667</v>
          </cell>
          <cell r="BN4" t="str">
            <v>Writer A4 Premium Mrp 50</v>
          </cell>
          <cell r="BO4" t="str">
            <v>88.00X42.00</v>
          </cell>
          <cell r="BP4" t="str">
            <v>Rulling-Unrulled-[210 x 290]</v>
          </cell>
          <cell r="BQ4" t="str">
            <v>000002</v>
          </cell>
          <cell r="BR4">
            <v>0.33333333333333331</v>
          </cell>
        </row>
        <row r="5">
          <cell r="AL5" t="str">
            <v>Writer A4 Premium Mrp 50</v>
          </cell>
          <cell r="AM5" t="str">
            <v>Premium</v>
          </cell>
          <cell r="AN5" t="str">
            <v>Writer A4 Premium Mrp 50</v>
          </cell>
          <cell r="AO5">
            <v>1000</v>
          </cell>
          <cell r="AP5" t="str">
            <v>210 x 290</v>
          </cell>
          <cell r="AQ5">
            <v>76</v>
          </cell>
          <cell r="AR5">
            <v>4</v>
          </cell>
          <cell r="AS5" t="str">
            <v>Index</v>
          </cell>
          <cell r="AT5" t="str">
            <v>Hindi /Geometry</v>
          </cell>
          <cell r="AU5" t="str">
            <v>Pining</v>
          </cell>
          <cell r="AV5">
            <v>10</v>
          </cell>
          <cell r="AW5">
            <v>50</v>
          </cell>
          <cell r="AX5" t="str">
            <v>4+1</v>
          </cell>
          <cell r="AY5" t="str">
            <v>Full</v>
          </cell>
          <cell r="AZ5" t="str">
            <v>WB</v>
          </cell>
          <cell r="BA5">
            <v>280</v>
          </cell>
          <cell r="BB5" t="str">
            <v>880 x 860</v>
          </cell>
          <cell r="BC5">
            <v>6</v>
          </cell>
          <cell r="BD5">
            <v>166.66666666666666</v>
          </cell>
          <cell r="BE5">
            <v>3.5317333333333333E-2</v>
          </cell>
          <cell r="BF5" t="str">
            <v>Trident</v>
          </cell>
          <cell r="BG5">
            <v>64</v>
          </cell>
          <cell r="BH5">
            <v>88</v>
          </cell>
          <cell r="BI5">
            <v>42</v>
          </cell>
          <cell r="BJ5">
            <v>12</v>
          </cell>
          <cell r="BK5">
            <v>6.333333333333333</v>
          </cell>
          <cell r="BL5">
            <v>0.14981119999999998</v>
          </cell>
          <cell r="BM5">
            <v>6666.666666666667</v>
          </cell>
          <cell r="BN5" t="str">
            <v>Writer A4 Premium Mrp 50</v>
          </cell>
          <cell r="BO5" t="str">
            <v>88.00X42.00</v>
          </cell>
          <cell r="BP5" t="str">
            <v>Rulling-Hindi /Geometry-[210 x 290]</v>
          </cell>
          <cell r="BQ5" t="str">
            <v>000003</v>
          </cell>
          <cell r="BR5">
            <v>0.33333333333333331</v>
          </cell>
        </row>
        <row r="6">
          <cell r="AL6" t="str">
            <v>Writer A4 Premium Mrp 66</v>
          </cell>
          <cell r="AM6" t="str">
            <v>Premium</v>
          </cell>
          <cell r="AN6" t="str">
            <v>Writer A4 Premium Mrp 66</v>
          </cell>
          <cell r="AO6">
            <v>1000</v>
          </cell>
          <cell r="AP6" t="str">
            <v>210 x 290</v>
          </cell>
          <cell r="AQ6">
            <v>108</v>
          </cell>
          <cell r="AR6">
            <v>4</v>
          </cell>
          <cell r="AS6" t="str">
            <v>Index</v>
          </cell>
          <cell r="AT6" t="str">
            <v>Single line</v>
          </cell>
          <cell r="AU6" t="str">
            <v>Pining</v>
          </cell>
          <cell r="AV6">
            <v>8</v>
          </cell>
          <cell r="AW6">
            <v>40</v>
          </cell>
          <cell r="AX6" t="str">
            <v>4+1</v>
          </cell>
          <cell r="AY6" t="str">
            <v>Full</v>
          </cell>
          <cell r="AZ6" t="str">
            <v>WB</v>
          </cell>
          <cell r="BA6">
            <v>280</v>
          </cell>
          <cell r="BB6" t="str">
            <v>880 x 860</v>
          </cell>
          <cell r="BC6">
            <v>6</v>
          </cell>
          <cell r="BD6">
            <v>166.66666666666666</v>
          </cell>
          <cell r="BE6">
            <v>3.5317333333333333E-2</v>
          </cell>
          <cell r="BF6" t="str">
            <v>Trident</v>
          </cell>
          <cell r="BG6">
            <v>64</v>
          </cell>
          <cell r="BH6">
            <v>88</v>
          </cell>
          <cell r="BI6">
            <v>42</v>
          </cell>
          <cell r="BJ6">
            <v>12</v>
          </cell>
          <cell r="BK6">
            <v>9</v>
          </cell>
          <cell r="BL6">
            <v>0.21288959999999998</v>
          </cell>
          <cell r="BM6">
            <v>9333.3333333333339</v>
          </cell>
          <cell r="BN6" t="str">
            <v>Writer A4 Premium Mrp 66</v>
          </cell>
          <cell r="BO6" t="str">
            <v>88.00X42.00</v>
          </cell>
          <cell r="BP6" t="str">
            <v>Rulling-Single line-[210 x 290]</v>
          </cell>
          <cell r="BQ6" t="str">
            <v>000004</v>
          </cell>
          <cell r="BR6">
            <v>0.33333333333333331</v>
          </cell>
        </row>
        <row r="7">
          <cell r="AL7" t="str">
            <v>Writer A4 Premium Mrp 66</v>
          </cell>
          <cell r="AM7" t="str">
            <v>Premium</v>
          </cell>
          <cell r="AN7" t="str">
            <v>Writer A4 Premium Mrp 66</v>
          </cell>
          <cell r="AO7">
            <v>1000</v>
          </cell>
          <cell r="AP7" t="str">
            <v>210 x 290</v>
          </cell>
          <cell r="AQ7">
            <v>108</v>
          </cell>
          <cell r="AR7">
            <v>4</v>
          </cell>
          <cell r="AS7" t="str">
            <v>Index</v>
          </cell>
          <cell r="AT7" t="str">
            <v>Unrulled</v>
          </cell>
          <cell r="AU7" t="str">
            <v>Pining</v>
          </cell>
          <cell r="AV7">
            <v>8</v>
          </cell>
          <cell r="AW7">
            <v>40</v>
          </cell>
          <cell r="AX7" t="str">
            <v>4+1</v>
          </cell>
          <cell r="AY7" t="str">
            <v>Full</v>
          </cell>
          <cell r="AZ7" t="str">
            <v>WB</v>
          </cell>
          <cell r="BA7">
            <v>280</v>
          </cell>
          <cell r="BB7" t="str">
            <v>880 x 860</v>
          </cell>
          <cell r="BC7">
            <v>6</v>
          </cell>
          <cell r="BD7">
            <v>166.66666666666666</v>
          </cell>
          <cell r="BE7">
            <v>3.5317333333333333E-2</v>
          </cell>
          <cell r="BF7" t="str">
            <v>Trident</v>
          </cell>
          <cell r="BG7">
            <v>64</v>
          </cell>
          <cell r="BH7">
            <v>88</v>
          </cell>
          <cell r="BI7">
            <v>42</v>
          </cell>
          <cell r="BJ7">
            <v>12</v>
          </cell>
          <cell r="BK7">
            <v>9</v>
          </cell>
          <cell r="BL7">
            <v>0.21288959999999998</v>
          </cell>
          <cell r="BM7">
            <v>9333.3333333333339</v>
          </cell>
          <cell r="BN7" t="str">
            <v>Writer A4 Premium Mrp 66</v>
          </cell>
          <cell r="BO7" t="str">
            <v>88.00X42.00</v>
          </cell>
          <cell r="BP7" t="str">
            <v>Rulling-Unrulled-[210 x 290]</v>
          </cell>
          <cell r="BQ7" t="str">
            <v>000005</v>
          </cell>
          <cell r="BR7">
            <v>0.33333333333333331</v>
          </cell>
        </row>
        <row r="8">
          <cell r="AL8" t="str">
            <v>Writer A4 Premium Mrp 66</v>
          </cell>
          <cell r="AM8" t="str">
            <v>Premium</v>
          </cell>
          <cell r="AN8" t="str">
            <v>Writer A4 Premium Mrp 66</v>
          </cell>
          <cell r="AO8">
            <v>1000</v>
          </cell>
          <cell r="AP8" t="str">
            <v>210 x 290</v>
          </cell>
          <cell r="AQ8">
            <v>108</v>
          </cell>
          <cell r="AR8">
            <v>4</v>
          </cell>
          <cell r="AS8" t="str">
            <v>Index</v>
          </cell>
          <cell r="AT8" t="str">
            <v>Hindi /Geometry</v>
          </cell>
          <cell r="AU8" t="str">
            <v>Pining</v>
          </cell>
          <cell r="AV8">
            <v>8</v>
          </cell>
          <cell r="AW8">
            <v>40</v>
          </cell>
          <cell r="AX8" t="str">
            <v>4+1</v>
          </cell>
          <cell r="AY8" t="str">
            <v>Full</v>
          </cell>
          <cell r="AZ8" t="str">
            <v>WB</v>
          </cell>
          <cell r="BA8">
            <v>280</v>
          </cell>
          <cell r="BB8" t="str">
            <v>880 x 860</v>
          </cell>
          <cell r="BC8">
            <v>6</v>
          </cell>
          <cell r="BD8">
            <v>166.66666666666666</v>
          </cell>
          <cell r="BE8">
            <v>3.5317333333333333E-2</v>
          </cell>
          <cell r="BF8" t="str">
            <v>Trident</v>
          </cell>
          <cell r="BG8">
            <v>64</v>
          </cell>
          <cell r="BH8">
            <v>88</v>
          </cell>
          <cell r="BI8">
            <v>42</v>
          </cell>
          <cell r="BJ8">
            <v>12</v>
          </cell>
          <cell r="BK8">
            <v>9</v>
          </cell>
          <cell r="BL8">
            <v>0.21288959999999998</v>
          </cell>
          <cell r="BM8">
            <v>9333.3333333333339</v>
          </cell>
          <cell r="BN8" t="str">
            <v>Writer A4 Premium Mrp 66</v>
          </cell>
          <cell r="BO8" t="str">
            <v>88.00X42.00</v>
          </cell>
          <cell r="BP8" t="str">
            <v>Rulling-Hindi /Geometry-[210 x 290]</v>
          </cell>
          <cell r="BQ8" t="str">
            <v>000006</v>
          </cell>
          <cell r="BR8">
            <v>0.33333333333333331</v>
          </cell>
        </row>
        <row r="9">
          <cell r="AL9" t="str">
            <v>Writer A4 Premium Mrp 84</v>
          </cell>
          <cell r="AM9" t="str">
            <v>Premium</v>
          </cell>
          <cell r="AN9" t="str">
            <v>Writer A4 Premium Mrp 84</v>
          </cell>
          <cell r="AO9">
            <v>1000</v>
          </cell>
          <cell r="AP9" t="str">
            <v>210 x 290</v>
          </cell>
          <cell r="AQ9">
            <v>148</v>
          </cell>
          <cell r="AR9">
            <v>4</v>
          </cell>
          <cell r="AS9" t="str">
            <v>Index</v>
          </cell>
          <cell r="AT9" t="str">
            <v>Single line</v>
          </cell>
          <cell r="AU9" t="str">
            <v>Pining</v>
          </cell>
          <cell r="AV9">
            <v>6</v>
          </cell>
          <cell r="AW9">
            <v>30</v>
          </cell>
          <cell r="AX9" t="str">
            <v>4+1</v>
          </cell>
          <cell r="AY9" t="str">
            <v>Full</v>
          </cell>
          <cell r="AZ9" t="str">
            <v>WB</v>
          </cell>
          <cell r="BA9">
            <v>280</v>
          </cell>
          <cell r="BB9" t="str">
            <v>880 x 860</v>
          </cell>
          <cell r="BC9">
            <v>6</v>
          </cell>
          <cell r="BD9">
            <v>166.66666666666666</v>
          </cell>
          <cell r="BE9">
            <v>3.5317333333333333E-2</v>
          </cell>
          <cell r="BF9" t="str">
            <v>Trident</v>
          </cell>
          <cell r="BG9">
            <v>64</v>
          </cell>
          <cell r="BH9">
            <v>88</v>
          </cell>
          <cell r="BI9">
            <v>42</v>
          </cell>
          <cell r="BJ9">
            <v>12</v>
          </cell>
          <cell r="BK9">
            <v>12.333333333333334</v>
          </cell>
          <cell r="BL9">
            <v>0.29173759999999999</v>
          </cell>
          <cell r="BM9">
            <v>12666.666666666666</v>
          </cell>
          <cell r="BN9" t="str">
            <v>Writer A4 Premium Mrp 84</v>
          </cell>
          <cell r="BO9" t="str">
            <v>88.00X42.00</v>
          </cell>
          <cell r="BP9" t="str">
            <v>Rulling-Single line-[210 x 290]</v>
          </cell>
          <cell r="BQ9" t="str">
            <v>000007</v>
          </cell>
          <cell r="BR9">
            <v>0.33333333333333331</v>
          </cell>
        </row>
        <row r="10">
          <cell r="AL10" t="str">
            <v>Writer A4 Premium Mrp 84</v>
          </cell>
          <cell r="AM10" t="str">
            <v>Premium</v>
          </cell>
          <cell r="AN10" t="str">
            <v>Writer A4 Premium Mrp 84</v>
          </cell>
          <cell r="AO10">
            <v>1000</v>
          </cell>
          <cell r="AP10" t="str">
            <v>210 x 290</v>
          </cell>
          <cell r="AQ10">
            <v>148</v>
          </cell>
          <cell r="AR10">
            <v>4</v>
          </cell>
          <cell r="AS10" t="str">
            <v>Index</v>
          </cell>
          <cell r="AT10" t="str">
            <v>Unrulled</v>
          </cell>
          <cell r="AU10" t="str">
            <v>Pining</v>
          </cell>
          <cell r="AV10">
            <v>6</v>
          </cell>
          <cell r="AW10">
            <v>30</v>
          </cell>
          <cell r="AX10" t="str">
            <v>4+1</v>
          </cell>
          <cell r="AY10" t="str">
            <v>Full</v>
          </cell>
          <cell r="AZ10" t="str">
            <v>WB</v>
          </cell>
          <cell r="BA10">
            <v>280</v>
          </cell>
          <cell r="BB10" t="str">
            <v>880 x 860</v>
          </cell>
          <cell r="BC10">
            <v>6</v>
          </cell>
          <cell r="BD10">
            <v>166.66666666666666</v>
          </cell>
          <cell r="BE10">
            <v>3.5317333333333333E-2</v>
          </cell>
          <cell r="BF10" t="str">
            <v>Trident</v>
          </cell>
          <cell r="BG10">
            <v>64</v>
          </cell>
          <cell r="BH10">
            <v>88</v>
          </cell>
          <cell r="BI10">
            <v>42</v>
          </cell>
          <cell r="BJ10">
            <v>12</v>
          </cell>
          <cell r="BK10">
            <v>12.333333333333334</v>
          </cell>
          <cell r="BL10">
            <v>0.29173759999999999</v>
          </cell>
          <cell r="BM10">
            <v>12666.666666666666</v>
          </cell>
          <cell r="BN10" t="str">
            <v>Writer A4 Premium Mrp 84</v>
          </cell>
          <cell r="BO10" t="str">
            <v>88.00X42.00</v>
          </cell>
          <cell r="BP10" t="str">
            <v>Rulling-Unrulled-[210 x 290]</v>
          </cell>
          <cell r="BQ10" t="str">
            <v>000008</v>
          </cell>
          <cell r="BR10">
            <v>0.33333333333333331</v>
          </cell>
        </row>
        <row r="11">
          <cell r="AL11" t="str">
            <v>Writer A4 Premium Mrp 84</v>
          </cell>
          <cell r="AM11" t="str">
            <v>Premium</v>
          </cell>
          <cell r="AN11" t="str">
            <v>Writer A4 Premium Mrp 84</v>
          </cell>
          <cell r="AO11">
            <v>1000</v>
          </cell>
          <cell r="AP11" t="str">
            <v>210 x 290</v>
          </cell>
          <cell r="AQ11">
            <v>148</v>
          </cell>
          <cell r="AR11">
            <v>4</v>
          </cell>
          <cell r="AS11" t="str">
            <v>Index</v>
          </cell>
          <cell r="AT11" t="str">
            <v>Hindi /Geometry</v>
          </cell>
          <cell r="AU11" t="str">
            <v>Pining</v>
          </cell>
          <cell r="AV11">
            <v>6</v>
          </cell>
          <cell r="AW11">
            <v>30</v>
          </cell>
          <cell r="AX11" t="str">
            <v>4+1</v>
          </cell>
          <cell r="AY11" t="str">
            <v>Full</v>
          </cell>
          <cell r="AZ11" t="str">
            <v>WB</v>
          </cell>
          <cell r="BA11">
            <v>280</v>
          </cell>
          <cell r="BB11" t="str">
            <v>880 x 860</v>
          </cell>
          <cell r="BC11">
            <v>6</v>
          </cell>
          <cell r="BD11">
            <v>166.66666666666666</v>
          </cell>
          <cell r="BE11">
            <v>3.5317333333333333E-2</v>
          </cell>
          <cell r="BF11" t="str">
            <v>Trident</v>
          </cell>
          <cell r="BG11">
            <v>64</v>
          </cell>
          <cell r="BH11">
            <v>88</v>
          </cell>
          <cell r="BI11">
            <v>42</v>
          </cell>
          <cell r="BJ11">
            <v>12</v>
          </cell>
          <cell r="BK11">
            <v>12.333333333333334</v>
          </cell>
          <cell r="BL11">
            <v>0.29173759999999999</v>
          </cell>
          <cell r="BM11">
            <v>12666.666666666666</v>
          </cell>
          <cell r="BN11" t="str">
            <v>Writer A4 Premium Mrp 84</v>
          </cell>
          <cell r="BO11" t="str">
            <v>88.00X42.00</v>
          </cell>
          <cell r="BP11" t="str">
            <v>Rulling-Hindi /Geometry-[210 x 290]</v>
          </cell>
          <cell r="BQ11" t="str">
            <v>000009</v>
          </cell>
          <cell r="BR11">
            <v>0.33333333333333331</v>
          </cell>
        </row>
        <row r="12">
          <cell r="AL12" t="str">
            <v>Writer A4 Premium Mrp 104</v>
          </cell>
          <cell r="AM12" t="str">
            <v>Premium</v>
          </cell>
          <cell r="AN12" t="str">
            <v>Writer A4 Premium Mrp 104</v>
          </cell>
          <cell r="AO12">
            <v>1000</v>
          </cell>
          <cell r="AP12" t="str">
            <v>210 x 290</v>
          </cell>
          <cell r="AQ12">
            <v>184</v>
          </cell>
          <cell r="AR12">
            <v>4</v>
          </cell>
          <cell r="AS12" t="str">
            <v>Index</v>
          </cell>
          <cell r="AT12" t="str">
            <v>Single line</v>
          </cell>
          <cell r="AU12" t="str">
            <v>Pining</v>
          </cell>
          <cell r="AV12">
            <v>5</v>
          </cell>
          <cell r="AW12">
            <v>25</v>
          </cell>
          <cell r="AX12" t="str">
            <v>4+1</v>
          </cell>
          <cell r="AY12" t="str">
            <v>Full</v>
          </cell>
          <cell r="AZ12" t="str">
            <v>WB</v>
          </cell>
          <cell r="BA12">
            <v>280</v>
          </cell>
          <cell r="BB12" t="str">
            <v>880 x 860</v>
          </cell>
          <cell r="BC12">
            <v>6</v>
          </cell>
          <cell r="BD12">
            <v>166.66666666666666</v>
          </cell>
          <cell r="BE12">
            <v>3.5317333333333333E-2</v>
          </cell>
          <cell r="BF12" t="str">
            <v>Trident</v>
          </cell>
          <cell r="BG12">
            <v>64</v>
          </cell>
          <cell r="BH12">
            <v>88</v>
          </cell>
          <cell r="BI12">
            <v>42</v>
          </cell>
          <cell r="BJ12">
            <v>12</v>
          </cell>
          <cell r="BK12">
            <v>15.333333333333334</v>
          </cell>
          <cell r="BL12">
            <v>0.36270079999999999</v>
          </cell>
          <cell r="BM12">
            <v>15666.666666666666</v>
          </cell>
          <cell r="BN12" t="str">
            <v>Writer A4 Premium Mrp 104</v>
          </cell>
          <cell r="BO12" t="str">
            <v>88.00X42.00</v>
          </cell>
          <cell r="BP12" t="str">
            <v>Rulling-Single line-[210 x 290]</v>
          </cell>
          <cell r="BQ12" t="str">
            <v>000010</v>
          </cell>
          <cell r="BR12">
            <v>0.33333333333333331</v>
          </cell>
        </row>
        <row r="13">
          <cell r="AL13" t="str">
            <v>Writer A4 Premium Mrp 104</v>
          </cell>
          <cell r="AM13" t="str">
            <v>Premium</v>
          </cell>
          <cell r="AN13" t="str">
            <v>Writer A4 Premium Mrp 104</v>
          </cell>
          <cell r="AO13">
            <v>1000</v>
          </cell>
          <cell r="AP13" t="str">
            <v>210 x 290</v>
          </cell>
          <cell r="AQ13">
            <v>184</v>
          </cell>
          <cell r="AR13">
            <v>4</v>
          </cell>
          <cell r="AS13" t="str">
            <v>Index</v>
          </cell>
          <cell r="AT13" t="str">
            <v>Unrulled</v>
          </cell>
          <cell r="AU13" t="str">
            <v>Pining</v>
          </cell>
          <cell r="AV13">
            <v>5</v>
          </cell>
          <cell r="AW13">
            <v>25</v>
          </cell>
          <cell r="AX13" t="str">
            <v>4+1</v>
          </cell>
          <cell r="AY13" t="str">
            <v>Full</v>
          </cell>
          <cell r="AZ13" t="str">
            <v>WB</v>
          </cell>
          <cell r="BA13">
            <v>280</v>
          </cell>
          <cell r="BB13" t="str">
            <v>880 x 860</v>
          </cell>
          <cell r="BC13">
            <v>6</v>
          </cell>
          <cell r="BD13">
            <v>166.66666666666666</v>
          </cell>
          <cell r="BE13">
            <v>3.5317333333333333E-2</v>
          </cell>
          <cell r="BF13" t="str">
            <v>Trident</v>
          </cell>
          <cell r="BG13">
            <v>64</v>
          </cell>
          <cell r="BH13">
            <v>88</v>
          </cell>
          <cell r="BI13">
            <v>42</v>
          </cell>
          <cell r="BJ13">
            <v>12</v>
          </cell>
          <cell r="BK13">
            <v>15.333333333333334</v>
          </cell>
          <cell r="BL13">
            <v>0.36270079999999999</v>
          </cell>
          <cell r="BM13">
            <v>15666.666666666666</v>
          </cell>
          <cell r="BN13" t="str">
            <v>Writer A4 Premium Mrp 104</v>
          </cell>
          <cell r="BO13" t="str">
            <v>88.00X42.00</v>
          </cell>
          <cell r="BP13" t="str">
            <v>Rulling-Unrulled-[210 x 290]</v>
          </cell>
          <cell r="BQ13" t="str">
            <v>000011</v>
          </cell>
          <cell r="BR13">
            <v>0.33333333333333331</v>
          </cell>
        </row>
        <row r="14">
          <cell r="AL14" t="str">
            <v>Writer A4 Premium Mrp 104</v>
          </cell>
          <cell r="AM14" t="str">
            <v>Premium</v>
          </cell>
          <cell r="AN14" t="str">
            <v>Writer A4 Premium Mrp 104</v>
          </cell>
          <cell r="AO14">
            <v>1000</v>
          </cell>
          <cell r="AP14" t="str">
            <v>210 x 290</v>
          </cell>
          <cell r="AQ14">
            <v>184</v>
          </cell>
          <cell r="AR14">
            <v>4</v>
          </cell>
          <cell r="AS14" t="str">
            <v>Index</v>
          </cell>
          <cell r="AT14" t="str">
            <v>Hindi /Geometry</v>
          </cell>
          <cell r="AU14" t="str">
            <v>Pining</v>
          </cell>
          <cell r="AV14">
            <v>5</v>
          </cell>
          <cell r="AW14">
            <v>25</v>
          </cell>
          <cell r="AX14" t="str">
            <v>4+1</v>
          </cell>
          <cell r="AY14" t="str">
            <v>Full</v>
          </cell>
          <cell r="AZ14" t="str">
            <v>WB</v>
          </cell>
          <cell r="BA14">
            <v>280</v>
          </cell>
          <cell r="BB14" t="str">
            <v>880 x 860</v>
          </cell>
          <cell r="BC14">
            <v>6</v>
          </cell>
          <cell r="BD14">
            <v>166.66666666666666</v>
          </cell>
          <cell r="BE14">
            <v>3.5317333333333333E-2</v>
          </cell>
          <cell r="BF14" t="str">
            <v>Trident</v>
          </cell>
          <cell r="BG14">
            <v>64</v>
          </cell>
          <cell r="BH14">
            <v>88</v>
          </cell>
          <cell r="BI14">
            <v>42</v>
          </cell>
          <cell r="BJ14">
            <v>12</v>
          </cell>
          <cell r="BK14">
            <v>15.333333333333334</v>
          </cell>
          <cell r="BL14">
            <v>0.36270079999999999</v>
          </cell>
          <cell r="BM14">
            <v>15666.666666666666</v>
          </cell>
          <cell r="BN14" t="str">
            <v>Writer A4 Premium Mrp 104</v>
          </cell>
          <cell r="BO14" t="str">
            <v>88.00X42.00</v>
          </cell>
          <cell r="BP14" t="str">
            <v>Rulling-Hindi /Geometry-[210 x 290]</v>
          </cell>
          <cell r="BQ14" t="str">
            <v>000012</v>
          </cell>
          <cell r="BR14">
            <v>0.33333333333333331</v>
          </cell>
        </row>
        <row r="15">
          <cell r="AL15" t="str">
            <v>Writer A4 Premium Mrp 124</v>
          </cell>
          <cell r="AM15" t="str">
            <v>Premium</v>
          </cell>
          <cell r="AN15" t="str">
            <v>Writer A4 Premium Mrp 124</v>
          </cell>
          <cell r="AO15">
            <v>1000</v>
          </cell>
          <cell r="AP15" t="str">
            <v>210 x 290</v>
          </cell>
          <cell r="AQ15">
            <v>212</v>
          </cell>
          <cell r="AR15">
            <v>4</v>
          </cell>
          <cell r="AS15" t="str">
            <v>Index</v>
          </cell>
          <cell r="AT15" t="str">
            <v>Single line</v>
          </cell>
          <cell r="AU15" t="str">
            <v>Perfect binding</v>
          </cell>
          <cell r="AV15">
            <v>4</v>
          </cell>
          <cell r="AW15">
            <v>20</v>
          </cell>
          <cell r="AX15" t="str">
            <v>4+2</v>
          </cell>
          <cell r="AY15" t="str">
            <v>U.V. /Graining</v>
          </cell>
          <cell r="AZ15" t="str">
            <v>WB</v>
          </cell>
          <cell r="BA15">
            <v>280</v>
          </cell>
          <cell r="BB15" t="str">
            <v>600 x 900</v>
          </cell>
          <cell r="BC15">
            <v>4</v>
          </cell>
          <cell r="BD15">
            <v>250</v>
          </cell>
          <cell r="BE15">
            <v>3.7800000000000007E-2</v>
          </cell>
          <cell r="BF15" t="str">
            <v>Trident</v>
          </cell>
          <cell r="BG15">
            <v>64</v>
          </cell>
          <cell r="BH15">
            <v>88</v>
          </cell>
          <cell r="BI15">
            <v>42</v>
          </cell>
          <cell r="BJ15">
            <v>12</v>
          </cell>
          <cell r="BK15">
            <v>17.666666666666668</v>
          </cell>
          <cell r="BL15">
            <v>0.4178944</v>
          </cell>
          <cell r="BM15">
            <v>18000</v>
          </cell>
          <cell r="BN15" t="str">
            <v>Writer A4 Premium Mrp 124</v>
          </cell>
          <cell r="BO15" t="str">
            <v>88.00X42.00</v>
          </cell>
          <cell r="BP15" t="str">
            <v>Rulling-Single line-[210 x 290]</v>
          </cell>
          <cell r="BQ15" t="str">
            <v>000013</v>
          </cell>
          <cell r="BR15">
            <v>0.33333333333333331</v>
          </cell>
        </row>
        <row r="16">
          <cell r="AL16" t="str">
            <v>Writer A4 Premium Mrp 124</v>
          </cell>
          <cell r="AM16" t="str">
            <v>Premium</v>
          </cell>
          <cell r="AN16" t="str">
            <v>Writer A4 Premium Mrp 124</v>
          </cell>
          <cell r="AO16">
            <v>1000</v>
          </cell>
          <cell r="AP16" t="str">
            <v>210 x 290</v>
          </cell>
          <cell r="AQ16">
            <v>212</v>
          </cell>
          <cell r="AR16">
            <v>4</v>
          </cell>
          <cell r="AS16" t="str">
            <v>Index</v>
          </cell>
          <cell r="AT16" t="str">
            <v>Unrulled</v>
          </cell>
          <cell r="AU16" t="str">
            <v>Perfect binding</v>
          </cell>
          <cell r="AV16">
            <v>4</v>
          </cell>
          <cell r="AW16">
            <v>20</v>
          </cell>
          <cell r="AX16" t="str">
            <v>4+2</v>
          </cell>
          <cell r="AY16" t="str">
            <v>U.V. /Graining</v>
          </cell>
          <cell r="AZ16" t="str">
            <v>WB</v>
          </cell>
          <cell r="BA16">
            <v>280</v>
          </cell>
          <cell r="BB16" t="str">
            <v>600 x 900</v>
          </cell>
          <cell r="BC16">
            <v>4</v>
          </cell>
          <cell r="BD16">
            <v>250</v>
          </cell>
          <cell r="BE16">
            <v>3.7800000000000007E-2</v>
          </cell>
          <cell r="BF16" t="str">
            <v>Trident</v>
          </cell>
          <cell r="BG16">
            <v>64</v>
          </cell>
          <cell r="BH16">
            <v>88</v>
          </cell>
          <cell r="BI16">
            <v>42</v>
          </cell>
          <cell r="BJ16">
            <v>12</v>
          </cell>
          <cell r="BK16">
            <v>17.666666666666668</v>
          </cell>
          <cell r="BL16">
            <v>0.4178944</v>
          </cell>
          <cell r="BM16">
            <v>18000</v>
          </cell>
          <cell r="BN16" t="str">
            <v>Writer A4 Premium Mrp 124</v>
          </cell>
          <cell r="BO16" t="str">
            <v>88.00X42.00</v>
          </cell>
          <cell r="BP16" t="str">
            <v>Rulling-Unrulled-[210 x 290]</v>
          </cell>
          <cell r="BQ16" t="str">
            <v>000014</v>
          </cell>
          <cell r="BR16">
            <v>0.33333333333333331</v>
          </cell>
        </row>
        <row r="17">
          <cell r="AL17" t="str">
            <v>Writer A4 Premium Mrp 124</v>
          </cell>
          <cell r="AM17" t="str">
            <v>Premium</v>
          </cell>
          <cell r="AN17" t="str">
            <v>Writer A4 Premium Mrp 124</v>
          </cell>
          <cell r="AO17">
            <v>1000</v>
          </cell>
          <cell r="AP17" t="str">
            <v>210 x 290</v>
          </cell>
          <cell r="AQ17">
            <v>212</v>
          </cell>
          <cell r="AR17">
            <v>4</v>
          </cell>
          <cell r="AS17" t="str">
            <v>Index</v>
          </cell>
          <cell r="AT17" t="str">
            <v>Hindi /Geometry</v>
          </cell>
          <cell r="AU17" t="str">
            <v>Perfect binding</v>
          </cell>
          <cell r="AV17">
            <v>4</v>
          </cell>
          <cell r="AW17">
            <v>20</v>
          </cell>
          <cell r="AX17" t="str">
            <v>4+2</v>
          </cell>
          <cell r="AY17" t="str">
            <v>U.V. /Graining</v>
          </cell>
          <cell r="AZ17" t="str">
            <v>WB</v>
          </cell>
          <cell r="BA17">
            <v>280</v>
          </cell>
          <cell r="BB17" t="str">
            <v>600 x 900</v>
          </cell>
          <cell r="BC17">
            <v>4</v>
          </cell>
          <cell r="BD17">
            <v>250</v>
          </cell>
          <cell r="BE17">
            <v>3.7800000000000007E-2</v>
          </cell>
          <cell r="BF17" t="str">
            <v>Trident</v>
          </cell>
          <cell r="BG17">
            <v>64</v>
          </cell>
          <cell r="BH17">
            <v>88</v>
          </cell>
          <cell r="BI17">
            <v>42</v>
          </cell>
          <cell r="BJ17">
            <v>12</v>
          </cell>
          <cell r="BK17">
            <v>17.666666666666668</v>
          </cell>
          <cell r="BL17">
            <v>0.4178944</v>
          </cell>
          <cell r="BM17">
            <v>18000</v>
          </cell>
          <cell r="BN17" t="str">
            <v>Writer A4 Premium Mrp 124</v>
          </cell>
          <cell r="BO17" t="str">
            <v>88.00X42.00</v>
          </cell>
          <cell r="BP17" t="str">
            <v>Rulling-Hindi /Geometry-[210 x 290]</v>
          </cell>
          <cell r="BQ17" t="str">
            <v>000015</v>
          </cell>
          <cell r="BR17">
            <v>0.33333333333333331</v>
          </cell>
        </row>
        <row r="18">
          <cell r="AL18" t="str">
            <v>Writer A4 Premium Mrp 160</v>
          </cell>
          <cell r="AM18" t="str">
            <v>Premium</v>
          </cell>
          <cell r="AN18" t="str">
            <v>Writer A4 Premium Mrp 160</v>
          </cell>
          <cell r="AO18">
            <v>1000</v>
          </cell>
          <cell r="AP18" t="str">
            <v>210 x 290</v>
          </cell>
          <cell r="AQ18">
            <v>276</v>
          </cell>
          <cell r="AR18">
            <v>4</v>
          </cell>
          <cell r="AS18" t="str">
            <v>Index</v>
          </cell>
          <cell r="AT18" t="str">
            <v>Single line</v>
          </cell>
          <cell r="AU18" t="str">
            <v>Perfect binding</v>
          </cell>
          <cell r="AV18">
            <v>3</v>
          </cell>
          <cell r="AW18">
            <v>15</v>
          </cell>
          <cell r="AX18" t="str">
            <v>4+2</v>
          </cell>
          <cell r="AY18" t="str">
            <v>U.V. /Graining</v>
          </cell>
          <cell r="AZ18" t="str">
            <v>WB</v>
          </cell>
          <cell r="BA18">
            <v>280</v>
          </cell>
          <cell r="BB18" t="str">
            <v>600 x 900</v>
          </cell>
          <cell r="BC18">
            <v>4</v>
          </cell>
          <cell r="BD18">
            <v>250</v>
          </cell>
          <cell r="BE18">
            <v>3.7800000000000007E-2</v>
          </cell>
          <cell r="BF18" t="str">
            <v>Trident</v>
          </cell>
          <cell r="BG18">
            <v>64</v>
          </cell>
          <cell r="BH18">
            <v>88</v>
          </cell>
          <cell r="BI18">
            <v>42</v>
          </cell>
          <cell r="BJ18">
            <v>12</v>
          </cell>
          <cell r="BK18">
            <v>23</v>
          </cell>
          <cell r="BL18">
            <v>0.54405119999999996</v>
          </cell>
          <cell r="BM18">
            <v>23333.333333333332</v>
          </cell>
          <cell r="BN18" t="str">
            <v>Writer A4 Premium Mrp 160</v>
          </cell>
          <cell r="BO18" t="str">
            <v>88.00X42.00</v>
          </cell>
          <cell r="BP18" t="str">
            <v>Rulling-Single line-[210 x 290]</v>
          </cell>
          <cell r="BQ18" t="str">
            <v>000016</v>
          </cell>
          <cell r="BR18">
            <v>0.33333333333333331</v>
          </cell>
        </row>
        <row r="19">
          <cell r="AL19" t="str">
            <v>Writer A4 Premium Mrp 160</v>
          </cell>
          <cell r="AM19" t="str">
            <v>Premium</v>
          </cell>
          <cell r="AN19" t="str">
            <v>Writer A4 Premium Mrp 160</v>
          </cell>
          <cell r="AO19">
            <v>1000</v>
          </cell>
          <cell r="AP19" t="str">
            <v>210 x 290</v>
          </cell>
          <cell r="AQ19">
            <v>276</v>
          </cell>
          <cell r="AR19">
            <v>4</v>
          </cell>
          <cell r="AS19" t="str">
            <v>Index</v>
          </cell>
          <cell r="AT19" t="str">
            <v>Unrulled</v>
          </cell>
          <cell r="AU19" t="str">
            <v>Perfect binding</v>
          </cell>
          <cell r="AV19">
            <v>3</v>
          </cell>
          <cell r="AW19">
            <v>15</v>
          </cell>
          <cell r="AX19" t="str">
            <v>4+2</v>
          </cell>
          <cell r="AY19" t="str">
            <v>U.V. /Graining</v>
          </cell>
          <cell r="AZ19" t="str">
            <v>WB</v>
          </cell>
          <cell r="BA19">
            <v>280</v>
          </cell>
          <cell r="BB19" t="str">
            <v>600 x 900</v>
          </cell>
          <cell r="BC19">
            <v>4</v>
          </cell>
          <cell r="BD19">
            <v>250</v>
          </cell>
          <cell r="BE19">
            <v>3.7800000000000007E-2</v>
          </cell>
          <cell r="BF19" t="str">
            <v>Trident</v>
          </cell>
          <cell r="BG19">
            <v>64</v>
          </cell>
          <cell r="BH19">
            <v>88</v>
          </cell>
          <cell r="BI19">
            <v>42</v>
          </cell>
          <cell r="BJ19">
            <v>12</v>
          </cell>
          <cell r="BK19">
            <v>23</v>
          </cell>
          <cell r="BL19">
            <v>0.54405119999999996</v>
          </cell>
          <cell r="BM19">
            <v>23333.333333333332</v>
          </cell>
          <cell r="BN19" t="str">
            <v>Writer A4 Premium Mrp 160</v>
          </cell>
          <cell r="BO19" t="str">
            <v>88.00X42.00</v>
          </cell>
          <cell r="BP19" t="str">
            <v>Rulling-Unrulled-[210 x 290]</v>
          </cell>
          <cell r="BQ19" t="str">
            <v>000017</v>
          </cell>
          <cell r="BR19">
            <v>0.33333333333333331</v>
          </cell>
        </row>
        <row r="20">
          <cell r="AL20" t="str">
            <v>Writer A4 Premium Mrp 200</v>
          </cell>
          <cell r="AM20" t="str">
            <v>Premium</v>
          </cell>
          <cell r="AN20" t="str">
            <v>Writer A4 Premium Mrp 200</v>
          </cell>
          <cell r="AO20">
            <v>1000</v>
          </cell>
          <cell r="AP20" t="str">
            <v>210 x 290</v>
          </cell>
          <cell r="AQ20">
            <v>356</v>
          </cell>
          <cell r="AR20">
            <v>4</v>
          </cell>
          <cell r="AS20" t="str">
            <v>Index</v>
          </cell>
          <cell r="AT20" t="str">
            <v>Single line</v>
          </cell>
          <cell r="AU20" t="str">
            <v>Perfect binding</v>
          </cell>
          <cell r="AV20">
            <v>3</v>
          </cell>
          <cell r="AW20">
            <v>12</v>
          </cell>
          <cell r="AX20" t="str">
            <v>4+2</v>
          </cell>
          <cell r="AY20" t="str">
            <v>U.V. /Graining</v>
          </cell>
          <cell r="AZ20" t="str">
            <v>WB</v>
          </cell>
          <cell r="BA20">
            <v>280</v>
          </cell>
          <cell r="BB20" t="str">
            <v>600 x 900</v>
          </cell>
          <cell r="BC20">
            <v>4</v>
          </cell>
          <cell r="BD20">
            <v>250</v>
          </cell>
          <cell r="BE20">
            <v>3.7800000000000007E-2</v>
          </cell>
          <cell r="BF20" t="str">
            <v>Trident</v>
          </cell>
          <cell r="BG20">
            <v>64</v>
          </cell>
          <cell r="BH20">
            <v>88</v>
          </cell>
          <cell r="BI20">
            <v>42</v>
          </cell>
          <cell r="BJ20">
            <v>12</v>
          </cell>
          <cell r="BK20">
            <v>29.666666666666668</v>
          </cell>
          <cell r="BL20">
            <v>0.70174720000000002</v>
          </cell>
          <cell r="BM20">
            <v>30000</v>
          </cell>
          <cell r="BN20" t="str">
            <v>Writer A4 Premium Mrp 200</v>
          </cell>
          <cell r="BO20" t="str">
            <v>88.00X42.00</v>
          </cell>
          <cell r="BP20" t="str">
            <v>Rulling-Single line-[210 x 290]</v>
          </cell>
          <cell r="BQ20" t="str">
            <v>000018</v>
          </cell>
          <cell r="BR20">
            <v>0.33333333333333331</v>
          </cell>
        </row>
        <row r="21">
          <cell r="AL21" t="str">
            <v>Writer A4 Premium Mrp 200</v>
          </cell>
          <cell r="AM21" t="str">
            <v>Premium</v>
          </cell>
          <cell r="AN21" t="str">
            <v>Writer A4 Premium Mrp 200</v>
          </cell>
          <cell r="AO21">
            <v>1000</v>
          </cell>
          <cell r="AP21" t="str">
            <v>210 x 290</v>
          </cell>
          <cell r="AQ21">
            <v>356</v>
          </cell>
          <cell r="AR21">
            <v>4</v>
          </cell>
          <cell r="AS21" t="str">
            <v>Index</v>
          </cell>
          <cell r="AT21" t="str">
            <v>Unrulled</v>
          </cell>
          <cell r="AU21" t="str">
            <v>Perfect binding</v>
          </cell>
          <cell r="AV21">
            <v>3</v>
          </cell>
          <cell r="AW21">
            <v>12</v>
          </cell>
          <cell r="AX21" t="str">
            <v>4+2</v>
          </cell>
          <cell r="AY21" t="str">
            <v>U.V. /Graining</v>
          </cell>
          <cell r="AZ21" t="str">
            <v>WB</v>
          </cell>
          <cell r="BA21">
            <v>280</v>
          </cell>
          <cell r="BB21" t="str">
            <v>600 x 900</v>
          </cell>
          <cell r="BC21">
            <v>4</v>
          </cell>
          <cell r="BD21">
            <v>250</v>
          </cell>
          <cell r="BE21">
            <v>3.7800000000000007E-2</v>
          </cell>
          <cell r="BF21" t="str">
            <v>Trident</v>
          </cell>
          <cell r="BG21">
            <v>64</v>
          </cell>
          <cell r="BH21">
            <v>88</v>
          </cell>
          <cell r="BI21">
            <v>42</v>
          </cell>
          <cell r="BJ21">
            <v>12</v>
          </cell>
          <cell r="BK21">
            <v>29.666666666666668</v>
          </cell>
          <cell r="BL21">
            <v>0.70174720000000002</v>
          </cell>
          <cell r="BM21">
            <v>30000</v>
          </cell>
          <cell r="BN21" t="str">
            <v>Writer A4 Premium Mrp 200</v>
          </cell>
          <cell r="BO21" t="str">
            <v>88.00X42.00</v>
          </cell>
          <cell r="BP21" t="str">
            <v>Rulling-Unrulled-[210 x 290]</v>
          </cell>
          <cell r="BQ21" t="str">
            <v>000019</v>
          </cell>
          <cell r="BR21">
            <v>0.33333333333333331</v>
          </cell>
        </row>
        <row r="22">
          <cell r="AL22" t="str">
            <v>Writer Long Book Premium Mrp 33</v>
          </cell>
          <cell r="AM22" t="str">
            <v>Premium</v>
          </cell>
          <cell r="AN22" t="str">
            <v>Writer Long Book Premium Mrp 33</v>
          </cell>
          <cell r="AO22">
            <v>1000</v>
          </cell>
          <cell r="AP22" t="str">
            <v>168 x 265</v>
          </cell>
          <cell r="AQ22">
            <v>76</v>
          </cell>
          <cell r="AR22">
            <v>4</v>
          </cell>
          <cell r="AS22" t="str">
            <v>Index</v>
          </cell>
          <cell r="AT22" t="str">
            <v>Single line</v>
          </cell>
          <cell r="AU22" t="str">
            <v>Pining</v>
          </cell>
          <cell r="AV22">
            <v>15</v>
          </cell>
          <cell r="AW22">
            <v>75</v>
          </cell>
          <cell r="AX22" t="str">
            <v>4+1</v>
          </cell>
          <cell r="AY22" t="str">
            <v>Full</v>
          </cell>
          <cell r="AZ22" t="str">
            <v>WB</v>
          </cell>
          <cell r="BA22">
            <v>250</v>
          </cell>
          <cell r="BB22" t="str">
            <v>805 x 700</v>
          </cell>
          <cell r="BC22">
            <v>6</v>
          </cell>
          <cell r="BD22">
            <v>166.66666666666666</v>
          </cell>
          <cell r="BE22">
            <v>2.3479166666666666E-2</v>
          </cell>
          <cell r="BF22" t="str">
            <v>Trident</v>
          </cell>
          <cell r="BG22">
            <v>54</v>
          </cell>
          <cell r="BH22">
            <v>80</v>
          </cell>
          <cell r="BI22">
            <v>34.5</v>
          </cell>
          <cell r="BJ22">
            <v>12</v>
          </cell>
          <cell r="BK22">
            <v>6.333333333333333</v>
          </cell>
          <cell r="BL22">
            <v>9.4392000000000004E-2</v>
          </cell>
          <cell r="BM22">
            <v>6666.666666666667</v>
          </cell>
          <cell r="BN22" t="str">
            <v>Writer Long Book Premium Mrp 33</v>
          </cell>
          <cell r="BO22" t="str">
            <v>80.00X34.50</v>
          </cell>
          <cell r="BP22" t="str">
            <v>Rulling-Single line-[168 x 265]</v>
          </cell>
          <cell r="BQ22" t="str">
            <v>000032</v>
          </cell>
          <cell r="BR22">
            <v>0.33333333333333331</v>
          </cell>
        </row>
        <row r="23">
          <cell r="AL23" t="str">
            <v>Writer Long Book Premium Mrp 33</v>
          </cell>
          <cell r="AM23" t="str">
            <v>Premium</v>
          </cell>
          <cell r="AN23" t="str">
            <v>Writer Long Book Premium Mrp 33</v>
          </cell>
          <cell r="AO23">
            <v>1000</v>
          </cell>
          <cell r="AP23" t="str">
            <v>168 x 265</v>
          </cell>
          <cell r="AQ23">
            <v>76</v>
          </cell>
          <cell r="AR23">
            <v>4</v>
          </cell>
          <cell r="AS23" t="str">
            <v>Index</v>
          </cell>
          <cell r="AT23" t="str">
            <v>Unrulled</v>
          </cell>
          <cell r="AU23" t="str">
            <v>Pining</v>
          </cell>
          <cell r="AV23">
            <v>15</v>
          </cell>
          <cell r="AW23">
            <v>75</v>
          </cell>
          <cell r="AX23" t="str">
            <v>4+1</v>
          </cell>
          <cell r="AY23" t="str">
            <v>Full</v>
          </cell>
          <cell r="AZ23" t="str">
            <v>WB</v>
          </cell>
          <cell r="BA23">
            <v>250</v>
          </cell>
          <cell r="BB23" t="str">
            <v>805 x 700</v>
          </cell>
          <cell r="BC23">
            <v>6</v>
          </cell>
          <cell r="BD23">
            <v>166.66666666666666</v>
          </cell>
          <cell r="BE23">
            <v>2.3479166666666666E-2</v>
          </cell>
          <cell r="BF23" t="str">
            <v>Trident</v>
          </cell>
          <cell r="BG23">
            <v>54</v>
          </cell>
          <cell r="BH23">
            <v>80</v>
          </cell>
          <cell r="BI23">
            <v>34.5</v>
          </cell>
          <cell r="BJ23">
            <v>12</v>
          </cell>
          <cell r="BK23">
            <v>6.333333333333333</v>
          </cell>
          <cell r="BL23">
            <v>9.4392000000000004E-2</v>
          </cell>
          <cell r="BM23">
            <v>6666.666666666667</v>
          </cell>
          <cell r="BN23" t="str">
            <v>Writer Long Book Premium Mrp 33</v>
          </cell>
          <cell r="BO23" t="str">
            <v>80.00X34.50</v>
          </cell>
          <cell r="BP23" t="str">
            <v>Rulling-Unrulled-[168 x 265]</v>
          </cell>
          <cell r="BQ23" t="str">
            <v>000032</v>
          </cell>
          <cell r="BR23">
            <v>0.33333333333333331</v>
          </cell>
        </row>
        <row r="24">
          <cell r="AL24" t="str">
            <v>Writer Long Book Premium Mrp 33</v>
          </cell>
          <cell r="AM24" t="str">
            <v>Premium</v>
          </cell>
          <cell r="AN24" t="str">
            <v>Writer Long Book Premium Mrp 33</v>
          </cell>
          <cell r="AO24">
            <v>1000</v>
          </cell>
          <cell r="AP24" t="str">
            <v>168 x 265</v>
          </cell>
          <cell r="AQ24">
            <v>76</v>
          </cell>
          <cell r="AR24">
            <v>4</v>
          </cell>
          <cell r="AS24" t="str">
            <v>Index</v>
          </cell>
          <cell r="AT24" t="str">
            <v>Hindi /Geometry</v>
          </cell>
          <cell r="AU24" t="str">
            <v>Pining</v>
          </cell>
          <cell r="AV24">
            <v>15</v>
          </cell>
          <cell r="AW24">
            <v>75</v>
          </cell>
          <cell r="AX24" t="str">
            <v>4+1</v>
          </cell>
          <cell r="AY24" t="str">
            <v>Full</v>
          </cell>
          <cell r="AZ24" t="str">
            <v>WB</v>
          </cell>
          <cell r="BA24">
            <v>250</v>
          </cell>
          <cell r="BB24" t="str">
            <v>805 x 700</v>
          </cell>
          <cell r="BC24">
            <v>6</v>
          </cell>
          <cell r="BD24">
            <v>166.66666666666666</v>
          </cell>
          <cell r="BE24">
            <v>2.3479166666666666E-2</v>
          </cell>
          <cell r="BF24" t="str">
            <v>Trident</v>
          </cell>
          <cell r="BG24">
            <v>54</v>
          </cell>
          <cell r="BH24">
            <v>80</v>
          </cell>
          <cell r="BI24">
            <v>34.5</v>
          </cell>
          <cell r="BJ24">
            <v>12</v>
          </cell>
          <cell r="BK24">
            <v>6.333333333333333</v>
          </cell>
          <cell r="BL24">
            <v>9.4392000000000004E-2</v>
          </cell>
          <cell r="BM24">
            <v>6666.666666666667</v>
          </cell>
          <cell r="BN24" t="str">
            <v>Writer Long Book Premium Mrp 33</v>
          </cell>
          <cell r="BO24" t="str">
            <v>80.00X34.50</v>
          </cell>
          <cell r="BP24" t="str">
            <v>Rulling-Hindi /Geometry-[168 x 265]</v>
          </cell>
          <cell r="BQ24" t="str">
            <v>000032</v>
          </cell>
          <cell r="BR24">
            <v>0.33333333333333331</v>
          </cell>
        </row>
        <row r="25">
          <cell r="AL25" t="str">
            <v>Writer Long Book Premium  Mrp 50</v>
          </cell>
          <cell r="AM25" t="str">
            <v>Premium</v>
          </cell>
          <cell r="AN25" t="str">
            <v>Writer Long Book Premium  Mrp 50</v>
          </cell>
          <cell r="AO25">
            <v>1000</v>
          </cell>
          <cell r="AP25" t="str">
            <v>168 x 265</v>
          </cell>
          <cell r="AQ25">
            <v>124</v>
          </cell>
          <cell r="AR25">
            <v>4</v>
          </cell>
          <cell r="AS25" t="str">
            <v>Index</v>
          </cell>
          <cell r="AT25" t="str">
            <v>Single line</v>
          </cell>
          <cell r="AU25" t="str">
            <v>Pining</v>
          </cell>
          <cell r="AV25">
            <v>10</v>
          </cell>
          <cell r="AW25">
            <v>50</v>
          </cell>
          <cell r="AX25" t="str">
            <v>4+1</v>
          </cell>
          <cell r="AY25" t="str">
            <v>Full</v>
          </cell>
          <cell r="AZ25" t="str">
            <v>WB</v>
          </cell>
          <cell r="BA25">
            <v>250</v>
          </cell>
          <cell r="BB25" t="str">
            <v>805 x 700</v>
          </cell>
          <cell r="BC25">
            <v>6</v>
          </cell>
          <cell r="BD25">
            <v>166.66666666666666</v>
          </cell>
          <cell r="BE25">
            <v>2.3479166666666666E-2</v>
          </cell>
          <cell r="BF25" t="str">
            <v>Trident</v>
          </cell>
          <cell r="BG25">
            <v>54</v>
          </cell>
          <cell r="BH25">
            <v>80</v>
          </cell>
          <cell r="BI25">
            <v>34.5</v>
          </cell>
          <cell r="BJ25">
            <v>12</v>
          </cell>
          <cell r="BK25">
            <v>10.333333333333334</v>
          </cell>
          <cell r="BL25">
            <v>0.15400800000000003</v>
          </cell>
          <cell r="BM25">
            <v>10666.666666666666</v>
          </cell>
          <cell r="BN25" t="str">
            <v>Writer Long Book Premium  Mrp 50</v>
          </cell>
          <cell r="BO25" t="str">
            <v>80.00X34.50</v>
          </cell>
          <cell r="BP25" t="str">
            <v>Rulling-Single line-[168 x 265]</v>
          </cell>
          <cell r="BQ25" t="str">
            <v>000033</v>
          </cell>
          <cell r="BR25">
            <v>0.33333333333333331</v>
          </cell>
        </row>
        <row r="26">
          <cell r="AL26" t="str">
            <v>Writer Long Book Premium  Mrp 50</v>
          </cell>
          <cell r="AM26" t="str">
            <v>Premium</v>
          </cell>
          <cell r="AN26" t="str">
            <v>Writer Long Book Premium  Mrp 50</v>
          </cell>
          <cell r="AO26">
            <v>1000</v>
          </cell>
          <cell r="AP26" t="str">
            <v>168 x 265</v>
          </cell>
          <cell r="AQ26">
            <v>124</v>
          </cell>
          <cell r="AR26">
            <v>4</v>
          </cell>
          <cell r="AS26" t="str">
            <v>Index</v>
          </cell>
          <cell r="AT26" t="str">
            <v>Unrulled</v>
          </cell>
          <cell r="AU26" t="str">
            <v>Pining</v>
          </cell>
          <cell r="AV26">
            <v>10</v>
          </cell>
          <cell r="AW26">
            <v>50</v>
          </cell>
          <cell r="AX26" t="str">
            <v>4+1</v>
          </cell>
          <cell r="AY26" t="str">
            <v>Full</v>
          </cell>
          <cell r="AZ26" t="str">
            <v>WB</v>
          </cell>
          <cell r="BA26">
            <v>250</v>
          </cell>
          <cell r="BB26" t="str">
            <v>805 x 700</v>
          </cell>
          <cell r="BC26">
            <v>6</v>
          </cell>
          <cell r="BD26">
            <v>166.66666666666666</v>
          </cell>
          <cell r="BE26">
            <v>2.3479166666666666E-2</v>
          </cell>
          <cell r="BF26" t="str">
            <v>Trident</v>
          </cell>
          <cell r="BG26">
            <v>54</v>
          </cell>
          <cell r="BH26">
            <v>80</v>
          </cell>
          <cell r="BI26">
            <v>34.5</v>
          </cell>
          <cell r="BJ26">
            <v>12</v>
          </cell>
          <cell r="BK26">
            <v>10.333333333333334</v>
          </cell>
          <cell r="BL26">
            <v>0.15400800000000003</v>
          </cell>
          <cell r="BM26">
            <v>10666.666666666666</v>
          </cell>
          <cell r="BN26" t="str">
            <v>Writer Long Book Premium  Mrp 50</v>
          </cell>
          <cell r="BO26" t="str">
            <v>80.00X34.50</v>
          </cell>
          <cell r="BP26" t="str">
            <v>Rulling-Unrulled-[168 x 265]</v>
          </cell>
          <cell r="BQ26" t="str">
            <v>000033</v>
          </cell>
          <cell r="BR26">
            <v>0.33333333333333331</v>
          </cell>
        </row>
        <row r="27">
          <cell r="AL27" t="str">
            <v>Writer Long Book Premium  Mrp 50</v>
          </cell>
          <cell r="AM27" t="str">
            <v>Premium</v>
          </cell>
          <cell r="AN27" t="str">
            <v>Writer Long Book Premium  Mrp 50</v>
          </cell>
          <cell r="AO27">
            <v>1000</v>
          </cell>
          <cell r="AP27" t="str">
            <v>168 x 265</v>
          </cell>
          <cell r="AQ27">
            <v>124</v>
          </cell>
          <cell r="AR27">
            <v>4</v>
          </cell>
          <cell r="AS27" t="str">
            <v>Index</v>
          </cell>
          <cell r="AT27" t="str">
            <v>Hindi /Geometry</v>
          </cell>
          <cell r="AU27" t="str">
            <v>Pining</v>
          </cell>
          <cell r="AV27">
            <v>10</v>
          </cell>
          <cell r="AW27">
            <v>50</v>
          </cell>
          <cell r="AX27" t="str">
            <v>4+1</v>
          </cell>
          <cell r="AY27" t="str">
            <v>Full</v>
          </cell>
          <cell r="AZ27" t="str">
            <v>WB</v>
          </cell>
          <cell r="BA27">
            <v>250</v>
          </cell>
          <cell r="BB27" t="str">
            <v>805 x 700</v>
          </cell>
          <cell r="BC27">
            <v>6</v>
          </cell>
          <cell r="BD27">
            <v>166.66666666666666</v>
          </cell>
          <cell r="BE27">
            <v>2.3479166666666666E-2</v>
          </cell>
          <cell r="BF27" t="str">
            <v>Trident</v>
          </cell>
          <cell r="BG27">
            <v>54</v>
          </cell>
          <cell r="BH27">
            <v>80</v>
          </cell>
          <cell r="BI27">
            <v>34.5</v>
          </cell>
          <cell r="BJ27">
            <v>12</v>
          </cell>
          <cell r="BK27">
            <v>10.333333333333334</v>
          </cell>
          <cell r="BL27">
            <v>0.15400800000000003</v>
          </cell>
          <cell r="BM27">
            <v>10666.666666666666</v>
          </cell>
          <cell r="BN27" t="str">
            <v>Writer Long Book Premium  Mrp 50</v>
          </cell>
          <cell r="BO27" t="str">
            <v>80.00X34.50</v>
          </cell>
          <cell r="BP27" t="str">
            <v>Rulling-Hindi /Geometry-[168 x 265]</v>
          </cell>
          <cell r="BQ27" t="str">
            <v>000033</v>
          </cell>
          <cell r="BR27">
            <v>0.33333333333333331</v>
          </cell>
        </row>
        <row r="28">
          <cell r="AL28" t="str">
            <v>Writer Long Book Premum  Mrp 66</v>
          </cell>
          <cell r="AM28" t="str">
            <v>Premium</v>
          </cell>
          <cell r="AN28" t="str">
            <v>Writer Long Book Premum  Mrp 66</v>
          </cell>
          <cell r="AO28">
            <v>1000</v>
          </cell>
          <cell r="AP28" t="str">
            <v>168 x 265</v>
          </cell>
          <cell r="AQ28">
            <v>172</v>
          </cell>
          <cell r="AR28">
            <v>4</v>
          </cell>
          <cell r="AS28" t="str">
            <v>Index</v>
          </cell>
          <cell r="AT28" t="str">
            <v>Single line</v>
          </cell>
          <cell r="AU28" t="str">
            <v>Pining</v>
          </cell>
          <cell r="AV28">
            <v>8</v>
          </cell>
          <cell r="AW28">
            <v>40</v>
          </cell>
          <cell r="AX28" t="str">
            <v>4+1</v>
          </cell>
          <cell r="AY28" t="str">
            <v>Full</v>
          </cell>
          <cell r="AZ28" t="str">
            <v>WB</v>
          </cell>
          <cell r="BA28">
            <v>250</v>
          </cell>
          <cell r="BB28" t="str">
            <v>805 x 700</v>
          </cell>
          <cell r="BC28">
            <v>6</v>
          </cell>
          <cell r="BD28">
            <v>166.66666666666666</v>
          </cell>
          <cell r="BE28">
            <v>2.3479166666666666E-2</v>
          </cell>
          <cell r="BF28" t="str">
            <v>Trident</v>
          </cell>
          <cell r="BG28">
            <v>54</v>
          </cell>
          <cell r="BH28">
            <v>80</v>
          </cell>
          <cell r="BI28">
            <v>34.5</v>
          </cell>
          <cell r="BJ28">
            <v>12</v>
          </cell>
          <cell r="BK28">
            <v>14.333333333333334</v>
          </cell>
          <cell r="BL28">
            <v>0.21362400000000004</v>
          </cell>
          <cell r="BM28">
            <v>14666.666666666666</v>
          </cell>
          <cell r="BN28" t="str">
            <v>Writer Long Book Premum  Mrp 66</v>
          </cell>
          <cell r="BO28" t="str">
            <v>80.00X34.50</v>
          </cell>
          <cell r="BP28" t="str">
            <v>Rulling-Single line-[168 x 265]</v>
          </cell>
          <cell r="BQ28" t="str">
            <v>000034</v>
          </cell>
          <cell r="BR28">
            <v>0.33333333333333331</v>
          </cell>
        </row>
        <row r="29">
          <cell r="AL29" t="str">
            <v>Writer Long Book Premum  Mrp 66</v>
          </cell>
          <cell r="AM29" t="str">
            <v>Premium</v>
          </cell>
          <cell r="AN29" t="str">
            <v>Writer Long Book Premum  Mrp 66</v>
          </cell>
          <cell r="AO29">
            <v>1000</v>
          </cell>
          <cell r="AP29" t="str">
            <v>168 x 265</v>
          </cell>
          <cell r="AQ29">
            <v>172</v>
          </cell>
          <cell r="AR29">
            <v>4</v>
          </cell>
          <cell r="AS29" t="str">
            <v>Index</v>
          </cell>
          <cell r="AT29" t="str">
            <v>Unrulled</v>
          </cell>
          <cell r="AU29" t="str">
            <v>Pining</v>
          </cell>
          <cell r="AV29">
            <v>8</v>
          </cell>
          <cell r="AW29">
            <v>40</v>
          </cell>
          <cell r="AX29" t="str">
            <v>4+1</v>
          </cell>
          <cell r="AY29" t="str">
            <v>Full</v>
          </cell>
          <cell r="AZ29" t="str">
            <v>WB</v>
          </cell>
          <cell r="BA29">
            <v>250</v>
          </cell>
          <cell r="BB29" t="str">
            <v>805 x 700</v>
          </cell>
          <cell r="BC29">
            <v>6</v>
          </cell>
          <cell r="BD29">
            <v>166.66666666666666</v>
          </cell>
          <cell r="BE29">
            <v>2.3479166666666666E-2</v>
          </cell>
          <cell r="BF29" t="str">
            <v>Trident</v>
          </cell>
          <cell r="BG29">
            <v>54</v>
          </cell>
          <cell r="BH29">
            <v>80</v>
          </cell>
          <cell r="BI29">
            <v>34.5</v>
          </cell>
          <cell r="BJ29">
            <v>12</v>
          </cell>
          <cell r="BK29">
            <v>14.333333333333334</v>
          </cell>
          <cell r="BL29">
            <v>0.21362400000000004</v>
          </cell>
          <cell r="BM29">
            <v>14666.666666666666</v>
          </cell>
          <cell r="BN29" t="str">
            <v>Writer Long Book Premum  Mrp 66</v>
          </cell>
          <cell r="BO29" t="str">
            <v>80.00X34.50</v>
          </cell>
          <cell r="BP29" t="str">
            <v>Rulling-Unrulled-[168 x 265]</v>
          </cell>
          <cell r="BQ29" t="str">
            <v>000034</v>
          </cell>
          <cell r="BR29">
            <v>0.33333333333333331</v>
          </cell>
        </row>
        <row r="30">
          <cell r="AL30" t="str">
            <v>Writer Long Book Premum  Mrp 66</v>
          </cell>
          <cell r="AM30" t="str">
            <v>Premium</v>
          </cell>
          <cell r="AN30" t="str">
            <v>Writer Long Book Premum  Mrp 66</v>
          </cell>
          <cell r="AO30">
            <v>1000</v>
          </cell>
          <cell r="AP30" t="str">
            <v>168 x 265</v>
          </cell>
          <cell r="AQ30">
            <v>172</v>
          </cell>
          <cell r="AR30">
            <v>4</v>
          </cell>
          <cell r="AS30" t="str">
            <v>Index</v>
          </cell>
          <cell r="AT30" t="str">
            <v>Hindi /Geometry</v>
          </cell>
          <cell r="AU30" t="str">
            <v>Pining</v>
          </cell>
          <cell r="AV30">
            <v>8</v>
          </cell>
          <cell r="AW30">
            <v>40</v>
          </cell>
          <cell r="AX30" t="str">
            <v>4+1</v>
          </cell>
          <cell r="AY30" t="str">
            <v>Full</v>
          </cell>
          <cell r="AZ30" t="str">
            <v>WB</v>
          </cell>
          <cell r="BA30">
            <v>250</v>
          </cell>
          <cell r="BB30" t="str">
            <v>805 x 700</v>
          </cell>
          <cell r="BC30">
            <v>6</v>
          </cell>
          <cell r="BD30">
            <v>166.66666666666666</v>
          </cell>
          <cell r="BE30">
            <v>2.3479166666666666E-2</v>
          </cell>
          <cell r="BF30" t="str">
            <v>Trident</v>
          </cell>
          <cell r="BG30">
            <v>54</v>
          </cell>
          <cell r="BH30">
            <v>80</v>
          </cell>
          <cell r="BI30">
            <v>34.5</v>
          </cell>
          <cell r="BJ30">
            <v>12</v>
          </cell>
          <cell r="BK30">
            <v>14.333333333333334</v>
          </cell>
          <cell r="BL30">
            <v>0.21362400000000004</v>
          </cell>
          <cell r="BM30">
            <v>14666.666666666666</v>
          </cell>
          <cell r="BN30" t="str">
            <v>Writer Long Book Premum  Mrp 66</v>
          </cell>
          <cell r="BO30" t="str">
            <v>80.00X34.50</v>
          </cell>
          <cell r="BP30" t="str">
            <v>Rulling-Hindi /Geometry-[168 x 265]</v>
          </cell>
          <cell r="BQ30" t="str">
            <v>000034</v>
          </cell>
          <cell r="BR30">
            <v>0.33333333333333331</v>
          </cell>
        </row>
        <row r="31">
          <cell r="AL31" t="str">
            <v>Writer Convent Premium  Mrp 32</v>
          </cell>
          <cell r="AM31" t="str">
            <v>Premium</v>
          </cell>
          <cell r="AN31" t="str">
            <v>Writer Convent Premium  Mrp 32</v>
          </cell>
          <cell r="AO31">
            <v>1000</v>
          </cell>
          <cell r="AP31" t="str">
            <v>180 x 240</v>
          </cell>
          <cell r="AQ31">
            <v>84</v>
          </cell>
          <cell r="AR31">
            <v>4</v>
          </cell>
          <cell r="AS31" t="str">
            <v>Index</v>
          </cell>
          <cell r="AT31" t="str">
            <v>Single line</v>
          </cell>
          <cell r="AU31" t="str">
            <v>Pining</v>
          </cell>
          <cell r="AV31">
            <v>15</v>
          </cell>
          <cell r="AW31">
            <v>75</v>
          </cell>
          <cell r="AX31" t="str">
            <v>4+2</v>
          </cell>
          <cell r="AY31" t="str">
            <v>Half Lamin</v>
          </cell>
          <cell r="AZ31" t="str">
            <v>WB</v>
          </cell>
          <cell r="BA31">
            <v>260</v>
          </cell>
          <cell r="BB31" t="str">
            <v>960 x 735</v>
          </cell>
          <cell r="BC31">
            <v>8</v>
          </cell>
          <cell r="BD31">
            <v>125</v>
          </cell>
          <cell r="BE31">
            <v>2.2931999999999998E-2</v>
          </cell>
          <cell r="BF31" t="str">
            <v>Trident</v>
          </cell>
          <cell r="BG31">
            <v>54</v>
          </cell>
          <cell r="BH31">
            <v>96</v>
          </cell>
          <cell r="BI31">
            <v>36.5</v>
          </cell>
          <cell r="BJ31">
            <v>16</v>
          </cell>
          <cell r="BK31">
            <v>5.25</v>
          </cell>
          <cell r="BL31">
            <v>9.9338399999999979E-2</v>
          </cell>
          <cell r="BM31">
            <v>5500</v>
          </cell>
          <cell r="BN31" t="str">
            <v>Writer Convent Premium  Mrp 32</v>
          </cell>
          <cell r="BO31" t="str">
            <v>96.00X36.50</v>
          </cell>
          <cell r="BP31" t="str">
            <v>Rulling-Single line-[180 x 240]</v>
          </cell>
          <cell r="BQ31" t="str">
            <v>000044</v>
          </cell>
          <cell r="BR31">
            <v>0.25</v>
          </cell>
        </row>
        <row r="32">
          <cell r="AL32" t="str">
            <v>Writer Convent Premium  Mrp 32</v>
          </cell>
          <cell r="AM32" t="str">
            <v>Premium</v>
          </cell>
          <cell r="AN32" t="str">
            <v>Writer Convent Premium  Mrp 32</v>
          </cell>
          <cell r="AO32">
            <v>1000</v>
          </cell>
          <cell r="AP32" t="str">
            <v>180 x 240</v>
          </cell>
          <cell r="AQ32">
            <v>84</v>
          </cell>
          <cell r="AR32">
            <v>4</v>
          </cell>
          <cell r="AS32" t="str">
            <v>Index</v>
          </cell>
          <cell r="AT32" t="str">
            <v>English</v>
          </cell>
          <cell r="AU32" t="str">
            <v>Pining</v>
          </cell>
          <cell r="AV32">
            <v>15</v>
          </cell>
          <cell r="AW32">
            <v>75</v>
          </cell>
          <cell r="AX32" t="str">
            <v>4+2</v>
          </cell>
          <cell r="AY32" t="str">
            <v>Half Lamin</v>
          </cell>
          <cell r="AZ32" t="str">
            <v>WB</v>
          </cell>
          <cell r="BA32">
            <v>260</v>
          </cell>
          <cell r="BB32" t="str">
            <v>960 x 735</v>
          </cell>
          <cell r="BC32">
            <v>8</v>
          </cell>
          <cell r="BD32">
            <v>125</v>
          </cell>
          <cell r="BE32">
            <v>2.2931999999999998E-2</v>
          </cell>
          <cell r="BF32" t="str">
            <v>Trident</v>
          </cell>
          <cell r="BG32">
            <v>54</v>
          </cell>
          <cell r="BH32">
            <v>96</v>
          </cell>
          <cell r="BI32">
            <v>36.5</v>
          </cell>
          <cell r="BJ32">
            <v>16</v>
          </cell>
          <cell r="BK32">
            <v>5.25</v>
          </cell>
          <cell r="BL32">
            <v>9.9338399999999979E-2</v>
          </cell>
          <cell r="BM32">
            <v>5500</v>
          </cell>
          <cell r="BN32" t="str">
            <v>Writer Convent Premium  Mrp 32</v>
          </cell>
          <cell r="BO32" t="str">
            <v>96.00X36.50</v>
          </cell>
          <cell r="BP32" t="str">
            <v>Rulling-English-[180 x 240]</v>
          </cell>
          <cell r="BQ32" t="str">
            <v>000045</v>
          </cell>
          <cell r="BR32">
            <v>0.25</v>
          </cell>
        </row>
        <row r="33">
          <cell r="AL33" t="str">
            <v>Writer Convent Premium  Mrp 32</v>
          </cell>
          <cell r="AM33" t="str">
            <v>Premium</v>
          </cell>
          <cell r="AN33" t="str">
            <v>Writer Convent Premium  Mrp 32</v>
          </cell>
          <cell r="AO33">
            <v>1000</v>
          </cell>
          <cell r="AP33" t="str">
            <v>180 x 240</v>
          </cell>
          <cell r="AQ33">
            <v>84</v>
          </cell>
          <cell r="AR33">
            <v>4</v>
          </cell>
          <cell r="AS33" t="str">
            <v>Index</v>
          </cell>
          <cell r="AT33" t="str">
            <v>10 mm Squire (small)</v>
          </cell>
          <cell r="AU33" t="str">
            <v>Pining</v>
          </cell>
          <cell r="AV33">
            <v>15</v>
          </cell>
          <cell r="AW33">
            <v>75</v>
          </cell>
          <cell r="AX33" t="str">
            <v>4+2</v>
          </cell>
          <cell r="AY33" t="str">
            <v>Half Lamin</v>
          </cell>
          <cell r="AZ33" t="str">
            <v>WB</v>
          </cell>
          <cell r="BA33">
            <v>260</v>
          </cell>
          <cell r="BB33" t="str">
            <v>960 x 735</v>
          </cell>
          <cell r="BC33">
            <v>8</v>
          </cell>
          <cell r="BD33">
            <v>125</v>
          </cell>
          <cell r="BE33">
            <v>2.2931999999999998E-2</v>
          </cell>
          <cell r="BF33" t="str">
            <v>Trident</v>
          </cell>
          <cell r="BG33">
            <v>54</v>
          </cell>
          <cell r="BH33">
            <v>96</v>
          </cell>
          <cell r="BI33">
            <v>36.5</v>
          </cell>
          <cell r="BJ33">
            <v>16</v>
          </cell>
          <cell r="BK33">
            <v>5.25</v>
          </cell>
          <cell r="BL33">
            <v>9.9338399999999979E-2</v>
          </cell>
          <cell r="BM33">
            <v>5500</v>
          </cell>
          <cell r="BN33" t="str">
            <v>Writer Convent Premium  Mrp 32</v>
          </cell>
          <cell r="BO33" t="str">
            <v>96.00X36.50</v>
          </cell>
          <cell r="BP33" t="str">
            <v>Rulling-10 mm Squire (small)-[180 x 240]</v>
          </cell>
          <cell r="BQ33" t="str">
            <v>000046</v>
          </cell>
          <cell r="BR33">
            <v>0.25</v>
          </cell>
        </row>
        <row r="34">
          <cell r="AL34" t="str">
            <v>Writer Convent Premium  Mrp 32</v>
          </cell>
          <cell r="AM34" t="str">
            <v>Premium</v>
          </cell>
          <cell r="AN34" t="str">
            <v>Writer Convent Premium  Mrp 32</v>
          </cell>
          <cell r="AO34">
            <v>1000</v>
          </cell>
          <cell r="AP34" t="str">
            <v>180 x 240</v>
          </cell>
          <cell r="AQ34">
            <v>84</v>
          </cell>
          <cell r="AR34">
            <v>4</v>
          </cell>
          <cell r="AS34" t="str">
            <v>Index</v>
          </cell>
          <cell r="AT34" t="str">
            <v>12 mm Squire ( Medium)</v>
          </cell>
          <cell r="AU34" t="str">
            <v>Pining</v>
          </cell>
          <cell r="AV34">
            <v>15</v>
          </cell>
          <cell r="AW34">
            <v>75</v>
          </cell>
          <cell r="AX34" t="str">
            <v>4+2</v>
          </cell>
          <cell r="AY34" t="str">
            <v>Half Lamin</v>
          </cell>
          <cell r="AZ34" t="str">
            <v>WB</v>
          </cell>
          <cell r="BA34">
            <v>260</v>
          </cell>
          <cell r="BB34" t="str">
            <v>960 x 735</v>
          </cell>
          <cell r="BC34">
            <v>8</v>
          </cell>
          <cell r="BD34">
            <v>125</v>
          </cell>
          <cell r="BE34">
            <v>2.2931999999999998E-2</v>
          </cell>
          <cell r="BF34" t="str">
            <v>Trident</v>
          </cell>
          <cell r="BG34">
            <v>54</v>
          </cell>
          <cell r="BH34">
            <v>96</v>
          </cell>
          <cell r="BI34">
            <v>36.5</v>
          </cell>
          <cell r="BJ34">
            <v>16</v>
          </cell>
          <cell r="BK34">
            <v>5.25</v>
          </cell>
          <cell r="BL34">
            <v>9.9338399999999979E-2</v>
          </cell>
          <cell r="BM34">
            <v>5500</v>
          </cell>
          <cell r="BN34" t="str">
            <v>Writer Convent Premium  Mrp 32</v>
          </cell>
          <cell r="BO34" t="str">
            <v>96.00X36.50</v>
          </cell>
          <cell r="BP34" t="str">
            <v>Rulling-12 mm Squire ( Medium)-[180 x 240]</v>
          </cell>
          <cell r="BQ34" t="str">
            <v>000046</v>
          </cell>
          <cell r="BR34">
            <v>0.25</v>
          </cell>
        </row>
        <row r="35">
          <cell r="AL35" t="str">
            <v>Writer Convent Premium  Mrp 32</v>
          </cell>
          <cell r="AM35" t="str">
            <v>Premium</v>
          </cell>
          <cell r="AN35" t="str">
            <v>Writer Convent Premium  Mrp 32</v>
          </cell>
          <cell r="AO35">
            <v>1000</v>
          </cell>
          <cell r="AP35" t="str">
            <v>180 x 240</v>
          </cell>
          <cell r="AQ35">
            <v>84</v>
          </cell>
          <cell r="AR35">
            <v>4</v>
          </cell>
          <cell r="AS35" t="str">
            <v>Index</v>
          </cell>
          <cell r="AT35" t="str">
            <v>18 mm Squire (Big)</v>
          </cell>
          <cell r="AU35" t="str">
            <v>Pining</v>
          </cell>
          <cell r="AV35">
            <v>15</v>
          </cell>
          <cell r="AW35">
            <v>75</v>
          </cell>
          <cell r="AX35" t="str">
            <v>4+2</v>
          </cell>
          <cell r="AY35" t="str">
            <v>Half Lamin</v>
          </cell>
          <cell r="AZ35" t="str">
            <v>WB</v>
          </cell>
          <cell r="BA35">
            <v>260</v>
          </cell>
          <cell r="BB35" t="str">
            <v>960 x 735</v>
          </cell>
          <cell r="BC35">
            <v>8</v>
          </cell>
          <cell r="BD35">
            <v>125</v>
          </cell>
          <cell r="BE35">
            <v>2.2931999999999998E-2</v>
          </cell>
          <cell r="BF35" t="str">
            <v>Trident</v>
          </cell>
          <cell r="BG35">
            <v>54</v>
          </cell>
          <cell r="BH35">
            <v>96</v>
          </cell>
          <cell r="BI35">
            <v>36.5</v>
          </cell>
          <cell r="BJ35">
            <v>16</v>
          </cell>
          <cell r="BK35">
            <v>5.25</v>
          </cell>
          <cell r="BL35">
            <v>9.9338399999999979E-2</v>
          </cell>
          <cell r="BM35">
            <v>5500</v>
          </cell>
          <cell r="BN35" t="str">
            <v>Writer Convent Premium  Mrp 32</v>
          </cell>
          <cell r="BO35" t="str">
            <v>96.00X36.50</v>
          </cell>
          <cell r="BP35" t="str">
            <v>Rulling-18 mm Squire (Big)-[180 x 240]</v>
          </cell>
          <cell r="BQ35" t="str">
            <v>000046</v>
          </cell>
          <cell r="BR35">
            <v>0.25</v>
          </cell>
        </row>
        <row r="36">
          <cell r="AL36" t="str">
            <v>Writer Convent Premium  Mrp 32</v>
          </cell>
          <cell r="AM36" t="str">
            <v>Premium</v>
          </cell>
          <cell r="AN36" t="str">
            <v>Writer Convent Premium  Mrp 32</v>
          </cell>
          <cell r="AO36">
            <v>1000</v>
          </cell>
          <cell r="AP36" t="str">
            <v>180 x 240</v>
          </cell>
          <cell r="AQ36">
            <v>84</v>
          </cell>
          <cell r="AR36">
            <v>4</v>
          </cell>
          <cell r="AS36" t="str">
            <v>Index</v>
          </cell>
          <cell r="AT36" t="str">
            <v>Hindi /Geometry</v>
          </cell>
          <cell r="AU36" t="str">
            <v>Pining</v>
          </cell>
          <cell r="AV36">
            <v>15</v>
          </cell>
          <cell r="AW36">
            <v>75</v>
          </cell>
          <cell r="AX36" t="str">
            <v>4+2</v>
          </cell>
          <cell r="AY36" t="str">
            <v>Half Lamin</v>
          </cell>
          <cell r="AZ36" t="str">
            <v>WB</v>
          </cell>
          <cell r="BA36">
            <v>260</v>
          </cell>
          <cell r="BB36" t="str">
            <v>960 x 735</v>
          </cell>
          <cell r="BC36">
            <v>8</v>
          </cell>
          <cell r="BD36">
            <v>125</v>
          </cell>
          <cell r="BE36">
            <v>2.2931999999999998E-2</v>
          </cell>
          <cell r="BF36" t="str">
            <v>Trident</v>
          </cell>
          <cell r="BG36">
            <v>54</v>
          </cell>
          <cell r="BH36">
            <v>96</v>
          </cell>
          <cell r="BI36">
            <v>36.5</v>
          </cell>
          <cell r="BJ36">
            <v>16</v>
          </cell>
          <cell r="BK36">
            <v>5.25</v>
          </cell>
          <cell r="BL36">
            <v>9.9338399999999979E-2</v>
          </cell>
          <cell r="BM36">
            <v>5500</v>
          </cell>
          <cell r="BN36" t="str">
            <v>Writer Convent Premium  Mrp 32</v>
          </cell>
          <cell r="BO36" t="str">
            <v>96.00X36.50</v>
          </cell>
          <cell r="BP36" t="str">
            <v>Rulling-Hindi /Geometry-[180 x 240]</v>
          </cell>
          <cell r="BQ36" t="str">
            <v>000046</v>
          </cell>
          <cell r="BR36">
            <v>0.25</v>
          </cell>
        </row>
        <row r="37">
          <cell r="AL37" t="str">
            <v>Writer Convent Premium  Mrp 32</v>
          </cell>
          <cell r="AM37" t="str">
            <v>Premium</v>
          </cell>
          <cell r="AN37" t="str">
            <v>Writer Convent Premium  Mrp 32</v>
          </cell>
          <cell r="AO37">
            <v>1000</v>
          </cell>
          <cell r="AP37" t="str">
            <v>180 x 240</v>
          </cell>
          <cell r="AQ37">
            <v>84</v>
          </cell>
          <cell r="AR37">
            <v>4</v>
          </cell>
          <cell r="AS37" t="str">
            <v>Index</v>
          </cell>
          <cell r="AT37" t="str">
            <v>English /Geometry</v>
          </cell>
          <cell r="AU37" t="str">
            <v>Pining</v>
          </cell>
          <cell r="AV37">
            <v>15</v>
          </cell>
          <cell r="AW37">
            <v>75</v>
          </cell>
          <cell r="AX37" t="str">
            <v>4+2</v>
          </cell>
          <cell r="AY37" t="str">
            <v>Half Lamin</v>
          </cell>
          <cell r="AZ37" t="str">
            <v>WB</v>
          </cell>
          <cell r="BA37">
            <v>260</v>
          </cell>
          <cell r="BB37" t="str">
            <v>960 x 735</v>
          </cell>
          <cell r="BC37">
            <v>8</v>
          </cell>
          <cell r="BD37">
            <v>125</v>
          </cell>
          <cell r="BE37">
            <v>2.2931999999999998E-2</v>
          </cell>
          <cell r="BF37" t="str">
            <v>Trident</v>
          </cell>
          <cell r="BG37">
            <v>54</v>
          </cell>
          <cell r="BH37">
            <v>96</v>
          </cell>
          <cell r="BI37">
            <v>36.5</v>
          </cell>
          <cell r="BJ37">
            <v>16</v>
          </cell>
          <cell r="BK37">
            <v>5.25</v>
          </cell>
          <cell r="BL37">
            <v>9.9338399999999979E-2</v>
          </cell>
          <cell r="BM37">
            <v>5500</v>
          </cell>
          <cell r="BN37" t="str">
            <v>Writer Convent Premium  Mrp 32</v>
          </cell>
          <cell r="BO37" t="str">
            <v>96.00X36.50</v>
          </cell>
          <cell r="BP37" t="str">
            <v>Rulling-English /Geometry-[180 x 240]</v>
          </cell>
          <cell r="BQ37" t="str">
            <v>000046</v>
          </cell>
          <cell r="BR37">
            <v>0.25</v>
          </cell>
        </row>
        <row r="38">
          <cell r="AL38" t="str">
            <v>Writer Convent Premium  Mrp 32</v>
          </cell>
          <cell r="AM38" t="str">
            <v>Premium</v>
          </cell>
          <cell r="AN38" t="str">
            <v>Writer Convent Premium  Mrp 32</v>
          </cell>
          <cell r="AO38">
            <v>1000</v>
          </cell>
          <cell r="AP38" t="str">
            <v>180 x 240</v>
          </cell>
          <cell r="AQ38">
            <v>84</v>
          </cell>
          <cell r="AR38">
            <v>4</v>
          </cell>
          <cell r="AS38" t="str">
            <v xml:space="preserve"> 3 In 1</v>
          </cell>
          <cell r="AT38" t="str">
            <v>3 In 1</v>
          </cell>
          <cell r="AU38" t="str">
            <v>Pining</v>
          </cell>
          <cell r="AV38">
            <v>15</v>
          </cell>
          <cell r="AW38">
            <v>75</v>
          </cell>
          <cell r="AX38" t="str">
            <v>4+2</v>
          </cell>
          <cell r="AY38" t="str">
            <v>Half Lamin</v>
          </cell>
          <cell r="AZ38" t="str">
            <v>WB</v>
          </cell>
          <cell r="BA38">
            <v>260</v>
          </cell>
          <cell r="BB38" t="str">
            <v>960 x 735</v>
          </cell>
          <cell r="BC38">
            <v>8</v>
          </cell>
          <cell r="BD38">
            <v>125</v>
          </cell>
          <cell r="BE38">
            <v>2.2931999999999998E-2</v>
          </cell>
          <cell r="BF38" t="str">
            <v>Trident</v>
          </cell>
          <cell r="BG38">
            <v>54</v>
          </cell>
          <cell r="BH38">
            <v>96</v>
          </cell>
          <cell r="BI38">
            <v>36.5</v>
          </cell>
          <cell r="BJ38">
            <v>16</v>
          </cell>
          <cell r="BK38">
            <v>5.25</v>
          </cell>
          <cell r="BL38">
            <v>9.9338399999999979E-2</v>
          </cell>
          <cell r="BM38">
            <v>5500</v>
          </cell>
          <cell r="BN38" t="str">
            <v>Writer Convent Premium  Mrp 32</v>
          </cell>
          <cell r="BO38" t="str">
            <v>96.00X36.50</v>
          </cell>
          <cell r="BP38" t="str">
            <v>Rulling-3 In 1-[180 x 240]</v>
          </cell>
          <cell r="BQ38" t="str">
            <v>000046</v>
          </cell>
          <cell r="BR38">
            <v>0.25</v>
          </cell>
        </row>
        <row r="39">
          <cell r="AL39" t="str">
            <v>Writer Convent Premium  Mrp 32</v>
          </cell>
          <cell r="AM39" t="str">
            <v>Premium</v>
          </cell>
          <cell r="AN39" t="str">
            <v>Writer Convent Premium  Mrp 32</v>
          </cell>
          <cell r="AO39">
            <v>1000</v>
          </cell>
          <cell r="AP39" t="str">
            <v>180 x 240</v>
          </cell>
          <cell r="AQ39">
            <v>84</v>
          </cell>
          <cell r="AR39">
            <v>4</v>
          </cell>
          <cell r="AS39" t="str">
            <v>Index</v>
          </cell>
          <cell r="AT39" t="str">
            <v>Five Line English</v>
          </cell>
          <cell r="AU39" t="str">
            <v>Pining</v>
          </cell>
          <cell r="AV39">
            <v>15</v>
          </cell>
          <cell r="AW39">
            <v>75</v>
          </cell>
          <cell r="AX39" t="str">
            <v>4+2</v>
          </cell>
          <cell r="AY39" t="str">
            <v>Half Lamin</v>
          </cell>
          <cell r="AZ39" t="str">
            <v>WB</v>
          </cell>
          <cell r="BA39">
            <v>260</v>
          </cell>
          <cell r="BB39" t="str">
            <v>960 x 735</v>
          </cell>
          <cell r="BC39">
            <v>8</v>
          </cell>
          <cell r="BD39">
            <v>125</v>
          </cell>
          <cell r="BE39">
            <v>2.2931999999999998E-2</v>
          </cell>
          <cell r="BF39" t="str">
            <v>Trident</v>
          </cell>
          <cell r="BG39">
            <v>54</v>
          </cell>
          <cell r="BH39">
            <v>96</v>
          </cell>
          <cell r="BI39">
            <v>36.5</v>
          </cell>
          <cell r="BJ39">
            <v>16</v>
          </cell>
          <cell r="BK39">
            <v>5.25</v>
          </cell>
          <cell r="BL39">
            <v>9.9338399999999979E-2</v>
          </cell>
          <cell r="BM39">
            <v>5500</v>
          </cell>
          <cell r="BN39" t="str">
            <v>Writer Convent Premium  Mrp 32</v>
          </cell>
          <cell r="BO39" t="str">
            <v>96.00X36.50</v>
          </cell>
          <cell r="BP39" t="str">
            <v>Rulling-Five Line English-[180 x 240]</v>
          </cell>
          <cell r="BQ39" t="str">
            <v>000046</v>
          </cell>
          <cell r="BR39">
            <v>0.25</v>
          </cell>
        </row>
        <row r="40">
          <cell r="AL40" t="str">
            <v>Writer Convent Premium  Mrp 32</v>
          </cell>
          <cell r="AM40" t="str">
            <v>Premium</v>
          </cell>
          <cell r="AN40" t="str">
            <v>Writer Convent Premium  Mrp 32</v>
          </cell>
          <cell r="AO40">
            <v>1000</v>
          </cell>
          <cell r="AP40" t="str">
            <v>180 x 240</v>
          </cell>
          <cell r="AQ40">
            <v>84</v>
          </cell>
          <cell r="AR40">
            <v>4</v>
          </cell>
          <cell r="AS40" t="str">
            <v>Index</v>
          </cell>
          <cell r="AT40" t="str">
            <v>Double Line</v>
          </cell>
          <cell r="AU40" t="str">
            <v>Pining</v>
          </cell>
          <cell r="AV40">
            <v>15</v>
          </cell>
          <cell r="AW40">
            <v>75</v>
          </cell>
          <cell r="AX40" t="str">
            <v>4+2</v>
          </cell>
          <cell r="AY40" t="str">
            <v>Half Lamin</v>
          </cell>
          <cell r="AZ40" t="str">
            <v>WB</v>
          </cell>
          <cell r="BA40">
            <v>260</v>
          </cell>
          <cell r="BB40" t="str">
            <v>960 x 735</v>
          </cell>
          <cell r="BC40">
            <v>8</v>
          </cell>
          <cell r="BD40">
            <v>125</v>
          </cell>
          <cell r="BE40">
            <v>2.2931999999999998E-2</v>
          </cell>
          <cell r="BF40" t="str">
            <v>Trident</v>
          </cell>
          <cell r="BG40">
            <v>54</v>
          </cell>
          <cell r="BH40">
            <v>96</v>
          </cell>
          <cell r="BI40">
            <v>36.5</v>
          </cell>
          <cell r="BJ40">
            <v>16</v>
          </cell>
          <cell r="BK40">
            <v>5.25</v>
          </cell>
          <cell r="BL40">
            <v>9.9338399999999979E-2</v>
          </cell>
          <cell r="BM40">
            <v>5500</v>
          </cell>
          <cell r="BN40" t="str">
            <v>Writer Convent Premium  Mrp 32</v>
          </cell>
          <cell r="BO40" t="str">
            <v>96.00X36.50</v>
          </cell>
          <cell r="BP40" t="str">
            <v>Rulling-Double Line-[180 x 240]</v>
          </cell>
          <cell r="BQ40" t="str">
            <v>000046</v>
          </cell>
          <cell r="BR40">
            <v>0.25</v>
          </cell>
        </row>
        <row r="41">
          <cell r="AL41" t="str">
            <v>Writer Convent Premium  Mrp 44</v>
          </cell>
          <cell r="AM41" t="str">
            <v>Premium</v>
          </cell>
          <cell r="AN41" t="str">
            <v>Writer Convent Premium  Mrp 44</v>
          </cell>
          <cell r="AO41">
            <v>1000</v>
          </cell>
          <cell r="AP41" t="str">
            <v>180 x 240</v>
          </cell>
          <cell r="AQ41">
            <v>112</v>
          </cell>
          <cell r="AR41">
            <v>4</v>
          </cell>
          <cell r="AS41" t="str">
            <v>Index</v>
          </cell>
          <cell r="AT41" t="str">
            <v>Single line</v>
          </cell>
          <cell r="AU41" t="str">
            <v>Pining</v>
          </cell>
          <cell r="AV41">
            <v>15</v>
          </cell>
          <cell r="AW41">
            <v>75</v>
          </cell>
          <cell r="AX41" t="str">
            <v>4+2</v>
          </cell>
          <cell r="AY41" t="str">
            <v>Half Lamin</v>
          </cell>
          <cell r="AZ41" t="str">
            <v>WB</v>
          </cell>
          <cell r="BA41">
            <v>260</v>
          </cell>
          <cell r="BB41" t="str">
            <v>960 x 735</v>
          </cell>
          <cell r="BC41">
            <v>8</v>
          </cell>
          <cell r="BD41">
            <v>125</v>
          </cell>
          <cell r="BE41">
            <v>2.2931999999999998E-2</v>
          </cell>
          <cell r="BF41" t="str">
            <v>Trident</v>
          </cell>
          <cell r="BG41">
            <v>54</v>
          </cell>
          <cell r="BH41">
            <v>96</v>
          </cell>
          <cell r="BI41">
            <v>36.5</v>
          </cell>
          <cell r="BJ41">
            <v>16</v>
          </cell>
          <cell r="BK41">
            <v>7</v>
          </cell>
          <cell r="BL41">
            <v>0.13245119999999999</v>
          </cell>
          <cell r="BM41">
            <v>7250</v>
          </cell>
          <cell r="BN41" t="str">
            <v>Writer Convent Premium  Mrp 44</v>
          </cell>
          <cell r="BO41" t="str">
            <v>96.00X36.50</v>
          </cell>
          <cell r="BP41" t="str">
            <v>Rulling-Single line-[180 x 240]</v>
          </cell>
          <cell r="BQ41" t="str">
            <v>000049</v>
          </cell>
          <cell r="BR41">
            <v>0.25</v>
          </cell>
        </row>
        <row r="42">
          <cell r="AL42" t="str">
            <v>Writer Convent Premium  Mrp 44</v>
          </cell>
          <cell r="AM42" t="str">
            <v>Premium</v>
          </cell>
          <cell r="AN42" t="str">
            <v>Writer Convent Premium  Mrp 44</v>
          </cell>
          <cell r="AO42">
            <v>1000</v>
          </cell>
          <cell r="AP42" t="str">
            <v>180 x 240</v>
          </cell>
          <cell r="AQ42">
            <v>112</v>
          </cell>
          <cell r="AR42">
            <v>4</v>
          </cell>
          <cell r="AS42" t="str">
            <v>Index</v>
          </cell>
          <cell r="AT42" t="str">
            <v>English</v>
          </cell>
          <cell r="AU42" t="str">
            <v>Pining</v>
          </cell>
          <cell r="AV42">
            <v>15</v>
          </cell>
          <cell r="AW42">
            <v>75</v>
          </cell>
          <cell r="AX42" t="str">
            <v>4+2</v>
          </cell>
          <cell r="AY42" t="str">
            <v>Half Lamin</v>
          </cell>
          <cell r="AZ42" t="str">
            <v>WB</v>
          </cell>
          <cell r="BA42">
            <v>260</v>
          </cell>
          <cell r="BB42" t="str">
            <v>960 x 735</v>
          </cell>
          <cell r="BC42">
            <v>8</v>
          </cell>
          <cell r="BD42">
            <v>125</v>
          </cell>
          <cell r="BE42">
            <v>2.2931999999999998E-2</v>
          </cell>
          <cell r="BF42" t="str">
            <v>Trident</v>
          </cell>
          <cell r="BG42">
            <v>54</v>
          </cell>
          <cell r="BH42">
            <v>96</v>
          </cell>
          <cell r="BI42">
            <v>36.5</v>
          </cell>
          <cell r="BJ42">
            <v>16</v>
          </cell>
          <cell r="BK42">
            <v>7</v>
          </cell>
          <cell r="BL42">
            <v>0.13245119999999999</v>
          </cell>
          <cell r="BM42">
            <v>7250</v>
          </cell>
          <cell r="BN42" t="str">
            <v>Writer Convent Premium  Mrp 44</v>
          </cell>
          <cell r="BO42" t="str">
            <v>96.00X36.50</v>
          </cell>
          <cell r="BP42" t="str">
            <v>Rulling-English-[180 x 240]</v>
          </cell>
          <cell r="BQ42" t="str">
            <v>000050</v>
          </cell>
          <cell r="BR42">
            <v>0.25</v>
          </cell>
        </row>
        <row r="43">
          <cell r="AL43" t="str">
            <v>Writer Convent Premium  Mrp 44</v>
          </cell>
          <cell r="AM43" t="str">
            <v>Premium</v>
          </cell>
          <cell r="AN43" t="str">
            <v>Writer Convent Premium  Mrp 44</v>
          </cell>
          <cell r="AO43">
            <v>1000</v>
          </cell>
          <cell r="AP43" t="str">
            <v>180 x 240</v>
          </cell>
          <cell r="AQ43">
            <v>112</v>
          </cell>
          <cell r="AR43">
            <v>4</v>
          </cell>
          <cell r="AS43" t="str">
            <v>Index</v>
          </cell>
          <cell r="AT43" t="str">
            <v>10 mm Squire (small)</v>
          </cell>
          <cell r="AU43" t="str">
            <v>Pining</v>
          </cell>
          <cell r="AV43">
            <v>15</v>
          </cell>
          <cell r="AW43">
            <v>75</v>
          </cell>
          <cell r="AX43" t="str">
            <v>4+2</v>
          </cell>
          <cell r="AY43" t="str">
            <v>Half Lamin</v>
          </cell>
          <cell r="AZ43" t="str">
            <v>WB</v>
          </cell>
          <cell r="BA43">
            <v>260</v>
          </cell>
          <cell r="BB43" t="str">
            <v>960 x 735</v>
          </cell>
          <cell r="BC43">
            <v>8</v>
          </cell>
          <cell r="BD43">
            <v>125</v>
          </cell>
          <cell r="BE43">
            <v>2.2931999999999998E-2</v>
          </cell>
          <cell r="BF43" t="str">
            <v>Trident</v>
          </cell>
          <cell r="BG43">
            <v>54</v>
          </cell>
          <cell r="BH43">
            <v>96</v>
          </cell>
          <cell r="BI43">
            <v>36.5</v>
          </cell>
          <cell r="BJ43">
            <v>16</v>
          </cell>
          <cell r="BK43">
            <v>7</v>
          </cell>
          <cell r="BL43">
            <v>0.13245119999999999</v>
          </cell>
          <cell r="BM43">
            <v>7250</v>
          </cell>
          <cell r="BN43" t="str">
            <v>Writer Convent Premium  Mrp 44</v>
          </cell>
          <cell r="BO43" t="str">
            <v>96.00X36.50</v>
          </cell>
          <cell r="BP43" t="str">
            <v>Rulling-10 mm Squire (small)-[180 x 240]</v>
          </cell>
          <cell r="BQ43" t="str">
            <v>000051</v>
          </cell>
          <cell r="BR43">
            <v>0.25</v>
          </cell>
        </row>
        <row r="44">
          <cell r="AL44" t="str">
            <v>Writer Convent Premium  Mrp 44</v>
          </cell>
          <cell r="AM44" t="str">
            <v>Premium</v>
          </cell>
          <cell r="AN44" t="str">
            <v>Writer Convent Premium  Mrp 44</v>
          </cell>
          <cell r="AO44">
            <v>1000</v>
          </cell>
          <cell r="AP44" t="str">
            <v>180 x 240</v>
          </cell>
          <cell r="AQ44">
            <v>112</v>
          </cell>
          <cell r="AR44">
            <v>4</v>
          </cell>
          <cell r="AS44" t="str">
            <v>Index</v>
          </cell>
          <cell r="AT44" t="str">
            <v>12 mm Squire ( Medium)</v>
          </cell>
          <cell r="AU44" t="str">
            <v>Pining</v>
          </cell>
          <cell r="AV44">
            <v>15</v>
          </cell>
          <cell r="AW44">
            <v>75</v>
          </cell>
          <cell r="AX44" t="str">
            <v>4+2</v>
          </cell>
          <cell r="AY44" t="str">
            <v>Half Lamin</v>
          </cell>
          <cell r="AZ44" t="str">
            <v>WB</v>
          </cell>
          <cell r="BA44">
            <v>260</v>
          </cell>
          <cell r="BB44" t="str">
            <v>960 x 735</v>
          </cell>
          <cell r="BC44">
            <v>8</v>
          </cell>
          <cell r="BD44">
            <v>125</v>
          </cell>
          <cell r="BE44">
            <v>2.2931999999999998E-2</v>
          </cell>
          <cell r="BF44" t="str">
            <v>Trident</v>
          </cell>
          <cell r="BG44">
            <v>54</v>
          </cell>
          <cell r="BH44">
            <v>96</v>
          </cell>
          <cell r="BI44">
            <v>36.5</v>
          </cell>
          <cell r="BJ44">
            <v>16</v>
          </cell>
          <cell r="BK44">
            <v>7</v>
          </cell>
          <cell r="BL44">
            <v>0.13245119999999999</v>
          </cell>
          <cell r="BM44">
            <v>7250</v>
          </cell>
          <cell r="BN44" t="str">
            <v>Writer Convent Premium  Mrp 44</v>
          </cell>
          <cell r="BO44" t="str">
            <v>96.00X36.50</v>
          </cell>
          <cell r="BP44" t="str">
            <v>Rulling-12 mm Squire ( Medium)-[180 x 240]</v>
          </cell>
          <cell r="BQ44" t="str">
            <v>000052</v>
          </cell>
          <cell r="BR44">
            <v>0.25</v>
          </cell>
        </row>
        <row r="45">
          <cell r="AL45" t="str">
            <v>Writer Convent Premium  Mrp 44</v>
          </cell>
          <cell r="AM45" t="str">
            <v>Premium</v>
          </cell>
          <cell r="AN45" t="str">
            <v>Writer Convent Premium  Mrp 44</v>
          </cell>
          <cell r="AO45">
            <v>1000</v>
          </cell>
          <cell r="AP45" t="str">
            <v>180 x 240</v>
          </cell>
          <cell r="AQ45">
            <v>112</v>
          </cell>
          <cell r="AR45">
            <v>4</v>
          </cell>
          <cell r="AS45" t="str">
            <v>Index</v>
          </cell>
          <cell r="AT45" t="str">
            <v>18 mm Squire (Big)</v>
          </cell>
          <cell r="AU45" t="str">
            <v>Pining</v>
          </cell>
          <cell r="AV45">
            <v>15</v>
          </cell>
          <cell r="AW45">
            <v>75</v>
          </cell>
          <cell r="AX45" t="str">
            <v>4+2</v>
          </cell>
          <cell r="AY45" t="str">
            <v>Half Lamin</v>
          </cell>
          <cell r="AZ45" t="str">
            <v>WB</v>
          </cell>
          <cell r="BA45">
            <v>260</v>
          </cell>
          <cell r="BB45" t="str">
            <v>960 x 735</v>
          </cell>
          <cell r="BC45">
            <v>8</v>
          </cell>
          <cell r="BD45">
            <v>125</v>
          </cell>
          <cell r="BE45">
            <v>2.2931999999999998E-2</v>
          </cell>
          <cell r="BF45" t="str">
            <v>Trident</v>
          </cell>
          <cell r="BG45">
            <v>54</v>
          </cell>
          <cell r="BH45">
            <v>96</v>
          </cell>
          <cell r="BI45">
            <v>36.5</v>
          </cell>
          <cell r="BJ45">
            <v>16</v>
          </cell>
          <cell r="BK45">
            <v>7</v>
          </cell>
          <cell r="BL45">
            <v>0.13245119999999999</v>
          </cell>
          <cell r="BM45">
            <v>7250</v>
          </cell>
          <cell r="BN45" t="str">
            <v>Writer Convent Premium  Mrp 44</v>
          </cell>
          <cell r="BO45" t="str">
            <v>96.00X36.50</v>
          </cell>
          <cell r="BP45" t="str">
            <v>Rulling-18 mm Squire (Big)-[180 x 240]</v>
          </cell>
          <cell r="BQ45" t="str">
            <v>000053</v>
          </cell>
          <cell r="BR45">
            <v>0.25</v>
          </cell>
        </row>
        <row r="46">
          <cell r="AL46" t="str">
            <v>Writer Convent Premium  Mrp 44</v>
          </cell>
          <cell r="AM46" t="str">
            <v>Premium</v>
          </cell>
          <cell r="AN46" t="str">
            <v>Writer Convent Premium  Mrp 44</v>
          </cell>
          <cell r="AO46">
            <v>1000</v>
          </cell>
          <cell r="AP46" t="str">
            <v>180 x 240</v>
          </cell>
          <cell r="AQ46">
            <v>112</v>
          </cell>
          <cell r="AR46">
            <v>4</v>
          </cell>
          <cell r="AS46" t="str">
            <v>Index</v>
          </cell>
          <cell r="AT46" t="str">
            <v>Hindi /Geometry</v>
          </cell>
          <cell r="AU46" t="str">
            <v>Pining</v>
          </cell>
          <cell r="AV46">
            <v>15</v>
          </cell>
          <cell r="AW46">
            <v>75</v>
          </cell>
          <cell r="AX46" t="str">
            <v>4+2</v>
          </cell>
          <cell r="AY46" t="str">
            <v>Half Lamin</v>
          </cell>
          <cell r="AZ46" t="str">
            <v>WB</v>
          </cell>
          <cell r="BA46">
            <v>260</v>
          </cell>
          <cell r="BB46" t="str">
            <v>960 x 735</v>
          </cell>
          <cell r="BC46">
            <v>8</v>
          </cell>
          <cell r="BD46">
            <v>125</v>
          </cell>
          <cell r="BE46">
            <v>2.2931999999999998E-2</v>
          </cell>
          <cell r="BF46" t="str">
            <v>Trident</v>
          </cell>
          <cell r="BG46">
            <v>54</v>
          </cell>
          <cell r="BH46">
            <v>96</v>
          </cell>
          <cell r="BI46">
            <v>36.5</v>
          </cell>
          <cell r="BJ46">
            <v>16</v>
          </cell>
          <cell r="BK46">
            <v>7</v>
          </cell>
          <cell r="BL46">
            <v>0.13245119999999999</v>
          </cell>
          <cell r="BM46">
            <v>7250</v>
          </cell>
          <cell r="BN46" t="str">
            <v>Writer Convent Premium  Mrp 44</v>
          </cell>
          <cell r="BO46" t="str">
            <v>96.00X36.50</v>
          </cell>
          <cell r="BP46" t="str">
            <v>Rulling-Hindi /Geometry-[180 x 240]</v>
          </cell>
          <cell r="BQ46" t="str">
            <v>000049</v>
          </cell>
          <cell r="BR46">
            <v>0.25</v>
          </cell>
        </row>
        <row r="47">
          <cell r="AL47" t="str">
            <v>Writer Convent Premium  Mrp 44</v>
          </cell>
          <cell r="AM47" t="str">
            <v>Premium</v>
          </cell>
          <cell r="AN47" t="str">
            <v>Writer Convent Premium  Mrp 44</v>
          </cell>
          <cell r="AO47">
            <v>1000</v>
          </cell>
          <cell r="AP47" t="str">
            <v>180 x 240</v>
          </cell>
          <cell r="AQ47">
            <v>112</v>
          </cell>
          <cell r="AR47">
            <v>4</v>
          </cell>
          <cell r="AS47" t="str">
            <v>Index</v>
          </cell>
          <cell r="AT47" t="str">
            <v>English /Geometry</v>
          </cell>
          <cell r="AU47" t="str">
            <v>Pining</v>
          </cell>
          <cell r="AV47">
            <v>15</v>
          </cell>
          <cell r="AW47">
            <v>75</v>
          </cell>
          <cell r="AX47" t="str">
            <v>4+2</v>
          </cell>
          <cell r="AY47" t="str">
            <v>Half Lamin</v>
          </cell>
          <cell r="AZ47" t="str">
            <v>WB</v>
          </cell>
          <cell r="BA47">
            <v>260</v>
          </cell>
          <cell r="BB47" t="str">
            <v>960 x 735</v>
          </cell>
          <cell r="BC47">
            <v>8</v>
          </cell>
          <cell r="BD47">
            <v>125</v>
          </cell>
          <cell r="BE47">
            <v>2.2931999999999998E-2</v>
          </cell>
          <cell r="BF47" t="str">
            <v>Trident</v>
          </cell>
          <cell r="BG47">
            <v>54</v>
          </cell>
          <cell r="BH47">
            <v>96</v>
          </cell>
          <cell r="BI47">
            <v>36.5</v>
          </cell>
          <cell r="BJ47">
            <v>16</v>
          </cell>
          <cell r="BK47">
            <v>7</v>
          </cell>
          <cell r="BL47">
            <v>0.13245119999999999</v>
          </cell>
          <cell r="BM47">
            <v>7250</v>
          </cell>
          <cell r="BN47" t="str">
            <v>Writer Convent Premium  Mrp 44</v>
          </cell>
          <cell r="BO47" t="str">
            <v>96.00X36.50</v>
          </cell>
          <cell r="BP47" t="str">
            <v>Rulling-English /Geometry-[180 x 240]</v>
          </cell>
          <cell r="BQ47" t="str">
            <v>000050</v>
          </cell>
          <cell r="BR47">
            <v>0.25</v>
          </cell>
        </row>
        <row r="48">
          <cell r="AL48" t="str">
            <v>Writer Convent Premium  Mrp 44</v>
          </cell>
          <cell r="AM48" t="str">
            <v>Premium</v>
          </cell>
          <cell r="AN48" t="str">
            <v>Writer Convent Premium  Mrp 44</v>
          </cell>
          <cell r="AO48">
            <v>1000</v>
          </cell>
          <cell r="AP48" t="str">
            <v>180 x 240</v>
          </cell>
          <cell r="AQ48">
            <v>112</v>
          </cell>
          <cell r="AR48">
            <v>4</v>
          </cell>
          <cell r="AS48" t="str">
            <v xml:space="preserve"> 3 In 1</v>
          </cell>
          <cell r="AT48" t="str">
            <v>3 In 1</v>
          </cell>
          <cell r="AU48" t="str">
            <v>Pining</v>
          </cell>
          <cell r="AV48">
            <v>15</v>
          </cell>
          <cell r="AW48">
            <v>75</v>
          </cell>
          <cell r="AX48" t="str">
            <v>4+2</v>
          </cell>
          <cell r="AY48" t="str">
            <v>Half Lamin</v>
          </cell>
          <cell r="AZ48" t="str">
            <v>WB</v>
          </cell>
          <cell r="BA48">
            <v>260</v>
          </cell>
          <cell r="BB48" t="str">
            <v>960 x 735</v>
          </cell>
          <cell r="BC48">
            <v>8</v>
          </cell>
          <cell r="BD48">
            <v>125</v>
          </cell>
          <cell r="BE48">
            <v>2.2931999999999998E-2</v>
          </cell>
          <cell r="BF48" t="str">
            <v>Trident</v>
          </cell>
          <cell r="BG48">
            <v>54</v>
          </cell>
          <cell r="BH48">
            <v>96</v>
          </cell>
          <cell r="BI48">
            <v>36.5</v>
          </cell>
          <cell r="BJ48">
            <v>16</v>
          </cell>
          <cell r="BK48">
            <v>7</v>
          </cell>
          <cell r="BL48">
            <v>0.13245119999999999</v>
          </cell>
          <cell r="BM48">
            <v>7250</v>
          </cell>
          <cell r="BN48" t="str">
            <v>Writer Convent Premium  Mrp 44</v>
          </cell>
          <cell r="BO48" t="str">
            <v>96.00X36.50</v>
          </cell>
          <cell r="BP48" t="str">
            <v>Rulling-3 In 1-[180 x 240]</v>
          </cell>
          <cell r="BQ48" t="str">
            <v>000051</v>
          </cell>
          <cell r="BR48">
            <v>0.25</v>
          </cell>
        </row>
        <row r="49">
          <cell r="AL49" t="str">
            <v>Writer Convent Premium  Mrp 44</v>
          </cell>
          <cell r="AM49" t="str">
            <v>Premium</v>
          </cell>
          <cell r="AN49" t="str">
            <v>Writer Convent Premium  Mrp 44</v>
          </cell>
          <cell r="AO49">
            <v>1000</v>
          </cell>
          <cell r="AP49" t="str">
            <v>180 x 240</v>
          </cell>
          <cell r="AQ49">
            <v>112</v>
          </cell>
          <cell r="AR49">
            <v>4</v>
          </cell>
          <cell r="AS49" t="str">
            <v>Index</v>
          </cell>
          <cell r="AT49" t="str">
            <v>Five Line English</v>
          </cell>
          <cell r="AU49" t="str">
            <v>Pining</v>
          </cell>
          <cell r="AV49">
            <v>15</v>
          </cell>
          <cell r="AW49">
            <v>75</v>
          </cell>
          <cell r="AX49" t="str">
            <v>4+2</v>
          </cell>
          <cell r="AY49" t="str">
            <v>Half Lamin</v>
          </cell>
          <cell r="AZ49" t="str">
            <v>WB</v>
          </cell>
          <cell r="BA49">
            <v>260</v>
          </cell>
          <cell r="BB49" t="str">
            <v>960 x 735</v>
          </cell>
          <cell r="BC49">
            <v>8</v>
          </cell>
          <cell r="BD49">
            <v>125</v>
          </cell>
          <cell r="BE49">
            <v>2.2931999999999998E-2</v>
          </cell>
          <cell r="BF49" t="str">
            <v>Trident</v>
          </cell>
          <cell r="BG49">
            <v>54</v>
          </cell>
          <cell r="BH49">
            <v>96</v>
          </cell>
          <cell r="BI49">
            <v>36.5</v>
          </cell>
          <cell r="BJ49">
            <v>16</v>
          </cell>
          <cell r="BK49">
            <v>7</v>
          </cell>
          <cell r="BL49">
            <v>0.13245119999999999</v>
          </cell>
          <cell r="BM49">
            <v>7250</v>
          </cell>
          <cell r="BN49" t="str">
            <v>Writer Convent Premium  Mrp 44</v>
          </cell>
          <cell r="BO49" t="str">
            <v>96.00X36.50</v>
          </cell>
          <cell r="BP49" t="str">
            <v>Rulling-Five Line English-[180 x 240]</v>
          </cell>
          <cell r="BQ49" t="str">
            <v>000052</v>
          </cell>
          <cell r="BR49">
            <v>0.25</v>
          </cell>
        </row>
        <row r="50">
          <cell r="AL50" t="str">
            <v>Writer Convent Premium  Mrp 44</v>
          </cell>
          <cell r="AM50" t="str">
            <v>Premium</v>
          </cell>
          <cell r="AN50" t="str">
            <v>Writer Convent Premium  Mrp 44</v>
          </cell>
          <cell r="AO50">
            <v>1000</v>
          </cell>
          <cell r="AP50" t="str">
            <v>180 x 240</v>
          </cell>
          <cell r="AQ50">
            <v>112</v>
          </cell>
          <cell r="AR50">
            <v>4</v>
          </cell>
          <cell r="AS50" t="str">
            <v>Index</v>
          </cell>
          <cell r="AT50" t="str">
            <v>Double Line</v>
          </cell>
          <cell r="AU50" t="str">
            <v>Pining</v>
          </cell>
          <cell r="AV50">
            <v>15</v>
          </cell>
          <cell r="AW50">
            <v>75</v>
          </cell>
          <cell r="AX50" t="str">
            <v>4+2</v>
          </cell>
          <cell r="AY50" t="str">
            <v>Half Lamin</v>
          </cell>
          <cell r="AZ50" t="str">
            <v>WB</v>
          </cell>
          <cell r="BA50">
            <v>260</v>
          </cell>
          <cell r="BB50" t="str">
            <v>960 x 735</v>
          </cell>
          <cell r="BC50">
            <v>8</v>
          </cell>
          <cell r="BD50">
            <v>125</v>
          </cell>
          <cell r="BE50">
            <v>2.2931999999999998E-2</v>
          </cell>
          <cell r="BF50" t="str">
            <v>Trident</v>
          </cell>
          <cell r="BG50">
            <v>54</v>
          </cell>
          <cell r="BH50">
            <v>96</v>
          </cell>
          <cell r="BI50">
            <v>36.5</v>
          </cell>
          <cell r="BJ50">
            <v>16</v>
          </cell>
          <cell r="BK50">
            <v>7</v>
          </cell>
          <cell r="BL50">
            <v>0.13245119999999999</v>
          </cell>
          <cell r="BM50">
            <v>7250</v>
          </cell>
          <cell r="BN50" t="str">
            <v>Writer Convent Premium  Mrp 44</v>
          </cell>
          <cell r="BO50" t="str">
            <v>96.00X36.50</v>
          </cell>
          <cell r="BP50" t="str">
            <v>Rulling-Double Line-[180 x 240]</v>
          </cell>
          <cell r="BQ50" t="str">
            <v>000053</v>
          </cell>
          <cell r="BR50">
            <v>0.25</v>
          </cell>
        </row>
        <row r="51">
          <cell r="AL51" t="str">
            <v>Writer Convent Premium  Mrp 48</v>
          </cell>
          <cell r="AM51" t="str">
            <v>Premium</v>
          </cell>
          <cell r="AN51" t="str">
            <v>Writer Convent Premium  Mrp 48</v>
          </cell>
          <cell r="AO51">
            <v>1000</v>
          </cell>
          <cell r="AP51" t="str">
            <v>180 x 240</v>
          </cell>
          <cell r="AQ51">
            <v>132</v>
          </cell>
          <cell r="AR51">
            <v>4</v>
          </cell>
          <cell r="AS51" t="str">
            <v>Index</v>
          </cell>
          <cell r="AT51" t="str">
            <v>Single line</v>
          </cell>
          <cell r="AU51" t="str">
            <v>Pining</v>
          </cell>
          <cell r="AV51">
            <v>10</v>
          </cell>
          <cell r="AW51">
            <v>50</v>
          </cell>
          <cell r="AX51" t="str">
            <v>4+2</v>
          </cell>
          <cell r="AY51" t="str">
            <v>Full</v>
          </cell>
          <cell r="AZ51" t="str">
            <v>WB</v>
          </cell>
          <cell r="BA51">
            <v>260</v>
          </cell>
          <cell r="BB51" t="str">
            <v>960 x 735</v>
          </cell>
          <cell r="BC51">
            <v>8</v>
          </cell>
          <cell r="BD51">
            <v>125</v>
          </cell>
          <cell r="BE51">
            <v>2.2931999999999998E-2</v>
          </cell>
          <cell r="BF51" t="str">
            <v>Trident</v>
          </cell>
          <cell r="BG51">
            <v>52</v>
          </cell>
          <cell r="BH51">
            <v>96</v>
          </cell>
          <cell r="BI51">
            <v>36.5</v>
          </cell>
          <cell r="BJ51">
            <v>16</v>
          </cell>
          <cell r="BK51">
            <v>8.25</v>
          </cell>
          <cell r="BL51">
            <v>0.15032160000000003</v>
          </cell>
          <cell r="BM51">
            <v>8500</v>
          </cell>
          <cell r="BN51" t="str">
            <v>Writer Convent Premium  Mrp 48</v>
          </cell>
          <cell r="BO51" t="str">
            <v>96.00X36.50</v>
          </cell>
          <cell r="BP51" t="str">
            <v>Rulling-Single line-[180 x 240]</v>
          </cell>
          <cell r="BQ51" t="str">
            <v>000054</v>
          </cell>
          <cell r="BR51">
            <v>0.25</v>
          </cell>
        </row>
        <row r="52">
          <cell r="AL52" t="str">
            <v>Writer Convent Premium  Mrp 48</v>
          </cell>
          <cell r="AM52" t="str">
            <v>Premium</v>
          </cell>
          <cell r="AN52" t="str">
            <v>Writer Convent Premium  Mrp 48</v>
          </cell>
          <cell r="AO52">
            <v>1000</v>
          </cell>
          <cell r="AP52" t="str">
            <v>180 x 240</v>
          </cell>
          <cell r="AQ52">
            <v>132</v>
          </cell>
          <cell r="AR52">
            <v>4</v>
          </cell>
          <cell r="AS52" t="str">
            <v>Index</v>
          </cell>
          <cell r="AT52" t="str">
            <v>English</v>
          </cell>
          <cell r="AU52" t="str">
            <v>Pining</v>
          </cell>
          <cell r="AV52">
            <v>10</v>
          </cell>
          <cell r="AW52">
            <v>50</v>
          </cell>
          <cell r="AX52" t="str">
            <v>4+2</v>
          </cell>
          <cell r="AY52" t="str">
            <v>Full</v>
          </cell>
          <cell r="AZ52" t="str">
            <v>WB</v>
          </cell>
          <cell r="BA52">
            <v>260</v>
          </cell>
          <cell r="BB52" t="str">
            <v>960 x 735</v>
          </cell>
          <cell r="BC52">
            <v>8</v>
          </cell>
          <cell r="BD52">
            <v>125</v>
          </cell>
          <cell r="BE52">
            <v>2.2931999999999998E-2</v>
          </cell>
          <cell r="BF52" t="str">
            <v>Trident</v>
          </cell>
          <cell r="BG52">
            <v>52</v>
          </cell>
          <cell r="BH52">
            <v>96</v>
          </cell>
          <cell r="BI52">
            <v>36.5</v>
          </cell>
          <cell r="BJ52">
            <v>16</v>
          </cell>
          <cell r="BK52">
            <v>8.25</v>
          </cell>
          <cell r="BL52">
            <v>0.15032160000000003</v>
          </cell>
          <cell r="BM52">
            <v>8500</v>
          </cell>
          <cell r="BN52" t="str">
            <v>Writer Convent Premium  Mrp 48</v>
          </cell>
          <cell r="BO52" t="str">
            <v>96.00X36.50</v>
          </cell>
          <cell r="BP52" t="str">
            <v>Rulling-English-[180 x 240]</v>
          </cell>
          <cell r="BQ52" t="str">
            <v>000055</v>
          </cell>
          <cell r="BR52">
            <v>0.25</v>
          </cell>
        </row>
        <row r="53">
          <cell r="AL53" t="str">
            <v>Writer Convent Premium  Mrp 48</v>
          </cell>
          <cell r="AM53" t="str">
            <v>Premium</v>
          </cell>
          <cell r="AN53" t="str">
            <v>Writer Convent Premium  Mrp 48</v>
          </cell>
          <cell r="AO53">
            <v>1000</v>
          </cell>
          <cell r="AP53" t="str">
            <v>180 x 240</v>
          </cell>
          <cell r="AQ53">
            <v>132</v>
          </cell>
          <cell r="AR53">
            <v>4</v>
          </cell>
          <cell r="AS53" t="str">
            <v>Index</v>
          </cell>
          <cell r="AT53" t="str">
            <v>10 mm Squire (small)</v>
          </cell>
          <cell r="AU53" t="str">
            <v>Pining</v>
          </cell>
          <cell r="AV53">
            <v>10</v>
          </cell>
          <cell r="AW53">
            <v>50</v>
          </cell>
          <cell r="AX53" t="str">
            <v>4+2</v>
          </cell>
          <cell r="AY53" t="str">
            <v>Full</v>
          </cell>
          <cell r="AZ53" t="str">
            <v>WB</v>
          </cell>
          <cell r="BA53">
            <v>260</v>
          </cell>
          <cell r="BB53" t="str">
            <v>960 x 735</v>
          </cell>
          <cell r="BC53">
            <v>8</v>
          </cell>
          <cell r="BD53">
            <v>125</v>
          </cell>
          <cell r="BE53">
            <v>2.2931999999999998E-2</v>
          </cell>
          <cell r="BF53" t="str">
            <v>Trident</v>
          </cell>
          <cell r="BG53">
            <v>52</v>
          </cell>
          <cell r="BH53">
            <v>96</v>
          </cell>
          <cell r="BI53">
            <v>36.5</v>
          </cell>
          <cell r="BJ53">
            <v>16</v>
          </cell>
          <cell r="BK53">
            <v>8.25</v>
          </cell>
          <cell r="BL53">
            <v>0.15032160000000003</v>
          </cell>
          <cell r="BM53">
            <v>8500</v>
          </cell>
          <cell r="BN53" t="str">
            <v>Writer Convent Premium  Mrp 48</v>
          </cell>
          <cell r="BO53" t="str">
            <v>96.00X36.50</v>
          </cell>
          <cell r="BP53" t="str">
            <v>Rulling-10 mm Squire (small)-[180 x 240]</v>
          </cell>
          <cell r="BQ53" t="str">
            <v>000054</v>
          </cell>
          <cell r="BR53">
            <v>0.25</v>
          </cell>
        </row>
        <row r="54">
          <cell r="AL54" t="str">
            <v>Writer Convent Premium  Mrp 48</v>
          </cell>
          <cell r="AM54" t="str">
            <v>Premium</v>
          </cell>
          <cell r="AN54" t="str">
            <v>Writer Convent Premium  Mrp 48</v>
          </cell>
          <cell r="AO54">
            <v>1000</v>
          </cell>
          <cell r="AP54" t="str">
            <v>180 x 240</v>
          </cell>
          <cell r="AQ54">
            <v>132</v>
          </cell>
          <cell r="AR54">
            <v>4</v>
          </cell>
          <cell r="AS54" t="str">
            <v>Index</v>
          </cell>
          <cell r="AT54" t="str">
            <v>12 mm Squire ( Medium)</v>
          </cell>
          <cell r="AU54" t="str">
            <v>Pining</v>
          </cell>
          <cell r="AV54">
            <v>10</v>
          </cell>
          <cell r="AW54">
            <v>50</v>
          </cell>
          <cell r="AX54" t="str">
            <v>4+2</v>
          </cell>
          <cell r="AY54" t="str">
            <v>Full</v>
          </cell>
          <cell r="AZ54" t="str">
            <v>WB</v>
          </cell>
          <cell r="BA54">
            <v>260</v>
          </cell>
          <cell r="BB54" t="str">
            <v>960 x 735</v>
          </cell>
          <cell r="BC54">
            <v>8</v>
          </cell>
          <cell r="BD54">
            <v>125</v>
          </cell>
          <cell r="BE54">
            <v>2.2931999999999998E-2</v>
          </cell>
          <cell r="BF54" t="str">
            <v>Trident</v>
          </cell>
          <cell r="BG54">
            <v>52</v>
          </cell>
          <cell r="BH54">
            <v>96</v>
          </cell>
          <cell r="BI54">
            <v>36.5</v>
          </cell>
          <cell r="BJ54">
            <v>16</v>
          </cell>
          <cell r="BK54">
            <v>8.25</v>
          </cell>
          <cell r="BL54">
            <v>0.15032160000000003</v>
          </cell>
          <cell r="BM54">
            <v>8500</v>
          </cell>
          <cell r="BN54" t="str">
            <v>Writer Convent Premium  Mrp 48</v>
          </cell>
          <cell r="BO54" t="str">
            <v>96.00X36.50</v>
          </cell>
          <cell r="BP54" t="str">
            <v>Rulling-12 mm Squire ( Medium)-[180 x 240]</v>
          </cell>
          <cell r="BQ54" t="str">
            <v>000055</v>
          </cell>
          <cell r="BR54">
            <v>0.25</v>
          </cell>
        </row>
        <row r="55">
          <cell r="AL55" t="str">
            <v>Writer Convent Premium  Mrp 48</v>
          </cell>
          <cell r="AM55" t="str">
            <v>Premium</v>
          </cell>
          <cell r="AN55" t="str">
            <v>Writer Convent Premium  Mrp 48</v>
          </cell>
          <cell r="AO55">
            <v>1000</v>
          </cell>
          <cell r="AP55" t="str">
            <v>180 x 240</v>
          </cell>
          <cell r="AQ55">
            <v>132</v>
          </cell>
          <cell r="AR55">
            <v>4</v>
          </cell>
          <cell r="AS55" t="str">
            <v>Index</v>
          </cell>
          <cell r="AT55" t="str">
            <v>18 mm Squire (Big)</v>
          </cell>
          <cell r="AU55" t="str">
            <v>Pining</v>
          </cell>
          <cell r="AV55">
            <v>10</v>
          </cell>
          <cell r="AW55">
            <v>50</v>
          </cell>
          <cell r="AX55" t="str">
            <v>4+2</v>
          </cell>
          <cell r="AY55" t="str">
            <v>Full</v>
          </cell>
          <cell r="AZ55" t="str">
            <v>WB</v>
          </cell>
          <cell r="BA55">
            <v>260</v>
          </cell>
          <cell r="BB55" t="str">
            <v>960 x 735</v>
          </cell>
          <cell r="BC55">
            <v>8</v>
          </cell>
          <cell r="BD55">
            <v>125</v>
          </cell>
          <cell r="BE55">
            <v>2.2931999999999998E-2</v>
          </cell>
          <cell r="BF55" t="str">
            <v>Trident</v>
          </cell>
          <cell r="BG55">
            <v>52</v>
          </cell>
          <cell r="BH55">
            <v>96</v>
          </cell>
          <cell r="BI55">
            <v>36.5</v>
          </cell>
          <cell r="BJ55">
            <v>16</v>
          </cell>
          <cell r="BK55">
            <v>8.25</v>
          </cell>
          <cell r="BL55">
            <v>0.15032160000000003</v>
          </cell>
          <cell r="BM55">
            <v>8500</v>
          </cell>
          <cell r="BN55" t="str">
            <v>Writer Convent Premium  Mrp 48</v>
          </cell>
          <cell r="BO55" t="str">
            <v>96.00X36.50</v>
          </cell>
          <cell r="BP55" t="str">
            <v>Rulling-18 mm Squire (Big)-[180 x 240]</v>
          </cell>
          <cell r="BQ55" t="str">
            <v>000056</v>
          </cell>
          <cell r="BR55">
            <v>0.25</v>
          </cell>
        </row>
        <row r="56">
          <cell r="AL56" t="str">
            <v>Writer Convent Premium  Mrp 48</v>
          </cell>
          <cell r="AM56" t="str">
            <v>Premium</v>
          </cell>
          <cell r="AN56" t="str">
            <v>Writer Convent Premium  Mrp 48</v>
          </cell>
          <cell r="AO56">
            <v>1000</v>
          </cell>
          <cell r="AP56" t="str">
            <v>180 x 240</v>
          </cell>
          <cell r="AQ56">
            <v>132</v>
          </cell>
          <cell r="AR56">
            <v>4</v>
          </cell>
          <cell r="AS56" t="str">
            <v>Index</v>
          </cell>
          <cell r="AT56" t="str">
            <v>Hindi /Geometry</v>
          </cell>
          <cell r="AU56" t="str">
            <v>Pining</v>
          </cell>
          <cell r="AV56">
            <v>10</v>
          </cell>
          <cell r="AW56">
            <v>50</v>
          </cell>
          <cell r="AX56" t="str">
            <v>4+2</v>
          </cell>
          <cell r="AY56" t="str">
            <v>Full</v>
          </cell>
          <cell r="AZ56" t="str">
            <v>WB</v>
          </cell>
          <cell r="BA56">
            <v>260</v>
          </cell>
          <cell r="BB56" t="str">
            <v>960 x 735</v>
          </cell>
          <cell r="BC56">
            <v>8</v>
          </cell>
          <cell r="BD56">
            <v>125</v>
          </cell>
          <cell r="BE56">
            <v>2.2931999999999998E-2</v>
          </cell>
          <cell r="BF56" t="str">
            <v>Trident</v>
          </cell>
          <cell r="BG56">
            <v>52</v>
          </cell>
          <cell r="BH56">
            <v>96</v>
          </cell>
          <cell r="BI56">
            <v>36.5</v>
          </cell>
          <cell r="BJ56">
            <v>16</v>
          </cell>
          <cell r="BK56">
            <v>8.25</v>
          </cell>
          <cell r="BL56">
            <v>0.15032160000000003</v>
          </cell>
          <cell r="BM56">
            <v>8500</v>
          </cell>
          <cell r="BN56" t="str">
            <v>Writer Convent Premium  Mrp 48</v>
          </cell>
          <cell r="BO56" t="str">
            <v>96.00X36.50</v>
          </cell>
          <cell r="BP56" t="str">
            <v>Rulling-Hindi /Geometry-[180 x 240]</v>
          </cell>
          <cell r="BQ56" t="str">
            <v>000057</v>
          </cell>
          <cell r="BR56">
            <v>0.25</v>
          </cell>
        </row>
        <row r="57">
          <cell r="AL57" t="str">
            <v>Writer Convent Premium  Mrp 48</v>
          </cell>
          <cell r="AM57" t="str">
            <v>Premium</v>
          </cell>
          <cell r="AN57" t="str">
            <v>Writer Convent Premium  Mrp 48</v>
          </cell>
          <cell r="AO57">
            <v>1000</v>
          </cell>
          <cell r="AP57" t="str">
            <v>180 x 240</v>
          </cell>
          <cell r="AQ57">
            <v>132</v>
          </cell>
          <cell r="AR57">
            <v>4</v>
          </cell>
          <cell r="AS57" t="str">
            <v>Index</v>
          </cell>
          <cell r="AT57" t="str">
            <v>English /Geometry</v>
          </cell>
          <cell r="AU57" t="str">
            <v>Pining</v>
          </cell>
          <cell r="AV57">
            <v>10</v>
          </cell>
          <cell r="AW57">
            <v>50</v>
          </cell>
          <cell r="AX57" t="str">
            <v>4+2</v>
          </cell>
          <cell r="AY57" t="str">
            <v>Full</v>
          </cell>
          <cell r="AZ57" t="str">
            <v>WB</v>
          </cell>
          <cell r="BA57">
            <v>260</v>
          </cell>
          <cell r="BB57" t="str">
            <v>960 x 735</v>
          </cell>
          <cell r="BC57">
            <v>8</v>
          </cell>
          <cell r="BD57">
            <v>125</v>
          </cell>
          <cell r="BE57">
            <v>2.2931999999999998E-2</v>
          </cell>
          <cell r="BF57" t="str">
            <v>Trident</v>
          </cell>
          <cell r="BG57">
            <v>52</v>
          </cell>
          <cell r="BH57">
            <v>96</v>
          </cell>
          <cell r="BI57">
            <v>36.5</v>
          </cell>
          <cell r="BJ57">
            <v>16</v>
          </cell>
          <cell r="BK57">
            <v>8.25</v>
          </cell>
          <cell r="BL57">
            <v>0.15032160000000003</v>
          </cell>
          <cell r="BM57">
            <v>8500</v>
          </cell>
          <cell r="BN57" t="str">
            <v>Writer Convent Premium  Mrp 48</v>
          </cell>
          <cell r="BO57" t="str">
            <v>96.00X36.50</v>
          </cell>
          <cell r="BP57" t="str">
            <v>Rulling-English /Geometry-[180 x 240]</v>
          </cell>
          <cell r="BQ57" t="str">
            <v>000058</v>
          </cell>
          <cell r="BR57">
            <v>0.25</v>
          </cell>
        </row>
        <row r="58">
          <cell r="AL58" t="str">
            <v>Writer Convent Premium  Mrp 48</v>
          </cell>
          <cell r="AM58" t="str">
            <v>Premium</v>
          </cell>
          <cell r="AN58" t="str">
            <v>Writer Convent Premium  Mrp 48</v>
          </cell>
          <cell r="AO58">
            <v>1000</v>
          </cell>
          <cell r="AP58" t="str">
            <v>180 x 240</v>
          </cell>
          <cell r="AQ58">
            <v>132</v>
          </cell>
          <cell r="AR58">
            <v>4</v>
          </cell>
          <cell r="AS58" t="str">
            <v xml:space="preserve"> 3 In 1</v>
          </cell>
          <cell r="AT58" t="str">
            <v>3 In 1</v>
          </cell>
          <cell r="AU58" t="str">
            <v>Pining</v>
          </cell>
          <cell r="AV58">
            <v>10</v>
          </cell>
          <cell r="AW58">
            <v>50</v>
          </cell>
          <cell r="AX58" t="str">
            <v>4+2</v>
          </cell>
          <cell r="AY58" t="str">
            <v>Full</v>
          </cell>
          <cell r="AZ58" t="str">
            <v>WB</v>
          </cell>
          <cell r="BA58">
            <v>260</v>
          </cell>
          <cell r="BB58" t="str">
            <v>960 x 735</v>
          </cell>
          <cell r="BC58">
            <v>8</v>
          </cell>
          <cell r="BD58">
            <v>125</v>
          </cell>
          <cell r="BE58">
            <v>2.2931999999999998E-2</v>
          </cell>
          <cell r="BF58" t="str">
            <v>Trident</v>
          </cell>
          <cell r="BG58">
            <v>52</v>
          </cell>
          <cell r="BH58">
            <v>96</v>
          </cell>
          <cell r="BI58">
            <v>36.5</v>
          </cell>
          <cell r="BJ58">
            <v>16</v>
          </cell>
          <cell r="BK58">
            <v>8.25</v>
          </cell>
          <cell r="BL58">
            <v>0.15032160000000003</v>
          </cell>
          <cell r="BM58">
            <v>8500</v>
          </cell>
          <cell r="BN58" t="str">
            <v>Writer Convent Premium  Mrp 48</v>
          </cell>
          <cell r="BO58" t="str">
            <v>96.00X36.50</v>
          </cell>
          <cell r="BP58" t="str">
            <v>Rulling-3 In 1-[180 x 240]</v>
          </cell>
          <cell r="BQ58" t="str">
            <v>000059</v>
          </cell>
          <cell r="BR58">
            <v>0.25</v>
          </cell>
        </row>
        <row r="59">
          <cell r="AL59" t="str">
            <v>Writer Convent Premium  Mrp 48</v>
          </cell>
          <cell r="AM59" t="str">
            <v>Premium</v>
          </cell>
          <cell r="AN59" t="str">
            <v>Writer Convent Premium  Mrp 48</v>
          </cell>
          <cell r="AO59">
            <v>1000</v>
          </cell>
          <cell r="AP59" t="str">
            <v>180 x 240</v>
          </cell>
          <cell r="AQ59">
            <v>132</v>
          </cell>
          <cell r="AR59">
            <v>4</v>
          </cell>
          <cell r="AS59" t="str">
            <v>Index</v>
          </cell>
          <cell r="AT59" t="str">
            <v>Five Line English</v>
          </cell>
          <cell r="AU59" t="str">
            <v>Pining</v>
          </cell>
          <cell r="AV59">
            <v>10</v>
          </cell>
          <cell r="AW59">
            <v>50</v>
          </cell>
          <cell r="AX59" t="str">
            <v>4+2</v>
          </cell>
          <cell r="AY59" t="str">
            <v>Full</v>
          </cell>
          <cell r="AZ59" t="str">
            <v>WB</v>
          </cell>
          <cell r="BA59">
            <v>260</v>
          </cell>
          <cell r="BB59" t="str">
            <v>960 x 735</v>
          </cell>
          <cell r="BC59">
            <v>8</v>
          </cell>
          <cell r="BD59">
            <v>125</v>
          </cell>
          <cell r="BE59">
            <v>2.2931999999999998E-2</v>
          </cell>
          <cell r="BF59" t="str">
            <v>Trident</v>
          </cell>
          <cell r="BG59">
            <v>52</v>
          </cell>
          <cell r="BH59">
            <v>96</v>
          </cell>
          <cell r="BI59">
            <v>36.5</v>
          </cell>
          <cell r="BJ59">
            <v>16</v>
          </cell>
          <cell r="BK59">
            <v>8.25</v>
          </cell>
          <cell r="BL59">
            <v>0.15032160000000003</v>
          </cell>
          <cell r="BM59">
            <v>8500</v>
          </cell>
          <cell r="BN59" t="str">
            <v>Writer Convent Premium  Mrp 48</v>
          </cell>
          <cell r="BO59" t="str">
            <v>96.00X36.50</v>
          </cell>
          <cell r="BP59" t="str">
            <v>Rulling-Five Line English-[180 x 240]</v>
          </cell>
          <cell r="BQ59" t="str">
            <v>000060</v>
          </cell>
          <cell r="BR59">
            <v>0.25</v>
          </cell>
        </row>
        <row r="60">
          <cell r="AL60" t="str">
            <v>Writer Convent Premium  Mrp 48</v>
          </cell>
          <cell r="AM60" t="str">
            <v>Premium</v>
          </cell>
          <cell r="AN60" t="str">
            <v>Writer Convent Premium  Mrp 48</v>
          </cell>
          <cell r="AO60">
            <v>1000</v>
          </cell>
          <cell r="AP60" t="str">
            <v>180 x 240</v>
          </cell>
          <cell r="AQ60">
            <v>132</v>
          </cell>
          <cell r="AR60">
            <v>4</v>
          </cell>
          <cell r="AS60" t="str">
            <v>Index</v>
          </cell>
          <cell r="AT60" t="str">
            <v>Double Line</v>
          </cell>
          <cell r="AU60" t="str">
            <v>Pining</v>
          </cell>
          <cell r="AV60">
            <v>10</v>
          </cell>
          <cell r="AW60">
            <v>50</v>
          </cell>
          <cell r="AX60" t="str">
            <v>4+2</v>
          </cell>
          <cell r="AY60" t="str">
            <v>Full</v>
          </cell>
          <cell r="AZ60" t="str">
            <v>WB</v>
          </cell>
          <cell r="BA60">
            <v>260</v>
          </cell>
          <cell r="BB60" t="str">
            <v>960 x 735</v>
          </cell>
          <cell r="BC60">
            <v>8</v>
          </cell>
          <cell r="BD60">
            <v>125</v>
          </cell>
          <cell r="BE60">
            <v>2.2931999999999998E-2</v>
          </cell>
          <cell r="BF60" t="str">
            <v>Trident</v>
          </cell>
          <cell r="BG60">
            <v>52</v>
          </cell>
          <cell r="BH60">
            <v>96</v>
          </cell>
          <cell r="BI60">
            <v>36.5</v>
          </cell>
          <cell r="BJ60">
            <v>16</v>
          </cell>
          <cell r="BK60">
            <v>8.25</v>
          </cell>
          <cell r="BL60">
            <v>0.15032160000000003</v>
          </cell>
          <cell r="BM60">
            <v>8500</v>
          </cell>
          <cell r="BN60" t="str">
            <v>Writer Convent Premium  Mrp 48</v>
          </cell>
          <cell r="BO60" t="str">
            <v>96.00X36.50</v>
          </cell>
          <cell r="BP60" t="str">
            <v>Rulling-Double Line-[180 x 240]</v>
          </cell>
          <cell r="BQ60" t="str">
            <v>000061</v>
          </cell>
          <cell r="BR60">
            <v>0.25</v>
          </cell>
        </row>
        <row r="61">
          <cell r="AL61" t="str">
            <v>Writer Convent Premium  Mrp 65</v>
          </cell>
          <cell r="AM61" t="str">
            <v>Premium</v>
          </cell>
          <cell r="AN61" t="str">
            <v>Writer Convent Premium  Mrp 65</v>
          </cell>
          <cell r="AO61">
            <v>1000</v>
          </cell>
          <cell r="AP61" t="str">
            <v>180 x 240</v>
          </cell>
          <cell r="AQ61">
            <v>180</v>
          </cell>
          <cell r="AR61">
            <v>4</v>
          </cell>
          <cell r="AS61" t="str">
            <v>Index</v>
          </cell>
          <cell r="AT61" t="str">
            <v>Single line</v>
          </cell>
          <cell r="AU61" t="str">
            <v>Pining</v>
          </cell>
          <cell r="AV61">
            <v>8</v>
          </cell>
          <cell r="AW61">
            <v>40</v>
          </cell>
          <cell r="AX61" t="str">
            <v>4+2</v>
          </cell>
          <cell r="AY61" t="str">
            <v>Full</v>
          </cell>
          <cell r="AZ61" t="str">
            <v>WB</v>
          </cell>
          <cell r="BA61">
            <v>260</v>
          </cell>
          <cell r="BB61" t="str">
            <v>960 x 735</v>
          </cell>
          <cell r="BC61">
            <v>8</v>
          </cell>
          <cell r="BD61">
            <v>125</v>
          </cell>
          <cell r="BE61">
            <v>2.2931999999999998E-2</v>
          </cell>
          <cell r="BF61" t="str">
            <v>Trident</v>
          </cell>
          <cell r="BG61">
            <v>52</v>
          </cell>
          <cell r="BH61">
            <v>96</v>
          </cell>
          <cell r="BI61">
            <v>36.5</v>
          </cell>
          <cell r="BJ61">
            <v>16</v>
          </cell>
          <cell r="BK61">
            <v>11.25</v>
          </cell>
          <cell r="BL61">
            <v>0.20498400000000003</v>
          </cell>
          <cell r="BM61">
            <v>11500</v>
          </cell>
          <cell r="BN61" t="str">
            <v>Writer Convent Premium  Mrp 65</v>
          </cell>
          <cell r="BO61" t="str">
            <v>96.00X36.50</v>
          </cell>
          <cell r="BP61" t="str">
            <v>Rulling-Single line-[180 x 240]</v>
          </cell>
          <cell r="BQ61" t="str">
            <v>000062</v>
          </cell>
          <cell r="BR61">
            <v>0.25</v>
          </cell>
        </row>
        <row r="62">
          <cell r="AL62" t="str">
            <v>Writer Convent Premium  Mrp 65</v>
          </cell>
          <cell r="AM62" t="str">
            <v>Premium</v>
          </cell>
          <cell r="AN62" t="str">
            <v>Writer Convent Premium  Mrp 65</v>
          </cell>
          <cell r="AO62">
            <v>1000</v>
          </cell>
          <cell r="AP62" t="str">
            <v>180 x 240</v>
          </cell>
          <cell r="AQ62">
            <v>180</v>
          </cell>
          <cell r="AR62">
            <v>4</v>
          </cell>
          <cell r="AS62" t="str">
            <v>Index</v>
          </cell>
          <cell r="AT62" t="str">
            <v>English</v>
          </cell>
          <cell r="AU62" t="str">
            <v>Pining</v>
          </cell>
          <cell r="AV62">
            <v>8</v>
          </cell>
          <cell r="AW62">
            <v>40</v>
          </cell>
          <cell r="AX62" t="str">
            <v>4+2</v>
          </cell>
          <cell r="AY62" t="str">
            <v>Full</v>
          </cell>
          <cell r="AZ62" t="str">
            <v>WB</v>
          </cell>
          <cell r="BA62">
            <v>260</v>
          </cell>
          <cell r="BB62" t="str">
            <v>960 x 735</v>
          </cell>
          <cell r="BC62">
            <v>8</v>
          </cell>
          <cell r="BD62">
            <v>125</v>
          </cell>
          <cell r="BE62">
            <v>2.2931999999999998E-2</v>
          </cell>
          <cell r="BF62" t="str">
            <v>Trident</v>
          </cell>
          <cell r="BG62">
            <v>52</v>
          </cell>
          <cell r="BH62">
            <v>96</v>
          </cell>
          <cell r="BI62">
            <v>36.5</v>
          </cell>
          <cell r="BJ62">
            <v>16</v>
          </cell>
          <cell r="BK62">
            <v>11.25</v>
          </cell>
          <cell r="BL62">
            <v>0.20498400000000003</v>
          </cell>
          <cell r="BM62">
            <v>11500</v>
          </cell>
          <cell r="BN62" t="str">
            <v>Writer Convent Premium  Mrp 65</v>
          </cell>
          <cell r="BO62" t="str">
            <v>96.00X36.50</v>
          </cell>
          <cell r="BP62" t="str">
            <v>Rulling-English-[180 x 240]</v>
          </cell>
          <cell r="BQ62" t="str">
            <v>000063</v>
          </cell>
          <cell r="BR62">
            <v>0.25</v>
          </cell>
        </row>
        <row r="63">
          <cell r="AL63" t="str">
            <v>Writer Convent Premium  Mrp 65</v>
          </cell>
          <cell r="AM63" t="str">
            <v>Premium</v>
          </cell>
          <cell r="AN63" t="str">
            <v>Writer Convent Premium  Mrp 65</v>
          </cell>
          <cell r="AO63">
            <v>1000</v>
          </cell>
          <cell r="AP63" t="str">
            <v>180 x 240</v>
          </cell>
          <cell r="AQ63">
            <v>180</v>
          </cell>
          <cell r="AR63">
            <v>4</v>
          </cell>
          <cell r="AS63" t="str">
            <v>Index</v>
          </cell>
          <cell r="AT63" t="str">
            <v>10 mm Squire (small)</v>
          </cell>
          <cell r="AU63" t="str">
            <v>Pining</v>
          </cell>
          <cell r="AV63">
            <v>8</v>
          </cell>
          <cell r="AW63">
            <v>40</v>
          </cell>
          <cell r="AX63" t="str">
            <v>4+2</v>
          </cell>
          <cell r="AY63" t="str">
            <v>Full</v>
          </cell>
          <cell r="AZ63" t="str">
            <v>WB</v>
          </cell>
          <cell r="BA63">
            <v>260</v>
          </cell>
          <cell r="BB63" t="str">
            <v>960 x 735</v>
          </cell>
          <cell r="BC63">
            <v>8</v>
          </cell>
          <cell r="BD63">
            <v>125</v>
          </cell>
          <cell r="BE63">
            <v>2.2931999999999998E-2</v>
          </cell>
          <cell r="BF63" t="str">
            <v>Trident</v>
          </cell>
          <cell r="BG63">
            <v>52</v>
          </cell>
          <cell r="BH63">
            <v>96</v>
          </cell>
          <cell r="BI63">
            <v>36.5</v>
          </cell>
          <cell r="BJ63">
            <v>16</v>
          </cell>
          <cell r="BK63">
            <v>11.25</v>
          </cell>
          <cell r="BL63">
            <v>0.20498400000000003</v>
          </cell>
          <cell r="BM63">
            <v>11500</v>
          </cell>
          <cell r="BN63" t="str">
            <v>Writer Convent Premium  Mrp 65</v>
          </cell>
          <cell r="BO63" t="str">
            <v>96.00X36.50</v>
          </cell>
          <cell r="BP63" t="str">
            <v>Rulling-10 mm Squire (small)-[180 x 240]</v>
          </cell>
          <cell r="BQ63" t="str">
            <v>000064</v>
          </cell>
          <cell r="BR63">
            <v>0.25</v>
          </cell>
        </row>
        <row r="64">
          <cell r="AL64" t="str">
            <v>Writer Convent Premium  Mrp 65</v>
          </cell>
          <cell r="AM64" t="str">
            <v>Premium</v>
          </cell>
          <cell r="AN64" t="str">
            <v>Writer Convent Premium  Mrp 65</v>
          </cell>
          <cell r="AO64">
            <v>1000</v>
          </cell>
          <cell r="AP64" t="str">
            <v>180 x 240</v>
          </cell>
          <cell r="AQ64">
            <v>180</v>
          </cell>
          <cell r="AR64">
            <v>4</v>
          </cell>
          <cell r="AS64" t="str">
            <v>Index</v>
          </cell>
          <cell r="AT64" t="str">
            <v>12 mm Squire ( Medium)</v>
          </cell>
          <cell r="AU64" t="str">
            <v>Pining</v>
          </cell>
          <cell r="AV64">
            <v>8</v>
          </cell>
          <cell r="AW64">
            <v>40</v>
          </cell>
          <cell r="AX64" t="str">
            <v>4+2</v>
          </cell>
          <cell r="AY64" t="str">
            <v>Full</v>
          </cell>
          <cell r="AZ64" t="str">
            <v>WB</v>
          </cell>
          <cell r="BA64">
            <v>260</v>
          </cell>
          <cell r="BB64" t="str">
            <v>960 x 735</v>
          </cell>
          <cell r="BC64">
            <v>8</v>
          </cell>
          <cell r="BD64">
            <v>125</v>
          </cell>
          <cell r="BE64">
            <v>2.2931999999999998E-2</v>
          </cell>
          <cell r="BF64" t="str">
            <v>Trident</v>
          </cell>
          <cell r="BG64">
            <v>52</v>
          </cell>
          <cell r="BH64">
            <v>96</v>
          </cell>
          <cell r="BI64">
            <v>36.5</v>
          </cell>
          <cell r="BJ64">
            <v>16</v>
          </cell>
          <cell r="BK64">
            <v>11.25</v>
          </cell>
          <cell r="BL64">
            <v>0.20498400000000003</v>
          </cell>
          <cell r="BM64">
            <v>11500</v>
          </cell>
          <cell r="BN64" t="str">
            <v>Writer Convent Premium  Mrp 65</v>
          </cell>
          <cell r="BO64" t="str">
            <v>96.00X36.50</v>
          </cell>
          <cell r="BP64" t="str">
            <v>Rulling-12 mm Squire ( Medium)-[180 x 240]</v>
          </cell>
          <cell r="BQ64" t="str">
            <v>000065</v>
          </cell>
          <cell r="BR64">
            <v>0.25</v>
          </cell>
        </row>
        <row r="65">
          <cell r="AL65" t="str">
            <v>Writer Convent Premium  Mrp 65</v>
          </cell>
          <cell r="AM65" t="str">
            <v>Premium</v>
          </cell>
          <cell r="AN65" t="str">
            <v>Writer Convent Premium  Mrp 65</v>
          </cell>
          <cell r="AO65">
            <v>1000</v>
          </cell>
          <cell r="AP65" t="str">
            <v>180 x 240</v>
          </cell>
          <cell r="AQ65">
            <v>180</v>
          </cell>
          <cell r="AR65">
            <v>4</v>
          </cell>
          <cell r="AS65" t="str">
            <v>Index</v>
          </cell>
          <cell r="AT65" t="str">
            <v>18 mm Squire (Big)</v>
          </cell>
          <cell r="AU65" t="str">
            <v>Pining</v>
          </cell>
          <cell r="AV65">
            <v>8</v>
          </cell>
          <cell r="AW65">
            <v>40</v>
          </cell>
          <cell r="AX65" t="str">
            <v>4+2</v>
          </cell>
          <cell r="AY65" t="str">
            <v>Full</v>
          </cell>
          <cell r="AZ65" t="str">
            <v>WB</v>
          </cell>
          <cell r="BA65">
            <v>260</v>
          </cell>
          <cell r="BB65" t="str">
            <v>960 x 735</v>
          </cell>
          <cell r="BC65">
            <v>8</v>
          </cell>
          <cell r="BD65">
            <v>125</v>
          </cell>
          <cell r="BE65">
            <v>2.2931999999999998E-2</v>
          </cell>
          <cell r="BF65" t="str">
            <v>Trident</v>
          </cell>
          <cell r="BG65">
            <v>52</v>
          </cell>
          <cell r="BH65">
            <v>96</v>
          </cell>
          <cell r="BI65">
            <v>36.5</v>
          </cell>
          <cell r="BJ65">
            <v>16</v>
          </cell>
          <cell r="BK65">
            <v>11.25</v>
          </cell>
          <cell r="BL65">
            <v>0.20498400000000003</v>
          </cell>
          <cell r="BM65">
            <v>11500</v>
          </cell>
          <cell r="BN65" t="str">
            <v>Writer Convent Premium  Mrp 65</v>
          </cell>
          <cell r="BO65" t="str">
            <v>96.00X36.50</v>
          </cell>
          <cell r="BP65" t="str">
            <v>Rulling-18 mm Squire (Big)-[180 x 240]</v>
          </cell>
          <cell r="BQ65" t="str">
            <v>000066</v>
          </cell>
          <cell r="BR65">
            <v>0.25</v>
          </cell>
        </row>
        <row r="66">
          <cell r="AL66" t="str">
            <v>Writer Convent Premium  Mrp 65</v>
          </cell>
          <cell r="AM66" t="str">
            <v>Premium</v>
          </cell>
          <cell r="AN66" t="str">
            <v>Writer Convent Premium  Mrp 65</v>
          </cell>
          <cell r="AO66">
            <v>1000</v>
          </cell>
          <cell r="AP66" t="str">
            <v>180 x 240</v>
          </cell>
          <cell r="AQ66">
            <v>180</v>
          </cell>
          <cell r="AR66">
            <v>4</v>
          </cell>
          <cell r="AS66" t="str">
            <v>Index</v>
          </cell>
          <cell r="AT66" t="str">
            <v>Hindi /Geometry</v>
          </cell>
          <cell r="AU66" t="str">
            <v>Pining</v>
          </cell>
          <cell r="AV66">
            <v>8</v>
          </cell>
          <cell r="AW66">
            <v>40</v>
          </cell>
          <cell r="AX66" t="str">
            <v>4+2</v>
          </cell>
          <cell r="AY66" t="str">
            <v>Full</v>
          </cell>
          <cell r="AZ66" t="str">
            <v>WB</v>
          </cell>
          <cell r="BA66">
            <v>260</v>
          </cell>
          <cell r="BB66" t="str">
            <v>960 x 735</v>
          </cell>
          <cell r="BC66">
            <v>8</v>
          </cell>
          <cell r="BD66">
            <v>125</v>
          </cell>
          <cell r="BE66">
            <v>2.2931999999999998E-2</v>
          </cell>
          <cell r="BF66" t="str">
            <v>Trident</v>
          </cell>
          <cell r="BG66">
            <v>52</v>
          </cell>
          <cell r="BH66">
            <v>96</v>
          </cell>
          <cell r="BI66">
            <v>36.5</v>
          </cell>
          <cell r="BJ66">
            <v>16</v>
          </cell>
          <cell r="BK66">
            <v>11.25</v>
          </cell>
          <cell r="BL66">
            <v>0.20498400000000003</v>
          </cell>
          <cell r="BM66">
            <v>11500</v>
          </cell>
          <cell r="BN66" t="str">
            <v>Writer Convent Premium  Mrp 65</v>
          </cell>
          <cell r="BO66" t="str">
            <v>96.00X36.50</v>
          </cell>
          <cell r="BP66" t="str">
            <v>Rulling-Hindi /Geometry-[180 x 240]</v>
          </cell>
          <cell r="BQ66" t="str">
            <v>000062</v>
          </cell>
          <cell r="BR66">
            <v>0.25</v>
          </cell>
        </row>
        <row r="67">
          <cell r="AL67" t="str">
            <v>Writer Convent Premium  Mrp 65</v>
          </cell>
          <cell r="AM67" t="str">
            <v>Premium</v>
          </cell>
          <cell r="AN67" t="str">
            <v>Writer Convent Premium  Mrp 65</v>
          </cell>
          <cell r="AO67">
            <v>1000</v>
          </cell>
          <cell r="AP67" t="str">
            <v>180 x 240</v>
          </cell>
          <cell r="AQ67">
            <v>180</v>
          </cell>
          <cell r="AR67">
            <v>4</v>
          </cell>
          <cell r="AS67" t="str">
            <v>Index</v>
          </cell>
          <cell r="AT67" t="str">
            <v>English /Geometry</v>
          </cell>
          <cell r="AU67" t="str">
            <v>Pining</v>
          </cell>
          <cell r="AV67">
            <v>8</v>
          </cell>
          <cell r="AW67">
            <v>40</v>
          </cell>
          <cell r="AX67" t="str">
            <v>4+2</v>
          </cell>
          <cell r="AY67" t="str">
            <v>Full</v>
          </cell>
          <cell r="AZ67" t="str">
            <v>WB</v>
          </cell>
          <cell r="BA67">
            <v>260</v>
          </cell>
          <cell r="BB67" t="str">
            <v>960 x 735</v>
          </cell>
          <cell r="BC67">
            <v>8</v>
          </cell>
          <cell r="BD67">
            <v>125</v>
          </cell>
          <cell r="BE67">
            <v>2.2931999999999998E-2</v>
          </cell>
          <cell r="BF67" t="str">
            <v>Trident</v>
          </cell>
          <cell r="BG67">
            <v>52</v>
          </cell>
          <cell r="BH67">
            <v>96</v>
          </cell>
          <cell r="BI67">
            <v>36.5</v>
          </cell>
          <cell r="BJ67">
            <v>16</v>
          </cell>
          <cell r="BK67">
            <v>11.25</v>
          </cell>
          <cell r="BL67">
            <v>0.20498400000000003</v>
          </cell>
          <cell r="BM67">
            <v>11500</v>
          </cell>
          <cell r="BN67" t="str">
            <v>Writer Convent Premium  Mrp 65</v>
          </cell>
          <cell r="BO67" t="str">
            <v>96.00X36.50</v>
          </cell>
          <cell r="BP67" t="str">
            <v>Rulling-English /Geometry-[180 x 240]</v>
          </cell>
          <cell r="BQ67" t="str">
            <v>000063</v>
          </cell>
          <cell r="BR67">
            <v>0.25</v>
          </cell>
        </row>
        <row r="68">
          <cell r="AL68" t="str">
            <v>Writer Convent Premium  Mrp 65</v>
          </cell>
          <cell r="AM68" t="str">
            <v>Premium</v>
          </cell>
          <cell r="AN68" t="str">
            <v>Writer Convent Premium  Mrp 65</v>
          </cell>
          <cell r="AO68">
            <v>1000</v>
          </cell>
          <cell r="AP68" t="str">
            <v>180 x 240</v>
          </cell>
          <cell r="AQ68">
            <v>180</v>
          </cell>
          <cell r="AR68">
            <v>4</v>
          </cell>
          <cell r="AS68" t="str">
            <v xml:space="preserve"> 3 In 1</v>
          </cell>
          <cell r="AT68" t="str">
            <v>3 In 1</v>
          </cell>
          <cell r="AU68" t="str">
            <v>Pining</v>
          </cell>
          <cell r="AV68">
            <v>8</v>
          </cell>
          <cell r="AW68">
            <v>40</v>
          </cell>
          <cell r="AX68" t="str">
            <v>4+2</v>
          </cell>
          <cell r="AY68" t="str">
            <v>Full</v>
          </cell>
          <cell r="AZ68" t="str">
            <v>WB</v>
          </cell>
          <cell r="BA68">
            <v>260</v>
          </cell>
          <cell r="BB68" t="str">
            <v>960 x 735</v>
          </cell>
          <cell r="BC68">
            <v>8</v>
          </cell>
          <cell r="BD68">
            <v>125</v>
          </cell>
          <cell r="BE68">
            <v>2.2931999999999998E-2</v>
          </cell>
          <cell r="BF68" t="str">
            <v>Trident</v>
          </cell>
          <cell r="BG68">
            <v>52</v>
          </cell>
          <cell r="BH68">
            <v>96</v>
          </cell>
          <cell r="BI68">
            <v>36.5</v>
          </cell>
          <cell r="BJ68">
            <v>16</v>
          </cell>
          <cell r="BK68">
            <v>11.25</v>
          </cell>
          <cell r="BL68">
            <v>0.20498400000000003</v>
          </cell>
          <cell r="BM68">
            <v>11500</v>
          </cell>
          <cell r="BN68" t="str">
            <v>Writer Convent Premium  Mrp 65</v>
          </cell>
          <cell r="BO68" t="str">
            <v>96.00X36.50</v>
          </cell>
          <cell r="BP68" t="str">
            <v>Rulling-3 In 1-[180 x 240]</v>
          </cell>
          <cell r="BQ68" t="str">
            <v>000064</v>
          </cell>
          <cell r="BR68">
            <v>0.25</v>
          </cell>
        </row>
        <row r="69">
          <cell r="AL69" t="str">
            <v>Writer Convent Premium  Mrp 65</v>
          </cell>
          <cell r="AM69" t="str">
            <v>Premium</v>
          </cell>
          <cell r="AN69" t="str">
            <v>Writer Convent Premium  Mrp 65</v>
          </cell>
          <cell r="AO69">
            <v>1000</v>
          </cell>
          <cell r="AP69" t="str">
            <v>180 x 240</v>
          </cell>
          <cell r="AQ69">
            <v>180</v>
          </cell>
          <cell r="AR69">
            <v>4</v>
          </cell>
          <cell r="AS69" t="str">
            <v>Index</v>
          </cell>
          <cell r="AT69" t="str">
            <v>Five Line English</v>
          </cell>
          <cell r="AU69" t="str">
            <v>Pining</v>
          </cell>
          <cell r="AV69">
            <v>8</v>
          </cell>
          <cell r="AW69">
            <v>40</v>
          </cell>
          <cell r="AX69" t="str">
            <v>4+2</v>
          </cell>
          <cell r="AY69" t="str">
            <v>Full</v>
          </cell>
          <cell r="AZ69" t="str">
            <v>WB</v>
          </cell>
          <cell r="BA69">
            <v>260</v>
          </cell>
          <cell r="BB69" t="str">
            <v>960 x 735</v>
          </cell>
          <cell r="BC69">
            <v>8</v>
          </cell>
          <cell r="BD69">
            <v>125</v>
          </cell>
          <cell r="BE69">
            <v>2.2931999999999998E-2</v>
          </cell>
          <cell r="BF69" t="str">
            <v>Trident</v>
          </cell>
          <cell r="BG69">
            <v>52</v>
          </cell>
          <cell r="BH69">
            <v>96</v>
          </cell>
          <cell r="BI69">
            <v>36.5</v>
          </cell>
          <cell r="BJ69">
            <v>16</v>
          </cell>
          <cell r="BK69">
            <v>11.25</v>
          </cell>
          <cell r="BL69">
            <v>0.20498400000000003</v>
          </cell>
          <cell r="BM69">
            <v>11500</v>
          </cell>
          <cell r="BN69" t="str">
            <v>Writer Convent Premium  Mrp 65</v>
          </cell>
          <cell r="BO69" t="str">
            <v>96.00X36.50</v>
          </cell>
          <cell r="BP69" t="str">
            <v>Rulling-Five Line English-[180 x 240]</v>
          </cell>
          <cell r="BQ69" t="str">
            <v>000065</v>
          </cell>
          <cell r="BR69">
            <v>0.25</v>
          </cell>
        </row>
        <row r="70">
          <cell r="AL70" t="str">
            <v>Writer Convent Premium  Mrp 65</v>
          </cell>
          <cell r="AM70" t="str">
            <v>Premium</v>
          </cell>
          <cell r="AN70" t="str">
            <v>Writer Convent Premium  Mrp 65</v>
          </cell>
          <cell r="AO70">
            <v>1000</v>
          </cell>
          <cell r="AP70" t="str">
            <v>180 x 240</v>
          </cell>
          <cell r="AQ70">
            <v>180</v>
          </cell>
          <cell r="AR70">
            <v>4</v>
          </cell>
          <cell r="AS70" t="str">
            <v>Index</v>
          </cell>
          <cell r="AT70" t="str">
            <v>Double Line</v>
          </cell>
          <cell r="AU70" t="str">
            <v>Pining</v>
          </cell>
          <cell r="AV70">
            <v>8</v>
          </cell>
          <cell r="AW70">
            <v>40</v>
          </cell>
          <cell r="AX70" t="str">
            <v>4+2</v>
          </cell>
          <cell r="AY70" t="str">
            <v>Full</v>
          </cell>
          <cell r="AZ70" t="str">
            <v>WB</v>
          </cell>
          <cell r="BA70">
            <v>260</v>
          </cell>
          <cell r="BB70" t="str">
            <v>960 x 735</v>
          </cell>
          <cell r="BC70">
            <v>8</v>
          </cell>
          <cell r="BD70">
            <v>125</v>
          </cell>
          <cell r="BE70">
            <v>2.2931999999999998E-2</v>
          </cell>
          <cell r="BF70" t="str">
            <v>Trident</v>
          </cell>
          <cell r="BG70">
            <v>52</v>
          </cell>
          <cell r="BH70">
            <v>96</v>
          </cell>
          <cell r="BI70">
            <v>36.5</v>
          </cell>
          <cell r="BJ70">
            <v>16</v>
          </cell>
          <cell r="BK70">
            <v>11.25</v>
          </cell>
          <cell r="BL70">
            <v>0.20498400000000003</v>
          </cell>
          <cell r="BM70">
            <v>11500</v>
          </cell>
          <cell r="BN70" t="str">
            <v>Writer Convent Premium  Mrp 65</v>
          </cell>
          <cell r="BO70" t="str">
            <v>96.00X36.50</v>
          </cell>
          <cell r="BP70" t="str">
            <v>Rulling-Double Line-[180 x 240]</v>
          </cell>
          <cell r="BQ70" t="str">
            <v>000066</v>
          </cell>
          <cell r="BR70">
            <v>0.25</v>
          </cell>
        </row>
        <row r="71">
          <cell r="AL71" t="str">
            <v>Writer A4 Premium Spiral  Mrp 104</v>
          </cell>
          <cell r="AM71" t="str">
            <v>Premium</v>
          </cell>
          <cell r="AN71" t="str">
            <v>Writer A4 Premium Spiral  Mrp 104</v>
          </cell>
          <cell r="AO71">
            <v>1000</v>
          </cell>
          <cell r="AP71" t="str">
            <v>210 x 290</v>
          </cell>
          <cell r="AQ71">
            <v>148</v>
          </cell>
          <cell r="AR71">
            <v>4</v>
          </cell>
          <cell r="AS71" t="str">
            <v>Index</v>
          </cell>
          <cell r="AT71" t="str">
            <v>Single line</v>
          </cell>
          <cell r="AU71" t="str">
            <v>Spiral 15 MM</v>
          </cell>
          <cell r="AV71">
            <v>2</v>
          </cell>
          <cell r="AW71">
            <v>20</v>
          </cell>
          <cell r="AX71" t="str">
            <v>4+2</v>
          </cell>
          <cell r="AY71" t="str">
            <v>Full</v>
          </cell>
          <cell r="AZ71" t="str">
            <v>WB</v>
          </cell>
          <cell r="BA71">
            <v>260</v>
          </cell>
          <cell r="BB71" t="str">
            <v>600 x 860</v>
          </cell>
          <cell r="BC71">
            <v>4</v>
          </cell>
          <cell r="BD71">
            <v>250</v>
          </cell>
          <cell r="BE71">
            <v>3.354E-2</v>
          </cell>
          <cell r="BF71" t="str">
            <v>Trident</v>
          </cell>
          <cell r="BG71">
            <v>64</v>
          </cell>
          <cell r="BH71">
            <v>88</v>
          </cell>
          <cell r="BI71">
            <v>42</v>
          </cell>
          <cell r="BJ71">
            <v>12</v>
          </cell>
          <cell r="BK71">
            <v>12.333333333333334</v>
          </cell>
          <cell r="BL71">
            <v>0.29173759999999999</v>
          </cell>
          <cell r="BM71">
            <v>12666.666666666666</v>
          </cell>
          <cell r="BN71" t="str">
            <v>Writer A4 Premium Spiral  Mrp 104</v>
          </cell>
          <cell r="BO71" t="str">
            <v>88.00X42.00</v>
          </cell>
          <cell r="BP71" t="str">
            <v>Rulling-Single line-[210 x 290]</v>
          </cell>
          <cell r="BQ71" t="str">
            <v>000102</v>
          </cell>
          <cell r="BR71">
            <v>0.33333333333333331</v>
          </cell>
        </row>
        <row r="72">
          <cell r="AL72" t="str">
            <v>Writer A4 Premium Spiral  Mrp 104</v>
          </cell>
          <cell r="AM72" t="str">
            <v>Premium</v>
          </cell>
          <cell r="AN72" t="str">
            <v>Writer A4 Premium Spiral  Mrp 104</v>
          </cell>
          <cell r="AO72">
            <v>1000</v>
          </cell>
          <cell r="AP72" t="str">
            <v>210 x 290</v>
          </cell>
          <cell r="AQ72">
            <v>148</v>
          </cell>
          <cell r="AR72">
            <v>4</v>
          </cell>
          <cell r="AS72" t="str">
            <v>Index</v>
          </cell>
          <cell r="AT72" t="str">
            <v>Unrulled</v>
          </cell>
          <cell r="AU72" t="str">
            <v>Spiral 15 MM</v>
          </cell>
          <cell r="AV72">
            <v>2</v>
          </cell>
          <cell r="AW72">
            <v>20</v>
          </cell>
          <cell r="AX72" t="str">
            <v>4+2</v>
          </cell>
          <cell r="AY72" t="str">
            <v>Full</v>
          </cell>
          <cell r="AZ72" t="str">
            <v>WB</v>
          </cell>
          <cell r="BA72">
            <v>260</v>
          </cell>
          <cell r="BB72" t="str">
            <v>600 x 860</v>
          </cell>
          <cell r="BC72">
            <v>4</v>
          </cell>
          <cell r="BD72">
            <v>250</v>
          </cell>
          <cell r="BE72">
            <v>3.354E-2</v>
          </cell>
          <cell r="BF72" t="str">
            <v>Trident</v>
          </cell>
          <cell r="BG72">
            <v>64</v>
          </cell>
          <cell r="BH72">
            <v>88</v>
          </cell>
          <cell r="BI72">
            <v>42</v>
          </cell>
          <cell r="BJ72">
            <v>12</v>
          </cell>
          <cell r="BK72">
            <v>12.333333333333334</v>
          </cell>
          <cell r="BL72">
            <v>0.29173759999999999</v>
          </cell>
          <cell r="BM72">
            <v>12666.666666666666</v>
          </cell>
          <cell r="BN72" t="str">
            <v>Writer A4 Premium Spiral  Mrp 104</v>
          </cell>
          <cell r="BO72" t="str">
            <v>88.00X42.00</v>
          </cell>
          <cell r="BP72" t="str">
            <v>Rulling-Unrulled-[210 x 290]</v>
          </cell>
          <cell r="BQ72" t="str">
            <v>000103</v>
          </cell>
          <cell r="BR72">
            <v>0.33333333333333331</v>
          </cell>
        </row>
        <row r="73">
          <cell r="AL73" t="str">
            <v>Writer A4 Premium Spiral  Mrp 124</v>
          </cell>
          <cell r="AM73" t="str">
            <v>Premium</v>
          </cell>
          <cell r="AN73" t="str">
            <v>Writer A4 Premium Spiral  Mrp 124</v>
          </cell>
          <cell r="AO73">
            <v>1000</v>
          </cell>
          <cell r="AP73" t="str">
            <v>210 x 290</v>
          </cell>
          <cell r="AQ73">
            <v>192</v>
          </cell>
          <cell r="AR73">
            <v>4</v>
          </cell>
          <cell r="AS73" t="str">
            <v>Index</v>
          </cell>
          <cell r="AT73" t="str">
            <v>Single line</v>
          </cell>
          <cell r="AU73" t="str">
            <v>Spiral 20 MM</v>
          </cell>
          <cell r="AV73">
            <v>2</v>
          </cell>
          <cell r="AW73">
            <v>20</v>
          </cell>
          <cell r="AX73" t="str">
            <v>4+2</v>
          </cell>
          <cell r="AY73" t="str">
            <v>Full</v>
          </cell>
          <cell r="AZ73" t="str">
            <v>WB</v>
          </cell>
          <cell r="BA73">
            <v>260</v>
          </cell>
          <cell r="BB73" t="str">
            <v>600 x 860</v>
          </cell>
          <cell r="BC73">
            <v>4</v>
          </cell>
          <cell r="BD73">
            <v>250</v>
          </cell>
          <cell r="BE73">
            <v>3.354E-2</v>
          </cell>
          <cell r="BF73" t="str">
            <v>Trident</v>
          </cell>
          <cell r="BG73">
            <v>64</v>
          </cell>
          <cell r="BH73">
            <v>88</v>
          </cell>
          <cell r="BI73">
            <v>42</v>
          </cell>
          <cell r="BJ73">
            <v>12</v>
          </cell>
          <cell r="BK73">
            <v>16</v>
          </cell>
          <cell r="BL73">
            <v>0.37847039999999998</v>
          </cell>
          <cell r="BM73">
            <v>16333.333333333334</v>
          </cell>
          <cell r="BN73" t="str">
            <v>Writer A4 Premium Spiral  Mrp 124</v>
          </cell>
          <cell r="BO73" t="str">
            <v>88.00X42.00</v>
          </cell>
          <cell r="BP73" t="str">
            <v>Rulling-Single line-[210 x 290]</v>
          </cell>
          <cell r="BQ73" t="str">
            <v>000104</v>
          </cell>
          <cell r="BR73">
            <v>0.33333333333333331</v>
          </cell>
        </row>
        <row r="74">
          <cell r="AL74" t="str">
            <v>Writer A4 Premium Spiral  Mrp 124</v>
          </cell>
          <cell r="AM74" t="str">
            <v>Premium</v>
          </cell>
          <cell r="AN74" t="str">
            <v>Writer A4 Premium Spiral  Mrp 124</v>
          </cell>
          <cell r="AO74">
            <v>1000</v>
          </cell>
          <cell r="AP74" t="str">
            <v>210 x 290</v>
          </cell>
          <cell r="AQ74">
            <v>192</v>
          </cell>
          <cell r="AR74">
            <v>4</v>
          </cell>
          <cell r="AS74" t="str">
            <v>Index</v>
          </cell>
          <cell r="AT74" t="str">
            <v>Unrulled</v>
          </cell>
          <cell r="AU74" t="str">
            <v>Spiral 20 MM</v>
          </cell>
          <cell r="AV74">
            <v>2</v>
          </cell>
          <cell r="AW74">
            <v>20</v>
          </cell>
          <cell r="AX74" t="str">
            <v>4+2</v>
          </cell>
          <cell r="AY74" t="str">
            <v>Full</v>
          </cell>
          <cell r="AZ74" t="str">
            <v>WB</v>
          </cell>
          <cell r="BA74">
            <v>260</v>
          </cell>
          <cell r="BB74" t="str">
            <v>600 x 860</v>
          </cell>
          <cell r="BC74">
            <v>4</v>
          </cell>
          <cell r="BD74">
            <v>250</v>
          </cell>
          <cell r="BE74">
            <v>3.354E-2</v>
          </cell>
          <cell r="BF74" t="str">
            <v>Trident</v>
          </cell>
          <cell r="BG74">
            <v>64</v>
          </cell>
          <cell r="BH74">
            <v>88</v>
          </cell>
          <cell r="BI74">
            <v>42</v>
          </cell>
          <cell r="BJ74">
            <v>12</v>
          </cell>
          <cell r="BK74">
            <v>16</v>
          </cell>
          <cell r="BL74">
            <v>0.37847039999999998</v>
          </cell>
          <cell r="BM74">
            <v>16333.333333333334</v>
          </cell>
          <cell r="BN74" t="str">
            <v>Writer A4 Premium Spiral  Mrp 124</v>
          </cell>
          <cell r="BO74" t="str">
            <v>88.00X42.00</v>
          </cell>
          <cell r="BP74" t="str">
            <v>Rulling-Unrulled-[210 x 290]</v>
          </cell>
          <cell r="BQ74" t="str">
            <v>000105</v>
          </cell>
          <cell r="BR74">
            <v>0.33333333333333331</v>
          </cell>
        </row>
        <row r="75">
          <cell r="AL75" t="str">
            <v>Writer A4 Premium Spiral  Mrp 160</v>
          </cell>
          <cell r="AM75" t="str">
            <v>Premium</v>
          </cell>
          <cell r="AN75" t="str">
            <v>Writer A4 Premium Spiral  Mrp 160</v>
          </cell>
          <cell r="AO75">
            <v>1000</v>
          </cell>
          <cell r="AP75" t="str">
            <v>210 x 290</v>
          </cell>
          <cell r="AQ75">
            <v>260</v>
          </cell>
          <cell r="AR75">
            <v>4</v>
          </cell>
          <cell r="AS75" t="str">
            <v>Index</v>
          </cell>
          <cell r="AT75" t="str">
            <v>Single line</v>
          </cell>
          <cell r="AU75" t="str">
            <v>Spiral 22 MM</v>
          </cell>
          <cell r="AV75">
            <v>2</v>
          </cell>
          <cell r="AW75">
            <v>20</v>
          </cell>
          <cell r="AX75" t="str">
            <v>4+2</v>
          </cell>
          <cell r="AY75" t="str">
            <v>Full</v>
          </cell>
          <cell r="AZ75" t="str">
            <v>WB</v>
          </cell>
          <cell r="BA75">
            <v>260</v>
          </cell>
          <cell r="BB75" t="str">
            <v>600 x 860</v>
          </cell>
          <cell r="BC75">
            <v>4</v>
          </cell>
          <cell r="BD75">
            <v>250</v>
          </cell>
          <cell r="BE75">
            <v>3.354E-2</v>
          </cell>
          <cell r="BF75" t="str">
            <v>Trident</v>
          </cell>
          <cell r="BG75">
            <v>64</v>
          </cell>
          <cell r="BH75">
            <v>88</v>
          </cell>
          <cell r="BI75">
            <v>42</v>
          </cell>
          <cell r="BJ75">
            <v>12</v>
          </cell>
          <cell r="BK75">
            <v>21.666666666666668</v>
          </cell>
          <cell r="BL75">
            <v>0.51251199999999997</v>
          </cell>
          <cell r="BM75">
            <v>22000</v>
          </cell>
          <cell r="BN75" t="str">
            <v>Writer A4 Premium Spiral  Mrp 160</v>
          </cell>
          <cell r="BO75" t="str">
            <v>88.00X42.00</v>
          </cell>
          <cell r="BP75" t="str">
            <v>Rulling-Single line-[210 x 290]</v>
          </cell>
          <cell r="BQ75" t="str">
            <v>000106</v>
          </cell>
          <cell r="BR75">
            <v>0.33333333333333331</v>
          </cell>
        </row>
        <row r="76">
          <cell r="AL76" t="str">
            <v>Writer A4 Premium Spiral  Mrp 160</v>
          </cell>
          <cell r="AM76" t="str">
            <v>Premium</v>
          </cell>
          <cell r="AN76" t="str">
            <v>Writer A4 Premium Spiral  Mrp 160</v>
          </cell>
          <cell r="AO76">
            <v>1000</v>
          </cell>
          <cell r="AP76" t="str">
            <v>210 x 290</v>
          </cell>
          <cell r="AQ76">
            <v>260</v>
          </cell>
          <cell r="AR76">
            <v>4</v>
          </cell>
          <cell r="AS76" t="str">
            <v>Index</v>
          </cell>
          <cell r="AT76" t="str">
            <v>Unrulled</v>
          </cell>
          <cell r="AU76" t="str">
            <v>Spiral 22 MM</v>
          </cell>
          <cell r="AV76">
            <v>2</v>
          </cell>
          <cell r="AW76">
            <v>20</v>
          </cell>
          <cell r="AX76" t="str">
            <v>4+2</v>
          </cell>
          <cell r="AY76" t="str">
            <v>Full</v>
          </cell>
          <cell r="AZ76" t="str">
            <v>WB</v>
          </cell>
          <cell r="BA76">
            <v>260</v>
          </cell>
          <cell r="BB76" t="str">
            <v>600 x 860</v>
          </cell>
          <cell r="BC76">
            <v>4</v>
          </cell>
          <cell r="BD76">
            <v>250</v>
          </cell>
          <cell r="BE76">
            <v>3.354E-2</v>
          </cell>
          <cell r="BF76" t="str">
            <v>Trident</v>
          </cell>
          <cell r="BG76">
            <v>64</v>
          </cell>
          <cell r="BH76">
            <v>88</v>
          </cell>
          <cell r="BI76">
            <v>42</v>
          </cell>
          <cell r="BJ76">
            <v>12</v>
          </cell>
          <cell r="BK76">
            <v>21.666666666666668</v>
          </cell>
          <cell r="BL76">
            <v>0.51251199999999997</v>
          </cell>
          <cell r="BM76">
            <v>22000</v>
          </cell>
          <cell r="BN76" t="str">
            <v>Writer A4 Premium Spiral  Mrp 160</v>
          </cell>
          <cell r="BO76" t="str">
            <v>88.00X42.00</v>
          </cell>
          <cell r="BP76" t="str">
            <v>Rulling-Unrulled-[210 x 290]</v>
          </cell>
          <cell r="BQ76" t="str">
            <v>000107</v>
          </cell>
          <cell r="BR76">
            <v>0.33333333333333331</v>
          </cell>
        </row>
        <row r="77">
          <cell r="AL77" t="str">
            <v>Writer A4 Premium Spiral  Mrp 200</v>
          </cell>
          <cell r="AM77" t="str">
            <v>Premium</v>
          </cell>
          <cell r="AN77" t="str">
            <v>Writer A4 Premium Spiral  Mrp 200</v>
          </cell>
          <cell r="AO77">
            <v>1000</v>
          </cell>
          <cell r="AP77" t="str">
            <v>210 x 290</v>
          </cell>
          <cell r="AQ77">
            <v>332</v>
          </cell>
          <cell r="AR77">
            <v>4</v>
          </cell>
          <cell r="AS77" t="str">
            <v>Index</v>
          </cell>
          <cell r="AT77" t="str">
            <v>Single line</v>
          </cell>
          <cell r="AU77" t="str">
            <v>Spiral 25 MM</v>
          </cell>
          <cell r="AV77">
            <v>2</v>
          </cell>
          <cell r="AW77">
            <v>20</v>
          </cell>
          <cell r="AX77" t="str">
            <v>4+2</v>
          </cell>
          <cell r="AY77" t="str">
            <v>Full</v>
          </cell>
          <cell r="AZ77" t="str">
            <v>WB</v>
          </cell>
          <cell r="BA77">
            <v>260</v>
          </cell>
          <cell r="BB77" t="str">
            <v>600 x 860</v>
          </cell>
          <cell r="BC77">
            <v>4</v>
          </cell>
          <cell r="BD77">
            <v>250</v>
          </cell>
          <cell r="BE77">
            <v>3.354E-2</v>
          </cell>
          <cell r="BF77" t="str">
            <v>Trident</v>
          </cell>
          <cell r="BG77">
            <v>64</v>
          </cell>
          <cell r="BH77">
            <v>88</v>
          </cell>
          <cell r="BI77">
            <v>42</v>
          </cell>
          <cell r="BJ77">
            <v>12</v>
          </cell>
          <cell r="BK77">
            <v>27.666666666666668</v>
          </cell>
          <cell r="BL77">
            <v>0.65443839999999998</v>
          </cell>
          <cell r="BM77">
            <v>28000</v>
          </cell>
          <cell r="BN77" t="str">
            <v>Writer A4 Premium Spiral  Mrp 200</v>
          </cell>
          <cell r="BO77" t="str">
            <v>88.00X42.00</v>
          </cell>
          <cell r="BP77" t="str">
            <v>Rulling-Single line-[210 x 290]</v>
          </cell>
          <cell r="BQ77" t="str">
            <v>000108</v>
          </cell>
          <cell r="BR77">
            <v>0.33333333333333331</v>
          </cell>
        </row>
        <row r="78">
          <cell r="AL78" t="str">
            <v>Writer A4 Premium Spiral  Mrp 200</v>
          </cell>
          <cell r="AM78" t="str">
            <v>Premium</v>
          </cell>
          <cell r="AN78" t="str">
            <v>Writer A4 Premium Spiral  Mrp 200</v>
          </cell>
          <cell r="AO78">
            <v>1000</v>
          </cell>
          <cell r="AP78" t="str">
            <v>210 x 290</v>
          </cell>
          <cell r="AQ78">
            <v>332</v>
          </cell>
          <cell r="AR78">
            <v>4</v>
          </cell>
          <cell r="AS78" t="str">
            <v>Index</v>
          </cell>
          <cell r="AT78" t="str">
            <v>Unrulled</v>
          </cell>
          <cell r="AU78" t="str">
            <v>Spiral 25 MM</v>
          </cell>
          <cell r="AV78">
            <v>2</v>
          </cell>
          <cell r="AW78">
            <v>20</v>
          </cell>
          <cell r="AX78" t="str">
            <v>4+2</v>
          </cell>
          <cell r="AY78" t="str">
            <v>Full</v>
          </cell>
          <cell r="AZ78" t="str">
            <v>WB</v>
          </cell>
          <cell r="BA78">
            <v>260</v>
          </cell>
          <cell r="BB78" t="str">
            <v>600 x 860</v>
          </cell>
          <cell r="BC78">
            <v>4</v>
          </cell>
          <cell r="BD78">
            <v>250</v>
          </cell>
          <cell r="BE78">
            <v>3.354E-2</v>
          </cell>
          <cell r="BF78" t="str">
            <v>Trident</v>
          </cell>
          <cell r="BG78">
            <v>64</v>
          </cell>
          <cell r="BH78">
            <v>88</v>
          </cell>
          <cell r="BI78">
            <v>42</v>
          </cell>
          <cell r="BJ78">
            <v>12</v>
          </cell>
          <cell r="BK78">
            <v>27.666666666666668</v>
          </cell>
          <cell r="BL78">
            <v>0.65443839999999998</v>
          </cell>
          <cell r="BM78">
            <v>28000</v>
          </cell>
          <cell r="BN78" t="str">
            <v>Writer A4 Premium Spiral  Mrp 200</v>
          </cell>
          <cell r="BO78" t="str">
            <v>88.00X42.00</v>
          </cell>
          <cell r="BP78" t="str">
            <v>Rulling-Unrulled-[210 x 290]</v>
          </cell>
          <cell r="BQ78" t="str">
            <v>000109</v>
          </cell>
          <cell r="BR78">
            <v>0.33333333333333331</v>
          </cell>
        </row>
        <row r="79">
          <cell r="AL79" t="str">
            <v>Writer Drowing book Small</v>
          </cell>
          <cell r="AM79" t="str">
            <v>Premium</v>
          </cell>
          <cell r="AN79" t="str">
            <v>Writer Drowing book Small</v>
          </cell>
          <cell r="AO79">
            <v>1000</v>
          </cell>
          <cell r="AP79" t="str">
            <v>210 x 265</v>
          </cell>
          <cell r="AQ79">
            <v>16</v>
          </cell>
          <cell r="AT79" t="str">
            <v>Unrulled</v>
          </cell>
          <cell r="AU79" t="str">
            <v>Pining</v>
          </cell>
          <cell r="AV79">
            <v>0</v>
          </cell>
          <cell r="AW79">
            <v>150</v>
          </cell>
          <cell r="AX79" t="str">
            <v>4+0</v>
          </cell>
          <cell r="AY79" t="str">
            <v>Half Lamin</v>
          </cell>
          <cell r="AZ79" t="str">
            <v>GB</v>
          </cell>
          <cell r="BA79">
            <v>250</v>
          </cell>
          <cell r="BB79" t="str">
            <v>540 x 870</v>
          </cell>
          <cell r="BC79">
            <v>4</v>
          </cell>
          <cell r="BD79">
            <v>250</v>
          </cell>
          <cell r="BE79">
            <v>2.93625E-2</v>
          </cell>
          <cell r="BF79" t="str">
            <v>Century NS</v>
          </cell>
          <cell r="BG79">
            <v>64</v>
          </cell>
          <cell r="BH79">
            <v>53.5</v>
          </cell>
          <cell r="BI79">
            <v>43</v>
          </cell>
          <cell r="BJ79">
            <v>8</v>
          </cell>
          <cell r="BK79">
            <v>2</v>
          </cell>
          <cell r="BL79">
            <v>2.9446400000000005E-2</v>
          </cell>
          <cell r="BM79">
            <v>2000</v>
          </cell>
          <cell r="BN79" t="str">
            <v>Writer Drowing book Small</v>
          </cell>
          <cell r="BO79" t="str">
            <v>53.50X43.00</v>
          </cell>
          <cell r="BP79" t="str">
            <v>Rulling-Unrulled-[210 x 265]</v>
          </cell>
          <cell r="BQ79" t="str">
            <v>000035</v>
          </cell>
          <cell r="BR79">
            <v>0</v>
          </cell>
        </row>
        <row r="80">
          <cell r="AL80" t="str">
            <v>Writer Drowing book A4  Mrp 32</v>
          </cell>
          <cell r="AM80" t="str">
            <v>Premium</v>
          </cell>
          <cell r="AN80" t="str">
            <v>Writer Drowing book A4  Mrp 32,50</v>
          </cell>
          <cell r="AO80">
            <v>1000</v>
          </cell>
          <cell r="AP80" t="str">
            <v>210 x 290</v>
          </cell>
          <cell r="AQ80">
            <v>24</v>
          </cell>
          <cell r="AT80" t="str">
            <v>Unrulled</v>
          </cell>
          <cell r="AU80" t="str">
            <v>Pining</v>
          </cell>
          <cell r="AV80">
            <v>20</v>
          </cell>
          <cell r="AW80">
            <v>100</v>
          </cell>
          <cell r="AX80" t="str">
            <v>4+1</v>
          </cell>
          <cell r="AY80" t="str">
            <v>Full</v>
          </cell>
          <cell r="AZ80" t="str">
            <v>WB</v>
          </cell>
          <cell r="BA80">
            <v>260</v>
          </cell>
          <cell r="BB80" t="str">
            <v>600 x 860</v>
          </cell>
          <cell r="BC80">
            <v>4</v>
          </cell>
          <cell r="BD80">
            <v>250</v>
          </cell>
          <cell r="BE80">
            <v>3.354E-2</v>
          </cell>
          <cell r="BF80" t="str">
            <v>Century S White</v>
          </cell>
          <cell r="BG80">
            <v>110</v>
          </cell>
          <cell r="BH80">
            <v>59.5</v>
          </cell>
          <cell r="BI80">
            <v>42</v>
          </cell>
          <cell r="BJ80">
            <v>8</v>
          </cell>
          <cell r="BK80">
            <v>3</v>
          </cell>
          <cell r="BL80">
            <v>8.2466999999999985E-2</v>
          </cell>
          <cell r="BM80">
            <v>3000</v>
          </cell>
          <cell r="BN80" t="str">
            <v>Writer Drowing book A4  Mrp 32,50</v>
          </cell>
          <cell r="BO80" t="str">
            <v>59.50X42.00</v>
          </cell>
          <cell r="BP80" t="str">
            <v>Rulling-Unrulled-[210 x 290]</v>
          </cell>
          <cell r="BQ80" t="str">
            <v>000036</v>
          </cell>
          <cell r="BR80">
            <v>0</v>
          </cell>
        </row>
        <row r="81">
          <cell r="AL81" t="str">
            <v>Writer Drowing book A4  Mrp 50</v>
          </cell>
          <cell r="AM81" t="str">
            <v>Premium</v>
          </cell>
          <cell r="AN81" t="str">
            <v>Writer Drowing book A4  Mrp 32,50</v>
          </cell>
          <cell r="AO81">
            <v>1000</v>
          </cell>
          <cell r="AP81" t="str">
            <v>210 x 290</v>
          </cell>
          <cell r="AQ81">
            <v>44</v>
          </cell>
          <cell r="AT81" t="str">
            <v>Unrulled</v>
          </cell>
          <cell r="AU81" t="str">
            <v>Pining</v>
          </cell>
          <cell r="AV81">
            <v>15</v>
          </cell>
          <cell r="AW81">
            <v>60</v>
          </cell>
          <cell r="AX81" t="str">
            <v>4+1</v>
          </cell>
          <cell r="AY81" t="str">
            <v>Full</v>
          </cell>
          <cell r="AZ81" t="str">
            <v>WB</v>
          </cell>
          <cell r="BA81">
            <v>260</v>
          </cell>
          <cell r="BB81" t="str">
            <v>600 x 860</v>
          </cell>
          <cell r="BC81">
            <v>4</v>
          </cell>
          <cell r="BD81">
            <v>250</v>
          </cell>
          <cell r="BE81">
            <v>3.354E-2</v>
          </cell>
          <cell r="BF81" t="str">
            <v>Century S White</v>
          </cell>
          <cell r="BG81">
            <v>110</v>
          </cell>
          <cell r="BH81">
            <v>59.5</v>
          </cell>
          <cell r="BI81">
            <v>42</v>
          </cell>
          <cell r="BJ81">
            <v>8</v>
          </cell>
          <cell r="BK81">
            <v>5.5</v>
          </cell>
          <cell r="BL81">
            <v>0.15118949999999998</v>
          </cell>
          <cell r="BM81">
            <v>5500</v>
          </cell>
          <cell r="BN81" t="str">
            <v>Writer Drowing book A4  Mrp 32,50</v>
          </cell>
          <cell r="BO81" t="str">
            <v>59.50X42.00</v>
          </cell>
          <cell r="BP81" t="str">
            <v>Rulling-Unrulled-[210 x 290]</v>
          </cell>
          <cell r="BQ81" t="str">
            <v>000037</v>
          </cell>
          <cell r="BR81">
            <v>0</v>
          </cell>
        </row>
        <row r="82">
          <cell r="AL82" t="str">
            <v xml:space="preserve">Writer Graph Book  Mrp </v>
          </cell>
          <cell r="AM82" t="str">
            <v>Premium</v>
          </cell>
          <cell r="AN82" t="str">
            <v>Writer Graph Book  Mrp</v>
          </cell>
          <cell r="AO82">
            <v>1000</v>
          </cell>
          <cell r="AP82" t="str">
            <v>220 x 270</v>
          </cell>
          <cell r="AQ82">
            <v>12</v>
          </cell>
          <cell r="AR82">
            <v>4</v>
          </cell>
          <cell r="AS82" t="str">
            <v>Index</v>
          </cell>
          <cell r="AT82" t="str">
            <v>Graph</v>
          </cell>
          <cell r="AU82" t="str">
            <v>Pining</v>
          </cell>
          <cell r="AV82">
            <v>0</v>
          </cell>
          <cell r="AW82">
            <v>200</v>
          </cell>
          <cell r="AX82" t="str">
            <v>4+1</v>
          </cell>
          <cell r="AY82" t="str">
            <v>Without Lamination</v>
          </cell>
          <cell r="AZ82" t="str">
            <v>GB</v>
          </cell>
          <cell r="BA82">
            <v>250</v>
          </cell>
          <cell r="BB82" t="str">
            <v>585 x 910</v>
          </cell>
          <cell r="BC82">
            <v>4</v>
          </cell>
          <cell r="BD82">
            <v>250</v>
          </cell>
          <cell r="BE82">
            <v>3.3271874999999999E-2</v>
          </cell>
          <cell r="BF82" t="str">
            <v>Imami</v>
          </cell>
          <cell r="BG82">
            <v>52</v>
          </cell>
          <cell r="BH82">
            <v>45</v>
          </cell>
          <cell r="BI82">
            <v>55</v>
          </cell>
          <cell r="BJ82">
            <v>8</v>
          </cell>
          <cell r="BK82">
            <v>1.5</v>
          </cell>
          <cell r="BL82">
            <v>1.9304999999999999E-2</v>
          </cell>
          <cell r="BM82">
            <v>2000</v>
          </cell>
          <cell r="BN82" t="str">
            <v xml:space="preserve">Writer Graph Book  </v>
          </cell>
          <cell r="BO82" t="str">
            <v>45.00X55.00</v>
          </cell>
          <cell r="BP82" t="str">
            <v>Rulling-Graph-[220 x 270]</v>
          </cell>
          <cell r="BQ82" t="str">
            <v>000042</v>
          </cell>
          <cell r="BR82">
            <v>0.5</v>
          </cell>
        </row>
        <row r="83">
          <cell r="AL83" t="str">
            <v>Writer Graph Book  Mrp</v>
          </cell>
          <cell r="AM83" t="str">
            <v>Premium</v>
          </cell>
          <cell r="AN83" t="str">
            <v>Writer Graph Book  Mrp</v>
          </cell>
          <cell r="AO83">
            <v>1000</v>
          </cell>
          <cell r="AP83" t="str">
            <v>220 x 270</v>
          </cell>
          <cell r="AQ83">
            <v>40</v>
          </cell>
          <cell r="AR83">
            <v>4</v>
          </cell>
          <cell r="AS83" t="str">
            <v>Index</v>
          </cell>
          <cell r="AT83" t="str">
            <v>Graph</v>
          </cell>
          <cell r="AU83" t="str">
            <v>Pining</v>
          </cell>
          <cell r="AV83">
            <v>0</v>
          </cell>
          <cell r="AW83">
            <v>100</v>
          </cell>
          <cell r="AX83" t="str">
            <v>4+1</v>
          </cell>
          <cell r="AY83" t="str">
            <v>Half Lamin</v>
          </cell>
          <cell r="AZ83" t="str">
            <v>GB</v>
          </cell>
          <cell r="BA83">
            <v>250</v>
          </cell>
          <cell r="BB83" t="str">
            <v>585 x 910</v>
          </cell>
          <cell r="BC83">
            <v>4</v>
          </cell>
          <cell r="BD83">
            <v>250</v>
          </cell>
          <cell r="BE83">
            <v>3.3271874999999999E-2</v>
          </cell>
          <cell r="BF83" t="str">
            <v>Imami</v>
          </cell>
          <cell r="BG83">
            <v>52</v>
          </cell>
          <cell r="BH83">
            <v>45</v>
          </cell>
          <cell r="BI83">
            <v>55</v>
          </cell>
          <cell r="BJ83">
            <v>8</v>
          </cell>
          <cell r="BK83">
            <v>5</v>
          </cell>
          <cell r="BL83">
            <v>6.4349999999999991E-2</v>
          </cell>
          <cell r="BM83">
            <v>5500</v>
          </cell>
          <cell r="BN83" t="str">
            <v>Writer Graph Book</v>
          </cell>
          <cell r="BO83" t="str">
            <v>45.00X55.00</v>
          </cell>
          <cell r="BP83" t="str">
            <v>Rulling-Graph-[220 x 270]</v>
          </cell>
          <cell r="BQ83" t="str">
            <v>000043</v>
          </cell>
          <cell r="BR83">
            <v>0.5</v>
          </cell>
        </row>
        <row r="84">
          <cell r="AL84" t="str">
            <v>Writer Lesson Plan Mrp 50</v>
          </cell>
          <cell r="AM84" t="str">
            <v>Premium</v>
          </cell>
          <cell r="AN84" t="str">
            <v>Writer Lesson Plan</v>
          </cell>
          <cell r="AO84">
            <v>1000</v>
          </cell>
          <cell r="AP84" t="str">
            <v>220 x 280</v>
          </cell>
          <cell r="AQ84">
            <v>64</v>
          </cell>
          <cell r="AR84">
            <v>4</v>
          </cell>
          <cell r="AS84" t="str">
            <v>Index</v>
          </cell>
          <cell r="AT84" t="str">
            <v>Single line</v>
          </cell>
          <cell r="AU84" t="str">
            <v>Gatta</v>
          </cell>
          <cell r="AV84">
            <v>8</v>
          </cell>
          <cell r="AW84">
            <v>40</v>
          </cell>
          <cell r="AX84" t="str">
            <v>4+0</v>
          </cell>
          <cell r="AY84" t="str">
            <v>Full</v>
          </cell>
          <cell r="AZ84" t="str">
            <v>Cromo</v>
          </cell>
          <cell r="BA84">
            <v>90</v>
          </cell>
          <cell r="BB84" t="str">
            <v>480 x 630</v>
          </cell>
          <cell r="BC84">
            <v>2</v>
          </cell>
          <cell r="BD84">
            <v>500</v>
          </cell>
          <cell r="BE84">
            <v>1.3608E-2</v>
          </cell>
          <cell r="BF84" t="str">
            <v>Amlai</v>
          </cell>
          <cell r="BG84">
            <v>61</v>
          </cell>
          <cell r="BH84">
            <v>54</v>
          </cell>
          <cell r="BI84">
            <v>44</v>
          </cell>
          <cell r="BJ84">
            <v>8</v>
          </cell>
          <cell r="BK84">
            <v>8</v>
          </cell>
          <cell r="BL84">
            <v>0.1159488</v>
          </cell>
          <cell r="BM84">
            <v>8500</v>
          </cell>
          <cell r="BN84" t="str">
            <v>Writer Lesson Plan</v>
          </cell>
          <cell r="BO84" t="str">
            <v>54.00X44.00</v>
          </cell>
          <cell r="BP84" t="str">
            <v>Rulling-Single line-[220 x 280]</v>
          </cell>
          <cell r="BQ84" t="str">
            <v>000116</v>
          </cell>
          <cell r="BR84">
            <v>0.5</v>
          </cell>
        </row>
        <row r="85">
          <cell r="AL85" t="str">
            <v>Writer Lesson Plan Mrp 50</v>
          </cell>
          <cell r="AM85" t="str">
            <v>Premium</v>
          </cell>
          <cell r="AN85" t="str">
            <v>Writer Lesson Plan</v>
          </cell>
          <cell r="AO85">
            <v>1000</v>
          </cell>
          <cell r="AP85" t="str">
            <v>220 x 280</v>
          </cell>
          <cell r="AQ85">
            <v>64</v>
          </cell>
          <cell r="AR85">
            <v>4</v>
          </cell>
          <cell r="AS85" t="str">
            <v>Index</v>
          </cell>
          <cell r="AT85" t="str">
            <v>Hindi /Geometry</v>
          </cell>
          <cell r="AU85" t="str">
            <v>Gatta</v>
          </cell>
          <cell r="AV85">
            <v>8</v>
          </cell>
          <cell r="AW85">
            <v>40</v>
          </cell>
          <cell r="AX85" t="str">
            <v>4+0</v>
          </cell>
          <cell r="AY85" t="str">
            <v>Full</v>
          </cell>
          <cell r="AZ85" t="str">
            <v>Cromo</v>
          </cell>
          <cell r="BA85">
            <v>90</v>
          </cell>
          <cell r="BB85" t="str">
            <v>480 x 630</v>
          </cell>
          <cell r="BC85">
            <v>2</v>
          </cell>
          <cell r="BD85">
            <v>500</v>
          </cell>
          <cell r="BE85">
            <v>1.3608E-2</v>
          </cell>
          <cell r="BF85" t="str">
            <v>Amlai</v>
          </cell>
          <cell r="BG85">
            <v>61</v>
          </cell>
          <cell r="BH85">
            <v>54</v>
          </cell>
          <cell r="BI85">
            <v>44</v>
          </cell>
          <cell r="BJ85">
            <v>8</v>
          </cell>
          <cell r="BK85">
            <v>8</v>
          </cell>
          <cell r="BL85">
            <v>0.1159488</v>
          </cell>
          <cell r="BM85">
            <v>8500</v>
          </cell>
          <cell r="BN85" t="str">
            <v>Writer Lesson Plan</v>
          </cell>
          <cell r="BO85" t="str">
            <v>54.00X44.00</v>
          </cell>
          <cell r="BP85" t="str">
            <v>Rulling-Hindi /Geometry-[220 x 280]</v>
          </cell>
          <cell r="BQ85" t="str">
            <v>000116</v>
          </cell>
          <cell r="BR85">
            <v>0.5</v>
          </cell>
        </row>
        <row r="86">
          <cell r="AL86" t="str">
            <v>Writer Lesson Plan Mrp 66</v>
          </cell>
          <cell r="AM86" t="str">
            <v>Premium</v>
          </cell>
          <cell r="AN86" t="str">
            <v>Writer Lesson Plan</v>
          </cell>
          <cell r="AO86">
            <v>1000</v>
          </cell>
          <cell r="AP86" t="str">
            <v>220 x 280</v>
          </cell>
          <cell r="AQ86">
            <v>96</v>
          </cell>
          <cell r="AR86">
            <v>4</v>
          </cell>
          <cell r="AS86" t="str">
            <v>Index</v>
          </cell>
          <cell r="AT86" t="str">
            <v>Single line</v>
          </cell>
          <cell r="AU86" t="str">
            <v>Gatta</v>
          </cell>
          <cell r="AV86">
            <v>8</v>
          </cell>
          <cell r="AW86">
            <v>40</v>
          </cell>
          <cell r="AX86" t="str">
            <v>4+0</v>
          </cell>
          <cell r="AY86" t="str">
            <v>Full</v>
          </cell>
          <cell r="AZ86" t="str">
            <v>Cromo</v>
          </cell>
          <cell r="BA86">
            <v>90</v>
          </cell>
          <cell r="BB86" t="str">
            <v>480 x 630</v>
          </cell>
          <cell r="BC86">
            <v>2</v>
          </cell>
          <cell r="BD86">
            <v>500</v>
          </cell>
          <cell r="BE86">
            <v>1.3608E-2</v>
          </cell>
          <cell r="BF86" t="str">
            <v>Amlai</v>
          </cell>
          <cell r="BG86">
            <v>61</v>
          </cell>
          <cell r="BH86">
            <v>54</v>
          </cell>
          <cell r="BI86">
            <v>44</v>
          </cell>
          <cell r="BJ86">
            <v>8</v>
          </cell>
          <cell r="BK86">
            <v>12</v>
          </cell>
          <cell r="BL86">
            <v>0.1739232</v>
          </cell>
          <cell r="BM86">
            <v>12500</v>
          </cell>
          <cell r="BN86" t="str">
            <v>Writer Lesson Plan</v>
          </cell>
          <cell r="BO86" t="str">
            <v>54.00X44.00</v>
          </cell>
          <cell r="BP86" t="str">
            <v>Rulling-Single line-[220 x 280]</v>
          </cell>
          <cell r="BQ86" t="str">
            <v>000116</v>
          </cell>
          <cell r="BR86">
            <v>0.5</v>
          </cell>
        </row>
        <row r="87">
          <cell r="AL87" t="str">
            <v>Writer Lesson Plan Mrp 66</v>
          </cell>
          <cell r="AM87" t="str">
            <v>Premium</v>
          </cell>
          <cell r="AN87" t="str">
            <v>Writer Lesson Plan</v>
          </cell>
          <cell r="AO87">
            <v>1000</v>
          </cell>
          <cell r="AP87" t="str">
            <v>220 x 280</v>
          </cell>
          <cell r="AQ87">
            <v>96</v>
          </cell>
          <cell r="AR87">
            <v>4</v>
          </cell>
          <cell r="AS87" t="str">
            <v>Index</v>
          </cell>
          <cell r="AT87" t="str">
            <v>Hindi /Geometry</v>
          </cell>
          <cell r="AU87" t="str">
            <v>Gatta</v>
          </cell>
          <cell r="AV87">
            <v>8</v>
          </cell>
          <cell r="AW87">
            <v>40</v>
          </cell>
          <cell r="AX87" t="str">
            <v>4+0</v>
          </cell>
          <cell r="AY87" t="str">
            <v>Full</v>
          </cell>
          <cell r="AZ87" t="str">
            <v>Cromo</v>
          </cell>
          <cell r="BA87">
            <v>90</v>
          </cell>
          <cell r="BB87" t="str">
            <v>480 x 630</v>
          </cell>
          <cell r="BC87">
            <v>2</v>
          </cell>
          <cell r="BD87">
            <v>500</v>
          </cell>
          <cell r="BE87">
            <v>1.3608E-2</v>
          </cell>
          <cell r="BF87" t="str">
            <v>Amlai</v>
          </cell>
          <cell r="BG87">
            <v>61</v>
          </cell>
          <cell r="BH87">
            <v>54</v>
          </cell>
          <cell r="BI87">
            <v>44</v>
          </cell>
          <cell r="BJ87">
            <v>8</v>
          </cell>
          <cell r="BK87">
            <v>12</v>
          </cell>
          <cell r="BL87">
            <v>0.1739232</v>
          </cell>
          <cell r="BM87">
            <v>12500</v>
          </cell>
          <cell r="BN87" t="str">
            <v>Writer Lesson Plan</v>
          </cell>
          <cell r="BO87" t="str">
            <v>54.00X44.00</v>
          </cell>
          <cell r="BP87" t="str">
            <v>Rulling-Hindi /Geometry-[220 x 280]</v>
          </cell>
          <cell r="BQ87" t="str">
            <v>000116</v>
          </cell>
          <cell r="BR87">
            <v>0.5</v>
          </cell>
        </row>
        <row r="88">
          <cell r="AL88" t="str">
            <v>Writer Lesson Plan Mrp 84</v>
          </cell>
          <cell r="AM88" t="str">
            <v>Premium</v>
          </cell>
          <cell r="AN88" t="str">
            <v>Writer Lesson Plan</v>
          </cell>
          <cell r="AO88">
            <v>1000</v>
          </cell>
          <cell r="AP88" t="str">
            <v>220 x 280</v>
          </cell>
          <cell r="AQ88">
            <v>136</v>
          </cell>
          <cell r="AR88">
            <v>4</v>
          </cell>
          <cell r="AS88" t="str">
            <v>Index</v>
          </cell>
          <cell r="AT88" t="str">
            <v>Single line</v>
          </cell>
          <cell r="AU88" t="str">
            <v>Gatta</v>
          </cell>
          <cell r="AV88">
            <v>8</v>
          </cell>
          <cell r="AW88">
            <v>40</v>
          </cell>
          <cell r="AX88" t="str">
            <v>4+0</v>
          </cell>
          <cell r="AY88" t="str">
            <v>Full</v>
          </cell>
          <cell r="AZ88" t="str">
            <v>Cromo</v>
          </cell>
          <cell r="BA88">
            <v>90</v>
          </cell>
          <cell r="BB88" t="str">
            <v>480 x 630</v>
          </cell>
          <cell r="BC88">
            <v>2</v>
          </cell>
          <cell r="BD88">
            <v>500</v>
          </cell>
          <cell r="BE88">
            <v>1.3608E-2</v>
          </cell>
          <cell r="BF88" t="str">
            <v>Amlai</v>
          </cell>
          <cell r="BG88">
            <v>61</v>
          </cell>
          <cell r="BH88">
            <v>54</v>
          </cell>
          <cell r="BI88">
            <v>44</v>
          </cell>
          <cell r="BJ88">
            <v>8</v>
          </cell>
          <cell r="BK88">
            <v>17</v>
          </cell>
          <cell r="BL88">
            <v>0.2463912</v>
          </cell>
          <cell r="BM88">
            <v>17500</v>
          </cell>
          <cell r="BN88" t="str">
            <v>Writer Lesson Plan</v>
          </cell>
          <cell r="BO88" t="str">
            <v>54.00X44.00</v>
          </cell>
          <cell r="BP88" t="str">
            <v>Rulling-Single line-[220 x 280]</v>
          </cell>
          <cell r="BQ88" t="str">
            <v>000116</v>
          </cell>
          <cell r="BR88">
            <v>0.5</v>
          </cell>
        </row>
        <row r="89">
          <cell r="AL89" t="str">
            <v>Writer Lesson Plan Mrp 84</v>
          </cell>
          <cell r="AM89" t="str">
            <v>Premium</v>
          </cell>
          <cell r="AN89" t="str">
            <v>Writer Lesson Plan</v>
          </cell>
          <cell r="AO89">
            <v>1000</v>
          </cell>
          <cell r="AP89" t="str">
            <v>220 x 280</v>
          </cell>
          <cell r="AQ89">
            <v>136</v>
          </cell>
          <cell r="AR89">
            <v>4</v>
          </cell>
          <cell r="AS89" t="str">
            <v>Index</v>
          </cell>
          <cell r="AT89" t="str">
            <v>Hindi /Geometry</v>
          </cell>
          <cell r="AU89" t="str">
            <v>Gatta</v>
          </cell>
          <cell r="AV89">
            <v>8</v>
          </cell>
          <cell r="AW89">
            <v>40</v>
          </cell>
          <cell r="AX89" t="str">
            <v>4+0</v>
          </cell>
          <cell r="AY89" t="str">
            <v>Full</v>
          </cell>
          <cell r="AZ89" t="str">
            <v>Cromo</v>
          </cell>
          <cell r="BA89">
            <v>90</v>
          </cell>
          <cell r="BB89" t="str">
            <v>480 x 630</v>
          </cell>
          <cell r="BC89">
            <v>2</v>
          </cell>
          <cell r="BD89">
            <v>500</v>
          </cell>
          <cell r="BE89">
            <v>1.3608E-2</v>
          </cell>
          <cell r="BF89" t="str">
            <v>Amlai</v>
          </cell>
          <cell r="BG89">
            <v>61</v>
          </cell>
          <cell r="BH89">
            <v>54</v>
          </cell>
          <cell r="BI89">
            <v>44</v>
          </cell>
          <cell r="BJ89">
            <v>8</v>
          </cell>
          <cell r="BK89">
            <v>17</v>
          </cell>
          <cell r="BL89">
            <v>0.2463912</v>
          </cell>
          <cell r="BM89">
            <v>17500</v>
          </cell>
          <cell r="BN89" t="str">
            <v>Writer Lesson Plan</v>
          </cell>
          <cell r="BO89" t="str">
            <v>54.00X44.00</v>
          </cell>
          <cell r="BP89" t="str">
            <v>Rulling-Hindi /Geometry-[220 x 280]</v>
          </cell>
          <cell r="BQ89" t="str">
            <v>000116</v>
          </cell>
          <cell r="BR89">
            <v>0.5</v>
          </cell>
        </row>
        <row r="90">
          <cell r="AL90" t="str">
            <v>Writer Computer  Mrp 50</v>
          </cell>
          <cell r="AM90" t="str">
            <v>Premium</v>
          </cell>
          <cell r="AN90" t="str">
            <v>Writer Computer  Mrp 50,66,84</v>
          </cell>
          <cell r="AO90">
            <v>1000</v>
          </cell>
          <cell r="AP90" t="str">
            <v>265 X 215</v>
          </cell>
          <cell r="AQ90">
            <v>56</v>
          </cell>
          <cell r="AR90">
            <v>12</v>
          </cell>
          <cell r="AS90" t="str">
            <v xml:space="preserve">Practical </v>
          </cell>
          <cell r="AT90" t="str">
            <v>Hindi /Geometry</v>
          </cell>
          <cell r="AU90" t="str">
            <v>Pining</v>
          </cell>
          <cell r="AV90">
            <v>10</v>
          </cell>
          <cell r="AW90">
            <v>50</v>
          </cell>
          <cell r="AX90" t="str">
            <v>4+0</v>
          </cell>
          <cell r="AY90" t="str">
            <v>Full</v>
          </cell>
          <cell r="AZ90" t="str">
            <v>SBS</v>
          </cell>
          <cell r="BA90">
            <v>350</v>
          </cell>
          <cell r="BB90" t="str">
            <v>585 x 910</v>
          </cell>
          <cell r="BC90">
            <v>6</v>
          </cell>
          <cell r="BD90">
            <v>166.66666666666666</v>
          </cell>
          <cell r="BE90">
            <v>3.1053749999999998E-2</v>
          </cell>
          <cell r="BF90" t="str">
            <v>Trident</v>
          </cell>
          <cell r="BG90">
            <v>60</v>
          </cell>
          <cell r="BH90">
            <v>54</v>
          </cell>
          <cell r="BI90">
            <v>44</v>
          </cell>
          <cell r="BJ90">
            <v>8</v>
          </cell>
          <cell r="BK90">
            <v>7</v>
          </cell>
          <cell r="BL90">
            <v>9.9791999999999992E-2</v>
          </cell>
          <cell r="BM90">
            <v>8500</v>
          </cell>
          <cell r="BN90" t="str">
            <v>Writer Computer  Mrp 50,66,84</v>
          </cell>
          <cell r="BO90" t="str">
            <v>54.00X44.00</v>
          </cell>
          <cell r="BP90" t="str">
            <v>Rulling-Hindi /Geometry-[265 X 215]</v>
          </cell>
          <cell r="BQ90" t="str">
            <v>000118</v>
          </cell>
          <cell r="BR90">
            <v>1.5</v>
          </cell>
        </row>
        <row r="91">
          <cell r="AL91" t="str">
            <v>Writer Computer  Mrp 66</v>
          </cell>
          <cell r="AM91" t="str">
            <v>Premium</v>
          </cell>
          <cell r="AN91" t="str">
            <v>Writer Computer  Mrp 50,66,84</v>
          </cell>
          <cell r="AO91">
            <v>1000</v>
          </cell>
          <cell r="AP91" t="str">
            <v>265 X 215</v>
          </cell>
          <cell r="AQ91">
            <v>84</v>
          </cell>
          <cell r="AR91">
            <v>12</v>
          </cell>
          <cell r="AS91" t="str">
            <v xml:space="preserve">Practical </v>
          </cell>
          <cell r="AT91" t="str">
            <v>Hindi /Geometry</v>
          </cell>
          <cell r="AU91" t="str">
            <v>Pining</v>
          </cell>
          <cell r="AV91">
            <v>10</v>
          </cell>
          <cell r="AW91">
            <v>50</v>
          </cell>
          <cell r="AX91" t="str">
            <v>4+0</v>
          </cell>
          <cell r="AY91" t="str">
            <v>Full</v>
          </cell>
          <cell r="AZ91" t="str">
            <v>SBS</v>
          </cell>
          <cell r="BA91">
            <v>350</v>
          </cell>
          <cell r="BB91" t="str">
            <v>585 x 910</v>
          </cell>
          <cell r="BC91">
            <v>6</v>
          </cell>
          <cell r="BD91">
            <v>166.66666666666666</v>
          </cell>
          <cell r="BE91">
            <v>3.1053749999999998E-2</v>
          </cell>
          <cell r="BF91" t="str">
            <v>Trident</v>
          </cell>
          <cell r="BG91">
            <v>60</v>
          </cell>
          <cell r="BH91">
            <v>54</v>
          </cell>
          <cell r="BI91">
            <v>44</v>
          </cell>
          <cell r="BJ91">
            <v>8</v>
          </cell>
          <cell r="BK91">
            <v>10.5</v>
          </cell>
          <cell r="BL91">
            <v>0.14968799999999999</v>
          </cell>
          <cell r="BM91">
            <v>12000</v>
          </cell>
          <cell r="BN91" t="str">
            <v>Writer Computer  Mrp 50,66,84</v>
          </cell>
          <cell r="BO91" t="str">
            <v>54.00X44.00</v>
          </cell>
          <cell r="BP91" t="str">
            <v>Rulling-Hindi /Geometry-[265 X 215]</v>
          </cell>
          <cell r="BQ91" t="str">
            <v>000117</v>
          </cell>
          <cell r="BR91">
            <v>1.5</v>
          </cell>
        </row>
        <row r="92">
          <cell r="AL92" t="str">
            <v>Writer Computer  Mrp 84</v>
          </cell>
          <cell r="AM92" t="str">
            <v>Premium</v>
          </cell>
          <cell r="AN92" t="str">
            <v>Writer Computer  Mrp 50,66,84</v>
          </cell>
          <cell r="AO92">
            <v>1000</v>
          </cell>
          <cell r="AP92" t="str">
            <v>265 X 215</v>
          </cell>
          <cell r="AQ92">
            <v>124</v>
          </cell>
          <cell r="AR92">
            <v>12</v>
          </cell>
          <cell r="AS92" t="str">
            <v xml:space="preserve">Practical </v>
          </cell>
          <cell r="AT92" t="str">
            <v>Hindi /Geometry</v>
          </cell>
          <cell r="AU92" t="str">
            <v>Pining</v>
          </cell>
          <cell r="AV92">
            <v>8</v>
          </cell>
          <cell r="AW92">
            <v>40</v>
          </cell>
          <cell r="AX92" t="str">
            <v>4+0</v>
          </cell>
          <cell r="AY92" t="str">
            <v>Full</v>
          </cell>
          <cell r="AZ92" t="str">
            <v>SBS</v>
          </cell>
          <cell r="BA92">
            <v>350</v>
          </cell>
          <cell r="BB92" t="str">
            <v>585 x 910</v>
          </cell>
          <cell r="BC92">
            <v>6</v>
          </cell>
          <cell r="BD92">
            <v>166.66666666666666</v>
          </cell>
          <cell r="BE92">
            <v>3.1053749999999998E-2</v>
          </cell>
          <cell r="BF92" t="str">
            <v>Trident</v>
          </cell>
          <cell r="BG92">
            <v>60</v>
          </cell>
          <cell r="BH92">
            <v>54</v>
          </cell>
          <cell r="BI92">
            <v>44</v>
          </cell>
          <cell r="BJ92">
            <v>8</v>
          </cell>
          <cell r="BK92">
            <v>15.5</v>
          </cell>
          <cell r="BL92">
            <v>0.220968</v>
          </cell>
          <cell r="BM92">
            <v>17000</v>
          </cell>
          <cell r="BN92" t="str">
            <v>Writer Computer  Mrp 50,66,84</v>
          </cell>
          <cell r="BO92" t="str">
            <v>54.00X44.00</v>
          </cell>
          <cell r="BP92" t="str">
            <v>Rulling-Hindi /Geometry-[265 X 215]</v>
          </cell>
          <cell r="BQ92" t="str">
            <v>000119</v>
          </cell>
          <cell r="BR92">
            <v>1.5</v>
          </cell>
        </row>
        <row r="93">
          <cell r="AL93" t="str">
            <v>Writer Physics  Mrp  44</v>
          </cell>
          <cell r="AM93" t="str">
            <v>Premium</v>
          </cell>
          <cell r="AN93" t="str">
            <v xml:space="preserve">Writer Sci Manual  Mrp44,58,76 </v>
          </cell>
          <cell r="AO93">
            <v>1000</v>
          </cell>
          <cell r="AP93" t="str">
            <v>265 x 215</v>
          </cell>
          <cell r="AQ93">
            <v>52</v>
          </cell>
          <cell r="AR93">
            <v>16</v>
          </cell>
          <cell r="AS93" t="str">
            <v xml:space="preserve">Practical </v>
          </cell>
          <cell r="AT93" t="str">
            <v>Hindi /Geometry</v>
          </cell>
          <cell r="AU93" t="str">
            <v>Pining</v>
          </cell>
          <cell r="AV93">
            <v>10</v>
          </cell>
          <cell r="AW93">
            <v>50</v>
          </cell>
          <cell r="AX93" t="str">
            <v>4+2</v>
          </cell>
          <cell r="AY93" t="str">
            <v>Full</v>
          </cell>
          <cell r="AZ93" t="str">
            <v>SBS</v>
          </cell>
          <cell r="BA93">
            <v>350</v>
          </cell>
          <cell r="BB93" t="str">
            <v>585 x 910</v>
          </cell>
          <cell r="BC93">
            <v>4</v>
          </cell>
          <cell r="BD93">
            <v>250</v>
          </cell>
          <cell r="BE93">
            <v>4.6580625000000001E-2</v>
          </cell>
          <cell r="BF93" t="str">
            <v>Amlai</v>
          </cell>
          <cell r="BG93">
            <v>61</v>
          </cell>
          <cell r="BH93">
            <v>54</v>
          </cell>
          <cell r="BI93">
            <v>44</v>
          </cell>
          <cell r="BJ93">
            <v>8</v>
          </cell>
          <cell r="BK93">
            <v>6.5</v>
          </cell>
          <cell r="BL93">
            <v>9.4208399999999998E-2</v>
          </cell>
          <cell r="BM93">
            <v>8500</v>
          </cell>
          <cell r="BN93" t="str">
            <v>Writer Science Manual  Mrp 44,58,76 P/C/B</v>
          </cell>
          <cell r="BO93" t="str">
            <v>54.00X44.00</v>
          </cell>
          <cell r="BP93" t="str">
            <v>Rulling-Hindi /Geometry-[265 x 215]</v>
          </cell>
          <cell r="BQ93" t="str">
            <v>000120</v>
          </cell>
          <cell r="BR93">
            <v>2</v>
          </cell>
        </row>
        <row r="94">
          <cell r="AL94" t="str">
            <v>Writer Physics  Mrp 58</v>
          </cell>
          <cell r="AM94" t="str">
            <v>Premium</v>
          </cell>
          <cell r="AN94" t="str">
            <v xml:space="preserve">Writer Sci Manual  Mrp44,58,76 </v>
          </cell>
          <cell r="AO94">
            <v>1000</v>
          </cell>
          <cell r="AP94" t="str">
            <v>265 x 215</v>
          </cell>
          <cell r="AQ94">
            <v>80</v>
          </cell>
          <cell r="AR94">
            <v>16</v>
          </cell>
          <cell r="AS94" t="str">
            <v xml:space="preserve">Practical </v>
          </cell>
          <cell r="AT94" t="str">
            <v>Hindi /Geometry</v>
          </cell>
          <cell r="AU94" t="str">
            <v>Pining</v>
          </cell>
          <cell r="AV94">
            <v>8</v>
          </cell>
          <cell r="AW94">
            <v>40</v>
          </cell>
          <cell r="AX94" t="str">
            <v>4+2</v>
          </cell>
          <cell r="AY94" t="str">
            <v>Full</v>
          </cell>
          <cell r="AZ94" t="str">
            <v>SBS</v>
          </cell>
          <cell r="BA94">
            <v>350</v>
          </cell>
          <cell r="BB94" t="str">
            <v>585 x 910</v>
          </cell>
          <cell r="BC94">
            <v>4</v>
          </cell>
          <cell r="BD94">
            <v>250</v>
          </cell>
          <cell r="BE94">
            <v>4.6580625000000001E-2</v>
          </cell>
          <cell r="BF94" t="str">
            <v>Amlai</v>
          </cell>
          <cell r="BG94">
            <v>61</v>
          </cell>
          <cell r="BH94">
            <v>54</v>
          </cell>
          <cell r="BI94">
            <v>44</v>
          </cell>
          <cell r="BJ94">
            <v>8</v>
          </cell>
          <cell r="BK94">
            <v>10</v>
          </cell>
          <cell r="BL94">
            <v>0.14493600000000001</v>
          </cell>
          <cell r="BM94">
            <v>12000</v>
          </cell>
          <cell r="BN94" t="str">
            <v>Writer Science Manual  Mrp 44,58,76 P/C/B</v>
          </cell>
          <cell r="BO94" t="str">
            <v>54.00X44.00</v>
          </cell>
          <cell r="BP94" t="str">
            <v>Rulling-Hindi /Geometry-[265 x 215]</v>
          </cell>
          <cell r="BQ94" t="str">
            <v>000120</v>
          </cell>
          <cell r="BR94">
            <v>2</v>
          </cell>
        </row>
        <row r="95">
          <cell r="AL95" t="str">
            <v xml:space="preserve">Writer Physics  Mrp 76 </v>
          </cell>
          <cell r="AM95" t="str">
            <v>Premium</v>
          </cell>
          <cell r="AN95" t="str">
            <v xml:space="preserve">Writer Sci Manual  Mrp44,58,76 </v>
          </cell>
          <cell r="AO95">
            <v>1000</v>
          </cell>
          <cell r="AP95" t="str">
            <v>265 x 215</v>
          </cell>
          <cell r="AQ95">
            <v>120</v>
          </cell>
          <cell r="AR95">
            <v>16</v>
          </cell>
          <cell r="AS95" t="str">
            <v xml:space="preserve">Practical </v>
          </cell>
          <cell r="AT95" t="str">
            <v>Hindi /Geometry</v>
          </cell>
          <cell r="AU95" t="str">
            <v>Pining</v>
          </cell>
          <cell r="AV95">
            <v>7</v>
          </cell>
          <cell r="AW95">
            <v>35</v>
          </cell>
          <cell r="AX95" t="str">
            <v>4+2</v>
          </cell>
          <cell r="AY95" t="str">
            <v>Full</v>
          </cell>
          <cell r="AZ95" t="str">
            <v>SBS</v>
          </cell>
          <cell r="BA95">
            <v>350</v>
          </cell>
          <cell r="BB95" t="str">
            <v>585 x 910</v>
          </cell>
          <cell r="BC95">
            <v>4</v>
          </cell>
          <cell r="BD95">
            <v>250</v>
          </cell>
          <cell r="BE95">
            <v>4.6580625000000001E-2</v>
          </cell>
          <cell r="BF95" t="str">
            <v>Amlai</v>
          </cell>
          <cell r="BG95">
            <v>61</v>
          </cell>
          <cell r="BH95">
            <v>54</v>
          </cell>
          <cell r="BI95">
            <v>44</v>
          </cell>
          <cell r="BJ95">
            <v>8</v>
          </cell>
          <cell r="BK95">
            <v>15</v>
          </cell>
          <cell r="BL95">
            <v>0.21740400000000001</v>
          </cell>
          <cell r="BM95">
            <v>17000</v>
          </cell>
          <cell r="BN95" t="str">
            <v>Writer Science Manual  Mrp 44,58,76 P/C/B</v>
          </cell>
          <cell r="BO95" t="str">
            <v>54.00X44.00</v>
          </cell>
          <cell r="BP95" t="str">
            <v>Rulling-Hindi /Geometry-[265 x 215]</v>
          </cell>
          <cell r="BQ95" t="str">
            <v>000120</v>
          </cell>
          <cell r="BR95">
            <v>2</v>
          </cell>
        </row>
        <row r="96">
          <cell r="AL96" t="str">
            <v>Writer Chemistry  Mrp  44</v>
          </cell>
          <cell r="AM96" t="str">
            <v>Premium</v>
          </cell>
          <cell r="AN96" t="str">
            <v xml:space="preserve">Writer Sci Manual  Mrp44,58,76 </v>
          </cell>
          <cell r="AO96">
            <v>1000</v>
          </cell>
          <cell r="AP96" t="str">
            <v>265 x 215</v>
          </cell>
          <cell r="AQ96">
            <v>52</v>
          </cell>
          <cell r="AR96">
            <v>16</v>
          </cell>
          <cell r="AS96" t="str">
            <v xml:space="preserve">Practical </v>
          </cell>
          <cell r="AT96" t="str">
            <v>Hindi /Geometry</v>
          </cell>
          <cell r="AU96" t="str">
            <v>Pining</v>
          </cell>
          <cell r="AV96">
            <v>10</v>
          </cell>
          <cell r="AW96">
            <v>50</v>
          </cell>
          <cell r="AX96" t="str">
            <v>4+2</v>
          </cell>
          <cell r="AY96" t="str">
            <v>Full</v>
          </cell>
          <cell r="AZ96" t="str">
            <v>SBS</v>
          </cell>
          <cell r="BA96">
            <v>350</v>
          </cell>
          <cell r="BB96" t="str">
            <v>585 x 910</v>
          </cell>
          <cell r="BC96">
            <v>4</v>
          </cell>
          <cell r="BD96">
            <v>250</v>
          </cell>
          <cell r="BE96">
            <v>4.6580625000000001E-2</v>
          </cell>
          <cell r="BF96" t="str">
            <v>Amlai</v>
          </cell>
          <cell r="BG96">
            <v>61</v>
          </cell>
          <cell r="BH96">
            <v>54</v>
          </cell>
          <cell r="BI96">
            <v>44</v>
          </cell>
          <cell r="BJ96">
            <v>8</v>
          </cell>
          <cell r="BK96">
            <v>6.5</v>
          </cell>
          <cell r="BL96">
            <v>9.4208399999999998E-2</v>
          </cell>
          <cell r="BM96">
            <v>8500</v>
          </cell>
          <cell r="BN96" t="str">
            <v>Writer Science Manual  Mrp 44,58,76 P/C/B</v>
          </cell>
          <cell r="BO96" t="str">
            <v>54.00X44.00</v>
          </cell>
          <cell r="BP96" t="str">
            <v>Rulling-Hindi /Geometry-[265 x 215]</v>
          </cell>
          <cell r="BQ96" t="str">
            <v>000120</v>
          </cell>
          <cell r="BR96">
            <v>2</v>
          </cell>
        </row>
        <row r="97">
          <cell r="AL97" t="str">
            <v>Writer Chemistry  Mrp 58</v>
          </cell>
          <cell r="AM97" t="str">
            <v>Premium</v>
          </cell>
          <cell r="AN97" t="str">
            <v xml:space="preserve">Writer Sci Manual  Mrp44,58,76 </v>
          </cell>
          <cell r="AO97">
            <v>1000</v>
          </cell>
          <cell r="AP97" t="str">
            <v>265 x 215</v>
          </cell>
          <cell r="AQ97">
            <v>80</v>
          </cell>
          <cell r="AR97">
            <v>16</v>
          </cell>
          <cell r="AS97" t="str">
            <v xml:space="preserve">Practical </v>
          </cell>
          <cell r="AT97" t="str">
            <v>Hindi /Geometry</v>
          </cell>
          <cell r="AU97" t="str">
            <v>Pining</v>
          </cell>
          <cell r="AV97">
            <v>8</v>
          </cell>
          <cell r="AW97">
            <v>40</v>
          </cell>
          <cell r="AX97" t="str">
            <v>4+2</v>
          </cell>
          <cell r="AY97" t="str">
            <v>Full</v>
          </cell>
          <cell r="AZ97" t="str">
            <v>SBS</v>
          </cell>
          <cell r="BA97">
            <v>350</v>
          </cell>
          <cell r="BB97" t="str">
            <v>585 x 910</v>
          </cell>
          <cell r="BC97">
            <v>4</v>
          </cell>
          <cell r="BD97">
            <v>250</v>
          </cell>
          <cell r="BE97">
            <v>4.6580625000000001E-2</v>
          </cell>
          <cell r="BF97" t="str">
            <v>Amlai</v>
          </cell>
          <cell r="BG97">
            <v>61</v>
          </cell>
          <cell r="BH97">
            <v>54</v>
          </cell>
          <cell r="BI97">
            <v>44</v>
          </cell>
          <cell r="BJ97">
            <v>8</v>
          </cell>
          <cell r="BK97">
            <v>10</v>
          </cell>
          <cell r="BL97">
            <v>0.14493600000000001</v>
          </cell>
          <cell r="BM97">
            <v>12000</v>
          </cell>
          <cell r="BN97" t="str">
            <v>Writer Science Manual  Mrp 44,58,76 P/C/B</v>
          </cell>
          <cell r="BO97" t="str">
            <v>54.00X44.00</v>
          </cell>
          <cell r="BP97" t="str">
            <v>Rulling-Hindi /Geometry-[265 x 215]</v>
          </cell>
          <cell r="BQ97" t="str">
            <v>000120</v>
          </cell>
          <cell r="BR97">
            <v>2</v>
          </cell>
        </row>
        <row r="98">
          <cell r="AL98" t="str">
            <v xml:space="preserve">Writer Chemistry  Mrp 76 </v>
          </cell>
          <cell r="AM98" t="str">
            <v>Premium</v>
          </cell>
          <cell r="AN98" t="str">
            <v xml:space="preserve">Writer Sci Manual  Mrp44,58,76 </v>
          </cell>
          <cell r="AO98">
            <v>1000</v>
          </cell>
          <cell r="AP98" t="str">
            <v>265 x 215</v>
          </cell>
          <cell r="AQ98">
            <v>120</v>
          </cell>
          <cell r="AR98">
            <v>16</v>
          </cell>
          <cell r="AS98" t="str">
            <v xml:space="preserve">Practical </v>
          </cell>
          <cell r="AT98" t="str">
            <v>Hindi /Geometry</v>
          </cell>
          <cell r="AU98" t="str">
            <v>Pining</v>
          </cell>
          <cell r="AV98">
            <v>7</v>
          </cell>
          <cell r="AW98">
            <v>35</v>
          </cell>
          <cell r="AX98" t="str">
            <v>4+2</v>
          </cell>
          <cell r="AY98" t="str">
            <v>Full</v>
          </cell>
          <cell r="AZ98" t="str">
            <v>SBS</v>
          </cell>
          <cell r="BA98">
            <v>350</v>
          </cell>
          <cell r="BB98" t="str">
            <v>585 x 910</v>
          </cell>
          <cell r="BC98">
            <v>4</v>
          </cell>
          <cell r="BD98">
            <v>250</v>
          </cell>
          <cell r="BE98">
            <v>4.6580625000000001E-2</v>
          </cell>
          <cell r="BF98" t="str">
            <v>Amlai</v>
          </cell>
          <cell r="BG98">
            <v>61</v>
          </cell>
          <cell r="BH98">
            <v>54</v>
          </cell>
          <cell r="BI98">
            <v>44</v>
          </cell>
          <cell r="BJ98">
            <v>8</v>
          </cell>
          <cell r="BK98">
            <v>15</v>
          </cell>
          <cell r="BL98">
            <v>0.21740400000000001</v>
          </cell>
          <cell r="BM98">
            <v>17000</v>
          </cell>
          <cell r="BN98" t="str">
            <v>Writer Science Manual  Mrp 44,58,76 P/C/B</v>
          </cell>
          <cell r="BO98" t="str">
            <v>54.00X44.00</v>
          </cell>
          <cell r="BP98" t="str">
            <v>Rulling-Hindi /Geometry-[265 x 215]</v>
          </cell>
          <cell r="BQ98" t="str">
            <v>000120</v>
          </cell>
          <cell r="BR98">
            <v>2</v>
          </cell>
        </row>
        <row r="99">
          <cell r="AL99" t="str">
            <v>Writer Biology  Mrp  44</v>
          </cell>
          <cell r="AM99" t="str">
            <v>Premium</v>
          </cell>
          <cell r="AN99" t="str">
            <v xml:space="preserve">Writer Sci Manual  Mrp44,58,76 </v>
          </cell>
          <cell r="AO99">
            <v>1000</v>
          </cell>
          <cell r="AP99" t="str">
            <v>265 x 215</v>
          </cell>
          <cell r="AQ99">
            <v>52</v>
          </cell>
          <cell r="AR99">
            <v>16</v>
          </cell>
          <cell r="AS99" t="str">
            <v xml:space="preserve">Practical </v>
          </cell>
          <cell r="AT99" t="str">
            <v>Hindi /Geometry</v>
          </cell>
          <cell r="AU99" t="str">
            <v>Pining</v>
          </cell>
          <cell r="AV99">
            <v>10</v>
          </cell>
          <cell r="AW99">
            <v>50</v>
          </cell>
          <cell r="AX99" t="str">
            <v>4+2</v>
          </cell>
          <cell r="AY99" t="str">
            <v>Full</v>
          </cell>
          <cell r="AZ99" t="str">
            <v>SBS</v>
          </cell>
          <cell r="BA99">
            <v>350</v>
          </cell>
          <cell r="BB99" t="str">
            <v>585 x 910</v>
          </cell>
          <cell r="BC99">
            <v>4</v>
          </cell>
          <cell r="BD99">
            <v>250</v>
          </cell>
          <cell r="BE99">
            <v>4.6580625000000001E-2</v>
          </cell>
          <cell r="BF99" t="str">
            <v>Amlai</v>
          </cell>
          <cell r="BG99">
            <v>61</v>
          </cell>
          <cell r="BH99">
            <v>54</v>
          </cell>
          <cell r="BI99">
            <v>44</v>
          </cell>
          <cell r="BJ99">
            <v>8</v>
          </cell>
          <cell r="BK99">
            <v>6.5</v>
          </cell>
          <cell r="BL99">
            <v>9.4208399999999998E-2</v>
          </cell>
          <cell r="BM99">
            <v>8500</v>
          </cell>
          <cell r="BN99" t="str">
            <v>Writer Science Manual  Mrp 44,58,76 P/C/B</v>
          </cell>
          <cell r="BO99" t="str">
            <v>54.00X44.00</v>
          </cell>
          <cell r="BP99" t="str">
            <v>Rulling-Hindi /Geometry-[265 x 215]</v>
          </cell>
          <cell r="BQ99" t="str">
            <v>000120</v>
          </cell>
          <cell r="BR99">
            <v>2</v>
          </cell>
        </row>
        <row r="100">
          <cell r="AL100" t="str">
            <v>Writer Biology  Mrp 58,</v>
          </cell>
          <cell r="AM100" t="str">
            <v>Premium</v>
          </cell>
          <cell r="AN100" t="str">
            <v xml:space="preserve">Writer Sci Manual  Mrp44,58,76 </v>
          </cell>
          <cell r="AO100">
            <v>1000</v>
          </cell>
          <cell r="AP100" t="str">
            <v>265 x 215</v>
          </cell>
          <cell r="AQ100">
            <v>80</v>
          </cell>
          <cell r="AR100">
            <v>16</v>
          </cell>
          <cell r="AS100" t="str">
            <v xml:space="preserve">Practical </v>
          </cell>
          <cell r="AT100" t="str">
            <v>Hindi /Geometry</v>
          </cell>
          <cell r="AU100" t="str">
            <v>Pining</v>
          </cell>
          <cell r="AV100">
            <v>8</v>
          </cell>
          <cell r="AW100">
            <v>40</v>
          </cell>
          <cell r="AX100" t="str">
            <v>4+2</v>
          </cell>
          <cell r="AY100" t="str">
            <v>Full</v>
          </cell>
          <cell r="AZ100" t="str">
            <v>SBS</v>
          </cell>
          <cell r="BA100">
            <v>350</v>
          </cell>
          <cell r="BB100" t="str">
            <v>585 x 910</v>
          </cell>
          <cell r="BC100">
            <v>4</v>
          </cell>
          <cell r="BD100">
            <v>250</v>
          </cell>
          <cell r="BE100">
            <v>4.6580625000000001E-2</v>
          </cell>
          <cell r="BF100" t="str">
            <v>Amlai</v>
          </cell>
          <cell r="BG100">
            <v>61</v>
          </cell>
          <cell r="BH100">
            <v>54</v>
          </cell>
          <cell r="BI100">
            <v>44</v>
          </cell>
          <cell r="BJ100">
            <v>8</v>
          </cell>
          <cell r="BK100">
            <v>10</v>
          </cell>
          <cell r="BL100">
            <v>0.14493600000000001</v>
          </cell>
          <cell r="BM100">
            <v>12000</v>
          </cell>
          <cell r="BN100" t="str">
            <v>Writer Science Manual  Mrp 44,58,76 P/C/B</v>
          </cell>
          <cell r="BO100" t="str">
            <v>54.00X44.00</v>
          </cell>
          <cell r="BP100" t="str">
            <v>Rulling-Hindi /Geometry-[265 x 215]</v>
          </cell>
          <cell r="BQ100" t="str">
            <v>000120</v>
          </cell>
          <cell r="BR100">
            <v>2</v>
          </cell>
        </row>
        <row r="101">
          <cell r="AL101" t="str">
            <v xml:space="preserve">Writer Biology  Mrp  76 </v>
          </cell>
          <cell r="AM101" t="str">
            <v>Premium</v>
          </cell>
          <cell r="AN101" t="str">
            <v xml:space="preserve">Writer Sci Manual  Mrp44,58,76 </v>
          </cell>
          <cell r="AO101">
            <v>1000</v>
          </cell>
          <cell r="AP101" t="str">
            <v>265 x 215</v>
          </cell>
          <cell r="AQ101">
            <v>120</v>
          </cell>
          <cell r="AR101">
            <v>16</v>
          </cell>
          <cell r="AS101" t="str">
            <v xml:space="preserve">Practical </v>
          </cell>
          <cell r="AT101" t="str">
            <v>Hindi /Geometry</v>
          </cell>
          <cell r="AU101" t="str">
            <v>Pining</v>
          </cell>
          <cell r="AV101">
            <v>7</v>
          </cell>
          <cell r="AW101">
            <v>35</v>
          </cell>
          <cell r="AX101" t="str">
            <v>4+2</v>
          </cell>
          <cell r="AY101" t="str">
            <v>Full</v>
          </cell>
          <cell r="AZ101" t="str">
            <v>SBS</v>
          </cell>
          <cell r="BA101">
            <v>350</v>
          </cell>
          <cell r="BB101" t="str">
            <v>585 x 910</v>
          </cell>
          <cell r="BC101">
            <v>4</v>
          </cell>
          <cell r="BD101">
            <v>250</v>
          </cell>
          <cell r="BE101">
            <v>4.6580625000000001E-2</v>
          </cell>
          <cell r="BF101" t="str">
            <v>Amlai</v>
          </cell>
          <cell r="BG101">
            <v>61</v>
          </cell>
          <cell r="BH101">
            <v>54</v>
          </cell>
          <cell r="BI101">
            <v>44</v>
          </cell>
          <cell r="BJ101">
            <v>8</v>
          </cell>
          <cell r="BK101">
            <v>15</v>
          </cell>
          <cell r="BL101">
            <v>0.21740400000000001</v>
          </cell>
          <cell r="BM101">
            <v>17000</v>
          </cell>
          <cell r="BN101" t="str">
            <v>Writer Science Manual  Mrp 44,58,76 P/C/B</v>
          </cell>
          <cell r="BO101" t="str">
            <v>54.00X44.00</v>
          </cell>
          <cell r="BP101" t="str">
            <v>Rulling-Hindi /Geometry-[265 x 215]</v>
          </cell>
          <cell r="BQ101" t="str">
            <v>000120</v>
          </cell>
          <cell r="BR101">
            <v>2</v>
          </cell>
        </row>
        <row r="102">
          <cell r="AL102" t="str">
            <v>Writer Genral  Mrp  44</v>
          </cell>
          <cell r="AM102" t="str">
            <v>Premium</v>
          </cell>
          <cell r="AN102" t="str">
            <v xml:space="preserve">Writer Sci Manual  Mrp44,58,76 </v>
          </cell>
          <cell r="AO102">
            <v>1000</v>
          </cell>
          <cell r="AP102" t="str">
            <v>265 x 215</v>
          </cell>
          <cell r="AQ102">
            <v>52</v>
          </cell>
          <cell r="AR102">
            <v>16</v>
          </cell>
          <cell r="AS102" t="str">
            <v xml:space="preserve">Practical </v>
          </cell>
          <cell r="AT102" t="str">
            <v>Hindi /Geometry</v>
          </cell>
          <cell r="AU102" t="str">
            <v>Pining</v>
          </cell>
          <cell r="AV102">
            <v>10</v>
          </cell>
          <cell r="AW102">
            <v>50</v>
          </cell>
          <cell r="AX102" t="str">
            <v>4+2</v>
          </cell>
          <cell r="AY102" t="str">
            <v>Full</v>
          </cell>
          <cell r="AZ102" t="str">
            <v>SBS</v>
          </cell>
          <cell r="BA102">
            <v>350</v>
          </cell>
          <cell r="BB102" t="str">
            <v>585 x 910</v>
          </cell>
          <cell r="BC102">
            <v>4</v>
          </cell>
          <cell r="BD102">
            <v>250</v>
          </cell>
          <cell r="BE102">
            <v>4.6580625000000001E-2</v>
          </cell>
          <cell r="BF102" t="str">
            <v>Amlai</v>
          </cell>
          <cell r="BG102">
            <v>61</v>
          </cell>
          <cell r="BH102">
            <v>54</v>
          </cell>
          <cell r="BI102">
            <v>44</v>
          </cell>
          <cell r="BJ102">
            <v>8</v>
          </cell>
          <cell r="BK102">
            <v>6.5</v>
          </cell>
          <cell r="BL102">
            <v>9.4208399999999998E-2</v>
          </cell>
          <cell r="BM102">
            <v>8500</v>
          </cell>
          <cell r="BN102" t="str">
            <v>Writer Science Manual  Mrp 44,58,76 P/C/B</v>
          </cell>
          <cell r="BO102" t="str">
            <v>54.00X44.00</v>
          </cell>
          <cell r="BP102" t="str">
            <v>Rulling-Hindi /Geometry-[265 x 215]</v>
          </cell>
          <cell r="BQ102" t="str">
            <v>000120</v>
          </cell>
          <cell r="BR102">
            <v>2</v>
          </cell>
        </row>
        <row r="103">
          <cell r="AL103" t="str">
            <v>Writer Genral  Mrp 58</v>
          </cell>
          <cell r="AM103" t="str">
            <v>Premium</v>
          </cell>
          <cell r="AN103" t="str">
            <v xml:space="preserve">Writer Sci Manual  Mrp44,58,76 </v>
          </cell>
          <cell r="AO103">
            <v>1000</v>
          </cell>
          <cell r="AP103" t="str">
            <v>265 x 215</v>
          </cell>
          <cell r="AQ103">
            <v>80</v>
          </cell>
          <cell r="AR103">
            <v>16</v>
          </cell>
          <cell r="AS103" t="str">
            <v xml:space="preserve">Practical </v>
          </cell>
          <cell r="AT103" t="str">
            <v>Hindi /Geometry</v>
          </cell>
          <cell r="AU103" t="str">
            <v>Pining</v>
          </cell>
          <cell r="AV103">
            <v>8</v>
          </cell>
          <cell r="AW103">
            <v>40</v>
          </cell>
          <cell r="AX103" t="str">
            <v>4+2</v>
          </cell>
          <cell r="AY103" t="str">
            <v>Full</v>
          </cell>
          <cell r="AZ103" t="str">
            <v>SBS</v>
          </cell>
          <cell r="BA103">
            <v>350</v>
          </cell>
          <cell r="BB103" t="str">
            <v>585 x 910</v>
          </cell>
          <cell r="BC103">
            <v>4</v>
          </cell>
          <cell r="BD103">
            <v>250</v>
          </cell>
          <cell r="BE103">
            <v>4.6580625000000001E-2</v>
          </cell>
          <cell r="BF103" t="str">
            <v>Amlai</v>
          </cell>
          <cell r="BG103">
            <v>61</v>
          </cell>
          <cell r="BH103">
            <v>54</v>
          </cell>
          <cell r="BI103">
            <v>44</v>
          </cell>
          <cell r="BJ103">
            <v>8</v>
          </cell>
          <cell r="BK103">
            <v>10</v>
          </cell>
          <cell r="BL103">
            <v>0.14493600000000001</v>
          </cell>
          <cell r="BM103">
            <v>12000</v>
          </cell>
          <cell r="BN103" t="str">
            <v>Writer Science Manual  Mrp 44,58,76 P/C/B</v>
          </cell>
          <cell r="BO103" t="str">
            <v>54.00X44.00</v>
          </cell>
          <cell r="BP103" t="str">
            <v>Rulling-Hindi /Geometry-[265 x 215]</v>
          </cell>
          <cell r="BQ103" t="str">
            <v>000120</v>
          </cell>
          <cell r="BR103">
            <v>2</v>
          </cell>
        </row>
        <row r="104">
          <cell r="AL104" t="str">
            <v xml:space="preserve">Writer Genral  Mrp  76 </v>
          </cell>
          <cell r="AM104" t="str">
            <v>Premium</v>
          </cell>
          <cell r="AN104" t="str">
            <v xml:space="preserve">Writer Sci Manual  Mrp44,58,76 </v>
          </cell>
          <cell r="AO104">
            <v>1000</v>
          </cell>
          <cell r="AP104" t="str">
            <v>265 x 215</v>
          </cell>
          <cell r="AQ104">
            <v>120</v>
          </cell>
          <cell r="AR104">
            <v>16</v>
          </cell>
          <cell r="AS104" t="str">
            <v xml:space="preserve">Practical </v>
          </cell>
          <cell r="AT104" t="str">
            <v>Hindi /Geometry</v>
          </cell>
          <cell r="AU104" t="str">
            <v>Pining</v>
          </cell>
          <cell r="AV104">
            <v>7</v>
          </cell>
          <cell r="AW104">
            <v>35</v>
          </cell>
          <cell r="AX104" t="str">
            <v>4+2</v>
          </cell>
          <cell r="AY104" t="str">
            <v>Full</v>
          </cell>
          <cell r="AZ104" t="str">
            <v>SBS</v>
          </cell>
          <cell r="BA104">
            <v>350</v>
          </cell>
          <cell r="BB104" t="str">
            <v>585 x 910</v>
          </cell>
          <cell r="BC104">
            <v>4</v>
          </cell>
          <cell r="BD104">
            <v>250</v>
          </cell>
          <cell r="BE104">
            <v>4.6580625000000001E-2</v>
          </cell>
          <cell r="BF104" t="str">
            <v>Amlai</v>
          </cell>
          <cell r="BG104">
            <v>61</v>
          </cell>
          <cell r="BH104">
            <v>54</v>
          </cell>
          <cell r="BI104">
            <v>44</v>
          </cell>
          <cell r="BJ104">
            <v>8</v>
          </cell>
          <cell r="BK104">
            <v>15</v>
          </cell>
          <cell r="BL104">
            <v>0.21740400000000001</v>
          </cell>
          <cell r="BM104">
            <v>17000</v>
          </cell>
          <cell r="BN104" t="str">
            <v>Writer Science Manual  Mrp 44,58,76 P/C/B</v>
          </cell>
          <cell r="BO104" t="str">
            <v>54.00X44.00</v>
          </cell>
          <cell r="BP104" t="str">
            <v>Rulling-Hindi /Geometry-[265 x 215]</v>
          </cell>
          <cell r="BQ104" t="str">
            <v>000120</v>
          </cell>
          <cell r="BR104">
            <v>2</v>
          </cell>
        </row>
        <row r="105">
          <cell r="AL105" t="str">
            <v>Writer A4 Classic  Mrp 32</v>
          </cell>
          <cell r="AM105" t="str">
            <v>Classic</v>
          </cell>
          <cell r="AN105" t="str">
            <v>Writer A4 Classic  Mrp 32</v>
          </cell>
          <cell r="AO105">
            <v>1000</v>
          </cell>
          <cell r="AP105" t="str">
            <v>210 x 285</v>
          </cell>
          <cell r="AQ105">
            <v>68</v>
          </cell>
          <cell r="AR105">
            <v>4</v>
          </cell>
          <cell r="AS105" t="str">
            <v>Index</v>
          </cell>
          <cell r="AT105" t="str">
            <v>Single line</v>
          </cell>
          <cell r="AU105" t="str">
            <v>Pining</v>
          </cell>
          <cell r="AV105">
            <v>0</v>
          </cell>
          <cell r="AW105">
            <v>60</v>
          </cell>
          <cell r="AX105" t="str">
            <v>4+0</v>
          </cell>
          <cell r="AY105" t="str">
            <v>Half Lamin</v>
          </cell>
          <cell r="AZ105" t="str">
            <v>GB</v>
          </cell>
          <cell r="BA105">
            <v>263</v>
          </cell>
          <cell r="BB105" t="str">
            <v>865 x 850</v>
          </cell>
          <cell r="BC105">
            <v>6</v>
          </cell>
          <cell r="BD105">
            <v>166.66666666666666</v>
          </cell>
          <cell r="BE105">
            <v>3.2228458333333328E-2</v>
          </cell>
          <cell r="BF105" t="str">
            <v>Proprint</v>
          </cell>
          <cell r="BG105">
            <v>54</v>
          </cell>
          <cell r="BH105">
            <v>86</v>
          </cell>
          <cell r="BI105">
            <v>42</v>
          </cell>
          <cell r="BJ105">
            <v>12</v>
          </cell>
          <cell r="BK105">
            <v>5.666666666666667</v>
          </cell>
          <cell r="BL105">
            <v>0.11052720000000001</v>
          </cell>
          <cell r="BM105">
            <v>6000</v>
          </cell>
          <cell r="BN105" t="str">
            <v>Writer A4 Classic  Mrp 32</v>
          </cell>
          <cell r="BO105" t="str">
            <v>86.00X42.00</v>
          </cell>
          <cell r="BP105" t="str">
            <v>Rulling-Single line-[210 x 285]</v>
          </cell>
          <cell r="BQ105" t="str">
            <v>000020</v>
          </cell>
          <cell r="BR105">
            <v>0.33333333333333331</v>
          </cell>
        </row>
        <row r="106">
          <cell r="AL106" t="str">
            <v>Writer A4 Classic  Mrp 50</v>
          </cell>
          <cell r="AM106" t="str">
            <v>Classic</v>
          </cell>
          <cell r="AN106" t="str">
            <v>Writer A4 Classic  Mrp 50</v>
          </cell>
          <cell r="AO106">
            <v>1000</v>
          </cell>
          <cell r="AP106" t="str">
            <v>210 x 285</v>
          </cell>
          <cell r="AQ106">
            <v>116</v>
          </cell>
          <cell r="AR106">
            <v>4</v>
          </cell>
          <cell r="AS106" t="str">
            <v>Index</v>
          </cell>
          <cell r="AT106" t="str">
            <v>Single line</v>
          </cell>
          <cell r="AU106" t="str">
            <v>Pining</v>
          </cell>
          <cell r="AV106">
            <v>8</v>
          </cell>
          <cell r="AW106">
            <v>40</v>
          </cell>
          <cell r="AX106" t="str">
            <v>4+1</v>
          </cell>
          <cell r="AY106" t="str">
            <v>Half Lamin</v>
          </cell>
          <cell r="AZ106" t="str">
            <v>GB</v>
          </cell>
          <cell r="BA106">
            <v>263</v>
          </cell>
          <cell r="BB106" t="str">
            <v>865 x 850</v>
          </cell>
          <cell r="BC106">
            <v>6</v>
          </cell>
          <cell r="BD106">
            <v>166.66666666666666</v>
          </cell>
          <cell r="BE106">
            <v>3.2228458333333328E-2</v>
          </cell>
          <cell r="BF106" t="str">
            <v>Proprint</v>
          </cell>
          <cell r="BG106">
            <v>54</v>
          </cell>
          <cell r="BH106">
            <v>86</v>
          </cell>
          <cell r="BI106">
            <v>42</v>
          </cell>
          <cell r="BJ106">
            <v>12</v>
          </cell>
          <cell r="BK106">
            <v>9.6666666666666661</v>
          </cell>
          <cell r="BL106">
            <v>0.18854639999999998</v>
          </cell>
          <cell r="BM106">
            <v>10000</v>
          </cell>
          <cell r="BN106" t="str">
            <v>Writer A4 Classic  Mrp 50</v>
          </cell>
          <cell r="BO106" t="str">
            <v>86.00X42.00</v>
          </cell>
          <cell r="BP106" t="str">
            <v>Rulling-Single line-[210 x 285]</v>
          </cell>
          <cell r="BQ106" t="str">
            <v>000021</v>
          </cell>
          <cell r="BR106">
            <v>0.33333333333333331</v>
          </cell>
        </row>
        <row r="107">
          <cell r="AL107" t="str">
            <v>Writer A4 Classic  Mrp 50</v>
          </cell>
          <cell r="AM107" t="str">
            <v>Classic</v>
          </cell>
          <cell r="AN107" t="str">
            <v>Writer A4 Classic  Mrp 50</v>
          </cell>
          <cell r="AO107">
            <v>1000</v>
          </cell>
          <cell r="AP107" t="str">
            <v>210 x 285</v>
          </cell>
          <cell r="AQ107">
            <v>116</v>
          </cell>
          <cell r="AR107">
            <v>4</v>
          </cell>
          <cell r="AS107" t="str">
            <v>Index</v>
          </cell>
          <cell r="AT107" t="str">
            <v>Unrulled</v>
          </cell>
          <cell r="AU107" t="str">
            <v>Pining</v>
          </cell>
          <cell r="AV107">
            <v>8</v>
          </cell>
          <cell r="AW107">
            <v>40</v>
          </cell>
          <cell r="AX107" t="str">
            <v>4+1</v>
          </cell>
          <cell r="AY107" t="str">
            <v>Half Lamin</v>
          </cell>
          <cell r="AZ107" t="str">
            <v>GB</v>
          </cell>
          <cell r="BA107">
            <v>263</v>
          </cell>
          <cell r="BB107" t="str">
            <v>865 x 850</v>
          </cell>
          <cell r="BC107">
            <v>6</v>
          </cell>
          <cell r="BD107">
            <v>166.66666666666666</v>
          </cell>
          <cell r="BE107">
            <v>3.2228458333333328E-2</v>
          </cell>
          <cell r="BF107" t="str">
            <v>Proprint</v>
          </cell>
          <cell r="BG107">
            <v>54</v>
          </cell>
          <cell r="BH107">
            <v>86</v>
          </cell>
          <cell r="BI107">
            <v>42</v>
          </cell>
          <cell r="BJ107">
            <v>12</v>
          </cell>
          <cell r="BK107">
            <v>9.6666666666666661</v>
          </cell>
          <cell r="BL107">
            <v>0.18854639999999998</v>
          </cell>
          <cell r="BM107">
            <v>10000</v>
          </cell>
          <cell r="BN107" t="str">
            <v>Writer A4 Classic  Mrp 50</v>
          </cell>
          <cell r="BO107" t="str">
            <v>86.00X42.00</v>
          </cell>
          <cell r="BP107" t="str">
            <v>Rulling-Unrulled-[210 x 285]</v>
          </cell>
          <cell r="BQ107" t="str">
            <v>000022</v>
          </cell>
          <cell r="BR107">
            <v>0.33333333333333331</v>
          </cell>
        </row>
        <row r="108">
          <cell r="AL108" t="str">
            <v>Writer A4 Classic  Mrp 50</v>
          </cell>
          <cell r="AM108" t="str">
            <v>Classic</v>
          </cell>
          <cell r="AN108" t="str">
            <v>Writer A4 Classic  Mrp 50</v>
          </cell>
          <cell r="AO108">
            <v>1000</v>
          </cell>
          <cell r="AP108" t="str">
            <v>210 x 285</v>
          </cell>
          <cell r="AQ108">
            <v>116</v>
          </cell>
          <cell r="AR108">
            <v>4</v>
          </cell>
          <cell r="AS108" t="str">
            <v>Index</v>
          </cell>
          <cell r="AT108" t="str">
            <v>Hindi /Geometry</v>
          </cell>
          <cell r="AU108" t="str">
            <v>Pining</v>
          </cell>
          <cell r="AV108">
            <v>8</v>
          </cell>
          <cell r="AW108">
            <v>40</v>
          </cell>
          <cell r="AX108" t="str">
            <v>4+1</v>
          </cell>
          <cell r="AY108" t="str">
            <v>Half Lamin</v>
          </cell>
          <cell r="AZ108" t="str">
            <v>GB</v>
          </cell>
          <cell r="BA108">
            <v>263</v>
          </cell>
          <cell r="BB108" t="str">
            <v>865 x 850</v>
          </cell>
          <cell r="BC108">
            <v>6</v>
          </cell>
          <cell r="BD108">
            <v>166.66666666666666</v>
          </cell>
          <cell r="BE108">
            <v>3.2228458333333328E-2</v>
          </cell>
          <cell r="BF108" t="str">
            <v>Proprint</v>
          </cell>
          <cell r="BG108">
            <v>54</v>
          </cell>
          <cell r="BH108">
            <v>86</v>
          </cell>
          <cell r="BI108">
            <v>42</v>
          </cell>
          <cell r="BJ108">
            <v>12</v>
          </cell>
          <cell r="BK108">
            <v>9.6666666666666661</v>
          </cell>
          <cell r="BL108">
            <v>0.18854639999999998</v>
          </cell>
          <cell r="BM108">
            <v>10000</v>
          </cell>
          <cell r="BN108" t="str">
            <v>Writer A4 Classic  Mrp 50</v>
          </cell>
          <cell r="BO108" t="str">
            <v>86.00X42.00</v>
          </cell>
          <cell r="BP108" t="str">
            <v>Rulling-Hindi /Geometry-[210 x 285]</v>
          </cell>
          <cell r="BQ108" t="str">
            <v>000022</v>
          </cell>
          <cell r="BR108">
            <v>0.33333333333333331</v>
          </cell>
        </row>
        <row r="109">
          <cell r="AL109" t="str">
            <v>Writer A4 Classic  Mrp 66</v>
          </cell>
          <cell r="AM109" t="str">
            <v>Classic</v>
          </cell>
          <cell r="AN109" t="str">
            <v>Writer A4 Classic  Mrp 66</v>
          </cell>
          <cell r="AO109">
            <v>1000</v>
          </cell>
          <cell r="AP109" t="str">
            <v>210 x 285</v>
          </cell>
          <cell r="AQ109">
            <v>156</v>
          </cell>
          <cell r="AR109">
            <v>4</v>
          </cell>
          <cell r="AS109" t="str">
            <v>Index</v>
          </cell>
          <cell r="AT109" t="str">
            <v>Single line</v>
          </cell>
          <cell r="AU109" t="str">
            <v>Pining</v>
          </cell>
          <cell r="AV109">
            <v>6</v>
          </cell>
          <cell r="AW109">
            <v>30</v>
          </cell>
          <cell r="AX109" t="str">
            <v>4+1</v>
          </cell>
          <cell r="AY109" t="str">
            <v>Half Lamin</v>
          </cell>
          <cell r="AZ109" t="str">
            <v>WB</v>
          </cell>
          <cell r="BA109">
            <v>260</v>
          </cell>
          <cell r="BB109" t="str">
            <v>865 x 850</v>
          </cell>
          <cell r="BC109">
            <v>6</v>
          </cell>
          <cell r="BD109">
            <v>166.66666666666666</v>
          </cell>
          <cell r="BE109">
            <v>3.1860833333333331E-2</v>
          </cell>
          <cell r="BF109" t="str">
            <v>Proprint</v>
          </cell>
          <cell r="BG109">
            <v>54</v>
          </cell>
          <cell r="BH109">
            <v>86</v>
          </cell>
          <cell r="BI109">
            <v>42</v>
          </cell>
          <cell r="BJ109">
            <v>12</v>
          </cell>
          <cell r="BK109">
            <v>13</v>
          </cell>
          <cell r="BL109">
            <v>0.25356239999999997</v>
          </cell>
          <cell r="BM109">
            <v>13333.333333333334</v>
          </cell>
          <cell r="BN109" t="str">
            <v>Writer A4 Classic  Mrp 66</v>
          </cell>
          <cell r="BO109" t="str">
            <v>86.00X42.00</v>
          </cell>
          <cell r="BP109" t="str">
            <v>Rulling-Single line-[210 x 285]</v>
          </cell>
          <cell r="BQ109" t="str">
            <v>000023</v>
          </cell>
          <cell r="BR109">
            <v>0.33333333333333331</v>
          </cell>
        </row>
        <row r="110">
          <cell r="AL110" t="str">
            <v>Writer A4 Classic  Mrp 66</v>
          </cell>
          <cell r="AM110" t="str">
            <v>Classic</v>
          </cell>
          <cell r="AN110" t="str">
            <v>Writer A4 Classic  Mrp 66</v>
          </cell>
          <cell r="AO110">
            <v>1000</v>
          </cell>
          <cell r="AP110" t="str">
            <v>210 x 285</v>
          </cell>
          <cell r="AQ110">
            <v>156</v>
          </cell>
          <cell r="AR110">
            <v>4</v>
          </cell>
          <cell r="AS110" t="str">
            <v>Index</v>
          </cell>
          <cell r="AT110" t="str">
            <v>Unrulled</v>
          </cell>
          <cell r="AU110" t="str">
            <v>Pining</v>
          </cell>
          <cell r="AV110">
            <v>6</v>
          </cell>
          <cell r="AW110">
            <v>30</v>
          </cell>
          <cell r="AX110" t="str">
            <v>4+1</v>
          </cell>
          <cell r="AY110" t="str">
            <v>Half Lamin</v>
          </cell>
          <cell r="AZ110" t="str">
            <v>WB</v>
          </cell>
          <cell r="BA110">
            <v>260</v>
          </cell>
          <cell r="BB110" t="str">
            <v>865 x 850</v>
          </cell>
          <cell r="BC110">
            <v>6</v>
          </cell>
          <cell r="BD110">
            <v>166.66666666666666</v>
          </cell>
          <cell r="BE110">
            <v>3.1860833333333331E-2</v>
          </cell>
          <cell r="BF110" t="str">
            <v>Proprint</v>
          </cell>
          <cell r="BG110">
            <v>54</v>
          </cell>
          <cell r="BH110">
            <v>86</v>
          </cell>
          <cell r="BI110">
            <v>42</v>
          </cell>
          <cell r="BJ110">
            <v>12</v>
          </cell>
          <cell r="BK110">
            <v>13</v>
          </cell>
          <cell r="BL110">
            <v>0.25356239999999997</v>
          </cell>
          <cell r="BM110">
            <v>13333.333333333334</v>
          </cell>
          <cell r="BN110" t="str">
            <v>Writer A4 Classic  Mrp 66</v>
          </cell>
          <cell r="BO110" t="str">
            <v>86.00X42.00</v>
          </cell>
          <cell r="BP110" t="str">
            <v>Rulling-Unrulled-[210 x 285]</v>
          </cell>
          <cell r="BQ110" t="str">
            <v>000024</v>
          </cell>
          <cell r="BR110">
            <v>0.33333333333333331</v>
          </cell>
        </row>
        <row r="111">
          <cell r="AL111" t="str">
            <v>Writer A4 Classic  Mrp 66</v>
          </cell>
          <cell r="AM111" t="str">
            <v>Classic</v>
          </cell>
          <cell r="AN111" t="str">
            <v>Writer A4 Classic  Mrp 66</v>
          </cell>
          <cell r="AO111">
            <v>1000</v>
          </cell>
          <cell r="AP111" t="str">
            <v>210 x 285</v>
          </cell>
          <cell r="AQ111">
            <v>156</v>
          </cell>
          <cell r="AR111">
            <v>4</v>
          </cell>
          <cell r="AS111" t="str">
            <v>Index</v>
          </cell>
          <cell r="AT111" t="str">
            <v>Hindi /Geometry</v>
          </cell>
          <cell r="AU111" t="str">
            <v>Pining</v>
          </cell>
          <cell r="AV111">
            <v>6</v>
          </cell>
          <cell r="AW111">
            <v>30</v>
          </cell>
          <cell r="AX111" t="str">
            <v>4+1</v>
          </cell>
          <cell r="AY111" t="str">
            <v>Half Lamin</v>
          </cell>
          <cell r="AZ111" t="str">
            <v>WB</v>
          </cell>
          <cell r="BA111">
            <v>260</v>
          </cell>
          <cell r="BB111" t="str">
            <v>865 x 850</v>
          </cell>
          <cell r="BC111">
            <v>6</v>
          </cell>
          <cell r="BD111">
            <v>166.66666666666666</v>
          </cell>
          <cell r="BE111">
            <v>3.1860833333333331E-2</v>
          </cell>
          <cell r="BF111" t="str">
            <v>Proprint</v>
          </cell>
          <cell r="BG111">
            <v>54</v>
          </cell>
          <cell r="BH111">
            <v>86</v>
          </cell>
          <cell r="BI111">
            <v>42</v>
          </cell>
          <cell r="BJ111">
            <v>12</v>
          </cell>
          <cell r="BK111">
            <v>13</v>
          </cell>
          <cell r="BL111">
            <v>0.25356239999999997</v>
          </cell>
          <cell r="BM111">
            <v>13333.333333333334</v>
          </cell>
          <cell r="BN111" t="str">
            <v>Writer A4 Classic  Mrp 66</v>
          </cell>
          <cell r="BO111" t="str">
            <v>86.00X42.00</v>
          </cell>
          <cell r="BP111" t="str">
            <v>Rulling-Hindi /Geometry-[210 x 285]</v>
          </cell>
          <cell r="BQ111" t="str">
            <v>000024</v>
          </cell>
          <cell r="BR111">
            <v>0.33333333333333331</v>
          </cell>
        </row>
        <row r="112">
          <cell r="AL112" t="str">
            <v>Writer A4 Classic  Mrp 84</v>
          </cell>
          <cell r="AM112" t="str">
            <v>Classic</v>
          </cell>
          <cell r="AN112" t="str">
            <v>Writer A4 Classic  Mrp 84</v>
          </cell>
          <cell r="AO112">
            <v>1000</v>
          </cell>
          <cell r="AP112" t="str">
            <v>210 x 285</v>
          </cell>
          <cell r="AQ112">
            <v>220</v>
          </cell>
          <cell r="AR112">
            <v>4</v>
          </cell>
          <cell r="AS112" t="str">
            <v>Index</v>
          </cell>
          <cell r="AT112" t="str">
            <v>Single line</v>
          </cell>
          <cell r="AU112" t="str">
            <v>Pining</v>
          </cell>
          <cell r="AV112">
            <v>5</v>
          </cell>
          <cell r="AW112">
            <v>25</v>
          </cell>
          <cell r="AX112" t="str">
            <v>4+1</v>
          </cell>
          <cell r="AY112" t="str">
            <v>Half Lamin</v>
          </cell>
          <cell r="AZ112" t="str">
            <v>WB</v>
          </cell>
          <cell r="BA112">
            <v>260</v>
          </cell>
          <cell r="BB112" t="str">
            <v>865 x 850</v>
          </cell>
          <cell r="BC112">
            <v>6</v>
          </cell>
          <cell r="BD112">
            <v>166.66666666666666</v>
          </cell>
          <cell r="BE112">
            <v>3.1860833333333331E-2</v>
          </cell>
          <cell r="BF112" t="str">
            <v>Proprint</v>
          </cell>
          <cell r="BG112">
            <v>54</v>
          </cell>
          <cell r="BH112">
            <v>86</v>
          </cell>
          <cell r="BI112">
            <v>42</v>
          </cell>
          <cell r="BJ112">
            <v>12</v>
          </cell>
          <cell r="BK112">
            <v>18.333333333333332</v>
          </cell>
          <cell r="BL112">
            <v>0.35758799999999996</v>
          </cell>
          <cell r="BM112">
            <v>18666.666666666668</v>
          </cell>
          <cell r="BN112" t="str">
            <v>Writer A4 Classic  Mrp 84</v>
          </cell>
          <cell r="BO112" t="str">
            <v>86.00X42.00</v>
          </cell>
          <cell r="BP112" t="str">
            <v>Rulling-Single line-[210 x 285]</v>
          </cell>
          <cell r="BQ112" t="str">
            <v>000025</v>
          </cell>
          <cell r="BR112">
            <v>0.33333333333333331</v>
          </cell>
        </row>
        <row r="113">
          <cell r="AL113" t="str">
            <v>Writer A4 Classic  Mrp 84</v>
          </cell>
          <cell r="AM113" t="str">
            <v>Classic</v>
          </cell>
          <cell r="AN113" t="str">
            <v>Writer A4 Classic  Mrp 84</v>
          </cell>
          <cell r="AO113">
            <v>1000</v>
          </cell>
          <cell r="AP113" t="str">
            <v>210 x 285</v>
          </cell>
          <cell r="AQ113">
            <v>220</v>
          </cell>
          <cell r="AR113">
            <v>4</v>
          </cell>
          <cell r="AS113" t="str">
            <v>Index</v>
          </cell>
          <cell r="AT113" t="str">
            <v>Unrulled</v>
          </cell>
          <cell r="AU113" t="str">
            <v>Pining</v>
          </cell>
          <cell r="AV113">
            <v>5</v>
          </cell>
          <cell r="AW113">
            <v>25</v>
          </cell>
          <cell r="AX113" t="str">
            <v>4+1</v>
          </cell>
          <cell r="AY113" t="str">
            <v>Half Lamin</v>
          </cell>
          <cell r="AZ113" t="str">
            <v>WB</v>
          </cell>
          <cell r="BA113">
            <v>260</v>
          </cell>
          <cell r="BB113" t="str">
            <v>865 x 850</v>
          </cell>
          <cell r="BC113">
            <v>6</v>
          </cell>
          <cell r="BD113">
            <v>166.66666666666666</v>
          </cell>
          <cell r="BE113">
            <v>3.1860833333333331E-2</v>
          </cell>
          <cell r="BF113" t="str">
            <v>Proprint</v>
          </cell>
          <cell r="BG113">
            <v>54</v>
          </cell>
          <cell r="BH113">
            <v>86</v>
          </cell>
          <cell r="BI113">
            <v>42</v>
          </cell>
          <cell r="BJ113">
            <v>12</v>
          </cell>
          <cell r="BK113">
            <v>18.333333333333332</v>
          </cell>
          <cell r="BL113">
            <v>0.35758799999999996</v>
          </cell>
          <cell r="BM113">
            <v>18666.666666666668</v>
          </cell>
          <cell r="BN113" t="str">
            <v>Writer A4 Classic  Mrp 84</v>
          </cell>
          <cell r="BO113" t="str">
            <v>86.00X42.00</v>
          </cell>
          <cell r="BP113" t="str">
            <v>Rulling-Unrulled-[210 x 285]</v>
          </cell>
          <cell r="BQ113" t="str">
            <v>000026</v>
          </cell>
          <cell r="BR113">
            <v>0.33333333333333331</v>
          </cell>
        </row>
        <row r="114">
          <cell r="AL114" t="str">
            <v>Writer A4 Classic  Mrp 84</v>
          </cell>
          <cell r="AM114" t="str">
            <v>Classic</v>
          </cell>
          <cell r="AN114" t="str">
            <v>Writer A4 Classic  Mrp 84</v>
          </cell>
          <cell r="AO114">
            <v>1000</v>
          </cell>
          <cell r="AP114" t="str">
            <v>210 x 285</v>
          </cell>
          <cell r="AQ114">
            <v>220</v>
          </cell>
          <cell r="AR114">
            <v>4</v>
          </cell>
          <cell r="AS114" t="str">
            <v>Index</v>
          </cell>
          <cell r="AT114" t="str">
            <v>Hindi /Geometry</v>
          </cell>
          <cell r="AU114" t="str">
            <v>Pining</v>
          </cell>
          <cell r="AV114">
            <v>5</v>
          </cell>
          <cell r="AW114">
            <v>25</v>
          </cell>
          <cell r="AX114" t="str">
            <v>4+1</v>
          </cell>
          <cell r="AY114" t="str">
            <v>Half Lamin</v>
          </cell>
          <cell r="AZ114" t="str">
            <v>WB</v>
          </cell>
          <cell r="BA114">
            <v>260</v>
          </cell>
          <cell r="BB114" t="str">
            <v>865 x 850</v>
          </cell>
          <cell r="BC114">
            <v>6</v>
          </cell>
          <cell r="BD114">
            <v>166.66666666666666</v>
          </cell>
          <cell r="BE114">
            <v>3.1860833333333331E-2</v>
          </cell>
          <cell r="BF114" t="str">
            <v>Proprint</v>
          </cell>
          <cell r="BG114">
            <v>54</v>
          </cell>
          <cell r="BH114">
            <v>86</v>
          </cell>
          <cell r="BI114">
            <v>42</v>
          </cell>
          <cell r="BJ114">
            <v>12</v>
          </cell>
          <cell r="BK114">
            <v>18.333333333333332</v>
          </cell>
          <cell r="BL114">
            <v>0.35758799999999996</v>
          </cell>
          <cell r="BM114">
            <v>18666.666666666668</v>
          </cell>
          <cell r="BN114" t="str">
            <v>Writer A4 Classic  Mrp 84</v>
          </cell>
          <cell r="BO114" t="str">
            <v>86.00X42.00</v>
          </cell>
          <cell r="BP114" t="str">
            <v>Rulling-Hindi /Geometry-[210 x 285]</v>
          </cell>
          <cell r="BQ114" t="str">
            <v>000026</v>
          </cell>
          <cell r="BR114">
            <v>0.33333333333333331</v>
          </cell>
        </row>
        <row r="115">
          <cell r="AL115" t="str">
            <v>Writer A4 Classic  Mrp 104</v>
          </cell>
          <cell r="AM115" t="str">
            <v>Classic</v>
          </cell>
          <cell r="AN115" t="str">
            <v>Writer A4 Classic  Mrp 104</v>
          </cell>
          <cell r="AO115">
            <v>1000</v>
          </cell>
          <cell r="AP115" t="str">
            <v>210 x 285</v>
          </cell>
          <cell r="AQ115">
            <v>260</v>
          </cell>
          <cell r="AR115">
            <v>4</v>
          </cell>
          <cell r="AS115" t="str">
            <v>Index</v>
          </cell>
          <cell r="AT115" t="str">
            <v>Single Line</v>
          </cell>
          <cell r="AU115" t="str">
            <v>Perfect binding</v>
          </cell>
          <cell r="AV115">
            <v>4</v>
          </cell>
          <cell r="AW115">
            <v>20</v>
          </cell>
          <cell r="AX115" t="str">
            <v>4+2</v>
          </cell>
          <cell r="AY115" t="str">
            <v>Full</v>
          </cell>
          <cell r="AZ115" t="str">
            <v>WB</v>
          </cell>
          <cell r="BA115">
            <v>280</v>
          </cell>
          <cell r="BB115" t="str">
            <v>600 x 900</v>
          </cell>
          <cell r="BC115">
            <v>4</v>
          </cell>
          <cell r="BD115">
            <v>250</v>
          </cell>
          <cell r="BE115">
            <v>3.7800000000000007E-2</v>
          </cell>
          <cell r="BF115" t="str">
            <v>Proprint</v>
          </cell>
          <cell r="BG115">
            <v>54</v>
          </cell>
          <cell r="BH115">
            <v>86</v>
          </cell>
          <cell r="BI115">
            <v>42</v>
          </cell>
          <cell r="BJ115">
            <v>12</v>
          </cell>
          <cell r="BK115">
            <v>21.666666666666668</v>
          </cell>
          <cell r="BL115">
            <v>0.42260399999999998</v>
          </cell>
          <cell r="BM115">
            <v>22000</v>
          </cell>
          <cell r="BN115" t="str">
            <v>Writer A4 Classic  Mrp 104</v>
          </cell>
          <cell r="BO115" t="str">
            <v>86.00X42.00</v>
          </cell>
          <cell r="BP115" t="str">
            <v>Rulling-Single Line-[210 x 285]</v>
          </cell>
          <cell r="BQ115" t="str">
            <v>000027</v>
          </cell>
          <cell r="BR115">
            <v>0.33333333333333331</v>
          </cell>
        </row>
        <row r="116">
          <cell r="AL116" t="str">
            <v>Writer A4 Classic  Mrp 104</v>
          </cell>
          <cell r="AM116" t="str">
            <v>Classic</v>
          </cell>
          <cell r="AN116" t="str">
            <v>Writer A4 Classic  Mrp 104</v>
          </cell>
          <cell r="AO116">
            <v>1000</v>
          </cell>
          <cell r="AP116" t="str">
            <v>210 x 285</v>
          </cell>
          <cell r="AQ116">
            <v>260</v>
          </cell>
          <cell r="AR116">
            <v>4</v>
          </cell>
          <cell r="AS116" t="str">
            <v>Index</v>
          </cell>
          <cell r="AT116" t="str">
            <v>Unrulled</v>
          </cell>
          <cell r="AU116" t="str">
            <v>Perfect binding</v>
          </cell>
          <cell r="AV116">
            <v>4</v>
          </cell>
          <cell r="AW116">
            <v>20</v>
          </cell>
          <cell r="AX116" t="str">
            <v>4+2</v>
          </cell>
          <cell r="AY116" t="str">
            <v>Full</v>
          </cell>
          <cell r="AZ116" t="str">
            <v>WB</v>
          </cell>
          <cell r="BA116">
            <v>280</v>
          </cell>
          <cell r="BB116" t="str">
            <v>600 x 900</v>
          </cell>
          <cell r="BC116">
            <v>4</v>
          </cell>
          <cell r="BD116">
            <v>250</v>
          </cell>
          <cell r="BE116">
            <v>3.7800000000000007E-2</v>
          </cell>
          <cell r="BF116" t="str">
            <v>Proprint</v>
          </cell>
          <cell r="BG116">
            <v>54</v>
          </cell>
          <cell r="BH116">
            <v>86</v>
          </cell>
          <cell r="BI116">
            <v>42</v>
          </cell>
          <cell r="BJ116">
            <v>12</v>
          </cell>
          <cell r="BK116">
            <v>21.666666666666668</v>
          </cell>
          <cell r="BL116">
            <v>0.42260399999999998</v>
          </cell>
          <cell r="BM116">
            <v>22000</v>
          </cell>
          <cell r="BN116" t="str">
            <v>Writer A4 Classic  Mrp 104</v>
          </cell>
          <cell r="BO116" t="str">
            <v>86.00X42.00</v>
          </cell>
          <cell r="BP116" t="str">
            <v>Rulling-Unrulled-[210 x 285]</v>
          </cell>
          <cell r="BQ116" t="str">
            <v>000028</v>
          </cell>
          <cell r="BR116">
            <v>0.33333333333333331</v>
          </cell>
        </row>
        <row r="117">
          <cell r="AL117" t="str">
            <v>Writer A4 Classic  Mrp 124</v>
          </cell>
          <cell r="AM117" t="str">
            <v>Classic</v>
          </cell>
          <cell r="AN117" t="str">
            <v>Writer A4 Classic  Mrp 124</v>
          </cell>
          <cell r="AO117">
            <v>1000</v>
          </cell>
          <cell r="AP117" t="str">
            <v>210 x 285</v>
          </cell>
          <cell r="AQ117">
            <v>324</v>
          </cell>
          <cell r="AR117">
            <v>4</v>
          </cell>
          <cell r="AS117" t="str">
            <v>Index</v>
          </cell>
          <cell r="AT117" t="str">
            <v>Single Line</v>
          </cell>
          <cell r="AU117" t="str">
            <v>Perfect binding</v>
          </cell>
          <cell r="AV117">
            <v>3</v>
          </cell>
          <cell r="AW117">
            <v>15</v>
          </cell>
          <cell r="AX117" t="str">
            <v>4+2</v>
          </cell>
          <cell r="AY117" t="str">
            <v>Full</v>
          </cell>
          <cell r="AZ117" t="str">
            <v>WB</v>
          </cell>
          <cell r="BA117">
            <v>280</v>
          </cell>
          <cell r="BB117" t="str">
            <v>600 x 900</v>
          </cell>
          <cell r="BC117">
            <v>4</v>
          </cell>
          <cell r="BD117">
            <v>250</v>
          </cell>
          <cell r="BE117">
            <v>3.7800000000000007E-2</v>
          </cell>
          <cell r="BF117" t="str">
            <v>Proprint</v>
          </cell>
          <cell r="BG117">
            <v>54</v>
          </cell>
          <cell r="BH117">
            <v>86</v>
          </cell>
          <cell r="BI117">
            <v>42</v>
          </cell>
          <cell r="BJ117">
            <v>12</v>
          </cell>
          <cell r="BK117">
            <v>27</v>
          </cell>
          <cell r="BL117">
            <v>0.52662960000000003</v>
          </cell>
          <cell r="BM117">
            <v>27333.333333333332</v>
          </cell>
          <cell r="BN117" t="str">
            <v>Writer A4 Classic  Mrp 124</v>
          </cell>
          <cell r="BO117" t="str">
            <v>86.00X42.00</v>
          </cell>
          <cell r="BP117" t="str">
            <v>Rulling-Single Line-[210 x 285]</v>
          </cell>
          <cell r="BQ117" t="str">
            <v>000029</v>
          </cell>
          <cell r="BR117">
            <v>0.33333333333333331</v>
          </cell>
        </row>
        <row r="118">
          <cell r="AL118" t="str">
            <v>Writer A4 Classic  Mrp 124</v>
          </cell>
          <cell r="AM118" t="str">
            <v>Classic</v>
          </cell>
          <cell r="AN118" t="str">
            <v>Writer A4 Classic  Mrp 124</v>
          </cell>
          <cell r="AO118">
            <v>1000</v>
          </cell>
          <cell r="AP118" t="str">
            <v>210 x 285</v>
          </cell>
          <cell r="AQ118">
            <v>324</v>
          </cell>
          <cell r="AR118">
            <v>4</v>
          </cell>
          <cell r="AS118" t="str">
            <v>Index</v>
          </cell>
          <cell r="AT118" t="str">
            <v>Unrulled</v>
          </cell>
          <cell r="AU118" t="str">
            <v>Perfect binding</v>
          </cell>
          <cell r="AV118">
            <v>3</v>
          </cell>
          <cell r="AW118">
            <v>15</v>
          </cell>
          <cell r="AX118" t="str">
            <v>4+2</v>
          </cell>
          <cell r="AY118" t="str">
            <v>Full</v>
          </cell>
          <cell r="AZ118" t="str">
            <v>WB</v>
          </cell>
          <cell r="BA118">
            <v>280</v>
          </cell>
          <cell r="BB118" t="str">
            <v>600 x 900</v>
          </cell>
          <cell r="BC118">
            <v>4</v>
          </cell>
          <cell r="BD118">
            <v>250</v>
          </cell>
          <cell r="BE118">
            <v>3.7800000000000007E-2</v>
          </cell>
          <cell r="BF118" t="str">
            <v>Proprint</v>
          </cell>
          <cell r="BG118">
            <v>54</v>
          </cell>
          <cell r="BH118">
            <v>86</v>
          </cell>
          <cell r="BI118">
            <v>42</v>
          </cell>
          <cell r="BJ118">
            <v>12</v>
          </cell>
          <cell r="BK118">
            <v>27</v>
          </cell>
          <cell r="BL118">
            <v>0.52662960000000003</v>
          </cell>
          <cell r="BM118">
            <v>27333.333333333332</v>
          </cell>
          <cell r="BN118" t="str">
            <v>Writer A4 Classic  Mrp 124</v>
          </cell>
          <cell r="BO118" t="str">
            <v>86.00X42.00</v>
          </cell>
          <cell r="BP118" t="str">
            <v>Rulling-Unrulled-[210 x 285]</v>
          </cell>
          <cell r="BQ118" t="str">
            <v>000030</v>
          </cell>
          <cell r="BR118">
            <v>0.33333333333333331</v>
          </cell>
        </row>
        <row r="119">
          <cell r="AL119" t="str">
            <v>Writer Long Book Classic  Mrp 16</v>
          </cell>
          <cell r="AM119" t="str">
            <v>Classic</v>
          </cell>
          <cell r="AN119" t="str">
            <v>Writer Long Book Classic  Mrp 16</v>
          </cell>
          <cell r="AO119">
            <v>1000</v>
          </cell>
          <cell r="AP119" t="str">
            <v>168 x 265</v>
          </cell>
          <cell r="AQ119">
            <v>32</v>
          </cell>
          <cell r="AR119">
            <v>4</v>
          </cell>
          <cell r="AS119" t="str">
            <v>Index</v>
          </cell>
          <cell r="AT119" t="str">
            <v>Single line</v>
          </cell>
          <cell r="AU119" t="str">
            <v>Pining</v>
          </cell>
          <cell r="AV119">
            <v>20</v>
          </cell>
          <cell r="AW119">
            <v>100</v>
          </cell>
          <cell r="AX119" t="str">
            <v>4+0</v>
          </cell>
          <cell r="AY119" t="str">
            <v>Half Lamin</v>
          </cell>
          <cell r="AZ119" t="str">
            <v>GB</v>
          </cell>
          <cell r="BA119">
            <v>263</v>
          </cell>
          <cell r="BB119" t="str">
            <v>805 x 700</v>
          </cell>
          <cell r="BC119">
            <v>6</v>
          </cell>
          <cell r="BD119">
            <v>166.66666666666666</v>
          </cell>
          <cell r="BE119">
            <v>2.4700083333333334E-2</v>
          </cell>
          <cell r="BF119" t="str">
            <v>Proprint</v>
          </cell>
          <cell r="BG119">
            <v>54</v>
          </cell>
          <cell r="BH119">
            <v>80</v>
          </cell>
          <cell r="BI119">
            <v>34.5</v>
          </cell>
          <cell r="BJ119">
            <v>12</v>
          </cell>
          <cell r="BK119">
            <v>2.6666666666666665</v>
          </cell>
          <cell r="BL119">
            <v>3.9744000000000002E-2</v>
          </cell>
          <cell r="BM119">
            <v>3000</v>
          </cell>
          <cell r="BN119" t="str">
            <v>Writer Long Book Classic  Mrp 24, 50</v>
          </cell>
          <cell r="BO119" t="str">
            <v>80.00X34.50</v>
          </cell>
          <cell r="BP119" t="str">
            <v>Rulling-Single line-[168 x 265]</v>
          </cell>
          <cell r="BQ119" t="str">
            <v>000110</v>
          </cell>
          <cell r="BR119">
            <v>0.33333333333333331</v>
          </cell>
        </row>
        <row r="120">
          <cell r="AL120" t="str">
            <v>Writer Long Book Classic  Mrp 16</v>
          </cell>
          <cell r="AM120" t="str">
            <v>Classic</v>
          </cell>
          <cell r="AN120" t="str">
            <v>Writer Long Book Classic  Mrp 16</v>
          </cell>
          <cell r="AO120">
            <v>1000</v>
          </cell>
          <cell r="AP120" t="str">
            <v>168 x 265</v>
          </cell>
          <cell r="AQ120">
            <v>32</v>
          </cell>
          <cell r="AR120">
            <v>4</v>
          </cell>
          <cell r="AS120" t="str">
            <v>Index</v>
          </cell>
          <cell r="AT120" t="str">
            <v>Hindi /Geometry</v>
          </cell>
          <cell r="AU120" t="str">
            <v>Pining</v>
          </cell>
          <cell r="AV120">
            <v>20</v>
          </cell>
          <cell r="AW120">
            <v>100</v>
          </cell>
          <cell r="AX120" t="str">
            <v>4+0</v>
          </cell>
          <cell r="AY120" t="str">
            <v>Half Lamin</v>
          </cell>
          <cell r="AZ120" t="str">
            <v>GB</v>
          </cell>
          <cell r="BA120">
            <v>263</v>
          </cell>
          <cell r="BB120" t="str">
            <v>805 x 700</v>
          </cell>
          <cell r="BC120">
            <v>6</v>
          </cell>
          <cell r="BD120">
            <v>166.66666666666666</v>
          </cell>
          <cell r="BE120">
            <v>2.4700083333333334E-2</v>
          </cell>
          <cell r="BF120" t="str">
            <v>Proprint</v>
          </cell>
          <cell r="BG120">
            <v>54</v>
          </cell>
          <cell r="BH120">
            <v>80</v>
          </cell>
          <cell r="BI120">
            <v>34.5</v>
          </cell>
          <cell r="BJ120">
            <v>12</v>
          </cell>
          <cell r="BK120">
            <v>2.6666666666666665</v>
          </cell>
          <cell r="BL120">
            <v>3.9744000000000002E-2</v>
          </cell>
          <cell r="BM120">
            <v>3000</v>
          </cell>
          <cell r="BN120" t="str">
            <v>Writer Long Book Classic  Mrp 24, 50</v>
          </cell>
          <cell r="BO120" t="str">
            <v>80.00X34.50</v>
          </cell>
          <cell r="BP120" t="str">
            <v>Rulling-Hindi /Geometry-[168 x 265]</v>
          </cell>
          <cell r="BQ120" t="str">
            <v>000110</v>
          </cell>
          <cell r="BR120">
            <v>0.33333333333333331</v>
          </cell>
        </row>
        <row r="121">
          <cell r="AL121" t="str">
            <v>Writer Long Book Classic  Mrp 24</v>
          </cell>
          <cell r="AM121" t="str">
            <v>Classic</v>
          </cell>
          <cell r="AN121" t="str">
            <v>Writer Long Book Classic  Mrp 24, 50</v>
          </cell>
          <cell r="AO121">
            <v>1000</v>
          </cell>
          <cell r="AP121" t="str">
            <v>168 x 265</v>
          </cell>
          <cell r="AQ121">
            <v>60</v>
          </cell>
          <cell r="AR121">
            <v>4</v>
          </cell>
          <cell r="AS121" t="str">
            <v>Index</v>
          </cell>
          <cell r="AT121" t="str">
            <v>Single line</v>
          </cell>
          <cell r="AU121" t="str">
            <v>Pining</v>
          </cell>
          <cell r="AV121">
            <v>15</v>
          </cell>
          <cell r="AW121">
            <v>75</v>
          </cell>
          <cell r="AX121" t="str">
            <v>4+0</v>
          </cell>
          <cell r="AY121" t="str">
            <v>Half Lamin</v>
          </cell>
          <cell r="AZ121" t="str">
            <v>GB</v>
          </cell>
          <cell r="BA121">
            <v>263</v>
          </cell>
          <cell r="BB121" t="str">
            <v>805 x 700</v>
          </cell>
          <cell r="BC121">
            <v>6</v>
          </cell>
          <cell r="BD121">
            <v>166.66666666666666</v>
          </cell>
          <cell r="BE121">
            <v>2.4700083333333334E-2</v>
          </cell>
          <cell r="BF121" t="str">
            <v>Proprint</v>
          </cell>
          <cell r="BG121">
            <v>54</v>
          </cell>
          <cell r="BH121">
            <v>80</v>
          </cell>
          <cell r="BI121">
            <v>34.5</v>
          </cell>
          <cell r="BJ121">
            <v>12</v>
          </cell>
          <cell r="BK121">
            <v>5</v>
          </cell>
          <cell r="BL121">
            <v>7.4520000000000017E-2</v>
          </cell>
          <cell r="BM121">
            <v>5333.333333333333</v>
          </cell>
          <cell r="BN121" t="str">
            <v>Writer Long Book Classic  Mrp 24, 50</v>
          </cell>
          <cell r="BO121" t="str">
            <v>80.00X34.50</v>
          </cell>
          <cell r="BP121" t="str">
            <v>Rulling-Single line-[168 x 265]</v>
          </cell>
          <cell r="BQ121" t="str">
            <v>000110</v>
          </cell>
          <cell r="BR121">
            <v>0.33333333333333331</v>
          </cell>
        </row>
        <row r="122">
          <cell r="AL122" t="str">
            <v>Writer Long Book Classic  Mrp 24</v>
          </cell>
          <cell r="AM122" t="str">
            <v>Classic</v>
          </cell>
          <cell r="AN122" t="str">
            <v>Writer Long Book Classic  Mrp 24, 50</v>
          </cell>
          <cell r="AO122">
            <v>1000</v>
          </cell>
          <cell r="AP122" t="str">
            <v>168 x 265</v>
          </cell>
          <cell r="AQ122">
            <v>60</v>
          </cell>
          <cell r="AR122">
            <v>4</v>
          </cell>
          <cell r="AS122" t="str">
            <v>Index</v>
          </cell>
          <cell r="AT122" t="str">
            <v>Hindi /Geometry</v>
          </cell>
          <cell r="AU122" t="str">
            <v>Pining</v>
          </cell>
          <cell r="AV122">
            <v>15</v>
          </cell>
          <cell r="AW122">
            <v>75</v>
          </cell>
          <cell r="AX122" t="str">
            <v>4+0</v>
          </cell>
          <cell r="AY122" t="str">
            <v>Half Lamin</v>
          </cell>
          <cell r="AZ122" t="str">
            <v>GB</v>
          </cell>
          <cell r="BA122">
            <v>263</v>
          </cell>
          <cell r="BB122" t="str">
            <v>805 x 700</v>
          </cell>
          <cell r="BC122">
            <v>6</v>
          </cell>
          <cell r="BD122">
            <v>166.66666666666666</v>
          </cell>
          <cell r="BE122">
            <v>2.4700083333333334E-2</v>
          </cell>
          <cell r="BF122" t="str">
            <v>Proprint</v>
          </cell>
          <cell r="BG122">
            <v>54</v>
          </cell>
          <cell r="BH122">
            <v>80</v>
          </cell>
          <cell r="BI122">
            <v>34.5</v>
          </cell>
          <cell r="BJ122">
            <v>12</v>
          </cell>
          <cell r="BK122">
            <v>5</v>
          </cell>
          <cell r="BL122">
            <v>7.4520000000000017E-2</v>
          </cell>
          <cell r="BM122">
            <v>5333.333333333333</v>
          </cell>
          <cell r="BN122" t="str">
            <v>Writer Long Book Classic  Mrp 24, 50</v>
          </cell>
          <cell r="BO122" t="str">
            <v>80.00X34.50</v>
          </cell>
          <cell r="BP122" t="str">
            <v>Rulling-Hindi /Geometry-[168 x 265]</v>
          </cell>
          <cell r="BQ122" t="str">
            <v>000110</v>
          </cell>
          <cell r="BR122">
            <v>0.33333333333333331</v>
          </cell>
        </row>
        <row r="123">
          <cell r="AL123" t="str">
            <v>Writer Long Book Classic  Mrp 32</v>
          </cell>
          <cell r="AM123" t="str">
            <v>Classic</v>
          </cell>
          <cell r="AN123" t="str">
            <v>Writer Long Book Classic  Mrp 32</v>
          </cell>
          <cell r="AO123">
            <v>1000</v>
          </cell>
          <cell r="AP123" t="str">
            <v>168 x 265</v>
          </cell>
          <cell r="AQ123">
            <v>92</v>
          </cell>
          <cell r="AR123">
            <v>4</v>
          </cell>
          <cell r="AS123" t="str">
            <v>Index</v>
          </cell>
          <cell r="AT123" t="str">
            <v>Single line</v>
          </cell>
          <cell r="AU123" t="str">
            <v>Pining</v>
          </cell>
          <cell r="AV123">
            <v>12</v>
          </cell>
          <cell r="AW123">
            <v>60</v>
          </cell>
          <cell r="AX123" t="str">
            <v>4+0</v>
          </cell>
          <cell r="AY123" t="str">
            <v>Half Lamin</v>
          </cell>
          <cell r="AZ123" t="str">
            <v>GB</v>
          </cell>
          <cell r="BA123">
            <v>263</v>
          </cell>
          <cell r="BB123" t="str">
            <v>805 x 700</v>
          </cell>
          <cell r="BC123">
            <v>6</v>
          </cell>
          <cell r="BD123">
            <v>166.66666666666666</v>
          </cell>
          <cell r="BE123">
            <v>2.4700083333333334E-2</v>
          </cell>
          <cell r="BF123" t="str">
            <v>Proprint</v>
          </cell>
          <cell r="BG123">
            <v>54</v>
          </cell>
          <cell r="BH123">
            <v>80</v>
          </cell>
          <cell r="BI123">
            <v>34.5</v>
          </cell>
          <cell r="BJ123">
            <v>12</v>
          </cell>
          <cell r="BK123">
            <v>7.666666666666667</v>
          </cell>
          <cell r="BL123">
            <v>0.11426400000000002</v>
          </cell>
          <cell r="BM123">
            <v>8000</v>
          </cell>
          <cell r="BN123" t="str">
            <v>Writer Long Book Classic  Mrp 32</v>
          </cell>
          <cell r="BO123" t="str">
            <v>80.00X34.50</v>
          </cell>
          <cell r="BP123" t="str">
            <v>Rulling-Single line-[168 x 265]</v>
          </cell>
          <cell r="BQ123" t="str">
            <v>000031</v>
          </cell>
          <cell r="BR123">
            <v>0.33333333333333331</v>
          </cell>
        </row>
        <row r="124">
          <cell r="AL124" t="str">
            <v>Writer Long Book Classic  Mrp 32</v>
          </cell>
          <cell r="AM124" t="str">
            <v>Classic</v>
          </cell>
          <cell r="AN124" t="str">
            <v>Writer Long Book Classic  Mrp 32</v>
          </cell>
          <cell r="AO124">
            <v>1000</v>
          </cell>
          <cell r="AP124" t="str">
            <v>168 x 265</v>
          </cell>
          <cell r="AQ124">
            <v>92</v>
          </cell>
          <cell r="AR124">
            <v>4</v>
          </cell>
          <cell r="AS124" t="str">
            <v>Index</v>
          </cell>
          <cell r="AT124" t="str">
            <v>Hindi /Geometry</v>
          </cell>
          <cell r="AU124" t="str">
            <v>Pining</v>
          </cell>
          <cell r="AV124">
            <v>12</v>
          </cell>
          <cell r="AW124">
            <v>60</v>
          </cell>
          <cell r="AX124" t="str">
            <v>4+0</v>
          </cell>
          <cell r="AY124" t="str">
            <v>Half Lamin</v>
          </cell>
          <cell r="AZ124" t="str">
            <v>GB</v>
          </cell>
          <cell r="BA124">
            <v>263</v>
          </cell>
          <cell r="BB124" t="str">
            <v>805 x 700</v>
          </cell>
          <cell r="BC124">
            <v>6</v>
          </cell>
          <cell r="BD124">
            <v>166.66666666666666</v>
          </cell>
          <cell r="BE124">
            <v>2.4700083333333334E-2</v>
          </cell>
          <cell r="BF124" t="str">
            <v>Proprint</v>
          </cell>
          <cell r="BG124">
            <v>54</v>
          </cell>
          <cell r="BH124">
            <v>80</v>
          </cell>
          <cell r="BI124">
            <v>34.5</v>
          </cell>
          <cell r="BJ124">
            <v>12</v>
          </cell>
          <cell r="BK124">
            <v>7.666666666666667</v>
          </cell>
          <cell r="BL124">
            <v>0.11426400000000002</v>
          </cell>
          <cell r="BM124">
            <v>8000</v>
          </cell>
          <cell r="BN124" t="str">
            <v>Writer Long Book Classic  Mrp 32</v>
          </cell>
          <cell r="BO124" t="str">
            <v>80.00X34.50</v>
          </cell>
          <cell r="BP124" t="str">
            <v>Rulling-Hindi /Geometry-[168 x 265]</v>
          </cell>
          <cell r="BQ124" t="str">
            <v>000031</v>
          </cell>
          <cell r="BR124">
            <v>0.33333333333333331</v>
          </cell>
        </row>
        <row r="125">
          <cell r="AL125" t="str">
            <v>Writer Long Book Classic  Mrp  50</v>
          </cell>
          <cell r="AM125" t="str">
            <v>Classic</v>
          </cell>
          <cell r="AN125" t="str">
            <v>Writer Long Book Classic  Mrp 24, 50</v>
          </cell>
          <cell r="AO125">
            <v>1000</v>
          </cell>
          <cell r="AP125" t="str">
            <v>168 x 265</v>
          </cell>
          <cell r="AQ125">
            <v>160</v>
          </cell>
          <cell r="AR125">
            <v>4</v>
          </cell>
          <cell r="AS125" t="str">
            <v>Index</v>
          </cell>
          <cell r="AT125" t="str">
            <v>Single line</v>
          </cell>
          <cell r="AU125" t="str">
            <v>Pining</v>
          </cell>
          <cell r="AV125">
            <v>8</v>
          </cell>
          <cell r="AW125">
            <v>40</v>
          </cell>
          <cell r="AX125" t="str">
            <v>4+0</v>
          </cell>
          <cell r="AY125" t="str">
            <v>Half Lamin</v>
          </cell>
          <cell r="AZ125" t="str">
            <v>GB</v>
          </cell>
          <cell r="BA125">
            <v>263</v>
          </cell>
          <cell r="BB125" t="str">
            <v>805 x 700</v>
          </cell>
          <cell r="BC125">
            <v>6</v>
          </cell>
          <cell r="BD125">
            <v>166.66666666666666</v>
          </cell>
          <cell r="BE125">
            <v>2.4700083333333334E-2</v>
          </cell>
          <cell r="BF125" t="str">
            <v>Proprint</v>
          </cell>
          <cell r="BG125">
            <v>54</v>
          </cell>
          <cell r="BH125">
            <v>80</v>
          </cell>
          <cell r="BI125">
            <v>34.5</v>
          </cell>
          <cell r="BJ125">
            <v>12</v>
          </cell>
          <cell r="BK125">
            <v>13.333333333333334</v>
          </cell>
          <cell r="BL125">
            <v>0.19872000000000004</v>
          </cell>
          <cell r="BM125">
            <v>13666.666666666666</v>
          </cell>
          <cell r="BN125" t="str">
            <v>Writer Long Book Classic  Mrp 24, 50</v>
          </cell>
          <cell r="BO125" t="str">
            <v>80.00X34.50</v>
          </cell>
          <cell r="BP125" t="str">
            <v>Rulling-Single line-[168 x 265]</v>
          </cell>
          <cell r="BQ125" t="str">
            <v>000111</v>
          </cell>
          <cell r="BR125">
            <v>0.33333333333333331</v>
          </cell>
        </row>
        <row r="126">
          <cell r="AL126" t="str">
            <v>Writer Long Book Classic  Mrp  50</v>
          </cell>
          <cell r="AM126" t="str">
            <v>Classic</v>
          </cell>
          <cell r="AN126" t="str">
            <v>Writer Long Book Classic  Mrp 24, 50</v>
          </cell>
          <cell r="AO126">
            <v>1000</v>
          </cell>
          <cell r="AP126" t="str">
            <v>168 x 265</v>
          </cell>
          <cell r="AQ126">
            <v>160</v>
          </cell>
          <cell r="AR126">
            <v>4</v>
          </cell>
          <cell r="AS126" t="str">
            <v>Index</v>
          </cell>
          <cell r="AT126" t="str">
            <v>Hindi /Geometry</v>
          </cell>
          <cell r="AU126" t="str">
            <v>Pining</v>
          </cell>
          <cell r="AV126">
            <v>8</v>
          </cell>
          <cell r="AW126">
            <v>40</v>
          </cell>
          <cell r="AX126" t="str">
            <v>4+0</v>
          </cell>
          <cell r="AY126" t="str">
            <v>Half Lamin</v>
          </cell>
          <cell r="AZ126" t="str">
            <v>GB</v>
          </cell>
          <cell r="BA126">
            <v>263</v>
          </cell>
          <cell r="BB126" t="str">
            <v>805 x 700</v>
          </cell>
          <cell r="BC126">
            <v>6</v>
          </cell>
          <cell r="BD126">
            <v>166.66666666666666</v>
          </cell>
          <cell r="BE126">
            <v>2.4700083333333334E-2</v>
          </cell>
          <cell r="BF126" t="str">
            <v>Proprint</v>
          </cell>
          <cell r="BG126">
            <v>54</v>
          </cell>
          <cell r="BH126">
            <v>80</v>
          </cell>
          <cell r="BI126">
            <v>34.5</v>
          </cell>
          <cell r="BJ126">
            <v>12</v>
          </cell>
          <cell r="BK126">
            <v>13.333333333333334</v>
          </cell>
          <cell r="BL126">
            <v>0.19872000000000004</v>
          </cell>
          <cell r="BM126">
            <v>13666.666666666666</v>
          </cell>
          <cell r="BN126" t="str">
            <v>Writer Long Book Classic  Mrp 24, 50</v>
          </cell>
          <cell r="BO126" t="str">
            <v>80.00X34.50</v>
          </cell>
          <cell r="BP126" t="str">
            <v>Rulling-Hindi /Geometry-[168 x 265]</v>
          </cell>
          <cell r="BQ126" t="str">
            <v>000111</v>
          </cell>
          <cell r="BR126">
            <v>0.33333333333333331</v>
          </cell>
        </row>
        <row r="127">
          <cell r="AL127" t="str">
            <v>Writer Long Book Classic  Mrp 66</v>
          </cell>
          <cell r="AM127" t="str">
            <v>Classic</v>
          </cell>
          <cell r="AN127" t="str">
            <v>Writer Long Book Classic  Mrp 66,84</v>
          </cell>
          <cell r="AO127">
            <v>1000</v>
          </cell>
          <cell r="AP127" t="str">
            <v>168 x 265</v>
          </cell>
          <cell r="AQ127">
            <v>212</v>
          </cell>
          <cell r="AR127">
            <v>4</v>
          </cell>
          <cell r="AS127" t="str">
            <v>Index</v>
          </cell>
          <cell r="AT127" t="str">
            <v>Single line</v>
          </cell>
          <cell r="AU127" t="str">
            <v>Pining</v>
          </cell>
          <cell r="AV127">
            <v>7</v>
          </cell>
          <cell r="AW127">
            <v>35</v>
          </cell>
          <cell r="AX127" t="str">
            <v>4+0</v>
          </cell>
          <cell r="AY127" t="str">
            <v>Half Lamin</v>
          </cell>
          <cell r="AZ127" t="str">
            <v>GB</v>
          </cell>
          <cell r="BA127">
            <v>263</v>
          </cell>
          <cell r="BB127" t="str">
            <v>805 x 700</v>
          </cell>
          <cell r="BC127">
            <v>6</v>
          </cell>
          <cell r="BD127">
            <v>166.66666666666666</v>
          </cell>
          <cell r="BE127">
            <v>2.4700083333333334E-2</v>
          </cell>
          <cell r="BF127" t="str">
            <v>Proprint</v>
          </cell>
          <cell r="BG127">
            <v>54</v>
          </cell>
          <cell r="BH127">
            <v>80</v>
          </cell>
          <cell r="BI127">
            <v>34.5</v>
          </cell>
          <cell r="BJ127">
            <v>12</v>
          </cell>
          <cell r="BK127">
            <v>17.666666666666668</v>
          </cell>
          <cell r="BL127">
            <v>0.26330400000000004</v>
          </cell>
          <cell r="BM127">
            <v>18000</v>
          </cell>
          <cell r="BN127" t="str">
            <v>Writer Long Book Classic  Mrp 66,84</v>
          </cell>
          <cell r="BO127" t="str">
            <v>80.00X34.50</v>
          </cell>
          <cell r="BP127" t="str">
            <v>Rulling-Single line-[168 x 265]</v>
          </cell>
          <cell r="BQ127" t="str">
            <v>000112</v>
          </cell>
          <cell r="BR127">
            <v>0.33333333333333331</v>
          </cell>
        </row>
        <row r="128">
          <cell r="AL128" t="str">
            <v>Writer Long Book Classic  Mrp 66</v>
          </cell>
          <cell r="AM128" t="str">
            <v>Classic</v>
          </cell>
          <cell r="AN128" t="str">
            <v>Writer Long Book Classic  Mrp 66,84</v>
          </cell>
          <cell r="AO128">
            <v>1000</v>
          </cell>
          <cell r="AP128" t="str">
            <v>168 x 265</v>
          </cell>
          <cell r="AQ128">
            <v>212</v>
          </cell>
          <cell r="AR128">
            <v>4</v>
          </cell>
          <cell r="AS128" t="str">
            <v>Index</v>
          </cell>
          <cell r="AT128" t="str">
            <v>Hindi /Geometry</v>
          </cell>
          <cell r="AU128" t="str">
            <v>Pining</v>
          </cell>
          <cell r="AV128">
            <v>7</v>
          </cell>
          <cell r="AW128">
            <v>35</v>
          </cell>
          <cell r="AX128" t="str">
            <v>4+0</v>
          </cell>
          <cell r="AY128" t="str">
            <v>Half Lamin</v>
          </cell>
          <cell r="AZ128" t="str">
            <v>GB</v>
          </cell>
          <cell r="BA128">
            <v>263</v>
          </cell>
          <cell r="BB128" t="str">
            <v>805 x 700</v>
          </cell>
          <cell r="BC128">
            <v>6</v>
          </cell>
          <cell r="BD128">
            <v>166.66666666666666</v>
          </cell>
          <cell r="BE128">
            <v>2.4700083333333334E-2</v>
          </cell>
          <cell r="BF128" t="str">
            <v>Proprint</v>
          </cell>
          <cell r="BG128">
            <v>54</v>
          </cell>
          <cell r="BH128">
            <v>80</v>
          </cell>
          <cell r="BI128">
            <v>34.5</v>
          </cell>
          <cell r="BJ128">
            <v>12</v>
          </cell>
          <cell r="BK128">
            <v>17.666666666666668</v>
          </cell>
          <cell r="BL128">
            <v>0.26330400000000004</v>
          </cell>
          <cell r="BM128">
            <v>18000</v>
          </cell>
          <cell r="BN128" t="str">
            <v>Writer Long Book Classic  Mrp 66,84</v>
          </cell>
          <cell r="BO128" t="str">
            <v>80.00X34.50</v>
          </cell>
          <cell r="BP128" t="str">
            <v>Rulling-Hindi /Geometry-[168 x 265]</v>
          </cell>
          <cell r="BQ128" t="str">
            <v>000112</v>
          </cell>
          <cell r="BR128">
            <v>0.33333333333333331</v>
          </cell>
        </row>
        <row r="129">
          <cell r="AL129" t="str">
            <v>Writer Long Book Classic  Mrp 84</v>
          </cell>
          <cell r="AM129" t="str">
            <v>Classic</v>
          </cell>
          <cell r="AN129" t="str">
            <v>Writer Long Book Classic  Mrp 66,84</v>
          </cell>
          <cell r="AO129">
            <v>1000</v>
          </cell>
          <cell r="AP129" t="str">
            <v>168 x 265</v>
          </cell>
          <cell r="AQ129">
            <v>276</v>
          </cell>
          <cell r="AR129">
            <v>4</v>
          </cell>
          <cell r="AS129" t="str">
            <v>Index</v>
          </cell>
          <cell r="AT129" t="str">
            <v>Single line</v>
          </cell>
          <cell r="AU129" t="str">
            <v>Perfect binding</v>
          </cell>
          <cell r="AV129">
            <v>7</v>
          </cell>
          <cell r="AW129">
            <v>35</v>
          </cell>
          <cell r="AX129" t="str">
            <v>4+0</v>
          </cell>
          <cell r="AY129" t="str">
            <v>Half Lamin</v>
          </cell>
          <cell r="AZ129" t="str">
            <v>GB</v>
          </cell>
          <cell r="BA129">
            <v>263</v>
          </cell>
          <cell r="BB129" t="str">
            <v>805 x 700</v>
          </cell>
          <cell r="BC129">
            <v>6</v>
          </cell>
          <cell r="BD129">
            <v>166.66666666666666</v>
          </cell>
          <cell r="BE129">
            <v>2.4700083333333334E-2</v>
          </cell>
          <cell r="BF129" t="str">
            <v>Proprint</v>
          </cell>
          <cell r="BG129">
            <v>54</v>
          </cell>
          <cell r="BH129">
            <v>80</v>
          </cell>
          <cell r="BI129">
            <v>34.5</v>
          </cell>
          <cell r="BJ129">
            <v>12</v>
          </cell>
          <cell r="BK129">
            <v>23</v>
          </cell>
          <cell r="BL129">
            <v>0.34279200000000004</v>
          </cell>
          <cell r="BM129">
            <v>23333.333333333332</v>
          </cell>
          <cell r="BN129" t="str">
            <v>Writer Long Book Classic  Mrp 66,84</v>
          </cell>
          <cell r="BO129" t="str">
            <v>80.00X34.50</v>
          </cell>
          <cell r="BP129" t="str">
            <v>Rulling-Single line-[168 x 265]</v>
          </cell>
          <cell r="BQ129" t="str">
            <v>000112</v>
          </cell>
          <cell r="BR129">
            <v>0.33333333333333331</v>
          </cell>
        </row>
        <row r="130">
          <cell r="AL130" t="str">
            <v>Writer Long Book Classic  Mrp 84</v>
          </cell>
          <cell r="AM130" t="str">
            <v>Classic</v>
          </cell>
          <cell r="AN130" t="str">
            <v>Writer Long Book Classic  Mrp 66,84</v>
          </cell>
          <cell r="AO130">
            <v>1000</v>
          </cell>
          <cell r="AP130" t="str">
            <v>168 x 265</v>
          </cell>
          <cell r="AQ130">
            <v>276</v>
          </cell>
          <cell r="AR130">
            <v>4</v>
          </cell>
          <cell r="AS130" t="str">
            <v>Index</v>
          </cell>
          <cell r="AT130" t="str">
            <v>Hindi /Geometry</v>
          </cell>
          <cell r="AU130" t="str">
            <v>Perfect binding</v>
          </cell>
          <cell r="AV130">
            <v>7</v>
          </cell>
          <cell r="AW130">
            <v>35</v>
          </cell>
          <cell r="AX130" t="str">
            <v>4+0</v>
          </cell>
          <cell r="AY130" t="str">
            <v>Half Lamin</v>
          </cell>
          <cell r="AZ130" t="str">
            <v>GB</v>
          </cell>
          <cell r="BA130">
            <v>263</v>
          </cell>
          <cell r="BB130" t="str">
            <v>805 x 700</v>
          </cell>
          <cell r="BC130">
            <v>6</v>
          </cell>
          <cell r="BD130">
            <v>166.66666666666666</v>
          </cell>
          <cell r="BE130">
            <v>2.4700083333333334E-2</v>
          </cell>
          <cell r="BF130" t="str">
            <v>Proprint</v>
          </cell>
          <cell r="BG130">
            <v>54</v>
          </cell>
          <cell r="BH130">
            <v>80</v>
          </cell>
          <cell r="BI130">
            <v>34.5</v>
          </cell>
          <cell r="BJ130">
            <v>12</v>
          </cell>
          <cell r="BK130">
            <v>23</v>
          </cell>
          <cell r="BL130">
            <v>0.34279200000000004</v>
          </cell>
          <cell r="BM130">
            <v>23333.333333333332</v>
          </cell>
          <cell r="BN130" t="str">
            <v>Writer Long Book Classic  Mrp 66,84</v>
          </cell>
          <cell r="BO130" t="str">
            <v>80.00X34.50</v>
          </cell>
          <cell r="BP130" t="str">
            <v>Rulling-Hindi /Geometry-[168 x 265]</v>
          </cell>
          <cell r="BQ130" t="str">
            <v>000112</v>
          </cell>
          <cell r="BR130">
            <v>0.33333333333333331</v>
          </cell>
        </row>
        <row r="131">
          <cell r="AL131" t="str">
            <v>Writer Convent Small Classic Mrp 10</v>
          </cell>
          <cell r="AM131" t="str">
            <v>Classic</v>
          </cell>
          <cell r="AN131" t="str">
            <v>Writer Convent Small Classic Mrp 10/15/20</v>
          </cell>
          <cell r="AO131">
            <v>1000</v>
          </cell>
          <cell r="AP131" t="str">
            <v>165 x 210</v>
          </cell>
          <cell r="AQ131">
            <v>56</v>
          </cell>
          <cell r="AT131" t="str">
            <v>Single line</v>
          </cell>
          <cell r="AU131" t="str">
            <v>Pining</v>
          </cell>
          <cell r="AW131">
            <v>100</v>
          </cell>
          <cell r="AX131" t="str">
            <v>4+0</v>
          </cell>
          <cell r="AY131" t="str">
            <v>Half Lamin</v>
          </cell>
          <cell r="AZ131" t="str">
            <v>GB</v>
          </cell>
          <cell r="BA131">
            <v>250</v>
          </cell>
          <cell r="BB131" t="str">
            <v>843 x 680</v>
          </cell>
          <cell r="BC131">
            <v>8</v>
          </cell>
          <cell r="BD131">
            <v>125</v>
          </cell>
          <cell r="BE131">
            <v>1.7913749999999999E-2</v>
          </cell>
          <cell r="BF131" t="str">
            <v>Proprint</v>
          </cell>
          <cell r="BG131">
            <v>50</v>
          </cell>
          <cell r="BH131">
            <v>84</v>
          </cell>
          <cell r="BI131">
            <v>33.5</v>
          </cell>
          <cell r="BJ131">
            <v>16</v>
          </cell>
          <cell r="BK131">
            <v>3.5</v>
          </cell>
          <cell r="BL131">
            <v>4.9244999999999997E-2</v>
          </cell>
          <cell r="BM131">
            <v>3500</v>
          </cell>
          <cell r="BN131" t="str">
            <v>Writer Convent Small Classic Mrp 10/15/20</v>
          </cell>
          <cell r="BO131" t="str">
            <v>84.00X33.50</v>
          </cell>
          <cell r="BP131" t="str">
            <v>Rulling-Single line-[165 x 210]</v>
          </cell>
          <cell r="BQ131" t="str">
            <v>000083</v>
          </cell>
          <cell r="BR131">
            <v>0</v>
          </cell>
        </row>
        <row r="132">
          <cell r="AL132" t="str">
            <v>Writer Convent Small Classic Mrp 10</v>
          </cell>
          <cell r="AM132" t="str">
            <v>Classic</v>
          </cell>
          <cell r="AN132" t="str">
            <v>Writer Convent Small Classic Mrp 10/15/20</v>
          </cell>
          <cell r="AO132">
            <v>1000</v>
          </cell>
          <cell r="AP132" t="str">
            <v>165 x 210</v>
          </cell>
          <cell r="AQ132">
            <v>56</v>
          </cell>
          <cell r="AT132" t="str">
            <v>English</v>
          </cell>
          <cell r="AU132" t="str">
            <v>Pining</v>
          </cell>
          <cell r="AW132">
            <v>100</v>
          </cell>
          <cell r="AX132" t="str">
            <v>4+0</v>
          </cell>
          <cell r="AY132" t="str">
            <v>Half Lamin</v>
          </cell>
          <cell r="AZ132" t="str">
            <v>GB</v>
          </cell>
          <cell r="BA132">
            <v>250</v>
          </cell>
          <cell r="BB132" t="str">
            <v>843 x 680</v>
          </cell>
          <cell r="BC132">
            <v>8</v>
          </cell>
          <cell r="BD132">
            <v>125</v>
          </cell>
          <cell r="BE132">
            <v>1.7913749999999999E-2</v>
          </cell>
          <cell r="BF132" t="str">
            <v>Proprint</v>
          </cell>
          <cell r="BG132">
            <v>50</v>
          </cell>
          <cell r="BH132">
            <v>84</v>
          </cell>
          <cell r="BI132">
            <v>33.5</v>
          </cell>
          <cell r="BJ132">
            <v>16</v>
          </cell>
          <cell r="BK132">
            <v>3.5</v>
          </cell>
          <cell r="BL132">
            <v>4.9244999999999997E-2</v>
          </cell>
          <cell r="BM132">
            <v>3500</v>
          </cell>
          <cell r="BN132" t="str">
            <v>Writer Convent Small Classic Mrp 10/15/20</v>
          </cell>
          <cell r="BO132" t="str">
            <v>84.00X33.50</v>
          </cell>
          <cell r="BP132" t="str">
            <v>Rulling-English-[165 x 210]</v>
          </cell>
          <cell r="BQ132" t="str">
            <v>000084</v>
          </cell>
          <cell r="BR132">
            <v>0</v>
          </cell>
        </row>
        <row r="133">
          <cell r="AL133" t="str">
            <v>Writer Convent Small Classic Mrp 10</v>
          </cell>
          <cell r="AM133" t="str">
            <v>Classic</v>
          </cell>
          <cell r="AN133" t="str">
            <v>Writer Convent Small Classic Mrp 10/15/20</v>
          </cell>
          <cell r="AO133">
            <v>1000</v>
          </cell>
          <cell r="AP133" t="str">
            <v>165 x 210</v>
          </cell>
          <cell r="AQ133">
            <v>56</v>
          </cell>
          <cell r="AT133" t="str">
            <v>12 mm Squire ( Medium)</v>
          </cell>
          <cell r="AU133" t="str">
            <v>Pining</v>
          </cell>
          <cell r="AW133">
            <v>100</v>
          </cell>
          <cell r="AX133" t="str">
            <v>4+0</v>
          </cell>
          <cell r="AY133" t="str">
            <v>Half Lamin</v>
          </cell>
          <cell r="AZ133" t="str">
            <v>GB</v>
          </cell>
          <cell r="BA133">
            <v>250</v>
          </cell>
          <cell r="BB133" t="str">
            <v>843 x 680</v>
          </cell>
          <cell r="BC133">
            <v>8</v>
          </cell>
          <cell r="BD133">
            <v>125</v>
          </cell>
          <cell r="BE133">
            <v>1.7913749999999999E-2</v>
          </cell>
          <cell r="BF133" t="str">
            <v>Proprint</v>
          </cell>
          <cell r="BG133">
            <v>50</v>
          </cell>
          <cell r="BH133">
            <v>84</v>
          </cell>
          <cell r="BI133">
            <v>33.5</v>
          </cell>
          <cell r="BJ133">
            <v>16</v>
          </cell>
          <cell r="BK133">
            <v>3.5</v>
          </cell>
          <cell r="BL133">
            <v>4.9244999999999997E-2</v>
          </cell>
          <cell r="BM133">
            <v>3500</v>
          </cell>
          <cell r="BN133" t="str">
            <v>Writer Convent Small Classic Mrp 10/15/20</v>
          </cell>
          <cell r="BO133" t="str">
            <v>84.00X33.50</v>
          </cell>
          <cell r="BP133" t="str">
            <v>Rulling-12 mm Squire ( Medium)-[165 x 210]</v>
          </cell>
          <cell r="BQ133" t="str">
            <v>000085</v>
          </cell>
          <cell r="BR133">
            <v>0</v>
          </cell>
        </row>
        <row r="134">
          <cell r="AL134" t="str">
            <v>Writer Convent Big Classic Mrp 12</v>
          </cell>
          <cell r="AM134" t="str">
            <v>Classic</v>
          </cell>
          <cell r="AN134" t="str">
            <v>Writer Convent Big Classic Mrp 12/24/32</v>
          </cell>
          <cell r="AO134">
            <v>1000</v>
          </cell>
          <cell r="AP134" t="str">
            <v>170 x 220</v>
          </cell>
          <cell r="AQ134">
            <v>48</v>
          </cell>
          <cell r="AR134">
            <v>4</v>
          </cell>
          <cell r="AS134" t="str">
            <v>Index</v>
          </cell>
          <cell r="AT134" t="str">
            <v>Single line</v>
          </cell>
          <cell r="AU134" t="str">
            <v>Pining</v>
          </cell>
          <cell r="AW134">
            <v>100</v>
          </cell>
          <cell r="AX134" t="str">
            <v>4+0</v>
          </cell>
          <cell r="AY134" t="str">
            <v>Half Lamin</v>
          </cell>
          <cell r="AZ134" t="str">
            <v>GB</v>
          </cell>
          <cell r="BA134">
            <v>250</v>
          </cell>
          <cell r="BB134" t="str">
            <v>900 x 702</v>
          </cell>
          <cell r="BC134">
            <v>8</v>
          </cell>
          <cell r="BD134">
            <v>125</v>
          </cell>
          <cell r="BE134">
            <v>1.9743750000000001E-2</v>
          </cell>
          <cell r="BF134" t="str">
            <v>Proprint</v>
          </cell>
          <cell r="BG134">
            <v>50</v>
          </cell>
          <cell r="BH134">
            <v>89</v>
          </cell>
          <cell r="BI134">
            <v>34.5</v>
          </cell>
          <cell r="BJ134">
            <v>16</v>
          </cell>
          <cell r="BK134">
            <v>3</v>
          </cell>
          <cell r="BL134">
            <v>4.6057500000000015E-2</v>
          </cell>
          <cell r="BM134">
            <v>3250</v>
          </cell>
          <cell r="BN134" t="str">
            <v>Writer Convent Big Classic Mrp 12/24/32</v>
          </cell>
          <cell r="BO134" t="str">
            <v>89.00X34.50</v>
          </cell>
          <cell r="BP134" t="str">
            <v>Rulling-Single line-[170 x 220]</v>
          </cell>
          <cell r="BQ134" t="str">
            <v>000091</v>
          </cell>
          <cell r="BR134">
            <v>0.25</v>
          </cell>
        </row>
        <row r="135">
          <cell r="AL135" t="str">
            <v>Writer Convent Big Classic Mrp 12</v>
          </cell>
          <cell r="AM135" t="str">
            <v>Classic</v>
          </cell>
          <cell r="AN135" t="str">
            <v>Writer Convent Big Classic Mrp 12/24/32</v>
          </cell>
          <cell r="AO135">
            <v>1000</v>
          </cell>
          <cell r="AP135" t="str">
            <v>170 x 220</v>
          </cell>
          <cell r="AQ135">
            <v>48</v>
          </cell>
          <cell r="AR135">
            <v>4</v>
          </cell>
          <cell r="AS135" t="str">
            <v>Index</v>
          </cell>
          <cell r="AT135" t="str">
            <v>English</v>
          </cell>
          <cell r="AU135" t="str">
            <v>Pining</v>
          </cell>
          <cell r="AW135">
            <v>100</v>
          </cell>
          <cell r="AX135" t="str">
            <v>4+0</v>
          </cell>
          <cell r="AY135" t="str">
            <v>Half Lamin</v>
          </cell>
          <cell r="AZ135" t="str">
            <v>GB</v>
          </cell>
          <cell r="BA135">
            <v>250</v>
          </cell>
          <cell r="BB135" t="str">
            <v>900 x 702</v>
          </cell>
          <cell r="BC135">
            <v>8</v>
          </cell>
          <cell r="BD135">
            <v>125</v>
          </cell>
          <cell r="BE135">
            <v>1.9743750000000001E-2</v>
          </cell>
          <cell r="BF135" t="str">
            <v>Proprint</v>
          </cell>
          <cell r="BG135">
            <v>50</v>
          </cell>
          <cell r="BH135">
            <v>89</v>
          </cell>
          <cell r="BI135">
            <v>34.5</v>
          </cell>
          <cell r="BJ135">
            <v>16</v>
          </cell>
          <cell r="BK135">
            <v>3</v>
          </cell>
          <cell r="BL135">
            <v>4.6057500000000015E-2</v>
          </cell>
          <cell r="BM135">
            <v>3250</v>
          </cell>
          <cell r="BN135" t="str">
            <v>Writer Convent Big Classic Mrp 12/24/32</v>
          </cell>
          <cell r="BO135" t="str">
            <v>89.00X34.50</v>
          </cell>
          <cell r="BP135" t="str">
            <v>Rulling-English-[170 x 220]</v>
          </cell>
          <cell r="BQ135" t="str">
            <v>000092</v>
          </cell>
          <cell r="BR135">
            <v>0.25</v>
          </cell>
        </row>
        <row r="136">
          <cell r="AL136" t="str">
            <v>Writer Convent Big Classic Mrp 12</v>
          </cell>
          <cell r="AM136" t="str">
            <v>Classic</v>
          </cell>
          <cell r="AN136" t="str">
            <v>Writer Convent Big Classic Mrp 12/24/32</v>
          </cell>
          <cell r="AO136">
            <v>1000</v>
          </cell>
          <cell r="AP136" t="str">
            <v>170 x 220</v>
          </cell>
          <cell r="AQ136">
            <v>48</v>
          </cell>
          <cell r="AR136">
            <v>4</v>
          </cell>
          <cell r="AS136" t="str">
            <v>Index</v>
          </cell>
          <cell r="AT136" t="str">
            <v>12 mm Squire ( Medium)</v>
          </cell>
          <cell r="AU136" t="str">
            <v>Pining</v>
          </cell>
          <cell r="AW136">
            <v>100</v>
          </cell>
          <cell r="AX136" t="str">
            <v>4+0</v>
          </cell>
          <cell r="AY136" t="str">
            <v>Half Lamin</v>
          </cell>
          <cell r="AZ136" t="str">
            <v>GB</v>
          </cell>
          <cell r="BA136">
            <v>250</v>
          </cell>
          <cell r="BB136" t="str">
            <v>900 x 702</v>
          </cell>
          <cell r="BC136">
            <v>8</v>
          </cell>
          <cell r="BD136">
            <v>125</v>
          </cell>
          <cell r="BE136">
            <v>1.9743750000000001E-2</v>
          </cell>
          <cell r="BF136" t="str">
            <v>Proprint</v>
          </cell>
          <cell r="BG136">
            <v>50</v>
          </cell>
          <cell r="BH136">
            <v>89</v>
          </cell>
          <cell r="BI136">
            <v>34.5</v>
          </cell>
          <cell r="BJ136">
            <v>16</v>
          </cell>
          <cell r="BK136">
            <v>3</v>
          </cell>
          <cell r="BL136">
            <v>4.6057500000000015E-2</v>
          </cell>
          <cell r="BM136">
            <v>3250</v>
          </cell>
          <cell r="BN136" t="str">
            <v>Writer Convent Big Classic Mrp 12/24/32</v>
          </cell>
          <cell r="BO136" t="str">
            <v>89.00X34.50</v>
          </cell>
          <cell r="BP136" t="str">
            <v>Rulling-12 mm Squire ( Medium)-[170 x 220]</v>
          </cell>
          <cell r="BQ136" t="str">
            <v>000093</v>
          </cell>
          <cell r="BR136">
            <v>0.25</v>
          </cell>
        </row>
        <row r="137">
          <cell r="AL137" t="str">
            <v>Writer Convent Big Classic Mrp 12</v>
          </cell>
          <cell r="AM137" t="str">
            <v>Classic</v>
          </cell>
          <cell r="AN137" t="str">
            <v>Writer Convent Big Classic Mrp 12/24/32</v>
          </cell>
          <cell r="AO137">
            <v>1000</v>
          </cell>
          <cell r="AP137" t="str">
            <v>170 x 220</v>
          </cell>
          <cell r="AQ137">
            <v>48</v>
          </cell>
          <cell r="AR137">
            <v>4</v>
          </cell>
          <cell r="AS137" t="str">
            <v xml:space="preserve"> 3 In 1</v>
          </cell>
          <cell r="AT137" t="str">
            <v>3 In 1</v>
          </cell>
          <cell r="AU137" t="str">
            <v>Pining</v>
          </cell>
          <cell r="AW137">
            <v>100</v>
          </cell>
          <cell r="AX137" t="str">
            <v>4+0</v>
          </cell>
          <cell r="AY137" t="str">
            <v>Half Lamin</v>
          </cell>
          <cell r="AZ137" t="str">
            <v>GB</v>
          </cell>
          <cell r="BA137">
            <v>250</v>
          </cell>
          <cell r="BB137" t="str">
            <v>900 x 702</v>
          </cell>
          <cell r="BC137">
            <v>8</v>
          </cell>
          <cell r="BD137">
            <v>125</v>
          </cell>
          <cell r="BE137">
            <v>1.9743750000000001E-2</v>
          </cell>
          <cell r="BF137" t="str">
            <v>Proprint</v>
          </cell>
          <cell r="BG137">
            <v>50</v>
          </cell>
          <cell r="BH137">
            <v>89</v>
          </cell>
          <cell r="BI137">
            <v>34.5</v>
          </cell>
          <cell r="BJ137">
            <v>16</v>
          </cell>
          <cell r="BK137">
            <v>3</v>
          </cell>
          <cell r="BL137">
            <v>4.6057500000000015E-2</v>
          </cell>
          <cell r="BM137">
            <v>3250</v>
          </cell>
          <cell r="BN137" t="str">
            <v>Writer Convent Big Classic Mrp 12/24/32</v>
          </cell>
          <cell r="BO137" t="str">
            <v>89.00X34.50</v>
          </cell>
          <cell r="BP137" t="str">
            <v>Rulling-3 In 1-[170 x 220]</v>
          </cell>
          <cell r="BQ137" t="str">
            <v>000094</v>
          </cell>
          <cell r="BR137">
            <v>0.25</v>
          </cell>
        </row>
        <row r="138">
          <cell r="AL138" t="str">
            <v>Writer Convent Big ClassicMrp12</v>
          </cell>
          <cell r="AM138" t="str">
            <v>Classic</v>
          </cell>
          <cell r="AN138" t="str">
            <v>Writer Convent Big Classic Mrp 12/24/32</v>
          </cell>
          <cell r="AO138">
            <v>1000</v>
          </cell>
          <cell r="AP138" t="str">
            <v>170 x 220</v>
          </cell>
          <cell r="AQ138">
            <v>48</v>
          </cell>
          <cell r="AR138">
            <v>4</v>
          </cell>
          <cell r="AS138" t="str">
            <v>Index</v>
          </cell>
          <cell r="AT138" t="str">
            <v>Hindi /Geometry</v>
          </cell>
          <cell r="AU138" t="str">
            <v>Pining</v>
          </cell>
          <cell r="AW138">
            <v>100</v>
          </cell>
          <cell r="AX138" t="str">
            <v>4+0</v>
          </cell>
          <cell r="AY138" t="str">
            <v>Half Lamin</v>
          </cell>
          <cell r="AZ138" t="str">
            <v>GB</v>
          </cell>
          <cell r="BA138">
            <v>250</v>
          </cell>
          <cell r="BB138" t="str">
            <v>900 x 702</v>
          </cell>
          <cell r="BC138">
            <v>8</v>
          </cell>
          <cell r="BD138">
            <v>125</v>
          </cell>
          <cell r="BE138">
            <v>1.9743750000000001E-2</v>
          </cell>
          <cell r="BF138" t="str">
            <v>Proprint</v>
          </cell>
          <cell r="BG138">
            <v>50</v>
          </cell>
          <cell r="BH138">
            <v>89</v>
          </cell>
          <cell r="BI138">
            <v>34.5</v>
          </cell>
          <cell r="BJ138">
            <v>16</v>
          </cell>
          <cell r="BK138">
            <v>3</v>
          </cell>
          <cell r="BL138">
            <v>4.6057500000000015E-2</v>
          </cell>
          <cell r="BM138">
            <v>3250</v>
          </cell>
          <cell r="BN138" t="str">
            <v>Writer Convent Big Classic Mrp 12/24/32</v>
          </cell>
          <cell r="BO138" t="str">
            <v>89.00X34.50</v>
          </cell>
          <cell r="BP138" t="str">
            <v>Rulling-Hindi /Geometry-[170 x 220]</v>
          </cell>
          <cell r="BQ138" t="str">
            <v>000095</v>
          </cell>
          <cell r="BR138">
            <v>0.25</v>
          </cell>
        </row>
        <row r="139">
          <cell r="AL139" t="str">
            <v>Writer Convent Big Classic Mrp 24</v>
          </cell>
          <cell r="AM139" t="str">
            <v>Classic</v>
          </cell>
          <cell r="AN139" t="str">
            <v>Writer Convent Big Classic Mrp 12/24/32</v>
          </cell>
          <cell r="AO139">
            <v>1000</v>
          </cell>
          <cell r="AP139" t="str">
            <v>170 x 220</v>
          </cell>
          <cell r="AQ139">
            <v>80</v>
          </cell>
          <cell r="AR139">
            <v>4</v>
          </cell>
          <cell r="AS139" t="str">
            <v>Index</v>
          </cell>
          <cell r="AT139" t="str">
            <v>Single line</v>
          </cell>
          <cell r="AU139" t="str">
            <v>Pining</v>
          </cell>
          <cell r="AW139">
            <v>75</v>
          </cell>
          <cell r="AX139" t="str">
            <v>4+0</v>
          </cell>
          <cell r="AY139" t="str">
            <v>Half Lamin</v>
          </cell>
          <cell r="AZ139" t="str">
            <v>GB</v>
          </cell>
          <cell r="BA139">
            <v>250</v>
          </cell>
          <cell r="BB139" t="str">
            <v>900 x 702</v>
          </cell>
          <cell r="BC139">
            <v>8</v>
          </cell>
          <cell r="BD139">
            <v>125</v>
          </cell>
          <cell r="BE139">
            <v>1.9743750000000001E-2</v>
          </cell>
          <cell r="BF139" t="str">
            <v>Proprint</v>
          </cell>
          <cell r="BG139">
            <v>50</v>
          </cell>
          <cell r="BH139">
            <v>89</v>
          </cell>
          <cell r="BI139">
            <v>34.5</v>
          </cell>
          <cell r="BJ139">
            <v>16</v>
          </cell>
          <cell r="BK139">
            <v>5</v>
          </cell>
          <cell r="BL139">
            <v>7.6762500000000011E-2</v>
          </cell>
          <cell r="BM139">
            <v>5250</v>
          </cell>
          <cell r="BN139" t="str">
            <v>Writer Convent Big Classic Mrp 12/24/32</v>
          </cell>
          <cell r="BO139" t="str">
            <v>89.00X34.50</v>
          </cell>
          <cell r="BP139" t="str">
            <v>Rulling-Single line-[170 x 220]</v>
          </cell>
          <cell r="BQ139" t="str">
            <v>000091</v>
          </cell>
          <cell r="BR139">
            <v>0.25</v>
          </cell>
        </row>
        <row r="140">
          <cell r="AL140" t="str">
            <v>Writer Convent Big Classic Mrp 24</v>
          </cell>
          <cell r="AM140" t="str">
            <v>Classic</v>
          </cell>
          <cell r="AN140" t="str">
            <v>Writer Convent Big Classic Mrp 12/24/32</v>
          </cell>
          <cell r="AO140">
            <v>1000</v>
          </cell>
          <cell r="AP140" t="str">
            <v>170 x 220</v>
          </cell>
          <cell r="AQ140">
            <v>80</v>
          </cell>
          <cell r="AR140">
            <v>4</v>
          </cell>
          <cell r="AS140" t="str">
            <v>Index</v>
          </cell>
          <cell r="AT140" t="str">
            <v>English</v>
          </cell>
          <cell r="AU140" t="str">
            <v>Pining</v>
          </cell>
          <cell r="AW140">
            <v>75</v>
          </cell>
          <cell r="AX140" t="str">
            <v>4+0</v>
          </cell>
          <cell r="AY140" t="str">
            <v>Half Lamin</v>
          </cell>
          <cell r="AZ140" t="str">
            <v>GB</v>
          </cell>
          <cell r="BA140">
            <v>250</v>
          </cell>
          <cell r="BB140" t="str">
            <v>900 x 702</v>
          </cell>
          <cell r="BC140">
            <v>8</v>
          </cell>
          <cell r="BD140">
            <v>125</v>
          </cell>
          <cell r="BE140">
            <v>1.9743750000000001E-2</v>
          </cell>
          <cell r="BF140" t="str">
            <v>Proprint</v>
          </cell>
          <cell r="BG140">
            <v>50</v>
          </cell>
          <cell r="BH140">
            <v>89</v>
          </cell>
          <cell r="BI140">
            <v>34.5</v>
          </cell>
          <cell r="BJ140">
            <v>16</v>
          </cell>
          <cell r="BK140">
            <v>5</v>
          </cell>
          <cell r="BL140">
            <v>7.6762500000000011E-2</v>
          </cell>
          <cell r="BM140">
            <v>5250</v>
          </cell>
          <cell r="BN140" t="str">
            <v>Writer Convent Big Classic Mrp 12/24/32</v>
          </cell>
          <cell r="BO140" t="str">
            <v>89.00X34.50</v>
          </cell>
          <cell r="BP140" t="str">
            <v>Rulling-English-[170 x 220]</v>
          </cell>
          <cell r="BQ140" t="str">
            <v>000092</v>
          </cell>
          <cell r="BR140">
            <v>0.25</v>
          </cell>
        </row>
        <row r="141">
          <cell r="AL141" t="str">
            <v>Writer Convent Big Classic Mrp 24</v>
          </cell>
          <cell r="AM141" t="str">
            <v>Classic</v>
          </cell>
          <cell r="AN141" t="str">
            <v>Writer Convent Big Classic Mrp 12/24/32</v>
          </cell>
          <cell r="AO141">
            <v>1000</v>
          </cell>
          <cell r="AP141" t="str">
            <v>170 x 220</v>
          </cell>
          <cell r="AQ141">
            <v>80</v>
          </cell>
          <cell r="AR141">
            <v>4</v>
          </cell>
          <cell r="AS141" t="str">
            <v>Index</v>
          </cell>
          <cell r="AT141" t="str">
            <v>12 mm Squire ( Medium)</v>
          </cell>
          <cell r="AU141" t="str">
            <v>Pining</v>
          </cell>
          <cell r="AW141">
            <v>75</v>
          </cell>
          <cell r="AX141" t="str">
            <v>4+0</v>
          </cell>
          <cell r="AY141" t="str">
            <v>Half Lamin</v>
          </cell>
          <cell r="AZ141" t="str">
            <v>GB</v>
          </cell>
          <cell r="BA141">
            <v>250</v>
          </cell>
          <cell r="BB141" t="str">
            <v>900 x 702</v>
          </cell>
          <cell r="BC141">
            <v>8</v>
          </cell>
          <cell r="BD141">
            <v>125</v>
          </cell>
          <cell r="BE141">
            <v>1.9743750000000001E-2</v>
          </cell>
          <cell r="BF141" t="str">
            <v>Proprint</v>
          </cell>
          <cell r="BG141">
            <v>50</v>
          </cell>
          <cell r="BH141">
            <v>89</v>
          </cell>
          <cell r="BI141">
            <v>34.5</v>
          </cell>
          <cell r="BJ141">
            <v>16</v>
          </cell>
          <cell r="BK141">
            <v>5</v>
          </cell>
          <cell r="BL141">
            <v>7.6762500000000011E-2</v>
          </cell>
          <cell r="BM141">
            <v>5250</v>
          </cell>
          <cell r="BN141" t="str">
            <v>Writer Convent Big Classic Mrp 12/24/32</v>
          </cell>
          <cell r="BO141" t="str">
            <v>89.00X34.50</v>
          </cell>
          <cell r="BP141" t="str">
            <v>Rulling-12 mm Squire ( Medium)-[170 x 220]</v>
          </cell>
          <cell r="BQ141" t="str">
            <v>000093</v>
          </cell>
          <cell r="BR141">
            <v>0.25</v>
          </cell>
        </row>
        <row r="142">
          <cell r="AL142" t="str">
            <v>Writer Convent Big Classic Mrp 24</v>
          </cell>
          <cell r="AM142" t="str">
            <v>Classic</v>
          </cell>
          <cell r="AN142" t="str">
            <v>Writer Convent Big Classic Mrp 12/24/32</v>
          </cell>
          <cell r="AO142">
            <v>1000</v>
          </cell>
          <cell r="AP142" t="str">
            <v>170 x 220</v>
          </cell>
          <cell r="AQ142">
            <v>80</v>
          </cell>
          <cell r="AR142">
            <v>4</v>
          </cell>
          <cell r="AS142" t="str">
            <v xml:space="preserve"> 3 In 1</v>
          </cell>
          <cell r="AT142" t="str">
            <v>3 In 1</v>
          </cell>
          <cell r="AU142" t="str">
            <v>Pining</v>
          </cell>
          <cell r="AW142">
            <v>75</v>
          </cell>
          <cell r="AX142" t="str">
            <v>4+0</v>
          </cell>
          <cell r="AY142" t="str">
            <v>Half Lamin</v>
          </cell>
          <cell r="AZ142" t="str">
            <v>GB</v>
          </cell>
          <cell r="BA142">
            <v>250</v>
          </cell>
          <cell r="BB142" t="str">
            <v>900 x 702</v>
          </cell>
          <cell r="BC142">
            <v>8</v>
          </cell>
          <cell r="BD142">
            <v>125</v>
          </cell>
          <cell r="BE142">
            <v>1.9743750000000001E-2</v>
          </cell>
          <cell r="BF142" t="str">
            <v>Proprint</v>
          </cell>
          <cell r="BG142">
            <v>50</v>
          </cell>
          <cell r="BH142">
            <v>89</v>
          </cell>
          <cell r="BI142">
            <v>34.5</v>
          </cell>
          <cell r="BJ142">
            <v>16</v>
          </cell>
          <cell r="BK142">
            <v>5</v>
          </cell>
          <cell r="BL142">
            <v>7.6762500000000011E-2</v>
          </cell>
          <cell r="BM142">
            <v>5250</v>
          </cell>
          <cell r="BN142" t="str">
            <v>Writer Convent Big Classic Mrp 12/24/32</v>
          </cell>
          <cell r="BO142" t="str">
            <v>89.00X34.50</v>
          </cell>
          <cell r="BP142" t="str">
            <v>Rulling-3 In 1-[170 x 220]</v>
          </cell>
          <cell r="BQ142" t="str">
            <v>000094</v>
          </cell>
          <cell r="BR142">
            <v>0.25</v>
          </cell>
        </row>
        <row r="143">
          <cell r="AL143" t="str">
            <v>Writer Convent Big ClassicMrp 24</v>
          </cell>
          <cell r="AM143" t="str">
            <v>Classic</v>
          </cell>
          <cell r="AN143" t="str">
            <v>Writer Convent Big Classic Mrp 12/24/32</v>
          </cell>
          <cell r="AO143">
            <v>1000</v>
          </cell>
          <cell r="AP143" t="str">
            <v>170 x 220</v>
          </cell>
          <cell r="AQ143">
            <v>80</v>
          </cell>
          <cell r="AR143">
            <v>4</v>
          </cell>
          <cell r="AS143" t="str">
            <v>Index</v>
          </cell>
          <cell r="AT143" t="str">
            <v>Hindi /Geometry</v>
          </cell>
          <cell r="AU143" t="str">
            <v>Pining</v>
          </cell>
          <cell r="AW143">
            <v>75</v>
          </cell>
          <cell r="AX143" t="str">
            <v>4+0</v>
          </cell>
          <cell r="AY143" t="str">
            <v>Half Lamin</v>
          </cell>
          <cell r="AZ143" t="str">
            <v>GB</v>
          </cell>
          <cell r="BA143">
            <v>250</v>
          </cell>
          <cell r="BB143" t="str">
            <v>900 x 702</v>
          </cell>
          <cell r="BC143">
            <v>8</v>
          </cell>
          <cell r="BD143">
            <v>125</v>
          </cell>
          <cell r="BE143">
            <v>1.9743750000000001E-2</v>
          </cell>
          <cell r="BF143" t="str">
            <v>Proprint</v>
          </cell>
          <cell r="BG143">
            <v>50</v>
          </cell>
          <cell r="BH143">
            <v>89</v>
          </cell>
          <cell r="BI143">
            <v>34.5</v>
          </cell>
          <cell r="BJ143">
            <v>16</v>
          </cell>
          <cell r="BK143">
            <v>5</v>
          </cell>
          <cell r="BL143">
            <v>7.6762500000000011E-2</v>
          </cell>
          <cell r="BM143">
            <v>5250</v>
          </cell>
          <cell r="BN143" t="str">
            <v>Writer Convent Big Classic Mrp 12/24/32</v>
          </cell>
          <cell r="BO143" t="str">
            <v>89.00X34.50</v>
          </cell>
          <cell r="BP143" t="str">
            <v>Rulling-Hindi /Geometry-[170 x 220]</v>
          </cell>
          <cell r="BQ143" t="str">
            <v>000095</v>
          </cell>
          <cell r="BR143">
            <v>0.25</v>
          </cell>
        </row>
        <row r="144">
          <cell r="AL144" t="str">
            <v>Writer Convent Big Classic Mrp 32</v>
          </cell>
          <cell r="AM144" t="str">
            <v>Classic</v>
          </cell>
          <cell r="AN144" t="str">
            <v>Writer Convent Big Classic Mrp 12/24/32</v>
          </cell>
          <cell r="AO144">
            <v>1000</v>
          </cell>
          <cell r="AP144" t="str">
            <v>170 x 220</v>
          </cell>
          <cell r="AQ144">
            <v>116</v>
          </cell>
          <cell r="AR144">
            <v>4</v>
          </cell>
          <cell r="AS144" t="str">
            <v>Index</v>
          </cell>
          <cell r="AT144" t="str">
            <v>Single line</v>
          </cell>
          <cell r="AU144" t="str">
            <v>Pining</v>
          </cell>
          <cell r="AW144">
            <v>60</v>
          </cell>
          <cell r="AX144" t="str">
            <v>4+0</v>
          </cell>
          <cell r="AY144" t="str">
            <v>Half Lamin</v>
          </cell>
          <cell r="AZ144" t="str">
            <v>GB</v>
          </cell>
          <cell r="BA144">
            <v>250</v>
          </cell>
          <cell r="BB144" t="str">
            <v>900 x 702</v>
          </cell>
          <cell r="BC144">
            <v>8</v>
          </cell>
          <cell r="BD144">
            <v>125</v>
          </cell>
          <cell r="BE144">
            <v>1.9743750000000001E-2</v>
          </cell>
          <cell r="BF144" t="str">
            <v>Proprint</v>
          </cell>
          <cell r="BG144">
            <v>50</v>
          </cell>
          <cell r="BH144">
            <v>89</v>
          </cell>
          <cell r="BI144">
            <v>34.5</v>
          </cell>
          <cell r="BJ144">
            <v>16</v>
          </cell>
          <cell r="BK144">
            <v>7.25</v>
          </cell>
          <cell r="BL144">
            <v>0.11130562500000002</v>
          </cell>
          <cell r="BM144">
            <v>7500</v>
          </cell>
          <cell r="BN144" t="str">
            <v>Writer Convent Big Classic Mrp 12/24/32</v>
          </cell>
          <cell r="BO144" t="str">
            <v>89.00X34.50</v>
          </cell>
          <cell r="BP144" t="str">
            <v>Rulling-Single line-[170 x 220]</v>
          </cell>
          <cell r="BQ144" t="str">
            <v>000091</v>
          </cell>
          <cell r="BR144">
            <v>0.25</v>
          </cell>
        </row>
        <row r="145">
          <cell r="AL145" t="str">
            <v>Writer Convent Big Classic Mrp 32</v>
          </cell>
          <cell r="AM145" t="str">
            <v>Classic</v>
          </cell>
          <cell r="AN145" t="str">
            <v>Writer Convent Big Classic Mrp 12/24/32</v>
          </cell>
          <cell r="AO145">
            <v>1000</v>
          </cell>
          <cell r="AP145" t="str">
            <v>170 x 220</v>
          </cell>
          <cell r="AQ145">
            <v>116</v>
          </cell>
          <cell r="AR145">
            <v>4</v>
          </cell>
          <cell r="AS145" t="str">
            <v>Index</v>
          </cell>
          <cell r="AT145" t="str">
            <v>English</v>
          </cell>
          <cell r="AU145" t="str">
            <v>Pining</v>
          </cell>
          <cell r="AW145">
            <v>60</v>
          </cell>
          <cell r="AX145" t="str">
            <v>4+0</v>
          </cell>
          <cell r="AY145" t="str">
            <v>Half Lamin</v>
          </cell>
          <cell r="AZ145" t="str">
            <v>GB</v>
          </cell>
          <cell r="BA145">
            <v>250</v>
          </cell>
          <cell r="BB145" t="str">
            <v>900 x 702</v>
          </cell>
          <cell r="BC145">
            <v>8</v>
          </cell>
          <cell r="BD145">
            <v>125</v>
          </cell>
          <cell r="BE145">
            <v>1.9743750000000001E-2</v>
          </cell>
          <cell r="BF145" t="str">
            <v>Proprint</v>
          </cell>
          <cell r="BG145">
            <v>50</v>
          </cell>
          <cell r="BH145">
            <v>89</v>
          </cell>
          <cell r="BI145">
            <v>34.5</v>
          </cell>
          <cell r="BJ145">
            <v>16</v>
          </cell>
          <cell r="BK145">
            <v>7.25</v>
          </cell>
          <cell r="BL145">
            <v>0.11130562500000002</v>
          </cell>
          <cell r="BM145">
            <v>7500</v>
          </cell>
          <cell r="BN145" t="str">
            <v>Writer Convent Big Classic Mrp 12/24/32</v>
          </cell>
          <cell r="BO145" t="str">
            <v>89.00X34.50</v>
          </cell>
          <cell r="BP145" t="str">
            <v>Rulling-English-[170 x 220]</v>
          </cell>
          <cell r="BQ145" t="str">
            <v>000092</v>
          </cell>
          <cell r="BR145">
            <v>0.25</v>
          </cell>
        </row>
        <row r="146">
          <cell r="AL146" t="str">
            <v>Writer Convent Big Classic Mrp 32</v>
          </cell>
          <cell r="AM146" t="str">
            <v>Classic</v>
          </cell>
          <cell r="AN146" t="str">
            <v>Writer Convent Big Classic Mrp 12/24/32</v>
          </cell>
          <cell r="AO146">
            <v>1000</v>
          </cell>
          <cell r="AP146" t="str">
            <v>170 x 220</v>
          </cell>
          <cell r="AQ146">
            <v>116</v>
          </cell>
          <cell r="AR146">
            <v>4</v>
          </cell>
          <cell r="AS146" t="str">
            <v>Index</v>
          </cell>
          <cell r="AT146" t="str">
            <v>12 mm Squire ( Medium)</v>
          </cell>
          <cell r="AU146" t="str">
            <v>Pining</v>
          </cell>
          <cell r="AW146">
            <v>60</v>
          </cell>
          <cell r="AX146" t="str">
            <v>4+0</v>
          </cell>
          <cell r="AY146" t="str">
            <v>Half Lamin</v>
          </cell>
          <cell r="AZ146" t="str">
            <v>GB</v>
          </cell>
          <cell r="BA146">
            <v>250</v>
          </cell>
          <cell r="BB146" t="str">
            <v>900 x 702</v>
          </cell>
          <cell r="BC146">
            <v>8</v>
          </cell>
          <cell r="BD146">
            <v>125</v>
          </cell>
          <cell r="BE146">
            <v>1.9743750000000001E-2</v>
          </cell>
          <cell r="BF146" t="str">
            <v>Proprint</v>
          </cell>
          <cell r="BG146">
            <v>50</v>
          </cell>
          <cell r="BH146">
            <v>89</v>
          </cell>
          <cell r="BI146">
            <v>34.5</v>
          </cell>
          <cell r="BJ146">
            <v>16</v>
          </cell>
          <cell r="BK146">
            <v>7.25</v>
          </cell>
          <cell r="BL146">
            <v>0.11130562500000002</v>
          </cell>
          <cell r="BM146">
            <v>7500</v>
          </cell>
          <cell r="BN146" t="str">
            <v>Writer Convent Big Classic Mrp 12/24/32</v>
          </cell>
          <cell r="BO146" t="str">
            <v>89.00X34.50</v>
          </cell>
          <cell r="BP146" t="str">
            <v>Rulling-12 mm Squire ( Medium)-[170 x 220]</v>
          </cell>
          <cell r="BQ146" t="str">
            <v>000093</v>
          </cell>
          <cell r="BR146">
            <v>0.25</v>
          </cell>
        </row>
        <row r="147">
          <cell r="AL147" t="str">
            <v>Writer Convent Big Classic Mrp 32</v>
          </cell>
          <cell r="AM147" t="str">
            <v>Classic</v>
          </cell>
          <cell r="AN147" t="str">
            <v>Writer Convent Big Classic Mrp 12/24/32</v>
          </cell>
          <cell r="AO147">
            <v>1000</v>
          </cell>
          <cell r="AP147" t="str">
            <v>170 x 220</v>
          </cell>
          <cell r="AQ147">
            <v>116</v>
          </cell>
          <cell r="AR147">
            <v>4</v>
          </cell>
          <cell r="AS147" t="str">
            <v xml:space="preserve"> 3 In 1</v>
          </cell>
          <cell r="AT147" t="str">
            <v>3 In 1</v>
          </cell>
          <cell r="AU147" t="str">
            <v>Pining</v>
          </cell>
          <cell r="AW147">
            <v>60</v>
          </cell>
          <cell r="AX147" t="str">
            <v>4+0</v>
          </cell>
          <cell r="AY147" t="str">
            <v>Half Lamin</v>
          </cell>
          <cell r="AZ147" t="str">
            <v>GB</v>
          </cell>
          <cell r="BA147">
            <v>250</v>
          </cell>
          <cell r="BB147" t="str">
            <v>900 x 702</v>
          </cell>
          <cell r="BC147">
            <v>8</v>
          </cell>
          <cell r="BD147">
            <v>125</v>
          </cell>
          <cell r="BE147">
            <v>1.9743750000000001E-2</v>
          </cell>
          <cell r="BF147" t="str">
            <v>Proprint</v>
          </cell>
          <cell r="BG147">
            <v>50</v>
          </cell>
          <cell r="BH147">
            <v>89</v>
          </cell>
          <cell r="BI147">
            <v>34.5</v>
          </cell>
          <cell r="BJ147">
            <v>16</v>
          </cell>
          <cell r="BK147">
            <v>7.25</v>
          </cell>
          <cell r="BL147">
            <v>0.11130562500000002</v>
          </cell>
          <cell r="BM147">
            <v>7500</v>
          </cell>
          <cell r="BN147" t="str">
            <v>Writer Convent Big Classic Mrp 12/24/32</v>
          </cell>
          <cell r="BO147" t="str">
            <v>89.00X34.50</v>
          </cell>
          <cell r="BP147" t="str">
            <v>Rulling-3 In 1-[170 x 220]</v>
          </cell>
          <cell r="BQ147" t="str">
            <v>000094</v>
          </cell>
          <cell r="BR147">
            <v>0.25</v>
          </cell>
        </row>
        <row r="148">
          <cell r="AL148" t="str">
            <v>Writer Convent Big ClassicMrp 32</v>
          </cell>
          <cell r="AM148" t="str">
            <v>Classic</v>
          </cell>
          <cell r="AN148" t="str">
            <v>Writer Convent Big Classic Mrp 12/24/32</v>
          </cell>
          <cell r="AO148">
            <v>1000</v>
          </cell>
          <cell r="AP148" t="str">
            <v>170 x 220</v>
          </cell>
          <cell r="AQ148">
            <v>116</v>
          </cell>
          <cell r="AR148">
            <v>4</v>
          </cell>
          <cell r="AS148" t="str">
            <v>Index</v>
          </cell>
          <cell r="AT148" t="str">
            <v>Hindi /Geometry</v>
          </cell>
          <cell r="AU148" t="str">
            <v>Pining</v>
          </cell>
          <cell r="AW148">
            <v>60</v>
          </cell>
          <cell r="AX148" t="str">
            <v>4+0</v>
          </cell>
          <cell r="AY148" t="str">
            <v>Half Lamin</v>
          </cell>
          <cell r="AZ148" t="str">
            <v>GB</v>
          </cell>
          <cell r="BA148">
            <v>250</v>
          </cell>
          <cell r="BB148" t="str">
            <v>900 x 702</v>
          </cell>
          <cell r="BC148">
            <v>8</v>
          </cell>
          <cell r="BD148">
            <v>125</v>
          </cell>
          <cell r="BE148">
            <v>1.9743750000000001E-2</v>
          </cell>
          <cell r="BF148" t="str">
            <v>Proprint</v>
          </cell>
          <cell r="BG148">
            <v>50</v>
          </cell>
          <cell r="BH148">
            <v>89</v>
          </cell>
          <cell r="BI148">
            <v>34.5</v>
          </cell>
          <cell r="BJ148">
            <v>16</v>
          </cell>
          <cell r="BK148">
            <v>7.25</v>
          </cell>
          <cell r="BL148">
            <v>0.11130562500000002</v>
          </cell>
          <cell r="BM148">
            <v>7500</v>
          </cell>
          <cell r="BN148" t="str">
            <v>Writer Convent Big Classic Mrp 12/24/32</v>
          </cell>
          <cell r="BO148" t="str">
            <v>89.00X34.50</v>
          </cell>
          <cell r="BP148" t="str">
            <v>Rulling-Hindi /Geometry-[170 x 220]</v>
          </cell>
          <cell r="BQ148" t="str">
            <v>000095</v>
          </cell>
          <cell r="BR148">
            <v>0.25</v>
          </cell>
        </row>
        <row r="149">
          <cell r="AL149" t="str">
            <v>Writer  Convent Classic  Mrp 16</v>
          </cell>
          <cell r="AM149" t="str">
            <v>Classic</v>
          </cell>
          <cell r="AN149" t="str">
            <v>Writer  Convent Classic  Mrp 16/24/32</v>
          </cell>
          <cell r="AO149">
            <v>1000</v>
          </cell>
          <cell r="AP149" t="str">
            <v>180 x 240</v>
          </cell>
          <cell r="AQ149">
            <v>40</v>
          </cell>
          <cell r="AR149">
            <v>4</v>
          </cell>
          <cell r="AS149" t="str">
            <v>Index</v>
          </cell>
          <cell r="AT149" t="str">
            <v>Single line</v>
          </cell>
          <cell r="AU149" t="str">
            <v>Pining</v>
          </cell>
          <cell r="AV149">
            <v>25</v>
          </cell>
          <cell r="AW149">
            <v>100</v>
          </cell>
          <cell r="AX149" t="str">
            <v>4+0</v>
          </cell>
          <cell r="AY149" t="str">
            <v>Half Lamin</v>
          </cell>
          <cell r="AZ149" t="str">
            <v>GB</v>
          </cell>
          <cell r="BA149">
            <v>260</v>
          </cell>
          <cell r="BB149" t="str">
            <v>960 x 735</v>
          </cell>
          <cell r="BC149">
            <v>8</v>
          </cell>
          <cell r="BD149">
            <v>125</v>
          </cell>
          <cell r="BE149">
            <v>2.2931999999999998E-2</v>
          </cell>
          <cell r="BF149" t="str">
            <v>Proprint</v>
          </cell>
          <cell r="BG149">
            <v>54</v>
          </cell>
          <cell r="BH149">
            <v>96</v>
          </cell>
          <cell r="BI149">
            <v>36.5</v>
          </cell>
          <cell r="BJ149">
            <v>16</v>
          </cell>
          <cell r="BK149">
            <v>2.5</v>
          </cell>
          <cell r="BL149">
            <v>4.7303999999999992E-2</v>
          </cell>
          <cell r="BM149">
            <v>2750</v>
          </cell>
          <cell r="BN149" t="str">
            <v>Writer  Convent Classic  Mrp 16/24/32</v>
          </cell>
          <cell r="BO149" t="str">
            <v>96.00X36.50</v>
          </cell>
          <cell r="BP149" t="str">
            <v>Rulling-Single line-[180 x 240]</v>
          </cell>
          <cell r="BQ149" t="str">
            <v>000073</v>
          </cell>
          <cell r="BR149">
            <v>0.25</v>
          </cell>
        </row>
        <row r="150">
          <cell r="AL150" t="str">
            <v>Writer  Convent Classic  Mrp 16</v>
          </cell>
          <cell r="AM150" t="str">
            <v>Classic</v>
          </cell>
          <cell r="AN150" t="str">
            <v>Writer  Convent Classic  Mrp 16/24/32</v>
          </cell>
          <cell r="AO150">
            <v>1000</v>
          </cell>
          <cell r="AP150" t="str">
            <v>180 x 240</v>
          </cell>
          <cell r="AQ150">
            <v>40</v>
          </cell>
          <cell r="AR150">
            <v>4</v>
          </cell>
          <cell r="AS150" t="str">
            <v>Index</v>
          </cell>
          <cell r="AT150" t="str">
            <v>English</v>
          </cell>
          <cell r="AU150" t="str">
            <v>Pining</v>
          </cell>
          <cell r="AV150">
            <v>25</v>
          </cell>
          <cell r="AW150">
            <v>100</v>
          </cell>
          <cell r="AX150" t="str">
            <v>4+0</v>
          </cell>
          <cell r="AY150" t="str">
            <v>Half Lamin</v>
          </cell>
          <cell r="AZ150" t="str">
            <v>GB</v>
          </cell>
          <cell r="BA150">
            <v>260</v>
          </cell>
          <cell r="BB150" t="str">
            <v>960 x 735</v>
          </cell>
          <cell r="BC150">
            <v>8</v>
          </cell>
          <cell r="BD150">
            <v>125</v>
          </cell>
          <cell r="BE150">
            <v>2.2931999999999998E-2</v>
          </cell>
          <cell r="BF150" t="str">
            <v>Proprint</v>
          </cell>
          <cell r="BG150">
            <v>54</v>
          </cell>
          <cell r="BH150">
            <v>96</v>
          </cell>
          <cell r="BI150">
            <v>36.5</v>
          </cell>
          <cell r="BJ150">
            <v>16</v>
          </cell>
          <cell r="BK150">
            <v>2.5</v>
          </cell>
          <cell r="BL150">
            <v>4.7303999999999992E-2</v>
          </cell>
          <cell r="BM150">
            <v>2750</v>
          </cell>
          <cell r="BN150" t="str">
            <v>Writer  Convent Classic  Mrp 16/24/32</v>
          </cell>
          <cell r="BO150" t="str">
            <v>96.00X36.50</v>
          </cell>
          <cell r="BP150" t="str">
            <v>Rulling-English-[180 x 240]</v>
          </cell>
          <cell r="BQ150" t="str">
            <v>000074</v>
          </cell>
          <cell r="BR150">
            <v>0.25</v>
          </cell>
        </row>
        <row r="151">
          <cell r="AL151" t="str">
            <v>Writer  Convent Classic  Mrp 16</v>
          </cell>
          <cell r="AM151" t="str">
            <v>Classic</v>
          </cell>
          <cell r="AN151" t="str">
            <v>Writer  Convent Classic  Mrp 16/24/32</v>
          </cell>
          <cell r="AO151">
            <v>1000</v>
          </cell>
          <cell r="AP151" t="str">
            <v>180 x 240</v>
          </cell>
          <cell r="AQ151">
            <v>40</v>
          </cell>
          <cell r="AR151">
            <v>4</v>
          </cell>
          <cell r="AS151" t="str">
            <v>Index</v>
          </cell>
          <cell r="AT151" t="str">
            <v>12 mm Squire ( Medium)</v>
          </cell>
          <cell r="AU151" t="str">
            <v>Pining</v>
          </cell>
          <cell r="AV151">
            <v>25</v>
          </cell>
          <cell r="AW151">
            <v>100</v>
          </cell>
          <cell r="AX151" t="str">
            <v>4+0</v>
          </cell>
          <cell r="AY151" t="str">
            <v>Half Lamin</v>
          </cell>
          <cell r="AZ151" t="str">
            <v>GB</v>
          </cell>
          <cell r="BA151">
            <v>260</v>
          </cell>
          <cell r="BB151" t="str">
            <v>960 x 735</v>
          </cell>
          <cell r="BC151">
            <v>8</v>
          </cell>
          <cell r="BD151">
            <v>125</v>
          </cell>
          <cell r="BE151">
            <v>2.2931999999999998E-2</v>
          </cell>
          <cell r="BF151" t="str">
            <v>Proprint</v>
          </cell>
          <cell r="BG151">
            <v>54</v>
          </cell>
          <cell r="BH151">
            <v>96</v>
          </cell>
          <cell r="BI151">
            <v>36.5</v>
          </cell>
          <cell r="BJ151">
            <v>16</v>
          </cell>
          <cell r="BK151">
            <v>2.5</v>
          </cell>
          <cell r="BL151">
            <v>4.7303999999999992E-2</v>
          </cell>
          <cell r="BM151">
            <v>2750</v>
          </cell>
          <cell r="BN151" t="str">
            <v>Writer  Convent Classic  Mrp 16/24/32</v>
          </cell>
          <cell r="BO151" t="str">
            <v>96.00X36.50</v>
          </cell>
          <cell r="BP151" t="str">
            <v>Rulling-12 mm Squire ( Medium)-[180 x 240]</v>
          </cell>
          <cell r="BQ151" t="str">
            <v>000075</v>
          </cell>
          <cell r="BR151">
            <v>0.25</v>
          </cell>
        </row>
        <row r="152">
          <cell r="AL152" t="str">
            <v>Writer  Convent Classic  Mrp 16</v>
          </cell>
          <cell r="AM152" t="str">
            <v>Classic</v>
          </cell>
          <cell r="AN152" t="str">
            <v>Writer  Convent Classic  Mrp 16/24/32</v>
          </cell>
          <cell r="AO152">
            <v>1000</v>
          </cell>
          <cell r="AP152" t="str">
            <v>180 x 240</v>
          </cell>
          <cell r="AQ152">
            <v>40</v>
          </cell>
          <cell r="AR152">
            <v>4</v>
          </cell>
          <cell r="AS152" t="str">
            <v>Index</v>
          </cell>
          <cell r="AT152" t="str">
            <v>Hindi /Geometry</v>
          </cell>
          <cell r="AU152" t="str">
            <v>Pining</v>
          </cell>
          <cell r="AV152">
            <v>25</v>
          </cell>
          <cell r="AW152">
            <v>100</v>
          </cell>
          <cell r="AX152" t="str">
            <v>4+0</v>
          </cell>
          <cell r="AY152" t="str">
            <v>Half Lamin</v>
          </cell>
          <cell r="AZ152" t="str">
            <v>GB</v>
          </cell>
          <cell r="BA152">
            <v>260</v>
          </cell>
          <cell r="BB152" t="str">
            <v>960 x 735</v>
          </cell>
          <cell r="BC152">
            <v>8</v>
          </cell>
          <cell r="BD152">
            <v>125</v>
          </cell>
          <cell r="BE152">
            <v>2.2931999999999998E-2</v>
          </cell>
          <cell r="BF152" t="str">
            <v>Proprint</v>
          </cell>
          <cell r="BG152">
            <v>54</v>
          </cell>
          <cell r="BH152">
            <v>96</v>
          </cell>
          <cell r="BI152">
            <v>36.5</v>
          </cell>
          <cell r="BJ152">
            <v>16</v>
          </cell>
          <cell r="BK152">
            <v>2.5</v>
          </cell>
          <cell r="BL152">
            <v>4.7303999999999992E-2</v>
          </cell>
          <cell r="BM152">
            <v>2750</v>
          </cell>
          <cell r="BN152" t="str">
            <v>Writer  Convent Classic  Mrp 16/24/32</v>
          </cell>
          <cell r="BO152" t="str">
            <v>96.00X36.50</v>
          </cell>
          <cell r="BP152" t="str">
            <v>Rulling-Hindi /Geometry-[180 x 240]</v>
          </cell>
          <cell r="BQ152" t="str">
            <v>000076</v>
          </cell>
          <cell r="BR152">
            <v>0.25</v>
          </cell>
        </row>
        <row r="153">
          <cell r="AL153" t="str">
            <v>Writer  Convent Classic  Mrp 16</v>
          </cell>
          <cell r="AM153" t="str">
            <v>Classic</v>
          </cell>
          <cell r="AN153" t="str">
            <v>Writer  Convent Classic  Mrp 16/24/32</v>
          </cell>
          <cell r="AO153">
            <v>1000</v>
          </cell>
          <cell r="AP153" t="str">
            <v>180 x 240</v>
          </cell>
          <cell r="AQ153">
            <v>40</v>
          </cell>
          <cell r="AR153">
            <v>4</v>
          </cell>
          <cell r="AS153" t="str">
            <v xml:space="preserve"> 3 In 1</v>
          </cell>
          <cell r="AT153" t="str">
            <v>3 In 1</v>
          </cell>
          <cell r="AU153" t="str">
            <v>Pining</v>
          </cell>
          <cell r="AV153">
            <v>25</v>
          </cell>
          <cell r="AW153">
            <v>100</v>
          </cell>
          <cell r="AX153" t="str">
            <v>4+0</v>
          </cell>
          <cell r="AY153" t="str">
            <v>Half Lamin</v>
          </cell>
          <cell r="AZ153" t="str">
            <v>GB</v>
          </cell>
          <cell r="BA153">
            <v>260</v>
          </cell>
          <cell r="BB153" t="str">
            <v>960 x 735</v>
          </cell>
          <cell r="BC153">
            <v>8</v>
          </cell>
          <cell r="BD153">
            <v>125</v>
          </cell>
          <cell r="BE153">
            <v>2.2931999999999998E-2</v>
          </cell>
          <cell r="BF153" t="str">
            <v>Proprint</v>
          </cell>
          <cell r="BG153">
            <v>54</v>
          </cell>
          <cell r="BH153">
            <v>96</v>
          </cell>
          <cell r="BI153">
            <v>36.5</v>
          </cell>
          <cell r="BJ153">
            <v>16</v>
          </cell>
          <cell r="BK153">
            <v>2.5</v>
          </cell>
          <cell r="BL153">
            <v>4.7303999999999992E-2</v>
          </cell>
          <cell r="BM153">
            <v>2750</v>
          </cell>
          <cell r="BN153" t="str">
            <v>Writer  Convent Classic  Mrp 16/24/32</v>
          </cell>
          <cell r="BO153" t="str">
            <v>96.00X36.50</v>
          </cell>
          <cell r="BP153" t="str">
            <v>Rulling-3 In 1-[180 x 240]</v>
          </cell>
          <cell r="BQ153" t="str">
            <v>000077</v>
          </cell>
          <cell r="BR153">
            <v>0.25</v>
          </cell>
        </row>
        <row r="154">
          <cell r="AL154" t="str">
            <v>Writer  Convent Classic  Mrp 24</v>
          </cell>
          <cell r="AM154" t="str">
            <v>Classic</v>
          </cell>
          <cell r="AN154" t="str">
            <v>Writer  Convent Classic  Mrp 16/24/32</v>
          </cell>
          <cell r="AO154">
            <v>1000</v>
          </cell>
          <cell r="AP154" t="str">
            <v>180 x 240</v>
          </cell>
          <cell r="AQ154">
            <v>72</v>
          </cell>
          <cell r="AR154">
            <v>4</v>
          </cell>
          <cell r="AS154" t="str">
            <v>Index</v>
          </cell>
          <cell r="AT154" t="str">
            <v>Single line</v>
          </cell>
          <cell r="AU154" t="str">
            <v>Pining</v>
          </cell>
          <cell r="AV154">
            <v>15</v>
          </cell>
          <cell r="AW154">
            <v>75</v>
          </cell>
          <cell r="AX154" t="str">
            <v>4+2</v>
          </cell>
          <cell r="AY154" t="str">
            <v>Half Lamin</v>
          </cell>
          <cell r="AZ154" t="str">
            <v>WB</v>
          </cell>
          <cell r="BA154">
            <v>260</v>
          </cell>
          <cell r="BB154" t="str">
            <v>960 x 735</v>
          </cell>
          <cell r="BC154">
            <v>8</v>
          </cell>
          <cell r="BD154">
            <v>125</v>
          </cell>
          <cell r="BE154">
            <v>2.2931999999999998E-2</v>
          </cell>
          <cell r="BF154" t="str">
            <v>Proprint</v>
          </cell>
          <cell r="BG154">
            <v>54</v>
          </cell>
          <cell r="BH154">
            <v>96</v>
          </cell>
          <cell r="BI154">
            <v>36.5</v>
          </cell>
          <cell r="BJ154">
            <v>16</v>
          </cell>
          <cell r="BK154">
            <v>4.5</v>
          </cell>
          <cell r="BL154">
            <v>8.5147199999999978E-2</v>
          </cell>
          <cell r="BM154">
            <v>4750</v>
          </cell>
          <cell r="BN154" t="str">
            <v>Writer  Convent Classic  Mrp 16/24/32</v>
          </cell>
          <cell r="BO154" t="str">
            <v>96.00X36.50</v>
          </cell>
          <cell r="BP154" t="str">
            <v>Rulling-Single line-[180 x 240]</v>
          </cell>
          <cell r="BQ154" t="str">
            <v>000078</v>
          </cell>
          <cell r="BR154">
            <v>0.25</v>
          </cell>
        </row>
        <row r="155">
          <cell r="AL155" t="str">
            <v>Writer  Convent Classic  Mrp 24</v>
          </cell>
          <cell r="AM155" t="str">
            <v>Classic</v>
          </cell>
          <cell r="AN155" t="str">
            <v>Writer  Convent Classic  Mrp 16/24/32</v>
          </cell>
          <cell r="AO155">
            <v>1000</v>
          </cell>
          <cell r="AP155" t="str">
            <v>180 x 240</v>
          </cell>
          <cell r="AQ155">
            <v>72</v>
          </cell>
          <cell r="AR155">
            <v>4</v>
          </cell>
          <cell r="AS155" t="str">
            <v>Index</v>
          </cell>
          <cell r="AT155" t="str">
            <v>English</v>
          </cell>
          <cell r="AU155" t="str">
            <v>Pining</v>
          </cell>
          <cell r="AV155">
            <v>15</v>
          </cell>
          <cell r="AW155">
            <v>75</v>
          </cell>
          <cell r="AX155" t="str">
            <v>4+2</v>
          </cell>
          <cell r="AY155" t="str">
            <v>Half Lamin</v>
          </cell>
          <cell r="AZ155" t="str">
            <v>WB</v>
          </cell>
          <cell r="BA155">
            <v>260</v>
          </cell>
          <cell r="BB155" t="str">
            <v>960 x 735</v>
          </cell>
          <cell r="BC155">
            <v>8</v>
          </cell>
          <cell r="BD155">
            <v>125</v>
          </cell>
          <cell r="BE155">
            <v>2.2931999999999998E-2</v>
          </cell>
          <cell r="BF155" t="str">
            <v>Proprint</v>
          </cell>
          <cell r="BG155">
            <v>54</v>
          </cell>
          <cell r="BH155">
            <v>96</v>
          </cell>
          <cell r="BI155">
            <v>36.5</v>
          </cell>
          <cell r="BJ155">
            <v>16</v>
          </cell>
          <cell r="BK155">
            <v>4.5</v>
          </cell>
          <cell r="BL155">
            <v>8.5147199999999978E-2</v>
          </cell>
          <cell r="BM155">
            <v>4750</v>
          </cell>
          <cell r="BN155" t="str">
            <v>Writer  Convent Classic  Mrp 16/24/32</v>
          </cell>
          <cell r="BO155" t="str">
            <v>96.00X36.50</v>
          </cell>
          <cell r="BP155" t="str">
            <v>Rulling-English-[180 x 240]</v>
          </cell>
          <cell r="BQ155" t="str">
            <v>000079</v>
          </cell>
          <cell r="BR155">
            <v>0.25</v>
          </cell>
        </row>
        <row r="156">
          <cell r="AL156" t="str">
            <v>Writer  Convent Classic  Mrp 24</v>
          </cell>
          <cell r="AM156" t="str">
            <v>Classic</v>
          </cell>
          <cell r="AN156" t="str">
            <v>Writer  Convent Classic  Mrp 16/24/32</v>
          </cell>
          <cell r="AO156">
            <v>1000</v>
          </cell>
          <cell r="AP156" t="str">
            <v>180 x 240</v>
          </cell>
          <cell r="AQ156">
            <v>72</v>
          </cell>
          <cell r="AR156">
            <v>4</v>
          </cell>
          <cell r="AS156" t="str">
            <v>Index</v>
          </cell>
          <cell r="AT156" t="str">
            <v>12 mm Squire ( Medium)</v>
          </cell>
          <cell r="AU156" t="str">
            <v>Pining</v>
          </cell>
          <cell r="AV156">
            <v>15</v>
          </cell>
          <cell r="AW156">
            <v>75</v>
          </cell>
          <cell r="AX156" t="str">
            <v>4+2</v>
          </cell>
          <cell r="AY156" t="str">
            <v>Half Lamin</v>
          </cell>
          <cell r="AZ156" t="str">
            <v>WB</v>
          </cell>
          <cell r="BA156">
            <v>260</v>
          </cell>
          <cell r="BB156" t="str">
            <v>960 x 735</v>
          </cell>
          <cell r="BC156">
            <v>8</v>
          </cell>
          <cell r="BD156">
            <v>125</v>
          </cell>
          <cell r="BE156">
            <v>2.2931999999999998E-2</v>
          </cell>
          <cell r="BF156" t="str">
            <v>Proprint</v>
          </cell>
          <cell r="BG156">
            <v>54</v>
          </cell>
          <cell r="BH156">
            <v>96</v>
          </cell>
          <cell r="BI156">
            <v>36.5</v>
          </cell>
          <cell r="BJ156">
            <v>16</v>
          </cell>
          <cell r="BK156">
            <v>4.5</v>
          </cell>
          <cell r="BL156">
            <v>8.5147199999999978E-2</v>
          </cell>
          <cell r="BM156">
            <v>4750</v>
          </cell>
          <cell r="BN156" t="str">
            <v>Writer  Convent Classic  Mrp 16/24/32</v>
          </cell>
          <cell r="BO156" t="str">
            <v>96.00X36.50</v>
          </cell>
          <cell r="BP156" t="str">
            <v>Rulling-12 mm Squire ( Medium)-[180 x 240]</v>
          </cell>
          <cell r="BQ156" t="str">
            <v>000080</v>
          </cell>
          <cell r="BR156">
            <v>0.25</v>
          </cell>
        </row>
        <row r="157">
          <cell r="AL157" t="str">
            <v>Writer  Convent Classic  Mrp 24</v>
          </cell>
          <cell r="AM157" t="str">
            <v>Classic</v>
          </cell>
          <cell r="AN157" t="str">
            <v>Writer  Convent Classic  Mrp 16/24/32</v>
          </cell>
          <cell r="AO157">
            <v>1000</v>
          </cell>
          <cell r="AP157" t="str">
            <v>180 x 240</v>
          </cell>
          <cell r="AQ157">
            <v>72</v>
          </cell>
          <cell r="AR157">
            <v>4</v>
          </cell>
          <cell r="AS157" t="str">
            <v>Index</v>
          </cell>
          <cell r="AT157" t="str">
            <v>Hindi /Geometry</v>
          </cell>
          <cell r="AU157" t="str">
            <v>Pining</v>
          </cell>
          <cell r="AV157">
            <v>15</v>
          </cell>
          <cell r="AW157">
            <v>75</v>
          </cell>
          <cell r="AX157" t="str">
            <v>4+2</v>
          </cell>
          <cell r="AY157" t="str">
            <v>Half Lamin</v>
          </cell>
          <cell r="AZ157" t="str">
            <v>WB</v>
          </cell>
          <cell r="BA157">
            <v>260</v>
          </cell>
          <cell r="BB157" t="str">
            <v>960 x 735</v>
          </cell>
          <cell r="BC157">
            <v>8</v>
          </cell>
          <cell r="BD157">
            <v>125</v>
          </cell>
          <cell r="BE157">
            <v>2.2931999999999998E-2</v>
          </cell>
          <cell r="BF157" t="str">
            <v>Proprint</v>
          </cell>
          <cell r="BG157">
            <v>54</v>
          </cell>
          <cell r="BH157">
            <v>96</v>
          </cell>
          <cell r="BI157">
            <v>36.5</v>
          </cell>
          <cell r="BJ157">
            <v>16</v>
          </cell>
          <cell r="BK157">
            <v>4.5</v>
          </cell>
          <cell r="BL157">
            <v>8.5147199999999978E-2</v>
          </cell>
          <cell r="BM157">
            <v>4750</v>
          </cell>
          <cell r="BN157" t="str">
            <v>Writer  Convent Classic  Mrp 16/24/32</v>
          </cell>
          <cell r="BO157" t="str">
            <v>96.00X36.50</v>
          </cell>
          <cell r="BP157" t="str">
            <v>Rulling-Hindi /Geometry-[180 x 240]</v>
          </cell>
          <cell r="BQ157" t="str">
            <v>000081</v>
          </cell>
          <cell r="BR157">
            <v>0.25</v>
          </cell>
        </row>
        <row r="158">
          <cell r="AL158" t="str">
            <v>Writer  Convent Classic  Mrp 24</v>
          </cell>
          <cell r="AM158" t="str">
            <v>Classic</v>
          </cell>
          <cell r="AN158" t="str">
            <v>Writer  Convent Classic  Mrp 16/24/32</v>
          </cell>
          <cell r="AO158">
            <v>1000</v>
          </cell>
          <cell r="AP158" t="str">
            <v>180 x 240</v>
          </cell>
          <cell r="AQ158">
            <v>72</v>
          </cell>
          <cell r="AR158">
            <v>4</v>
          </cell>
          <cell r="AS158" t="str">
            <v xml:space="preserve"> 3 In 1</v>
          </cell>
          <cell r="AT158" t="str">
            <v>3 In 1</v>
          </cell>
          <cell r="AU158" t="str">
            <v>Pining</v>
          </cell>
          <cell r="AV158">
            <v>15</v>
          </cell>
          <cell r="AW158">
            <v>75</v>
          </cell>
          <cell r="AX158" t="str">
            <v>4+2</v>
          </cell>
          <cell r="AY158" t="str">
            <v>Half Lamin</v>
          </cell>
          <cell r="AZ158" t="str">
            <v>WB</v>
          </cell>
          <cell r="BA158">
            <v>260</v>
          </cell>
          <cell r="BB158" t="str">
            <v>960 x 735</v>
          </cell>
          <cell r="BC158">
            <v>8</v>
          </cell>
          <cell r="BD158">
            <v>125</v>
          </cell>
          <cell r="BE158">
            <v>2.2931999999999998E-2</v>
          </cell>
          <cell r="BF158" t="str">
            <v>Proprint</v>
          </cell>
          <cell r="BG158">
            <v>54</v>
          </cell>
          <cell r="BH158">
            <v>96</v>
          </cell>
          <cell r="BI158">
            <v>36.5</v>
          </cell>
          <cell r="BJ158">
            <v>16</v>
          </cell>
          <cell r="BK158">
            <v>4.5</v>
          </cell>
          <cell r="BL158">
            <v>8.5147199999999978E-2</v>
          </cell>
          <cell r="BM158">
            <v>4750</v>
          </cell>
          <cell r="BN158" t="str">
            <v>Writer  Convent Classic  Mrp 16/24/32</v>
          </cell>
          <cell r="BO158" t="str">
            <v>96.00X36.50</v>
          </cell>
          <cell r="BP158" t="str">
            <v>Rulling-3 In 1-[180 x 240]</v>
          </cell>
          <cell r="BQ158" t="str">
            <v>000082</v>
          </cell>
          <cell r="BR158">
            <v>0.25</v>
          </cell>
        </row>
        <row r="159">
          <cell r="AL159" t="str">
            <v>Writer  Convent Classic  Mrp 32</v>
          </cell>
          <cell r="AM159" t="str">
            <v>Classic</v>
          </cell>
          <cell r="AN159" t="str">
            <v>Writer  Convent Classic  Mrp 16/24/32</v>
          </cell>
          <cell r="AO159">
            <v>1000</v>
          </cell>
          <cell r="AP159" t="str">
            <v>180 x 240</v>
          </cell>
          <cell r="AQ159">
            <v>96</v>
          </cell>
          <cell r="AR159">
            <v>4</v>
          </cell>
          <cell r="AS159" t="str">
            <v>Index</v>
          </cell>
          <cell r="AT159" t="str">
            <v>Single line</v>
          </cell>
          <cell r="AU159" t="str">
            <v>Pining</v>
          </cell>
          <cell r="AV159">
            <v>12</v>
          </cell>
          <cell r="AW159">
            <v>60</v>
          </cell>
          <cell r="AX159" t="str">
            <v>4+2</v>
          </cell>
          <cell r="AY159" t="str">
            <v>Half Lamin</v>
          </cell>
          <cell r="AZ159" t="str">
            <v>WB</v>
          </cell>
          <cell r="BA159">
            <v>260</v>
          </cell>
          <cell r="BB159" t="str">
            <v>960 x 735</v>
          </cell>
          <cell r="BC159">
            <v>8</v>
          </cell>
          <cell r="BD159">
            <v>125</v>
          </cell>
          <cell r="BE159">
            <v>2.2931999999999998E-2</v>
          </cell>
          <cell r="BF159" t="str">
            <v>Proprint</v>
          </cell>
          <cell r="BG159">
            <v>54</v>
          </cell>
          <cell r="BH159">
            <v>96</v>
          </cell>
          <cell r="BI159">
            <v>36.5</v>
          </cell>
          <cell r="BJ159">
            <v>16</v>
          </cell>
          <cell r="BK159">
            <v>6</v>
          </cell>
          <cell r="BL159">
            <v>0.11352959999999998</v>
          </cell>
          <cell r="BM159">
            <v>6250</v>
          </cell>
          <cell r="BN159" t="str">
            <v>Writer  Convent Classic  Mrp 16/24/32</v>
          </cell>
          <cell r="BO159" t="str">
            <v>96.00X36.50</v>
          </cell>
          <cell r="BP159" t="str">
            <v>Rulling-Single line-[180 x 240]</v>
          </cell>
          <cell r="BQ159" t="str">
            <v>000078</v>
          </cell>
          <cell r="BR159">
            <v>0.25</v>
          </cell>
        </row>
        <row r="160">
          <cell r="AL160" t="str">
            <v>Writer  Convent Classic  Mrp 32</v>
          </cell>
          <cell r="AM160" t="str">
            <v>Classic</v>
          </cell>
          <cell r="AN160" t="str">
            <v>Writer  Convent Classic  Mrp 16/24/32</v>
          </cell>
          <cell r="AO160">
            <v>1000</v>
          </cell>
          <cell r="AP160" t="str">
            <v>180 x 240</v>
          </cell>
          <cell r="AQ160">
            <v>96</v>
          </cell>
          <cell r="AR160">
            <v>4</v>
          </cell>
          <cell r="AS160" t="str">
            <v>Index</v>
          </cell>
          <cell r="AT160" t="str">
            <v>English</v>
          </cell>
          <cell r="AU160" t="str">
            <v>Pining</v>
          </cell>
          <cell r="AV160">
            <v>12</v>
          </cell>
          <cell r="AW160">
            <v>60</v>
          </cell>
          <cell r="AX160" t="str">
            <v>4+2</v>
          </cell>
          <cell r="AY160" t="str">
            <v>Half Lamin</v>
          </cell>
          <cell r="AZ160" t="str">
            <v>WB</v>
          </cell>
          <cell r="BA160">
            <v>260</v>
          </cell>
          <cell r="BB160" t="str">
            <v>960 x 735</v>
          </cell>
          <cell r="BC160">
            <v>8</v>
          </cell>
          <cell r="BD160">
            <v>125</v>
          </cell>
          <cell r="BE160">
            <v>2.2931999999999998E-2</v>
          </cell>
          <cell r="BF160" t="str">
            <v>Proprint</v>
          </cell>
          <cell r="BG160">
            <v>54</v>
          </cell>
          <cell r="BH160">
            <v>96</v>
          </cell>
          <cell r="BI160">
            <v>36.5</v>
          </cell>
          <cell r="BJ160">
            <v>16</v>
          </cell>
          <cell r="BK160">
            <v>6</v>
          </cell>
          <cell r="BL160">
            <v>0.11352959999999998</v>
          </cell>
          <cell r="BM160">
            <v>6250</v>
          </cell>
          <cell r="BN160" t="str">
            <v>Writer  Convent Classic  Mrp 16/24/32</v>
          </cell>
          <cell r="BO160" t="str">
            <v>96.00X36.50</v>
          </cell>
          <cell r="BP160" t="str">
            <v>Rulling-English-[180 x 240]</v>
          </cell>
          <cell r="BQ160" t="str">
            <v>000079</v>
          </cell>
          <cell r="BR160">
            <v>0.25</v>
          </cell>
        </row>
        <row r="161">
          <cell r="AL161" t="str">
            <v>Writer  Convent Classic  Mrp 32</v>
          </cell>
          <cell r="AM161" t="str">
            <v>Classic</v>
          </cell>
          <cell r="AN161" t="str">
            <v>Writer  Convent Classic  Mrp 16/24/32</v>
          </cell>
          <cell r="AO161">
            <v>1000</v>
          </cell>
          <cell r="AP161" t="str">
            <v>180 x 240</v>
          </cell>
          <cell r="AQ161">
            <v>96</v>
          </cell>
          <cell r="AR161">
            <v>4</v>
          </cell>
          <cell r="AS161" t="str">
            <v>Index</v>
          </cell>
          <cell r="AT161" t="str">
            <v>12 mm Squire ( Medium)</v>
          </cell>
          <cell r="AU161" t="str">
            <v>Pining</v>
          </cell>
          <cell r="AV161">
            <v>12</v>
          </cell>
          <cell r="AW161">
            <v>60</v>
          </cell>
          <cell r="AX161" t="str">
            <v>4+2</v>
          </cell>
          <cell r="AY161" t="str">
            <v>Half Lamin</v>
          </cell>
          <cell r="AZ161" t="str">
            <v>WB</v>
          </cell>
          <cell r="BA161">
            <v>260</v>
          </cell>
          <cell r="BB161" t="str">
            <v>960 x 735</v>
          </cell>
          <cell r="BC161">
            <v>8</v>
          </cell>
          <cell r="BD161">
            <v>125</v>
          </cell>
          <cell r="BE161">
            <v>2.2931999999999998E-2</v>
          </cell>
          <cell r="BF161" t="str">
            <v>Proprint</v>
          </cell>
          <cell r="BG161">
            <v>54</v>
          </cell>
          <cell r="BH161">
            <v>96</v>
          </cell>
          <cell r="BI161">
            <v>36.5</v>
          </cell>
          <cell r="BJ161">
            <v>16</v>
          </cell>
          <cell r="BK161">
            <v>6</v>
          </cell>
          <cell r="BL161">
            <v>0.11352959999999998</v>
          </cell>
          <cell r="BM161">
            <v>6250</v>
          </cell>
          <cell r="BN161" t="str">
            <v>Writer  Convent Classic  Mrp 16/24/32</v>
          </cell>
          <cell r="BO161" t="str">
            <v>96.00X36.50</v>
          </cell>
          <cell r="BP161" t="str">
            <v>Rulling-12 mm Squire ( Medium)-[180 x 240]</v>
          </cell>
          <cell r="BQ161" t="str">
            <v>000080</v>
          </cell>
          <cell r="BR161">
            <v>0.25</v>
          </cell>
        </row>
        <row r="162">
          <cell r="AL162" t="str">
            <v>Writer  Convent Classic  Mrp 32</v>
          </cell>
          <cell r="AM162" t="str">
            <v>Classic</v>
          </cell>
          <cell r="AN162" t="str">
            <v>Writer  Convent Classic  Mrp 16/24/32</v>
          </cell>
          <cell r="AO162">
            <v>1000</v>
          </cell>
          <cell r="AP162" t="str">
            <v>180 x 240</v>
          </cell>
          <cell r="AQ162">
            <v>96</v>
          </cell>
          <cell r="AR162">
            <v>4</v>
          </cell>
          <cell r="AS162" t="str">
            <v>Index</v>
          </cell>
          <cell r="AT162" t="str">
            <v>Hindi /Geometry</v>
          </cell>
          <cell r="AU162" t="str">
            <v>Pining</v>
          </cell>
          <cell r="AV162">
            <v>12</v>
          </cell>
          <cell r="AW162">
            <v>60</v>
          </cell>
          <cell r="AX162" t="str">
            <v>4+2</v>
          </cell>
          <cell r="AY162" t="str">
            <v>Half Lamin</v>
          </cell>
          <cell r="AZ162" t="str">
            <v>WB</v>
          </cell>
          <cell r="BA162">
            <v>260</v>
          </cell>
          <cell r="BB162" t="str">
            <v>960 x 735</v>
          </cell>
          <cell r="BC162">
            <v>8</v>
          </cell>
          <cell r="BD162">
            <v>125</v>
          </cell>
          <cell r="BE162">
            <v>2.2931999999999998E-2</v>
          </cell>
          <cell r="BF162" t="str">
            <v>Proprint</v>
          </cell>
          <cell r="BG162">
            <v>54</v>
          </cell>
          <cell r="BH162">
            <v>96</v>
          </cell>
          <cell r="BI162">
            <v>36.5</v>
          </cell>
          <cell r="BJ162">
            <v>16</v>
          </cell>
          <cell r="BK162">
            <v>6</v>
          </cell>
          <cell r="BL162">
            <v>0.11352959999999998</v>
          </cell>
          <cell r="BM162">
            <v>6250</v>
          </cell>
          <cell r="BN162" t="str">
            <v>Writer  Convent Classic  Mrp 16/24/32</v>
          </cell>
          <cell r="BO162" t="str">
            <v>96.00X36.50</v>
          </cell>
          <cell r="BP162" t="str">
            <v>Rulling-Hindi /Geometry-[180 x 240]</v>
          </cell>
          <cell r="BQ162" t="str">
            <v>000081</v>
          </cell>
          <cell r="BR162">
            <v>0.25</v>
          </cell>
        </row>
        <row r="163">
          <cell r="AL163" t="str">
            <v>Writer  Convent Classic  Mrp 32</v>
          </cell>
          <cell r="AM163" t="str">
            <v>Classic</v>
          </cell>
          <cell r="AN163" t="str">
            <v>Writer  Convent Classic  Mrp 16/24/32</v>
          </cell>
          <cell r="AO163">
            <v>1000</v>
          </cell>
          <cell r="AP163" t="str">
            <v>180 x 240</v>
          </cell>
          <cell r="AQ163">
            <v>96</v>
          </cell>
          <cell r="AR163">
            <v>4</v>
          </cell>
          <cell r="AS163" t="str">
            <v xml:space="preserve"> 3 In 1</v>
          </cell>
          <cell r="AT163" t="str">
            <v>3 In 1</v>
          </cell>
          <cell r="AU163" t="str">
            <v>Pining</v>
          </cell>
          <cell r="AV163">
            <v>12</v>
          </cell>
          <cell r="AW163">
            <v>60</v>
          </cell>
          <cell r="AX163" t="str">
            <v>4+2</v>
          </cell>
          <cell r="AY163" t="str">
            <v>Half Lamin</v>
          </cell>
          <cell r="AZ163" t="str">
            <v>WB</v>
          </cell>
          <cell r="BA163">
            <v>260</v>
          </cell>
          <cell r="BB163" t="str">
            <v>960 x 735</v>
          </cell>
          <cell r="BC163">
            <v>8</v>
          </cell>
          <cell r="BD163">
            <v>125</v>
          </cell>
          <cell r="BE163">
            <v>2.2931999999999998E-2</v>
          </cell>
          <cell r="BF163" t="str">
            <v>Proprint</v>
          </cell>
          <cell r="BG163">
            <v>54</v>
          </cell>
          <cell r="BH163">
            <v>96</v>
          </cell>
          <cell r="BI163">
            <v>36.5</v>
          </cell>
          <cell r="BJ163">
            <v>16</v>
          </cell>
          <cell r="BK163">
            <v>6</v>
          </cell>
          <cell r="BL163">
            <v>0.11352959999999998</v>
          </cell>
          <cell r="BM163">
            <v>6250</v>
          </cell>
          <cell r="BN163" t="str">
            <v>Writer  Convent Classic  Mrp 16/24/32</v>
          </cell>
          <cell r="BO163" t="str">
            <v>96.00X36.50</v>
          </cell>
          <cell r="BP163" t="str">
            <v>Rulling-3 In 1-[180 x 240]</v>
          </cell>
          <cell r="BQ163" t="str">
            <v>000082</v>
          </cell>
          <cell r="BR163">
            <v>0.25</v>
          </cell>
        </row>
        <row r="164">
          <cell r="AL164" t="str">
            <v>Writer  Convent Classic  Mrp 48</v>
          </cell>
          <cell r="AM164" t="str">
            <v>Classic</v>
          </cell>
          <cell r="AN164" t="str">
            <v>Writer  Convent Classic  Mrp 48/65</v>
          </cell>
          <cell r="AO164">
            <v>1000</v>
          </cell>
          <cell r="AP164" t="str">
            <v>180 x 240</v>
          </cell>
          <cell r="AQ164">
            <v>156</v>
          </cell>
          <cell r="AR164">
            <v>4</v>
          </cell>
          <cell r="AS164" t="str">
            <v>Index</v>
          </cell>
          <cell r="AT164" t="str">
            <v>Single line</v>
          </cell>
          <cell r="AU164" t="str">
            <v>Pining</v>
          </cell>
          <cell r="AV164">
            <v>8</v>
          </cell>
          <cell r="AW164">
            <v>40</v>
          </cell>
          <cell r="AX164" t="str">
            <v>4+2</v>
          </cell>
          <cell r="AY164" t="str">
            <v>Half Lamin</v>
          </cell>
          <cell r="AZ164" t="str">
            <v>WB</v>
          </cell>
          <cell r="BA164">
            <v>260</v>
          </cell>
          <cell r="BB164" t="str">
            <v>960 x 735</v>
          </cell>
          <cell r="BC164">
            <v>8</v>
          </cell>
          <cell r="BD164">
            <v>125</v>
          </cell>
          <cell r="BE164">
            <v>2.2931999999999998E-2</v>
          </cell>
          <cell r="BF164" t="str">
            <v>Proprint</v>
          </cell>
          <cell r="BG164">
            <v>54</v>
          </cell>
          <cell r="BH164">
            <v>96</v>
          </cell>
          <cell r="BI164">
            <v>36.5</v>
          </cell>
          <cell r="BJ164">
            <v>16</v>
          </cell>
          <cell r="BK164">
            <v>9.75</v>
          </cell>
          <cell r="BL164">
            <v>0.18448559999999997</v>
          </cell>
          <cell r="BM164">
            <v>10000</v>
          </cell>
          <cell r="BN164" t="str">
            <v>Writer  Convent Classic  Mrp 48/65</v>
          </cell>
          <cell r="BO164" t="str">
            <v>96.00X36.50</v>
          </cell>
          <cell r="BP164" t="str">
            <v>Rulling-Single line-[180 x 240]</v>
          </cell>
          <cell r="BQ164" t="str">
            <v>000068</v>
          </cell>
          <cell r="BR164">
            <v>0.25</v>
          </cell>
        </row>
        <row r="165">
          <cell r="AL165" t="str">
            <v>Writer  Convent Classic  Mrp 48</v>
          </cell>
          <cell r="AM165" t="str">
            <v>Classic</v>
          </cell>
          <cell r="AN165" t="str">
            <v>Writer  Convent Classic  Mrp 48/65</v>
          </cell>
          <cell r="AO165">
            <v>1000</v>
          </cell>
          <cell r="AP165" t="str">
            <v>180 x 240</v>
          </cell>
          <cell r="AQ165">
            <v>156</v>
          </cell>
          <cell r="AR165">
            <v>4</v>
          </cell>
          <cell r="AS165" t="str">
            <v>Index</v>
          </cell>
          <cell r="AT165" t="str">
            <v>English</v>
          </cell>
          <cell r="AU165" t="str">
            <v>Pining</v>
          </cell>
          <cell r="AV165">
            <v>8</v>
          </cell>
          <cell r="AW165">
            <v>40</v>
          </cell>
          <cell r="AX165" t="str">
            <v>4+2</v>
          </cell>
          <cell r="AY165" t="str">
            <v>Half Lamin</v>
          </cell>
          <cell r="AZ165" t="str">
            <v>WB</v>
          </cell>
          <cell r="BA165">
            <v>260</v>
          </cell>
          <cell r="BB165" t="str">
            <v>960 x 735</v>
          </cell>
          <cell r="BC165">
            <v>8</v>
          </cell>
          <cell r="BD165">
            <v>125</v>
          </cell>
          <cell r="BE165">
            <v>2.2931999999999998E-2</v>
          </cell>
          <cell r="BF165" t="str">
            <v>Proprint</v>
          </cell>
          <cell r="BG165">
            <v>54</v>
          </cell>
          <cell r="BH165">
            <v>96</v>
          </cell>
          <cell r="BI165">
            <v>36.5</v>
          </cell>
          <cell r="BJ165">
            <v>16</v>
          </cell>
          <cell r="BK165">
            <v>9.75</v>
          </cell>
          <cell r="BL165">
            <v>0.18448559999999997</v>
          </cell>
          <cell r="BM165">
            <v>10000</v>
          </cell>
          <cell r="BN165" t="str">
            <v>Writer  Convent Classic  Mrp 48/65</v>
          </cell>
          <cell r="BO165" t="str">
            <v>96.00X36.50</v>
          </cell>
          <cell r="BP165" t="str">
            <v>Rulling-English-[180 x 240]</v>
          </cell>
          <cell r="BQ165" t="str">
            <v>000069</v>
          </cell>
          <cell r="BR165">
            <v>0.25</v>
          </cell>
        </row>
        <row r="166">
          <cell r="AL166" t="str">
            <v>Writer  Convent Classic  Mrp 48</v>
          </cell>
          <cell r="AM166" t="str">
            <v>Classic</v>
          </cell>
          <cell r="AN166" t="str">
            <v>Writer  Convent Classic  Mrp 48/65</v>
          </cell>
          <cell r="AO166">
            <v>1000</v>
          </cell>
          <cell r="AP166" t="str">
            <v>180 x 240</v>
          </cell>
          <cell r="AQ166">
            <v>156</v>
          </cell>
          <cell r="AR166">
            <v>4</v>
          </cell>
          <cell r="AS166" t="str">
            <v>Index</v>
          </cell>
          <cell r="AT166" t="str">
            <v>10 mm Squire (small)</v>
          </cell>
          <cell r="AU166" t="str">
            <v>Pining</v>
          </cell>
          <cell r="AV166">
            <v>8</v>
          </cell>
          <cell r="AW166">
            <v>40</v>
          </cell>
          <cell r="AX166" t="str">
            <v>4+2</v>
          </cell>
          <cell r="AY166" t="str">
            <v>Half Lamin</v>
          </cell>
          <cell r="AZ166" t="str">
            <v>WB</v>
          </cell>
          <cell r="BA166">
            <v>260</v>
          </cell>
          <cell r="BB166" t="str">
            <v>960 x 735</v>
          </cell>
          <cell r="BC166">
            <v>8</v>
          </cell>
          <cell r="BD166">
            <v>125</v>
          </cell>
          <cell r="BE166">
            <v>2.2931999999999998E-2</v>
          </cell>
          <cell r="BF166" t="str">
            <v>Proprint</v>
          </cell>
          <cell r="BG166">
            <v>54</v>
          </cell>
          <cell r="BH166">
            <v>96</v>
          </cell>
          <cell r="BI166">
            <v>36.5</v>
          </cell>
          <cell r="BJ166">
            <v>16</v>
          </cell>
          <cell r="BK166">
            <v>9.75</v>
          </cell>
          <cell r="BL166">
            <v>0.18448559999999997</v>
          </cell>
          <cell r="BM166">
            <v>10000</v>
          </cell>
          <cell r="BN166" t="str">
            <v>Writer  Convent Classic  Mrp 48/65</v>
          </cell>
          <cell r="BO166" t="str">
            <v>96.00X36.50</v>
          </cell>
          <cell r="BP166" t="str">
            <v>Rulling-10 mm Squire (small)-[180 x 240]</v>
          </cell>
          <cell r="BQ166" t="str">
            <v>000070</v>
          </cell>
          <cell r="BR166">
            <v>0.25</v>
          </cell>
        </row>
        <row r="167">
          <cell r="AL167" t="str">
            <v>Writer  Convent Classic  Mrp 48</v>
          </cell>
          <cell r="AM167" t="str">
            <v>Classic</v>
          </cell>
          <cell r="AN167" t="str">
            <v>Writer  Convent Classic  Mrp 48/65</v>
          </cell>
          <cell r="AO167">
            <v>1000</v>
          </cell>
          <cell r="AP167" t="str">
            <v>180 x 240</v>
          </cell>
          <cell r="AQ167">
            <v>156</v>
          </cell>
          <cell r="AR167">
            <v>4</v>
          </cell>
          <cell r="AS167" t="str">
            <v>Index</v>
          </cell>
          <cell r="AT167" t="str">
            <v>12 mm Squire ( Medium)</v>
          </cell>
          <cell r="AU167" t="str">
            <v>Pining</v>
          </cell>
          <cell r="AV167">
            <v>8</v>
          </cell>
          <cell r="AW167">
            <v>40</v>
          </cell>
          <cell r="AX167" t="str">
            <v>4+2</v>
          </cell>
          <cell r="AY167" t="str">
            <v>Half Lamin</v>
          </cell>
          <cell r="AZ167" t="str">
            <v>WB</v>
          </cell>
          <cell r="BA167">
            <v>260</v>
          </cell>
          <cell r="BB167" t="str">
            <v>960 x 735</v>
          </cell>
          <cell r="BC167">
            <v>8</v>
          </cell>
          <cell r="BD167">
            <v>125</v>
          </cell>
          <cell r="BE167">
            <v>2.2931999999999998E-2</v>
          </cell>
          <cell r="BF167" t="str">
            <v>Proprint</v>
          </cell>
          <cell r="BG167">
            <v>54</v>
          </cell>
          <cell r="BH167">
            <v>96</v>
          </cell>
          <cell r="BI167">
            <v>36.5</v>
          </cell>
          <cell r="BJ167">
            <v>16</v>
          </cell>
          <cell r="BK167">
            <v>9.75</v>
          </cell>
          <cell r="BL167">
            <v>0.18448559999999997</v>
          </cell>
          <cell r="BM167">
            <v>10000</v>
          </cell>
          <cell r="BN167" t="str">
            <v>Writer  Convent Classic  Mrp 48/65</v>
          </cell>
          <cell r="BO167" t="str">
            <v>96.00X36.50</v>
          </cell>
          <cell r="BP167" t="str">
            <v>Rulling-12 mm Squire ( Medium)-[180 x 240]</v>
          </cell>
          <cell r="BQ167" t="str">
            <v>000070</v>
          </cell>
          <cell r="BR167">
            <v>0.25</v>
          </cell>
        </row>
        <row r="168">
          <cell r="AL168" t="str">
            <v>Writer  Convent Classic  Mrp 48</v>
          </cell>
          <cell r="AM168" t="str">
            <v>Classic</v>
          </cell>
          <cell r="AN168" t="str">
            <v>Writer  Convent Classic  Mrp 48/65</v>
          </cell>
          <cell r="AO168">
            <v>1000</v>
          </cell>
          <cell r="AP168" t="str">
            <v>180 x 240</v>
          </cell>
          <cell r="AQ168">
            <v>156</v>
          </cell>
          <cell r="AR168">
            <v>4</v>
          </cell>
          <cell r="AS168" t="str">
            <v>Index</v>
          </cell>
          <cell r="AT168" t="str">
            <v>18 mm Squire (Big)</v>
          </cell>
          <cell r="AU168" t="str">
            <v>Pining</v>
          </cell>
          <cell r="AV168">
            <v>8</v>
          </cell>
          <cell r="AW168">
            <v>40</v>
          </cell>
          <cell r="AX168" t="str">
            <v>4+2</v>
          </cell>
          <cell r="AY168" t="str">
            <v>Half Lamin</v>
          </cell>
          <cell r="AZ168" t="str">
            <v>WB</v>
          </cell>
          <cell r="BA168">
            <v>260</v>
          </cell>
          <cell r="BB168" t="str">
            <v>960 x 735</v>
          </cell>
          <cell r="BC168">
            <v>8</v>
          </cell>
          <cell r="BD168">
            <v>125</v>
          </cell>
          <cell r="BE168">
            <v>2.2931999999999998E-2</v>
          </cell>
          <cell r="BF168" t="str">
            <v>Proprint</v>
          </cell>
          <cell r="BG168">
            <v>54</v>
          </cell>
          <cell r="BH168">
            <v>96</v>
          </cell>
          <cell r="BI168">
            <v>36.5</v>
          </cell>
          <cell r="BJ168">
            <v>16</v>
          </cell>
          <cell r="BK168">
            <v>9.75</v>
          </cell>
          <cell r="BL168">
            <v>0.18448559999999997</v>
          </cell>
          <cell r="BM168">
            <v>10000</v>
          </cell>
          <cell r="BN168" t="str">
            <v>Writer  Convent Classic  Mrp 48/65</v>
          </cell>
          <cell r="BO168" t="str">
            <v>96.00X36.50</v>
          </cell>
          <cell r="BP168" t="str">
            <v>Rulling-18 mm Squire (Big)-[180 x 240]</v>
          </cell>
          <cell r="BQ168" t="str">
            <v>000070</v>
          </cell>
          <cell r="BR168">
            <v>0.25</v>
          </cell>
        </row>
        <row r="169">
          <cell r="AL169" t="str">
            <v>Writer  Convent Classic  Mrp 48</v>
          </cell>
          <cell r="AM169" t="str">
            <v>Classic</v>
          </cell>
          <cell r="AN169" t="str">
            <v>Writer  Convent Classic  Mrp 48/65</v>
          </cell>
          <cell r="AO169">
            <v>1000</v>
          </cell>
          <cell r="AP169" t="str">
            <v>180 x 240</v>
          </cell>
          <cell r="AQ169">
            <v>156</v>
          </cell>
          <cell r="AR169">
            <v>4</v>
          </cell>
          <cell r="AS169" t="str">
            <v xml:space="preserve"> 3 In 1</v>
          </cell>
          <cell r="AT169" t="str">
            <v>3 In 1</v>
          </cell>
          <cell r="AU169" t="str">
            <v>Pining</v>
          </cell>
          <cell r="AV169">
            <v>8</v>
          </cell>
          <cell r="AW169">
            <v>40</v>
          </cell>
          <cell r="AX169" t="str">
            <v>4+2</v>
          </cell>
          <cell r="AY169" t="str">
            <v>Half Lamin</v>
          </cell>
          <cell r="AZ169" t="str">
            <v>WB</v>
          </cell>
          <cell r="BA169">
            <v>260</v>
          </cell>
          <cell r="BB169" t="str">
            <v>960 x 735</v>
          </cell>
          <cell r="BC169">
            <v>8</v>
          </cell>
          <cell r="BD169">
            <v>125</v>
          </cell>
          <cell r="BE169">
            <v>2.2931999999999998E-2</v>
          </cell>
          <cell r="BF169" t="str">
            <v>Proprint</v>
          </cell>
          <cell r="BG169">
            <v>54</v>
          </cell>
          <cell r="BH169">
            <v>96</v>
          </cell>
          <cell r="BI169">
            <v>36.5</v>
          </cell>
          <cell r="BJ169">
            <v>16</v>
          </cell>
          <cell r="BK169">
            <v>9.75</v>
          </cell>
          <cell r="BL169">
            <v>0.18448559999999997</v>
          </cell>
          <cell r="BM169">
            <v>10000</v>
          </cell>
          <cell r="BN169" t="str">
            <v>Writer  Convent Classic  Mrp 48/65</v>
          </cell>
          <cell r="BO169" t="str">
            <v>96.00X36.50</v>
          </cell>
          <cell r="BP169" t="str">
            <v>Rulling-3 In 1-[180 x 240]</v>
          </cell>
          <cell r="BQ169" t="str">
            <v>000071</v>
          </cell>
          <cell r="BR169">
            <v>0.25</v>
          </cell>
        </row>
        <row r="170">
          <cell r="AL170" t="str">
            <v>Writer  Convent Classic  Mrp 48</v>
          </cell>
          <cell r="AM170" t="str">
            <v>Classic</v>
          </cell>
          <cell r="AN170" t="str">
            <v>Writer  Convent Classic  Mrp 48/65</v>
          </cell>
          <cell r="AO170">
            <v>1000</v>
          </cell>
          <cell r="AP170" t="str">
            <v>180 x 240</v>
          </cell>
          <cell r="AQ170">
            <v>156</v>
          </cell>
          <cell r="AR170">
            <v>4</v>
          </cell>
          <cell r="AS170" t="str">
            <v>Index</v>
          </cell>
          <cell r="AT170" t="str">
            <v>Hindi /Geometry</v>
          </cell>
          <cell r="AU170" t="str">
            <v>Pining</v>
          </cell>
          <cell r="AV170">
            <v>8</v>
          </cell>
          <cell r="AW170">
            <v>40</v>
          </cell>
          <cell r="AX170" t="str">
            <v>4+2</v>
          </cell>
          <cell r="AY170" t="str">
            <v>Half Lamin</v>
          </cell>
          <cell r="AZ170" t="str">
            <v>WB</v>
          </cell>
          <cell r="BA170">
            <v>260</v>
          </cell>
          <cell r="BB170" t="str">
            <v>960 x 735</v>
          </cell>
          <cell r="BC170">
            <v>8</v>
          </cell>
          <cell r="BD170">
            <v>125</v>
          </cell>
          <cell r="BE170">
            <v>2.2931999999999998E-2</v>
          </cell>
          <cell r="BF170" t="str">
            <v>Proprint</v>
          </cell>
          <cell r="BG170">
            <v>54</v>
          </cell>
          <cell r="BH170">
            <v>96</v>
          </cell>
          <cell r="BI170">
            <v>36.5</v>
          </cell>
          <cell r="BJ170">
            <v>16</v>
          </cell>
          <cell r="BK170">
            <v>9.75</v>
          </cell>
          <cell r="BL170">
            <v>0.18448559999999997</v>
          </cell>
          <cell r="BM170">
            <v>10000</v>
          </cell>
          <cell r="BN170" t="str">
            <v>Writer  Convent Classic  Mrp 48/65</v>
          </cell>
          <cell r="BO170" t="str">
            <v>96.00X36.50</v>
          </cell>
          <cell r="BP170" t="str">
            <v>Rulling-Hindi /Geometry-[180 x 240]</v>
          </cell>
          <cell r="BQ170" t="str">
            <v>000072</v>
          </cell>
          <cell r="BR170">
            <v>0.25</v>
          </cell>
        </row>
        <row r="171">
          <cell r="AL171" t="str">
            <v>Writer  Convent Classic  Mrp 48</v>
          </cell>
          <cell r="AM171" t="str">
            <v>Classic</v>
          </cell>
          <cell r="AN171" t="str">
            <v>Writer  Convent Classic  Mrp 48/65</v>
          </cell>
          <cell r="AO171">
            <v>1000</v>
          </cell>
          <cell r="AP171" t="str">
            <v>180 x 240</v>
          </cell>
          <cell r="AQ171">
            <v>156</v>
          </cell>
          <cell r="AR171">
            <v>4</v>
          </cell>
          <cell r="AS171" t="str">
            <v>Index</v>
          </cell>
          <cell r="AT171" t="str">
            <v>English /Geometry</v>
          </cell>
          <cell r="AU171" t="str">
            <v>Pining</v>
          </cell>
          <cell r="AV171">
            <v>8</v>
          </cell>
          <cell r="AW171">
            <v>40</v>
          </cell>
          <cell r="AX171" t="str">
            <v>4+2</v>
          </cell>
          <cell r="AY171" t="str">
            <v>Half Lamin</v>
          </cell>
          <cell r="AZ171" t="str">
            <v>WB</v>
          </cell>
          <cell r="BA171">
            <v>260</v>
          </cell>
          <cell r="BB171" t="str">
            <v>960 x 735</v>
          </cell>
          <cell r="BC171">
            <v>8</v>
          </cell>
          <cell r="BD171">
            <v>125</v>
          </cell>
          <cell r="BE171">
            <v>2.2931999999999998E-2</v>
          </cell>
          <cell r="BF171" t="str">
            <v>Proprint</v>
          </cell>
          <cell r="BG171">
            <v>54</v>
          </cell>
          <cell r="BH171">
            <v>96</v>
          </cell>
          <cell r="BI171">
            <v>36.5</v>
          </cell>
          <cell r="BJ171">
            <v>16</v>
          </cell>
          <cell r="BK171">
            <v>9.75</v>
          </cell>
          <cell r="BL171">
            <v>0.18448559999999997</v>
          </cell>
          <cell r="BM171">
            <v>10000</v>
          </cell>
          <cell r="BN171" t="str">
            <v>Writer  Convent Classic  Mrp 48/65</v>
          </cell>
          <cell r="BO171" t="str">
            <v>96.00X36.50</v>
          </cell>
          <cell r="BP171" t="str">
            <v>Rulling-English /Geometry-[180 x 240]</v>
          </cell>
          <cell r="BQ171" t="str">
            <v>000072</v>
          </cell>
          <cell r="BR171">
            <v>0.25</v>
          </cell>
        </row>
        <row r="172">
          <cell r="AL172" t="str">
            <v>Writer  Convent Classic  Mrp 65</v>
          </cell>
          <cell r="AM172" t="str">
            <v>Classic</v>
          </cell>
          <cell r="AN172" t="str">
            <v>Writer  Convent Classic  Mrp 48/65</v>
          </cell>
          <cell r="AO172">
            <v>1000</v>
          </cell>
          <cell r="AP172" t="str">
            <v>180 x 240</v>
          </cell>
          <cell r="AQ172">
            <v>196</v>
          </cell>
          <cell r="AR172">
            <v>4</v>
          </cell>
          <cell r="AS172" t="str">
            <v>Index</v>
          </cell>
          <cell r="AT172" t="str">
            <v>Single line</v>
          </cell>
          <cell r="AU172" t="str">
            <v>Pining</v>
          </cell>
          <cell r="AV172">
            <v>6</v>
          </cell>
          <cell r="AW172">
            <v>30</v>
          </cell>
          <cell r="AX172" t="str">
            <v>4+2</v>
          </cell>
          <cell r="AY172" t="str">
            <v>Half Lamin</v>
          </cell>
          <cell r="AZ172" t="str">
            <v>WB</v>
          </cell>
          <cell r="BA172">
            <v>260</v>
          </cell>
          <cell r="BB172" t="str">
            <v>960 x 735</v>
          </cell>
          <cell r="BC172">
            <v>8</v>
          </cell>
          <cell r="BD172">
            <v>125</v>
          </cell>
          <cell r="BE172">
            <v>2.2931999999999998E-2</v>
          </cell>
          <cell r="BF172" t="str">
            <v>Proprint</v>
          </cell>
          <cell r="BG172">
            <v>54</v>
          </cell>
          <cell r="BH172">
            <v>96</v>
          </cell>
          <cell r="BI172">
            <v>36.5</v>
          </cell>
          <cell r="BJ172">
            <v>16</v>
          </cell>
          <cell r="BK172">
            <v>12.25</v>
          </cell>
          <cell r="BL172">
            <v>0.23178959999999996</v>
          </cell>
          <cell r="BM172">
            <v>12500</v>
          </cell>
          <cell r="BN172" t="str">
            <v>Writer  Convent Classic  Mrp 48/65</v>
          </cell>
          <cell r="BO172" t="str">
            <v>96.00X36.50</v>
          </cell>
          <cell r="BP172" t="str">
            <v>Rulling-Single line-[180 x 240]</v>
          </cell>
          <cell r="BQ172" t="str">
            <v>000068</v>
          </cell>
          <cell r="BR172">
            <v>0.25</v>
          </cell>
        </row>
        <row r="173">
          <cell r="AL173" t="str">
            <v>Writer  Convent Classic  Mrp 65</v>
          </cell>
          <cell r="AM173" t="str">
            <v>Classic</v>
          </cell>
          <cell r="AN173" t="str">
            <v>Writer  Convent Classic  Mrp 48/65</v>
          </cell>
          <cell r="AO173">
            <v>1000</v>
          </cell>
          <cell r="AP173" t="str">
            <v>180 x 240</v>
          </cell>
          <cell r="AQ173">
            <v>196</v>
          </cell>
          <cell r="AR173">
            <v>4</v>
          </cell>
          <cell r="AS173" t="str">
            <v>Index</v>
          </cell>
          <cell r="AT173" t="str">
            <v>English</v>
          </cell>
          <cell r="AU173" t="str">
            <v>Pining</v>
          </cell>
          <cell r="AV173">
            <v>6</v>
          </cell>
          <cell r="AW173">
            <v>30</v>
          </cell>
          <cell r="AX173" t="str">
            <v>4+2</v>
          </cell>
          <cell r="AY173" t="str">
            <v>Half Lamin</v>
          </cell>
          <cell r="AZ173" t="str">
            <v>WB</v>
          </cell>
          <cell r="BA173">
            <v>260</v>
          </cell>
          <cell r="BB173" t="str">
            <v>960 x 735</v>
          </cell>
          <cell r="BC173">
            <v>8</v>
          </cell>
          <cell r="BD173">
            <v>125</v>
          </cell>
          <cell r="BE173">
            <v>2.2931999999999998E-2</v>
          </cell>
          <cell r="BF173" t="str">
            <v>Proprint</v>
          </cell>
          <cell r="BG173">
            <v>54</v>
          </cell>
          <cell r="BH173">
            <v>96</v>
          </cell>
          <cell r="BI173">
            <v>36.5</v>
          </cell>
          <cell r="BJ173">
            <v>16</v>
          </cell>
          <cell r="BK173">
            <v>12.25</v>
          </cell>
          <cell r="BL173">
            <v>0.23178959999999996</v>
          </cell>
          <cell r="BM173">
            <v>12500</v>
          </cell>
          <cell r="BN173" t="str">
            <v>Writer  Convent Classic  Mrp 48/65</v>
          </cell>
          <cell r="BO173" t="str">
            <v>96.00X36.50</v>
          </cell>
          <cell r="BP173" t="str">
            <v>Rulling-English-[180 x 240]</v>
          </cell>
          <cell r="BQ173" t="str">
            <v>000069</v>
          </cell>
          <cell r="BR173">
            <v>0.25</v>
          </cell>
        </row>
        <row r="174">
          <cell r="AL174" t="str">
            <v>Writer  Convent Classic  Mrp 65</v>
          </cell>
          <cell r="AM174" t="str">
            <v>Classic</v>
          </cell>
          <cell r="AN174" t="str">
            <v>Writer  Convent Classic  Mrp 48/65</v>
          </cell>
          <cell r="AO174">
            <v>1000</v>
          </cell>
          <cell r="AP174" t="str">
            <v>180 x 240</v>
          </cell>
          <cell r="AQ174">
            <v>196</v>
          </cell>
          <cell r="AR174">
            <v>4</v>
          </cell>
          <cell r="AS174" t="str">
            <v>Index</v>
          </cell>
          <cell r="AT174" t="str">
            <v>10 mm Squire (small)</v>
          </cell>
          <cell r="AU174" t="str">
            <v>Pining</v>
          </cell>
          <cell r="AV174">
            <v>6</v>
          </cell>
          <cell r="AW174">
            <v>30</v>
          </cell>
          <cell r="AX174" t="str">
            <v>4+2</v>
          </cell>
          <cell r="AY174" t="str">
            <v>Half Lamin</v>
          </cell>
          <cell r="AZ174" t="str">
            <v>WB</v>
          </cell>
          <cell r="BA174">
            <v>260</v>
          </cell>
          <cell r="BB174" t="str">
            <v>960 x 735</v>
          </cell>
          <cell r="BC174">
            <v>8</v>
          </cell>
          <cell r="BD174">
            <v>125</v>
          </cell>
          <cell r="BE174">
            <v>2.2931999999999998E-2</v>
          </cell>
          <cell r="BF174" t="str">
            <v>Proprint</v>
          </cell>
          <cell r="BG174">
            <v>54</v>
          </cell>
          <cell r="BH174">
            <v>96</v>
          </cell>
          <cell r="BI174">
            <v>36.5</v>
          </cell>
          <cell r="BJ174">
            <v>16</v>
          </cell>
          <cell r="BK174">
            <v>12.25</v>
          </cell>
          <cell r="BL174">
            <v>0.23178959999999996</v>
          </cell>
          <cell r="BM174" t="e">
            <v>#REF!</v>
          </cell>
          <cell r="BN174" t="str">
            <v>Writer  Convent Classic  Mrp 48/65</v>
          </cell>
          <cell r="BO174" t="str">
            <v>96.00X36.50</v>
          </cell>
          <cell r="BP174" t="str">
            <v>Rulling-10 mm Squire (small)-[180 x 240]</v>
          </cell>
          <cell r="BQ174" t="str">
            <v>000070</v>
          </cell>
          <cell r="BR174" t="e">
            <v>#REF!</v>
          </cell>
        </row>
        <row r="175">
          <cell r="AL175" t="str">
            <v>Writer  Convent Classic  Mrp 65</v>
          </cell>
          <cell r="AM175" t="str">
            <v>Classic</v>
          </cell>
          <cell r="AN175" t="str">
            <v>Writer  Convent Classic  Mrp 48/65</v>
          </cell>
          <cell r="AO175">
            <v>1000</v>
          </cell>
          <cell r="AP175" t="str">
            <v>180 x 240</v>
          </cell>
          <cell r="AQ175">
            <v>196</v>
          </cell>
          <cell r="AR175">
            <v>4</v>
          </cell>
          <cell r="AS175" t="str">
            <v>Index</v>
          </cell>
          <cell r="AT175" t="str">
            <v>12 mm Squire ( Medium)</v>
          </cell>
          <cell r="AU175" t="str">
            <v>Pining</v>
          </cell>
          <cell r="AV175">
            <v>6</v>
          </cell>
          <cell r="AW175">
            <v>30</v>
          </cell>
          <cell r="AX175" t="str">
            <v>4+2</v>
          </cell>
          <cell r="AY175" t="str">
            <v>Half Lamin</v>
          </cell>
          <cell r="AZ175" t="str">
            <v>WB</v>
          </cell>
          <cell r="BA175">
            <v>260</v>
          </cell>
          <cell r="BB175" t="str">
            <v>960 x 735</v>
          </cell>
          <cell r="BC175">
            <v>8</v>
          </cell>
          <cell r="BD175">
            <v>125</v>
          </cell>
          <cell r="BE175">
            <v>2.2931999999999998E-2</v>
          </cell>
          <cell r="BF175" t="str">
            <v>Proprint</v>
          </cell>
          <cell r="BG175">
            <v>54</v>
          </cell>
          <cell r="BH175">
            <v>96</v>
          </cell>
          <cell r="BI175">
            <v>36.5</v>
          </cell>
          <cell r="BJ175">
            <v>16</v>
          </cell>
          <cell r="BK175">
            <v>12.25</v>
          </cell>
          <cell r="BL175">
            <v>0.23178959999999996</v>
          </cell>
          <cell r="BM175">
            <v>12500</v>
          </cell>
          <cell r="BN175" t="str">
            <v>Writer  Convent Classic  Mrp 48/65</v>
          </cell>
          <cell r="BO175" t="str">
            <v>96.00X36.50</v>
          </cell>
          <cell r="BP175" t="str">
            <v>Rulling-12 mm Squire ( Medium)-[180 x 240]</v>
          </cell>
          <cell r="BQ175" t="str">
            <v>000071</v>
          </cell>
          <cell r="BR175">
            <v>0.25</v>
          </cell>
        </row>
        <row r="176">
          <cell r="AL176" t="str">
            <v>Writer  Convent Classic  Mrp 65</v>
          </cell>
          <cell r="AM176" t="str">
            <v>Classic</v>
          </cell>
          <cell r="AN176" t="str">
            <v>Writer  Convent Classic  Mrp 48/65</v>
          </cell>
          <cell r="AO176">
            <v>1000</v>
          </cell>
          <cell r="AP176" t="str">
            <v>180 x 240</v>
          </cell>
          <cell r="AQ176">
            <v>196</v>
          </cell>
          <cell r="AR176">
            <v>4</v>
          </cell>
          <cell r="AS176" t="str">
            <v>Index</v>
          </cell>
          <cell r="AT176" t="str">
            <v>18 mm Squire (Big)</v>
          </cell>
          <cell r="AU176" t="str">
            <v>Pining</v>
          </cell>
          <cell r="AV176">
            <v>6</v>
          </cell>
          <cell r="AW176">
            <v>30</v>
          </cell>
          <cell r="AX176" t="str">
            <v>4+2</v>
          </cell>
          <cell r="AY176" t="str">
            <v>Half Lamin</v>
          </cell>
          <cell r="AZ176" t="str">
            <v>WB</v>
          </cell>
          <cell r="BA176">
            <v>260</v>
          </cell>
          <cell r="BB176" t="str">
            <v>960 x 735</v>
          </cell>
          <cell r="BC176">
            <v>8</v>
          </cell>
          <cell r="BD176">
            <v>125</v>
          </cell>
          <cell r="BE176">
            <v>2.2931999999999998E-2</v>
          </cell>
          <cell r="BF176" t="str">
            <v>Proprint</v>
          </cell>
          <cell r="BG176">
            <v>54</v>
          </cell>
          <cell r="BH176">
            <v>96</v>
          </cell>
          <cell r="BI176">
            <v>36.5</v>
          </cell>
          <cell r="BJ176">
            <v>16</v>
          </cell>
          <cell r="BK176">
            <v>12.25</v>
          </cell>
          <cell r="BL176">
            <v>0.23178959999999996</v>
          </cell>
          <cell r="BM176">
            <v>12500</v>
          </cell>
          <cell r="BN176" t="str">
            <v>Writer  Convent Classic  Mrp 48/65</v>
          </cell>
          <cell r="BO176" t="str">
            <v>96.00X36.50</v>
          </cell>
          <cell r="BP176" t="str">
            <v>Rulling-18 mm Squire (Big)-[180 x 240]</v>
          </cell>
          <cell r="BQ176" t="str">
            <v>000072</v>
          </cell>
          <cell r="BR176">
            <v>0.25</v>
          </cell>
        </row>
        <row r="177">
          <cell r="AL177" t="str">
            <v>Writer  Convent Classic  Mrp 65</v>
          </cell>
          <cell r="AM177" t="str">
            <v>Classic</v>
          </cell>
          <cell r="AN177" t="str">
            <v>Writer  Convent Classic  Mrp 48/65</v>
          </cell>
          <cell r="AO177">
            <v>1000</v>
          </cell>
          <cell r="AP177" t="str">
            <v>180 x 240</v>
          </cell>
          <cell r="AQ177">
            <v>196</v>
          </cell>
          <cell r="AR177">
            <v>4</v>
          </cell>
          <cell r="AS177" t="str">
            <v xml:space="preserve"> 3 In 1</v>
          </cell>
          <cell r="AT177" t="str">
            <v>3 In 1</v>
          </cell>
          <cell r="AU177" t="str">
            <v>Pining</v>
          </cell>
          <cell r="AV177">
            <v>6</v>
          </cell>
          <cell r="AW177">
            <v>30</v>
          </cell>
          <cell r="AX177" t="str">
            <v>4+2</v>
          </cell>
          <cell r="AY177" t="str">
            <v>Half Lamin</v>
          </cell>
          <cell r="AZ177" t="str">
            <v>WB</v>
          </cell>
          <cell r="BA177">
            <v>260</v>
          </cell>
          <cell r="BB177" t="str">
            <v>960 x 735</v>
          </cell>
          <cell r="BC177">
            <v>8</v>
          </cell>
          <cell r="BD177">
            <v>125</v>
          </cell>
          <cell r="BE177">
            <v>2.2931999999999998E-2</v>
          </cell>
          <cell r="BF177" t="str">
            <v>Proprint</v>
          </cell>
          <cell r="BG177">
            <v>54</v>
          </cell>
          <cell r="BH177">
            <v>96</v>
          </cell>
          <cell r="BI177">
            <v>36.5</v>
          </cell>
          <cell r="BJ177">
            <v>16</v>
          </cell>
          <cell r="BK177">
            <v>12.25</v>
          </cell>
          <cell r="BL177">
            <v>0.23178959999999996</v>
          </cell>
          <cell r="BM177">
            <v>12500</v>
          </cell>
          <cell r="BN177" t="str">
            <v>Writer  Convent Classic  Mrp 48/65</v>
          </cell>
          <cell r="BO177" t="str">
            <v>96.00X36.50</v>
          </cell>
          <cell r="BP177" t="str">
            <v>Rulling-3 In 1-[180 x 240]</v>
          </cell>
          <cell r="BQ177" t="str">
            <v>000072</v>
          </cell>
          <cell r="BR177">
            <v>0.25</v>
          </cell>
        </row>
        <row r="178">
          <cell r="AL178" t="str">
            <v>Writer  Convent Classic  Mrp 65</v>
          </cell>
          <cell r="AM178" t="str">
            <v>Classic</v>
          </cell>
          <cell r="AN178" t="str">
            <v>Writer  Convent Classic  Mrp 48/65</v>
          </cell>
          <cell r="AO178">
            <v>1000</v>
          </cell>
          <cell r="AP178" t="str">
            <v>180 x 240</v>
          </cell>
          <cell r="AQ178">
            <v>196</v>
          </cell>
          <cell r="AR178">
            <v>4</v>
          </cell>
          <cell r="AS178" t="str">
            <v xml:space="preserve"> </v>
          </cell>
          <cell r="AT178" t="str">
            <v>Hindi /Geometry</v>
          </cell>
          <cell r="AU178" t="str">
            <v>Pining</v>
          </cell>
          <cell r="AV178">
            <v>6</v>
          </cell>
          <cell r="AW178">
            <v>30</v>
          </cell>
          <cell r="AX178" t="str">
            <v>4+2</v>
          </cell>
          <cell r="AY178" t="str">
            <v>Half Lamin</v>
          </cell>
          <cell r="AZ178" t="str">
            <v>WB</v>
          </cell>
          <cell r="BA178">
            <v>260</v>
          </cell>
          <cell r="BB178" t="str">
            <v>960 x 735</v>
          </cell>
          <cell r="BC178">
            <v>8</v>
          </cell>
          <cell r="BD178">
            <v>125</v>
          </cell>
          <cell r="BE178">
            <v>2.2931999999999998E-2</v>
          </cell>
          <cell r="BF178" t="str">
            <v>Proprint</v>
          </cell>
          <cell r="BG178">
            <v>54</v>
          </cell>
          <cell r="BH178">
            <v>96</v>
          </cell>
          <cell r="BI178">
            <v>36.5</v>
          </cell>
          <cell r="BJ178">
            <v>16</v>
          </cell>
          <cell r="BK178">
            <v>12.25</v>
          </cell>
          <cell r="BL178">
            <v>0.23178959999999996</v>
          </cell>
          <cell r="BM178">
            <v>12500</v>
          </cell>
          <cell r="BN178" t="str">
            <v>Writer  Convent Classic  Mrp 48/65</v>
          </cell>
          <cell r="BO178" t="str">
            <v>96.00X36.50</v>
          </cell>
          <cell r="BP178" t="str">
            <v>Rulling-Hindi /Geometry-[180 x 240]</v>
          </cell>
          <cell r="BQ178" t="str">
            <v>000072</v>
          </cell>
          <cell r="BR178">
            <v>0.25</v>
          </cell>
        </row>
        <row r="179">
          <cell r="AL179" t="str">
            <v>Writer  Convent Classic  Mrp 65</v>
          </cell>
          <cell r="AM179" t="str">
            <v>Classic</v>
          </cell>
          <cell r="AN179" t="str">
            <v>Writer  Convent Classic  Mrp 48/65</v>
          </cell>
          <cell r="AO179">
            <v>1000</v>
          </cell>
          <cell r="AP179" t="str">
            <v>180 x 240</v>
          </cell>
          <cell r="AQ179">
            <v>196</v>
          </cell>
          <cell r="AR179">
            <v>4</v>
          </cell>
          <cell r="AS179" t="str">
            <v>Index</v>
          </cell>
          <cell r="AT179" t="str">
            <v>English /Geometry</v>
          </cell>
          <cell r="AU179" t="str">
            <v>Pining</v>
          </cell>
          <cell r="AV179">
            <v>6</v>
          </cell>
          <cell r="AW179">
            <v>30</v>
          </cell>
          <cell r="AX179" t="str">
            <v>4+2</v>
          </cell>
          <cell r="AY179" t="str">
            <v>Half Lamin</v>
          </cell>
          <cell r="AZ179" t="str">
            <v>WB</v>
          </cell>
          <cell r="BA179">
            <v>260</v>
          </cell>
          <cell r="BB179" t="str">
            <v>960 x 735</v>
          </cell>
          <cell r="BC179">
            <v>8</v>
          </cell>
          <cell r="BD179">
            <v>125</v>
          </cell>
          <cell r="BE179">
            <v>2.2931999999999998E-2</v>
          </cell>
          <cell r="BF179" t="str">
            <v>Proprint</v>
          </cell>
          <cell r="BG179">
            <v>54</v>
          </cell>
          <cell r="BH179">
            <v>96</v>
          </cell>
          <cell r="BI179">
            <v>36.5</v>
          </cell>
          <cell r="BJ179">
            <v>16</v>
          </cell>
          <cell r="BK179">
            <v>12.25</v>
          </cell>
          <cell r="BL179">
            <v>0.23178959999999996</v>
          </cell>
          <cell r="BM179">
            <v>12500</v>
          </cell>
          <cell r="BN179" t="str">
            <v>Writer  Convent Classic  Mrp 48/65</v>
          </cell>
          <cell r="BO179" t="str">
            <v>96.00X36.50</v>
          </cell>
          <cell r="BP179" t="str">
            <v>Rulling-English /Geometry-[180 x 240]</v>
          </cell>
          <cell r="BQ179" t="str">
            <v>000072</v>
          </cell>
          <cell r="BR179">
            <v>0.25</v>
          </cell>
        </row>
        <row r="180">
          <cell r="AL180" t="str">
            <v>Writer Geogrphy book   Mrp 32</v>
          </cell>
          <cell r="AM180" t="str">
            <v>Classic</v>
          </cell>
          <cell r="AN180" t="str">
            <v>Writer Geogrphy book   Mrp 32</v>
          </cell>
          <cell r="AO180">
            <v>1000</v>
          </cell>
          <cell r="AP180" t="str">
            <v>235 x 185</v>
          </cell>
          <cell r="AQ180">
            <v>96</v>
          </cell>
          <cell r="AR180">
            <v>4</v>
          </cell>
          <cell r="AS180" t="str">
            <v>Index</v>
          </cell>
          <cell r="AT180" t="str">
            <v>India + World</v>
          </cell>
          <cell r="AU180" t="str">
            <v>Pining</v>
          </cell>
          <cell r="AV180">
            <v>0</v>
          </cell>
          <cell r="AW180">
            <v>60</v>
          </cell>
          <cell r="AX180" t="str">
            <v>4+0</v>
          </cell>
          <cell r="AY180" t="str">
            <v>Half Lamin</v>
          </cell>
          <cell r="AZ180" t="str">
            <v>WB</v>
          </cell>
          <cell r="BA180">
            <v>250</v>
          </cell>
          <cell r="BB180" t="str">
            <v>480 x 775</v>
          </cell>
          <cell r="BC180">
            <v>4</v>
          </cell>
          <cell r="BD180">
            <v>250</v>
          </cell>
          <cell r="BE180">
            <v>2.325E-2</v>
          </cell>
          <cell r="BF180" t="str">
            <v>Proprint</v>
          </cell>
          <cell r="BG180">
            <v>50</v>
          </cell>
          <cell r="BH180">
            <v>48</v>
          </cell>
          <cell r="BI180">
            <v>38.5</v>
          </cell>
          <cell r="BJ180">
            <v>8</v>
          </cell>
          <cell r="BK180">
            <v>12</v>
          </cell>
          <cell r="BL180">
            <v>0.11088000000000001</v>
          </cell>
          <cell r="BM180">
            <v>12500</v>
          </cell>
          <cell r="BN180" t="str">
            <v>Writer Geogrphy book   Mrp 32</v>
          </cell>
          <cell r="BO180" t="str">
            <v>48.00X38.50</v>
          </cell>
          <cell r="BP180" t="str">
            <v>Rulling-India + World-[235 x 185]</v>
          </cell>
          <cell r="BQ180" t="str">
            <v>000038</v>
          </cell>
          <cell r="BR180">
            <v>0.5</v>
          </cell>
        </row>
        <row r="181">
          <cell r="AL181" t="str">
            <v>Writer Geogrphy book   Mrp 50</v>
          </cell>
          <cell r="AM181" t="str">
            <v>Classic</v>
          </cell>
          <cell r="AN181" t="str">
            <v>Writer Geogrphy book   Mrp 50</v>
          </cell>
          <cell r="AO181">
            <v>1000</v>
          </cell>
          <cell r="AP181" t="str">
            <v>185 x 235</v>
          </cell>
          <cell r="AQ181">
            <v>168</v>
          </cell>
          <cell r="AR181">
            <v>4</v>
          </cell>
          <cell r="AS181" t="str">
            <v>Index</v>
          </cell>
          <cell r="AT181" t="str">
            <v>India + World</v>
          </cell>
          <cell r="AU181" t="str">
            <v>Pining</v>
          </cell>
          <cell r="AV181">
            <v>0</v>
          </cell>
          <cell r="AW181">
            <v>40</v>
          </cell>
          <cell r="AX181" t="str">
            <v>4+0</v>
          </cell>
          <cell r="AY181" t="str">
            <v>Half Lamin</v>
          </cell>
          <cell r="AZ181" t="str">
            <v>WB</v>
          </cell>
          <cell r="BA181">
            <v>260</v>
          </cell>
          <cell r="BB181" t="str">
            <v>480 x 770</v>
          </cell>
          <cell r="BC181">
            <v>4</v>
          </cell>
          <cell r="BD181">
            <v>250</v>
          </cell>
          <cell r="BE181">
            <v>2.4023999999999997E-2</v>
          </cell>
          <cell r="BF181" t="str">
            <v>Proprint</v>
          </cell>
          <cell r="BG181">
            <v>50</v>
          </cell>
          <cell r="BH181">
            <v>48</v>
          </cell>
          <cell r="BI181">
            <v>38.5</v>
          </cell>
          <cell r="BJ181">
            <v>8</v>
          </cell>
          <cell r="BK181">
            <v>21</v>
          </cell>
          <cell r="BL181">
            <v>0.19403999999999999</v>
          </cell>
          <cell r="BM181">
            <v>21500</v>
          </cell>
          <cell r="BN181" t="str">
            <v>Writer Geogrphy book   Mrp 50</v>
          </cell>
          <cell r="BO181" t="str">
            <v>48.00X38.50</v>
          </cell>
          <cell r="BP181" t="str">
            <v>Rulling-India + World-[185 x 235]</v>
          </cell>
          <cell r="BQ181" t="str">
            <v>000039</v>
          </cell>
          <cell r="BR181">
            <v>0.5</v>
          </cell>
        </row>
        <row r="182">
          <cell r="AL182" t="str">
            <v>Writer Science Notebook  Mrp 32</v>
          </cell>
          <cell r="AM182" t="str">
            <v>Classic</v>
          </cell>
          <cell r="AN182" t="str">
            <v>Writer Science Notebook  Mrp 32</v>
          </cell>
          <cell r="AO182">
            <v>1000</v>
          </cell>
          <cell r="AP182" t="str">
            <v>235 x 185</v>
          </cell>
          <cell r="AQ182">
            <v>96</v>
          </cell>
          <cell r="AR182">
            <v>4</v>
          </cell>
          <cell r="AS182" t="str">
            <v>Index</v>
          </cell>
          <cell r="AT182" t="str">
            <v>Hindi /Geometry</v>
          </cell>
          <cell r="AU182" t="str">
            <v>Pining</v>
          </cell>
          <cell r="AV182">
            <v>0</v>
          </cell>
          <cell r="AW182">
            <v>60</v>
          </cell>
          <cell r="AX182" t="str">
            <v>4+0</v>
          </cell>
          <cell r="AY182" t="str">
            <v>Half Lamin</v>
          </cell>
          <cell r="AZ182" t="str">
            <v>WB</v>
          </cell>
          <cell r="BA182">
            <v>260</v>
          </cell>
          <cell r="BB182" t="str">
            <v>480 x 775</v>
          </cell>
          <cell r="BC182">
            <v>4</v>
          </cell>
          <cell r="BD182">
            <v>250</v>
          </cell>
          <cell r="BE182">
            <v>2.418E-2</v>
          </cell>
          <cell r="BF182" t="str">
            <v>Proprint</v>
          </cell>
          <cell r="BG182">
            <v>50</v>
          </cell>
          <cell r="BH182">
            <v>48</v>
          </cell>
          <cell r="BI182">
            <v>38.5</v>
          </cell>
          <cell r="BJ182">
            <v>8</v>
          </cell>
          <cell r="BK182">
            <v>12</v>
          </cell>
          <cell r="BL182">
            <v>0.11088000000000001</v>
          </cell>
          <cell r="BM182">
            <v>12500</v>
          </cell>
          <cell r="BN182" t="str">
            <v>Writer Science Notebook  Mrp 32</v>
          </cell>
          <cell r="BO182" t="str">
            <v>48.00X38.50</v>
          </cell>
          <cell r="BP182" t="str">
            <v>Rulling-Hindi /Geometry-[235 x 185]</v>
          </cell>
          <cell r="BQ182" t="str">
            <v>000040</v>
          </cell>
          <cell r="BR182">
            <v>0.5</v>
          </cell>
        </row>
        <row r="183">
          <cell r="AL183" t="str">
            <v>Writer Science Notebook  Mrp 50</v>
          </cell>
          <cell r="AM183" t="str">
            <v>Classic</v>
          </cell>
          <cell r="AN183" t="str">
            <v>Writer Science Notebook  Mrp 50</v>
          </cell>
          <cell r="AO183">
            <v>1000</v>
          </cell>
          <cell r="AP183" t="str">
            <v>235 x 185</v>
          </cell>
          <cell r="AQ183">
            <v>168</v>
          </cell>
          <cell r="AR183">
            <v>4</v>
          </cell>
          <cell r="AS183" t="str">
            <v>Index</v>
          </cell>
          <cell r="AT183" t="str">
            <v>Hindi /Geometry</v>
          </cell>
          <cell r="AU183" t="str">
            <v>Pining</v>
          </cell>
          <cell r="AV183">
            <v>0</v>
          </cell>
          <cell r="AW183">
            <v>40</v>
          </cell>
          <cell r="AX183" t="str">
            <v>4+0</v>
          </cell>
          <cell r="AY183" t="str">
            <v>Half Lamin</v>
          </cell>
          <cell r="AZ183" t="str">
            <v>WB</v>
          </cell>
          <cell r="BA183">
            <v>260</v>
          </cell>
          <cell r="BB183" t="str">
            <v>480 x 775</v>
          </cell>
          <cell r="BC183">
            <v>4</v>
          </cell>
          <cell r="BD183">
            <v>250</v>
          </cell>
          <cell r="BE183">
            <v>2.418E-2</v>
          </cell>
          <cell r="BF183" t="str">
            <v>Proprint</v>
          </cell>
          <cell r="BG183">
            <v>50</v>
          </cell>
          <cell r="BH183">
            <v>48</v>
          </cell>
          <cell r="BI183">
            <v>38.5</v>
          </cell>
          <cell r="BJ183">
            <v>8</v>
          </cell>
          <cell r="BK183">
            <v>21</v>
          </cell>
          <cell r="BL183">
            <v>0.19403999999999999</v>
          </cell>
          <cell r="BM183">
            <v>21500</v>
          </cell>
          <cell r="BN183" t="str">
            <v>Writer Science Notebook  Mrp 50</v>
          </cell>
          <cell r="BO183" t="str">
            <v>48.00X38.50</v>
          </cell>
          <cell r="BP183" t="str">
            <v>Rulling-Hindi /Geometry-[235 x 185]</v>
          </cell>
          <cell r="BQ183" t="str">
            <v>000041</v>
          </cell>
          <cell r="BR183">
            <v>0.5</v>
          </cell>
        </row>
        <row r="184">
          <cell r="AL184" t="str">
            <v>Writer A4 Classic Spiral  Mrp 84</v>
          </cell>
          <cell r="AM184" t="str">
            <v>Classic</v>
          </cell>
          <cell r="AN184" t="str">
            <v>Writer A4 Classic Spiral  Mrp 84</v>
          </cell>
          <cell r="AO184">
            <v>1000</v>
          </cell>
          <cell r="AP184" t="str">
            <v>210 x 290</v>
          </cell>
          <cell r="AQ184">
            <v>164</v>
          </cell>
          <cell r="AR184">
            <v>4</v>
          </cell>
          <cell r="AS184" t="str">
            <v>Index</v>
          </cell>
          <cell r="AT184" t="str">
            <v>Single line</v>
          </cell>
          <cell r="AU184" t="str">
            <v>Spiral 12 MM</v>
          </cell>
          <cell r="AV184">
            <v>2</v>
          </cell>
          <cell r="AW184">
            <v>20</v>
          </cell>
          <cell r="AX184" t="str">
            <v>4+2</v>
          </cell>
          <cell r="AY184" t="str">
            <v>Full</v>
          </cell>
          <cell r="AZ184" t="str">
            <v>WB</v>
          </cell>
          <cell r="BA184">
            <v>260</v>
          </cell>
          <cell r="BB184" t="str">
            <v>600 x 860</v>
          </cell>
          <cell r="BC184">
            <v>4</v>
          </cell>
          <cell r="BD184">
            <v>250</v>
          </cell>
          <cell r="BE184">
            <v>3.354E-2</v>
          </cell>
          <cell r="BF184" t="str">
            <v>Proprint</v>
          </cell>
          <cell r="BG184">
            <v>54</v>
          </cell>
          <cell r="BH184">
            <v>86</v>
          </cell>
          <cell r="BI184">
            <v>42</v>
          </cell>
          <cell r="BJ184">
            <v>12</v>
          </cell>
          <cell r="BK184">
            <v>13.666666666666666</v>
          </cell>
          <cell r="BL184">
            <v>0.26656559999999996</v>
          </cell>
          <cell r="BM184">
            <v>14000</v>
          </cell>
          <cell r="BN184" t="str">
            <v>Writer A4 Classic Spiral  Mrp 84</v>
          </cell>
          <cell r="BO184" t="str">
            <v>86.00X42.00</v>
          </cell>
          <cell r="BP184" t="str">
            <v>Rulling-Single line-[210 x 290]</v>
          </cell>
          <cell r="BQ184" t="str">
            <v>000096</v>
          </cell>
          <cell r="BR184">
            <v>0.33333333333333331</v>
          </cell>
        </row>
        <row r="185">
          <cell r="AL185" t="str">
            <v>Writer A4 Classic Spiral  Mrp 84</v>
          </cell>
          <cell r="AM185" t="str">
            <v>Classic</v>
          </cell>
          <cell r="AN185" t="str">
            <v>Writer A4 Classic Spiral  Mrp 84</v>
          </cell>
          <cell r="AO185">
            <v>1000</v>
          </cell>
          <cell r="AP185" t="str">
            <v>210 x 290</v>
          </cell>
          <cell r="AQ185">
            <v>164</v>
          </cell>
          <cell r="AR185">
            <v>4</v>
          </cell>
          <cell r="AS185" t="str">
            <v>Index</v>
          </cell>
          <cell r="AT185" t="str">
            <v>Unrulled</v>
          </cell>
          <cell r="AU185" t="str">
            <v>Spiral 12 MM</v>
          </cell>
          <cell r="AV185">
            <v>2</v>
          </cell>
          <cell r="AW185">
            <v>20</v>
          </cell>
          <cell r="AX185" t="str">
            <v>4+2</v>
          </cell>
          <cell r="AY185" t="str">
            <v>Full</v>
          </cell>
          <cell r="AZ185" t="str">
            <v>WB</v>
          </cell>
          <cell r="BA185">
            <v>260</v>
          </cell>
          <cell r="BB185" t="str">
            <v>600 x 860</v>
          </cell>
          <cell r="BC185">
            <v>4</v>
          </cell>
          <cell r="BD185">
            <v>250</v>
          </cell>
          <cell r="BE185">
            <v>3.354E-2</v>
          </cell>
          <cell r="BF185" t="str">
            <v>Proprint</v>
          </cell>
          <cell r="BG185">
            <v>54</v>
          </cell>
          <cell r="BH185">
            <v>86</v>
          </cell>
          <cell r="BI185">
            <v>42</v>
          </cell>
          <cell r="BJ185">
            <v>12</v>
          </cell>
          <cell r="BK185">
            <v>13.666666666666666</v>
          </cell>
          <cell r="BL185">
            <v>0.26656559999999996</v>
          </cell>
          <cell r="BM185">
            <v>14000</v>
          </cell>
          <cell r="BN185" t="str">
            <v>Writer A4 Classic Spiral  Mrp 84</v>
          </cell>
          <cell r="BO185" t="str">
            <v>86.00X42.00</v>
          </cell>
          <cell r="BP185" t="str">
            <v>Rulling-Unrulled-[210 x 290]</v>
          </cell>
          <cell r="BQ185" t="str">
            <v>000097</v>
          </cell>
          <cell r="BR185">
            <v>0.33333333333333331</v>
          </cell>
        </row>
        <row r="186">
          <cell r="AL186" t="str">
            <v>Writer A4 Classic Spiral  Mrp 104</v>
          </cell>
          <cell r="AM186" t="str">
            <v>Classic</v>
          </cell>
          <cell r="AN186" t="str">
            <v>Writer A4 Classic Spiral  Mrp 104</v>
          </cell>
          <cell r="AO186">
            <v>1000</v>
          </cell>
          <cell r="AP186" t="str">
            <v>210 x 290</v>
          </cell>
          <cell r="AQ186">
            <v>224</v>
          </cell>
          <cell r="AR186">
            <v>4</v>
          </cell>
          <cell r="AS186" t="str">
            <v>Index</v>
          </cell>
          <cell r="AT186" t="str">
            <v>Single line</v>
          </cell>
          <cell r="AU186" t="str">
            <v>Spiral 18 MM</v>
          </cell>
          <cell r="AV186">
            <v>2</v>
          </cell>
          <cell r="AW186">
            <v>20</v>
          </cell>
          <cell r="AX186" t="str">
            <v>4+2</v>
          </cell>
          <cell r="AY186" t="str">
            <v>Full</v>
          </cell>
          <cell r="AZ186" t="str">
            <v>WB</v>
          </cell>
          <cell r="BA186">
            <v>280</v>
          </cell>
          <cell r="BB186" t="str">
            <v>600 x 860</v>
          </cell>
          <cell r="BC186">
            <v>4</v>
          </cell>
          <cell r="BD186">
            <v>250</v>
          </cell>
          <cell r="BE186">
            <v>3.6120000000000006E-2</v>
          </cell>
          <cell r="BF186" t="str">
            <v>Proprint</v>
          </cell>
          <cell r="BG186">
            <v>54</v>
          </cell>
          <cell r="BH186">
            <v>86</v>
          </cell>
          <cell r="BI186">
            <v>42</v>
          </cell>
          <cell r="BJ186">
            <v>12</v>
          </cell>
          <cell r="BK186">
            <v>18.666666666666668</v>
          </cell>
          <cell r="BL186">
            <v>0.36408960000000001</v>
          </cell>
          <cell r="BM186">
            <v>19000</v>
          </cell>
          <cell r="BN186" t="str">
            <v>Writer A4 Classic Spiral  Mrp 104</v>
          </cell>
          <cell r="BO186" t="str">
            <v>86.00X42.00</v>
          </cell>
          <cell r="BP186" t="str">
            <v>Rulling-Single line-[210 x 290]</v>
          </cell>
          <cell r="BQ186" t="str">
            <v>000098</v>
          </cell>
          <cell r="BR186">
            <v>0.33333333333333331</v>
          </cell>
        </row>
        <row r="187">
          <cell r="AL187" t="str">
            <v>Writer A4 Classic Spiral  Mrp 104</v>
          </cell>
          <cell r="AM187" t="str">
            <v>Classic</v>
          </cell>
          <cell r="AN187" t="str">
            <v>Writer A4 Classic Spiral  Mrp 104</v>
          </cell>
          <cell r="AO187">
            <v>1000</v>
          </cell>
          <cell r="AP187" t="str">
            <v>210 x 290</v>
          </cell>
          <cell r="AQ187">
            <v>224</v>
          </cell>
          <cell r="AR187">
            <v>4</v>
          </cell>
          <cell r="AS187" t="str">
            <v>Index</v>
          </cell>
          <cell r="AT187" t="str">
            <v>Unrulled</v>
          </cell>
          <cell r="AU187" t="str">
            <v>Spiral 18 MM</v>
          </cell>
          <cell r="AV187">
            <v>2</v>
          </cell>
          <cell r="AW187">
            <v>20</v>
          </cell>
          <cell r="AX187" t="str">
            <v>4+2</v>
          </cell>
          <cell r="AY187" t="str">
            <v>Full</v>
          </cell>
          <cell r="AZ187" t="str">
            <v>WB</v>
          </cell>
          <cell r="BA187">
            <v>280</v>
          </cell>
          <cell r="BB187" t="str">
            <v>600 x 860</v>
          </cell>
          <cell r="BC187">
            <v>4</v>
          </cell>
          <cell r="BD187">
            <v>250</v>
          </cell>
          <cell r="BE187">
            <v>3.6120000000000006E-2</v>
          </cell>
          <cell r="BF187" t="str">
            <v>Proprint</v>
          </cell>
          <cell r="BG187">
            <v>54</v>
          </cell>
          <cell r="BH187">
            <v>86</v>
          </cell>
          <cell r="BI187">
            <v>42</v>
          </cell>
          <cell r="BJ187">
            <v>12</v>
          </cell>
          <cell r="BK187">
            <v>18.666666666666668</v>
          </cell>
          <cell r="BL187">
            <v>0.36408960000000001</v>
          </cell>
          <cell r="BM187">
            <v>19000</v>
          </cell>
          <cell r="BN187" t="str">
            <v>Writer A4 Classic Spiral  Mrp 104</v>
          </cell>
          <cell r="BO187" t="str">
            <v>86.00X42.00</v>
          </cell>
          <cell r="BP187" t="str">
            <v>Rulling-Unrulled-[210 x 290]</v>
          </cell>
          <cell r="BQ187" t="str">
            <v>000099</v>
          </cell>
          <cell r="BR187">
            <v>0.33333333333333331</v>
          </cell>
        </row>
        <row r="188">
          <cell r="AL188" t="str">
            <v>Writer A4 Classic Spiral  Mrp 124</v>
          </cell>
          <cell r="AM188" t="str">
            <v>Classic</v>
          </cell>
          <cell r="AN188" t="str">
            <v>Writer A4 Classic Spiral  Mrp 124</v>
          </cell>
          <cell r="AO188">
            <v>1000</v>
          </cell>
          <cell r="AP188" t="str">
            <v>210 x 290</v>
          </cell>
          <cell r="AQ188">
            <v>292</v>
          </cell>
          <cell r="AR188">
            <v>4</v>
          </cell>
          <cell r="AS188" t="str">
            <v>Index</v>
          </cell>
          <cell r="AT188" t="str">
            <v>Single line</v>
          </cell>
          <cell r="AU188" t="str">
            <v>Spiral 18 MM</v>
          </cell>
          <cell r="AV188">
            <v>2</v>
          </cell>
          <cell r="AW188">
            <v>20</v>
          </cell>
          <cell r="AX188" t="str">
            <v>4+2</v>
          </cell>
          <cell r="AY188" t="str">
            <v>Full</v>
          </cell>
          <cell r="AZ188" t="str">
            <v>WB</v>
          </cell>
          <cell r="BA188">
            <v>280</v>
          </cell>
          <cell r="BB188" t="str">
            <v>600 x 860</v>
          </cell>
          <cell r="BC188">
            <v>4</v>
          </cell>
          <cell r="BD188">
            <v>250</v>
          </cell>
          <cell r="BE188">
            <v>3.6120000000000006E-2</v>
          </cell>
          <cell r="BF188" t="str">
            <v>Proprint</v>
          </cell>
          <cell r="BG188">
            <v>54</v>
          </cell>
          <cell r="BH188">
            <v>86</v>
          </cell>
          <cell r="BI188">
            <v>42</v>
          </cell>
          <cell r="BJ188">
            <v>12</v>
          </cell>
          <cell r="BK188">
            <v>24.333333333333332</v>
          </cell>
          <cell r="BL188">
            <v>0.47461679999999995</v>
          </cell>
          <cell r="BM188">
            <v>24666.666666666668</v>
          </cell>
          <cell r="BN188" t="str">
            <v>Writer A4 Classic Spiral  Mrp 124</v>
          </cell>
          <cell r="BO188" t="str">
            <v>86.00X42.00</v>
          </cell>
          <cell r="BP188" t="str">
            <v>Rulling-Single line-[210 x 290]</v>
          </cell>
          <cell r="BQ188" t="str">
            <v>000100</v>
          </cell>
          <cell r="BR188">
            <v>0.33333333333333331</v>
          </cell>
        </row>
        <row r="189">
          <cell r="AL189" t="str">
            <v>Writer A4 Classic Spiral  Mrp 124</v>
          </cell>
          <cell r="AM189" t="str">
            <v>Classic</v>
          </cell>
          <cell r="AN189" t="str">
            <v>Writer A4 Classic Spiral  Mrp 124</v>
          </cell>
          <cell r="AO189">
            <v>1000</v>
          </cell>
          <cell r="AP189" t="str">
            <v>210 x 290</v>
          </cell>
          <cell r="AQ189">
            <v>292</v>
          </cell>
          <cell r="AR189">
            <v>4</v>
          </cell>
          <cell r="AS189" t="str">
            <v>Index</v>
          </cell>
          <cell r="AT189" t="str">
            <v>Unrulled</v>
          </cell>
          <cell r="AU189" t="str">
            <v>Spiral 18 MM</v>
          </cell>
          <cell r="AV189">
            <v>2</v>
          </cell>
          <cell r="AW189">
            <v>20</v>
          </cell>
          <cell r="AX189" t="str">
            <v>4+2</v>
          </cell>
          <cell r="AY189" t="str">
            <v>Full</v>
          </cell>
          <cell r="AZ189" t="str">
            <v>WB</v>
          </cell>
          <cell r="BA189">
            <v>280</v>
          </cell>
          <cell r="BB189" t="str">
            <v>600 x 860</v>
          </cell>
          <cell r="BC189">
            <v>4</v>
          </cell>
          <cell r="BD189">
            <v>250</v>
          </cell>
          <cell r="BE189">
            <v>3.6120000000000006E-2</v>
          </cell>
          <cell r="BF189" t="str">
            <v>Proprint</v>
          </cell>
          <cell r="BG189">
            <v>54</v>
          </cell>
          <cell r="BH189">
            <v>86</v>
          </cell>
          <cell r="BI189">
            <v>42</v>
          </cell>
          <cell r="BJ189">
            <v>12</v>
          </cell>
          <cell r="BK189">
            <v>24.333333333333332</v>
          </cell>
          <cell r="BL189">
            <v>0.47461679999999995</v>
          </cell>
          <cell r="BM189">
            <v>24666.666666666668</v>
          </cell>
          <cell r="BN189" t="str">
            <v>Writer A4 Classic Spiral  Mrp 124</v>
          </cell>
          <cell r="BO189" t="str">
            <v>86.00X42.00</v>
          </cell>
          <cell r="BP189" t="str">
            <v>Rulling-Unrulled-[210 x 290]</v>
          </cell>
          <cell r="BQ189" t="str">
            <v>000101</v>
          </cell>
          <cell r="BR189">
            <v>0.33333333333333331</v>
          </cell>
        </row>
        <row r="190">
          <cell r="AL190" t="str">
            <v>Writer Small Ragister Mrp 12</v>
          </cell>
          <cell r="AM190" t="str">
            <v>Classic</v>
          </cell>
          <cell r="AN190" t="str">
            <v>Writer Small Ragister Mrp 12,24,32</v>
          </cell>
          <cell r="AO190">
            <v>1000</v>
          </cell>
          <cell r="AP190" t="str">
            <v>155x 245</v>
          </cell>
          <cell r="AQ190">
            <v>48</v>
          </cell>
          <cell r="AT190" t="str">
            <v>Single line</v>
          </cell>
          <cell r="AU190" t="str">
            <v>Pining</v>
          </cell>
          <cell r="AW190">
            <v>75</v>
          </cell>
          <cell r="AX190" t="str">
            <v>4+0</v>
          </cell>
          <cell r="AY190" t="str">
            <v>Half Lamin</v>
          </cell>
          <cell r="AZ190" t="str">
            <v>GB</v>
          </cell>
          <cell r="BA190">
            <v>250</v>
          </cell>
          <cell r="BB190" t="str">
            <v>980 x 661</v>
          </cell>
          <cell r="BC190">
            <v>8</v>
          </cell>
          <cell r="BD190">
            <v>125</v>
          </cell>
          <cell r="BE190">
            <v>2.0243125000000001E-2</v>
          </cell>
          <cell r="BF190" t="str">
            <v>Copy Line</v>
          </cell>
          <cell r="BG190">
            <v>50</v>
          </cell>
          <cell r="BH190">
            <v>98</v>
          </cell>
          <cell r="BI190">
            <v>32</v>
          </cell>
          <cell r="BJ190">
            <v>16</v>
          </cell>
          <cell r="BK190">
            <v>3</v>
          </cell>
          <cell r="BL190">
            <v>4.7039999999999998E-2</v>
          </cell>
          <cell r="BM190">
            <v>3000</v>
          </cell>
          <cell r="BN190" t="str">
            <v>Writer Small Ragister Mrp 12,24,32</v>
          </cell>
          <cell r="BO190" t="str">
            <v>98.00X32.00</v>
          </cell>
          <cell r="BP190" t="str">
            <v>Rulling-Single line-[155x 245]</v>
          </cell>
          <cell r="BQ190" t="str">
            <v>000113</v>
          </cell>
          <cell r="BR190">
            <v>0</v>
          </cell>
        </row>
        <row r="191">
          <cell r="AL191" t="str">
            <v>Writer Small Ragister Mrp 24</v>
          </cell>
          <cell r="AM191" t="str">
            <v>Classic</v>
          </cell>
          <cell r="AN191" t="str">
            <v>Writer Small Ragister Mrp 12,24,32</v>
          </cell>
          <cell r="AO191">
            <v>1000</v>
          </cell>
          <cell r="AP191" t="str">
            <v>155x 245</v>
          </cell>
          <cell r="AQ191">
            <v>84</v>
          </cell>
          <cell r="AT191" t="str">
            <v>Single line</v>
          </cell>
          <cell r="AU191" t="str">
            <v>Pining</v>
          </cell>
          <cell r="AW191">
            <v>60</v>
          </cell>
          <cell r="AX191" t="str">
            <v>4+0</v>
          </cell>
          <cell r="AY191" t="str">
            <v>Half Lamin</v>
          </cell>
          <cell r="AZ191" t="str">
            <v>GB</v>
          </cell>
          <cell r="BA191">
            <v>250</v>
          </cell>
          <cell r="BB191" t="str">
            <v>980 x 661</v>
          </cell>
          <cell r="BC191">
            <v>8</v>
          </cell>
          <cell r="BD191">
            <v>125</v>
          </cell>
          <cell r="BE191">
            <v>2.0243125000000001E-2</v>
          </cell>
          <cell r="BF191" t="str">
            <v>Copy Line</v>
          </cell>
          <cell r="BG191">
            <v>50</v>
          </cell>
          <cell r="BH191">
            <v>98</v>
          </cell>
          <cell r="BI191">
            <v>32</v>
          </cell>
          <cell r="BJ191">
            <v>16</v>
          </cell>
          <cell r="BK191">
            <v>5.25</v>
          </cell>
          <cell r="BL191">
            <v>8.2320000000000004E-2</v>
          </cell>
          <cell r="BM191">
            <v>5250</v>
          </cell>
          <cell r="BN191" t="str">
            <v>Writer Small Ragister Mrp 12,24,32</v>
          </cell>
          <cell r="BO191" t="str">
            <v>98.00X32.00</v>
          </cell>
          <cell r="BP191" t="str">
            <v>Rulling-Single line-[155x 245]</v>
          </cell>
          <cell r="BQ191" t="str">
            <v>000114</v>
          </cell>
          <cell r="BR191">
            <v>0</v>
          </cell>
        </row>
        <row r="192">
          <cell r="AL192" t="str">
            <v>Writer Small Ragister Mrp 32</v>
          </cell>
          <cell r="AM192" t="str">
            <v>Classic</v>
          </cell>
          <cell r="AN192" t="str">
            <v>Writer Small Ragister Mrp 12,24,32</v>
          </cell>
          <cell r="AO192">
            <v>1000</v>
          </cell>
          <cell r="AP192" t="str">
            <v>155x 245</v>
          </cell>
          <cell r="AQ192">
            <v>132</v>
          </cell>
          <cell r="AT192" t="str">
            <v>Single line</v>
          </cell>
          <cell r="AU192" t="str">
            <v>Pining</v>
          </cell>
          <cell r="AW192">
            <v>40</v>
          </cell>
          <cell r="AX192" t="str">
            <v>4+0</v>
          </cell>
          <cell r="AY192" t="str">
            <v>Half Lamin</v>
          </cell>
          <cell r="AZ192" t="str">
            <v>GB</v>
          </cell>
          <cell r="BA192">
            <v>250</v>
          </cell>
          <cell r="BB192" t="str">
            <v>980 x 661</v>
          </cell>
          <cell r="BC192">
            <v>8</v>
          </cell>
          <cell r="BD192">
            <v>125</v>
          </cell>
          <cell r="BE192">
            <v>2.0243125000000001E-2</v>
          </cell>
          <cell r="BF192" t="str">
            <v>Copy Line</v>
          </cell>
          <cell r="BG192">
            <v>50</v>
          </cell>
          <cell r="BH192">
            <v>98</v>
          </cell>
          <cell r="BI192">
            <v>32</v>
          </cell>
          <cell r="BJ192">
            <v>16</v>
          </cell>
          <cell r="BK192">
            <v>8.25</v>
          </cell>
          <cell r="BL192">
            <v>0.12936</v>
          </cell>
          <cell r="BM192">
            <v>8250</v>
          </cell>
          <cell r="BN192" t="str">
            <v>Writer Small Ragister Mrp 12,24,32</v>
          </cell>
          <cell r="BO192" t="str">
            <v>98.00X32.00</v>
          </cell>
          <cell r="BP192" t="str">
            <v>Rulling-Single line-[155x 245]</v>
          </cell>
          <cell r="BQ192" t="str">
            <v>000115</v>
          </cell>
          <cell r="BR192">
            <v>0</v>
          </cell>
        </row>
      </sheetData>
      <sheetData sheetId="2"/>
      <sheetData sheetId="3"/>
      <sheetData sheetId="4"/>
      <sheetData sheetId="5"/>
      <sheetData sheetId="6"/>
      <sheetData sheetId="7"/>
      <sheetData sheetId="8"/>
      <sheetData sheetId="9"/>
      <sheetData sheetId="1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ner" refreshedDate="45083.64118564815" createdVersion="4" refreshedVersion="4" minRefreshableVersion="3" recordCount="450" xr:uid="{00000000-000A-0000-FFFF-FFFF14000000}">
  <cacheSource type="worksheet">
    <worksheetSource ref="AS1:AS451" sheet="DefaltMaster"/>
  </cacheSource>
  <cacheFields count="1">
    <cacheField name="Rulling" numFmtId="0">
      <sharedItems containsBlank="1" count="13">
        <s v="Single line"/>
        <m/>
        <s v="English"/>
        <s v=".5&quot; Squire"/>
        <s v="Index"/>
        <s v="Hindi /G"/>
        <s v="Index 3 In 1"/>
        <s v="2 in 1"/>
        <s v="English/G"/>
        <s v=".5&quot;"/>
        <s v="Double Line"/>
        <s v="Unrulled"/>
        <s v="Practical"/>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10.401283333333" createdVersion="8" refreshedVersion="8" minRefreshableVersion="3" recordCount="450" xr:uid="{BECB1BC2-CF78-4070-80D6-24A78B470D4E}">
  <cacheSource type="worksheet">
    <worksheetSource ref="A1:S451" sheet="Sheet1"/>
  </cacheSource>
  <cacheFields count="19">
    <cacheField name="Date" numFmtId="16">
      <sharedItems containsNonDate="0" containsDate="1" containsString="0" containsBlank="1" minDate="2023-05-12T00:00:00" maxDate="2023-06-03T00:00:00"/>
    </cacheField>
    <cacheField name="Paper Make" numFmtId="0">
      <sharedItems/>
    </cacheField>
    <cacheField name="Reel Size" numFmtId="0">
      <sharedItems containsSemiMixedTypes="0" containsString="0" containsNumber="1" minValue="54" maxValue="96" count="6">
        <n v="80"/>
        <n v="86"/>
        <n v="96"/>
        <n v="88"/>
        <n v="54"/>
        <n v="80.5"/>
      </sharedItems>
    </cacheField>
    <cacheField name="Gsm" numFmtId="0">
      <sharedItems containsSemiMixedTypes="0" containsString="0" containsNumber="1" containsInteger="1" minValue="52" maxValue="64"/>
    </cacheField>
    <cacheField name="Reel no" numFmtId="0">
      <sharedItems containsSemiMixedTypes="0" containsString="0" containsNumber="1" containsInteger="1" minValue="9206" maxValue="112409"/>
    </cacheField>
    <cacheField name="Qty" numFmtId="0">
      <sharedItems containsBlank="1" containsMixedTypes="1" containsNumber="1" containsInteger="1" minValue="1" maxValue="1"/>
    </cacheField>
    <cacheField name="Weight" numFmtId="0">
      <sharedItems containsString="0" containsBlank="1" containsNumber="1" minValue="277.8" maxValue="634.1"/>
    </cacheField>
    <cacheField name="Date2" numFmtId="0">
      <sharedItems containsNonDate="0" containsDate="1" containsString="0" containsBlank="1" minDate="2023-05-12T00:00:00" maxDate="2023-06-05T00:00:00"/>
    </cacheField>
    <cacheField name="Rulling" numFmtId="0">
      <sharedItems containsBlank="1"/>
    </cacheField>
    <cacheField name="Reel no2" numFmtId="0">
      <sharedItems containsString="0" containsBlank="1" containsNumber="1" containsInteger="1" minValue="9206" maxValue="112366"/>
    </cacheField>
    <cacheField name="Qty2" numFmtId="0">
      <sharedItems containsBlank="1" containsMixedTypes="1" containsNumber="1" containsInteger="1" minValue="1" maxValue="1"/>
    </cacheField>
    <cacheField name="Weight2" numFmtId="0">
      <sharedItems containsString="0" containsBlank="1" containsNumber="1" minValue="139" maxValue="627.79999999999995"/>
    </cacheField>
    <cacheField name="Machine" numFmtId="0">
      <sharedItems containsBlank="1"/>
    </cacheField>
    <cacheField name="Cutof" numFmtId="0">
      <sharedItems containsString="0" containsBlank="1" containsNumber="1" minValue="34.5" maxValue="44" count="5">
        <n v="34.5"/>
        <m/>
        <n v="42"/>
        <n v="36.5"/>
        <n v="44"/>
      </sharedItems>
    </cacheField>
    <cacheField name="Production" numFmtId="0">
      <sharedItems containsString="0" containsBlank="1" containsNumber="1" containsInteger="1" minValue="7589" maxValue="34619"/>
    </cacheField>
    <cacheField name="Sheet weight" numFmtId="2">
      <sharedItems containsSemiMixedTypes="0" containsString="0" containsNumber="1" minValue="0" maxValue="630.78587519999996"/>
    </cacheField>
    <cacheField name="Diff" numFmtId="2">
      <sharedItems containsSemiMixedTypes="0" containsString="0" containsNumber="1" minValue="-634.1" maxValue="458.76330239999999"/>
    </cacheField>
    <cacheField name="L" numFmtId="0">
      <sharedItems containsSemiMixedTypes="0" containsString="0" containsNumber="1" minValue="21.259842519685041" maxValue="37.795275590551178" count="6">
        <n v="31.496062992125985"/>
        <n v="33.85826771653543"/>
        <n v="37.795275590551178"/>
        <n v="34.645669291338585"/>
        <n v="21.259842519685041"/>
        <n v="31.69291338582677"/>
      </sharedItems>
    </cacheField>
    <cacheField name="W" numFmtId="0">
      <sharedItems containsSemiMixedTypes="0" containsString="0" containsNumber="1" minValue="0" maxValue="17.322834645669293" count="5">
        <n v="13.58267716535433"/>
        <n v="0"/>
        <n v="16.535433070866141"/>
        <n v="14.37007874015748"/>
        <n v="17.322834645669293"/>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10.401283564817" createdVersion="8" refreshedVersion="8" minRefreshableVersion="3" recordCount="15" xr:uid="{0D5680F3-1C47-4AC6-9A42-BAB35DC0C232}">
  <cacheSource type="worksheet">
    <worksheetSource ref="A1:S16" sheet="INDEx"/>
  </cacheSource>
  <cacheFields count="19">
    <cacheField name="Date" numFmtId="16">
      <sharedItems containsSemiMixedTypes="0" containsNonDate="0" containsDate="1" containsString="0" minDate="2023-05-15T00:00:00" maxDate="2023-06-02T00:00:00"/>
    </cacheField>
    <cacheField name="Paper Make" numFmtId="0">
      <sharedItems/>
    </cacheField>
    <cacheField name="Reel Size" numFmtId="0">
      <sharedItems containsSemiMixedTypes="0" containsString="0" containsNumber="1" containsInteger="1" minValue="80" maxValue="96"/>
    </cacheField>
    <cacheField name="Gsm" numFmtId="0">
      <sharedItems containsSemiMixedTypes="0" containsString="0" containsNumber="1" containsInteger="1" minValue="54" maxValue="64"/>
    </cacheField>
    <cacheField name="Reel no" numFmtId="0">
      <sharedItems containsSemiMixedTypes="0" containsString="0" containsNumber="1" containsInteger="1" minValue="9214" maxValue="110948"/>
    </cacheField>
    <cacheField name="Qty" numFmtId="0">
      <sharedItems containsSemiMixedTypes="0" containsString="0" containsNumber="1" containsInteger="1" minValue="1" maxValue="1"/>
    </cacheField>
    <cacheField name="Weight" numFmtId="2">
      <sharedItems containsSemiMixedTypes="0" containsString="0" containsNumber="1" minValue="443" maxValue="555"/>
    </cacheField>
    <cacheField name="Date2" numFmtId="16">
      <sharedItems containsSemiMixedTypes="0" containsNonDate="0" containsDate="1" containsString="0" minDate="2023-05-16T00:00:00" maxDate="2023-06-02T00:00:00"/>
    </cacheField>
    <cacheField name="Rulling" numFmtId="0">
      <sharedItems/>
    </cacheField>
    <cacheField name="Reel no2" numFmtId="0">
      <sharedItems containsSemiMixedTypes="0" containsString="0" containsNumber="1" containsInteger="1" minValue="9214" maxValue="110948"/>
    </cacheField>
    <cacheField name="Qty2" numFmtId="0">
      <sharedItems containsSemiMixedTypes="0" containsString="0" containsNumber="1" containsInteger="1" minValue="1" maxValue="1"/>
    </cacheField>
    <cacheField name="Weight2" numFmtId="0">
      <sharedItems containsSemiMixedTypes="0" containsString="0" containsNumber="1" minValue="443" maxValue="555"/>
    </cacheField>
    <cacheField name="Machine" numFmtId="0">
      <sharedItems/>
    </cacheField>
    <cacheField name="Cutof" numFmtId="43">
      <sharedItems containsSemiMixedTypes="0" containsString="0" containsNumber="1" minValue="34.5" maxValue="42"/>
    </cacheField>
    <cacheField name="Production" numFmtId="0">
      <sharedItems containsSemiMixedTypes="0" containsString="0" containsNumber="1" containsInteger="1" minValue="12647" maxValue="30207"/>
    </cacheField>
    <cacheField name="Sheet weight" numFmtId="2">
      <sharedItems containsSemiMixedTypes="0" containsString="0" containsNumber="1" minValue="239.3014752" maxValue="540.97612800000002"/>
    </cacheField>
    <cacheField name="Diff" numFmtId="2">
      <sharedItems containsSemiMixedTypes="0" containsString="0" containsNumber="1" minValue="-287.69852479999997" maxValue="13.209433600000011"/>
    </cacheField>
    <cacheField name="L" numFmtId="0">
      <sharedItems containsSemiMixedTypes="0" containsString="0" containsNumber="1" minValue="31.496062992125985" maxValue="37.795275590551178"/>
    </cacheField>
    <cacheField name="W" numFmtId="0">
      <sharedItems containsSemiMixedTypes="0" containsString="0" containsNumber="1" minValue="13.58267716535433" maxValue="16.53543307086614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10.634647222221" createdVersion="8" refreshedVersion="8" minRefreshableVersion="3" recordCount="190" xr:uid="{48A9C757-9281-44C3-87C0-E13AEC92D0D0}">
  <cacheSource type="worksheet">
    <worksheetSource ref="B2:DC192" sheet="Item"/>
  </cacheSource>
  <cacheFields count="106">
    <cacheField name="Code" numFmtId="49">
      <sharedItems/>
    </cacheField>
    <cacheField name="Name" numFmtId="0">
      <sharedItems/>
    </cacheField>
    <cacheField name="PrintName" numFmtId="0">
      <sharedItems/>
    </cacheField>
    <cacheField name="FinishSize" numFmtId="0">
      <sharedItems/>
    </cacheField>
    <cacheField name="BindingType" numFmtId="0">
      <sharedItems/>
    </cacheField>
    <cacheField name="Price" numFmtId="0">
      <sharedItems containsSemiMixedTypes="0" containsString="0" containsNumber="1" containsInteger="1" minValue="0" maxValue="0"/>
    </cacheField>
    <cacheField name="Weight" numFmtId="0">
      <sharedItems containsSemiMixedTypes="0" containsString="0" containsNumber="1" containsInteger="1" minValue="0" maxValue="0"/>
    </cacheField>
    <cacheField name="BusyCode" numFmtId="0">
      <sharedItems containsSemiMixedTypes="0" containsString="0" containsNumber="1" containsInteger="1" minValue="1001" maxValue="1190"/>
    </cacheField>
    <cacheField name="ISBN" numFmtId="0">
      <sharedItems containsNonDate="0" containsString="0" containsBlank="1"/>
    </cacheField>
    <cacheField name="Group" numFmtId="0">
      <sharedItems/>
    </cacheField>
    <cacheField name="HSNCode" numFmtId="0">
      <sharedItems/>
    </cacheField>
    <cacheField name="Remarks" numFmtId="0">
      <sharedItems containsNonDate="0" containsString="0" containsBlank="1"/>
    </cacheField>
    <cacheField name="ItemIntegrationName" numFmtId="0">
      <sharedItems/>
    </cacheField>
    <cacheField name="IntegrationUnit" numFmtId="0">
      <sharedItems/>
    </cacheField>
    <cacheField name="Notes" numFmtId="0">
      <sharedItems containsNonDate="0" containsString="0" containsBlank="1"/>
    </cacheField>
    <cacheField name="BookPrinter" numFmtId="0">
      <sharedItems/>
    </cacheField>
    <cacheField name="TitlePrinter" numFmtId="0">
      <sharedItems/>
    </cacheField>
    <cacheField name="ComboPrinter" numFmtId="0">
      <sharedItems/>
    </cacheField>
    <cacheField name="Laminator" numFmtId="0">
      <sharedItems/>
    </cacheField>
    <cacheField name="BinderFresh" numFmtId="0">
      <sharedItems/>
    </cacheField>
    <cacheField name="BinderRepair" numFmtId="0">
      <sharedItems/>
    </cacheField>
    <cacheField name="Type" numFmtId="0">
      <sharedItems/>
    </cacheField>
    <cacheField name="CreatedBy" numFmtId="49">
      <sharedItems/>
    </cacheField>
    <cacheField name="CreatedOn" numFmtId="47">
      <sharedItems/>
    </cacheField>
    <cacheField name="ModifiedBy" numFmtId="0">
      <sharedItems/>
    </cacheField>
    <cacheField name="ModifiedOn" numFmtId="0">
      <sharedItems/>
    </cacheField>
    <cacheField name="Recordstatus" numFmtId="0">
      <sharedItems/>
    </cacheField>
    <cacheField name="Printstatus" numFmtId="0">
      <sharedItems/>
    </cacheField>
    <cacheField name="FGCODE" numFmtId="49">
      <sharedItems/>
    </cacheField>
    <cacheField name="1" numFmtId="49">
      <sharedItems containsNonDate="0" containsString="0" containsBlank="1"/>
    </cacheField>
    <cacheField name="UFG_Rulling" numFmtId="0">
      <sharedItems/>
    </cacheField>
    <cacheField name="UFG_Rulling_CODE" numFmtId="0">
      <sharedItems/>
    </cacheField>
    <cacheField name="Qty-1" numFmtId="166">
      <sharedItems/>
    </cacheField>
    <cacheField name="UFG_Title" numFmtId="0">
      <sharedItems count="46">
        <s v="Writer A4 Premium Mrp 50 [Title]"/>
        <s v="Writer A4 Premium Mrp 66 [Title]"/>
        <s v="Writer A4 Premium Mrp 84 [Title]"/>
        <s v="Writer A4 Premium Mrp 104 [Title]"/>
        <s v="Writer A4 Premium Mrp 124 [Title]"/>
        <s v="Writer A4 Premium Mrp 160 [Title]"/>
        <s v="Writer A4 Premium Mrp 200 [Title]"/>
        <s v="Writer Long Book Premium Mrp 33 [Title]"/>
        <s v="Writer Long Book Premium  Mrp 50 [Title]"/>
        <s v="Writer Long Book Premum  Mrp 66 [Title]"/>
        <s v="Writer Convent Premium  Mrp 32 [Title]"/>
        <s v="Writer Convent Premium  Mrp 44 [Title]"/>
        <s v="Writer Convent Premium  Mrp 48 [Title]"/>
        <s v="Writer Convent Premium  Mrp 65 [Title]"/>
        <s v="Writer A4 Premium Spiral  Mrp 104 [Title]"/>
        <s v="Writer A4 Premium Spiral  Mrp 124 [Title]"/>
        <s v="Writer A4 Premium Spiral  Mrp 160 [Title]"/>
        <s v="Writer A4 Premium Spiral  Mrp 200 [Title]"/>
        <s v="Writer Drowing book Small [Title]"/>
        <s v="Writer Drowing book A4  Mrp 32,50 [Title]"/>
        <s v="Writer Graph Book  Mrp [Title]"/>
        <s v="Writer Lesson Plan [Title]"/>
        <s v="Writer Computer  Mrp 50,66,84 [Title]"/>
        <s v="Writer Sci Manual  Mrp44,58,76  [Title]"/>
        <s v="Writer A4 Classic  Mrp 32 [Title]"/>
        <s v="Writer A4 Classic  Mrp 50 [Title]"/>
        <s v="Writer A4 Classic  Mrp 66 [Title]"/>
        <s v="Writer A4 Classic  Mrp 84 [Title]"/>
        <s v="Writer A4 Classic  Mrp 104 [Title]"/>
        <s v="Writer A4 Classic  Mrp 124 [Title]"/>
        <s v="Writer Long Book Classic  Mrp 16 [Title]"/>
        <s v="Writer Long Book Classic  Mrp 24, 50 [Title]"/>
        <s v="Writer Long Book Classic  Mrp 32 [Title]"/>
        <s v="Writer Long Book Classic  Mrp 66,84 [Title]"/>
        <s v="Writer Convent Small Classic Mrp 10/15/20 [Title]"/>
        <s v="Writer Convent Big Classic Mrp 12/24/32 [Title]"/>
        <s v="Writer  Convent Classic  Mrp 16/24/32 [Title]"/>
        <s v="Writer  Convent Classic  Mrp 48/65 [Title]"/>
        <s v="Writer Geogrphy book   Mrp 32 [Title]"/>
        <s v="Writer Geogrphy book   Mrp 50 [Title]"/>
        <s v="Writer Science Notebook  Mrp 32 [Title]"/>
        <s v="Writer Science Notebook  Mrp 50 [Title]"/>
        <s v="Writer A4 Classic Spiral  Mrp 84 [Title]"/>
        <s v="Writer A4 Classic Spiral  Mrp 104 [Title]"/>
        <s v="Writer A4 Classic Spiral  Mrp 124 [Title]"/>
        <s v="Writer Small Ragister Mrp 12,24,32 [Title]"/>
      </sharedItems>
    </cacheField>
    <cacheField name="UFG_Title_Code" numFmtId="0">
      <sharedItems/>
    </cacheField>
    <cacheField name="Qty-2" numFmtId="0">
      <sharedItems/>
    </cacheField>
    <cacheField name="UFG_INDEX" numFmtId="0">
      <sharedItems count="18">
        <s v="Index-[210 x 290]"/>
        <s v="Index-[168 x 265]"/>
        <s v="Index-[180 x 240]"/>
        <s v=" 3 In 1-[180 x 240]"/>
        <s v=""/>
        <s v="Index-[220 x 270]"/>
        <s v="Index-[220 x 280]"/>
        <s v="Practical -[265 X 215]"/>
        <s v="Index-[210 x 285]"/>
        <s v="Index-[165 x 210]"/>
        <s v="Index-[170 x 220]"/>
        <s v=" 3 In 1-[170 x 220]"/>
        <s v="Index-[235 x 185]"/>
        <s v="Index-[185 x 235]"/>
        <s v="0-[165 x 210]" u="1"/>
        <s v="0-[210 x 265]" u="1"/>
        <s v="0-[155x 245]" u="1"/>
        <s v="0-[210 x 290]" u="1"/>
      </sharedItems>
    </cacheField>
    <cacheField name="UFG_INDEX_Code" numFmtId="0">
      <sharedItems/>
    </cacheField>
    <cacheField name="UFG_INDEX_QTY" numFmtId="168">
      <sharedItems/>
    </cacheField>
    <cacheField name="QTY-3" numFmtId="168">
      <sharedItems/>
    </cacheField>
    <cacheField name="Barcode[FG]" numFmtId="0">
      <sharedItems/>
    </cacheField>
    <cacheField name="Barcode [UFG_Title_H]" numFmtId="0">
      <sharedItems/>
    </cacheField>
    <cacheField name="TOTAL ORDER QTY." numFmtId="0">
      <sharedItems containsSemiMixedTypes="0" containsString="0" containsNumber="1" containsInteger="1" minValue="1000" maxValue="1000"/>
    </cacheField>
    <cacheField name="Size in MM" numFmtId="0">
      <sharedItems/>
    </cacheField>
    <cacheField name="pages" numFmtId="0">
      <sharedItems containsSemiMixedTypes="0" containsString="0" containsNumber="1" containsInteger="1" minValue="12" maxValue="356"/>
    </cacheField>
    <cacheField name="Index" numFmtId="0">
      <sharedItems containsString="0" containsBlank="1" containsNumber="1" containsInteger="1" minValue="4" maxValue="16"/>
    </cacheField>
    <cacheField name="IndexType" numFmtId="0">
      <sharedItems containsBlank="1"/>
    </cacheField>
    <cacheField name="Ruling type" numFmtId="0">
      <sharedItems/>
    </cacheField>
    <cacheField name="Binding Type" numFmtId="0">
      <sharedItems/>
    </cacheField>
    <cacheField name="Pouch Qty" numFmtId="0">
      <sharedItems containsString="0" containsBlank="1" containsNumber="1" containsInteger="1" minValue="0" maxValue="25"/>
    </cacheField>
    <cacheField name="Bindle Qty" numFmtId="0">
      <sharedItems containsSemiMixedTypes="0" containsString="0" containsNumber="1" containsInteger="1" minValue="12" maxValue="200"/>
    </cacheField>
    <cacheField name="Printing" numFmtId="0">
      <sharedItems/>
    </cacheField>
    <cacheField name="Lamination" numFmtId="0">
      <sharedItems/>
    </cacheField>
    <cacheField name="Board (O)" numFmtId="0">
      <sharedItems/>
    </cacheField>
    <cacheField name="GSM (O)" numFmtId="0">
      <sharedItems containsSemiMixedTypes="0" containsString="0" containsNumber="1" containsInteger="1" minValue="90" maxValue="350"/>
    </cacheField>
    <cacheField name="Board Size (O)" numFmtId="0">
      <sharedItems/>
    </cacheField>
    <cacheField name="Ups (O)" numFmtId="0">
      <sharedItems containsSemiMixedTypes="0" containsString="0" containsNumber="1" containsInteger="1" minValue="2" maxValue="8"/>
    </cacheField>
    <cacheField name="Total Sheets (O) Incl. Extra" numFmtId="1">
      <sharedItems containsSemiMixedTypes="0" containsString="0" containsNumber="1" minValue="125" maxValue="500"/>
    </cacheField>
    <cacheField name="Board Wgt. Incl. Extra (O)" numFmtId="166">
      <sharedItems containsSemiMixedTypes="0" containsString="0" containsNumber="1" minValue="1.3608E-2" maxValue="4.6580625000000001E-2"/>
    </cacheField>
    <cacheField name="Paper" numFmtId="0">
      <sharedItems/>
    </cacheField>
    <cacheField name="GSM" numFmtId="0">
      <sharedItems containsSemiMixedTypes="0" containsString="0" containsNumber="1" containsInteger="1" minValue="50" maxValue="110"/>
    </cacheField>
    <cacheField name="Width" numFmtId="0">
      <sharedItems containsSemiMixedTypes="0" containsString="0" containsNumber="1" minValue="45" maxValue="98"/>
    </cacheField>
    <cacheField name="L (Cut-off)" numFmtId="0">
      <sharedItems containsSemiMixedTypes="0" containsString="0" containsNumber="1" minValue="32" maxValue="55"/>
    </cacheField>
    <cacheField name="Pg / Frm" numFmtId="0">
      <sharedItems containsSemiMixedTypes="0" containsString="0" containsNumber="1" containsInteger="1" minValue="8" maxValue="16"/>
    </cacheField>
    <cacheField name="No. of forms / book" numFmtId="166">
      <sharedItems containsSemiMixedTypes="0" containsString="0" containsNumber="1" minValue="1.5" maxValue="29.666666666666668"/>
    </cacheField>
    <cacheField name="Reel Wgt. " numFmtId="166">
      <sharedItems containsSemiMixedTypes="0" containsString="0" containsNumber="1" minValue="1.9304999999999999E-2" maxValue="0.70174720000000002"/>
    </cacheField>
    <cacheField name="Sheets" numFmtId="1">
      <sharedItems containsMixedTypes="1" containsNumber="1" minValue="2000" maxValue="30000"/>
    </cacheField>
    <cacheField name="Barcode " numFmtId="0">
      <sharedItems/>
    </cacheField>
    <cacheField name="Size" numFmtId="0">
      <sharedItems/>
    </cacheField>
    <cacheField name="UFG" numFmtId="0">
      <sharedItems count="36">
        <s v="Rulling-Single line-[210 x 290]"/>
        <s v="Rulling-Unrulled-[210 x 290]"/>
        <s v="Rulling-Hindi /Geometry-[210 x 290]"/>
        <s v="Rulling-Single line-[168 x 265]"/>
        <s v="Rulling-Unrulled-[168 x 265]"/>
        <s v="Rulling-Hindi /Geometry-[168 x 265]"/>
        <s v="Rulling-Single line-[180 x 240]"/>
        <s v="Rulling-English-[180 x 240]"/>
        <s v="Rulling-10 mm Squire (small)-[180 x 240]"/>
        <s v="Rulling-12 mm Squire ( Medium)-[180 x 240]"/>
        <s v="Rulling-18 mm Squire (Big)-[180 x 240]"/>
        <s v="Rulling-Hindi /Geometry-[180 x 240]"/>
        <s v="Rulling-English /Geometry-[180 x 240]"/>
        <s v="Rulling-3 In 1-[180 x 240]"/>
        <s v="Rulling-Five Line English-[180 x 240]"/>
        <s v="Rulling-Double Line-[180 x 240]"/>
        <s v="Rulling-Unrulled-[210 x 265]"/>
        <s v="Rulling-Graph-[220 x 270]"/>
        <s v="Rulling-Single line-[220 x 280]"/>
        <s v="Rulling-Hindi /Geometry-[220 x 280]"/>
        <s v="Rulling-Hindi /Geometry-[265 X 215]"/>
        <s v="Rulling-Single line-[210 x 285]"/>
        <s v="Rulling-Unrulled-[210 x 285]"/>
        <s v="Rulling-Hindi /Geometry-[210 x 285]"/>
        <s v="Rulling-Single line-[165 x 210]"/>
        <s v="Rulling-English-[165 x 210]"/>
        <s v="Rulling-12 mm Squire ( Medium)-[165 x 210]"/>
        <s v="Rulling-Single line-[170 x 220]"/>
        <s v="Rulling-English-[170 x 220]"/>
        <s v="Rulling-12 mm Squire ( Medium)-[170 x 220]"/>
        <s v="Rulling-3 In 1-[170 x 220]"/>
        <s v="Rulling-Hindi /Geometry-[170 x 220]"/>
        <s v="Rulling-India + World-[235 x 185]"/>
        <s v="Rulling-India + World-[185 x 235]"/>
        <s v="Rulling-Hindi /Geometry-[235 x 185]"/>
        <s v="Rulling-Single line-[155x 245]"/>
      </sharedItems>
    </cacheField>
    <cacheField name="INDEX2" numFmtId="0">
      <sharedItems/>
    </cacheField>
    <cacheField name="Code2" numFmtId="49">
      <sharedItems/>
    </cacheField>
    <cacheField name="Index Qty" numFmtId="168">
      <sharedItems containsSemiMixedTypes="0" containsString="0" containsNumber="1" minValue="0" maxValue="2"/>
    </cacheField>
    <cacheField name="Name2" numFmtId="0">
      <sharedItems/>
    </cacheField>
    <cacheField name="PrintName2" numFmtId="0">
      <sharedItems/>
    </cacheField>
    <cacheField name="Form" numFmtId="0">
      <sharedItems/>
    </cacheField>
    <cacheField name="Type2" numFmtId="0">
      <sharedItems/>
    </cacheField>
    <cacheField name="cmWidth" numFmtId="0">
      <sharedItems containsSemiMixedTypes="0" containsString="0" containsNumber="1" minValue="32" maxValue="55"/>
    </cacheField>
    <cacheField name="cmLength" numFmtId="0">
      <sharedItems containsSemiMixedTypes="0" containsString="0" containsNumber="1" minValue="45" maxValue="98"/>
    </cacheField>
    <cacheField name="inWidth" numFmtId="0">
      <sharedItems containsSemiMixedTypes="0" containsString="0" containsNumber="1" minValue="12.6" maxValue="21.65"/>
    </cacheField>
    <cacheField name="inLength" numFmtId="0">
      <sharedItems containsSemiMixedTypes="0" containsString="0" containsNumber="1" minValue="17.72" maxValue="38.58"/>
    </cacheField>
    <cacheField name="UOM" numFmtId="0">
      <sharedItems/>
    </cacheField>
    <cacheField name="GSM2" numFmtId="0">
      <sharedItems containsSemiMixedTypes="0" containsString="0" containsNumber="1" containsInteger="1" minValue="50" maxValue="110"/>
    </cacheField>
    <cacheField name="Make" numFmtId="0">
      <sharedItems/>
    </cacheField>
    <cacheField name="SubMake" numFmtId="0">
      <sharedItems/>
    </cacheField>
    <cacheField name="Weight/Unit" numFmtId="0">
      <sharedItems containsSemiMixedTypes="0" containsString="0" containsNumber="1" minValue="4.6210000000000004" maxValue="13.750999999999999"/>
    </cacheField>
    <cacheField name="Units/Bundle" numFmtId="0">
      <sharedItems containsSemiMixedTypes="0" containsString="0" containsNumber="1" containsInteger="1" minValue="4" maxValue="11"/>
    </cacheField>
    <cacheField name="Rate/Kg" numFmtId="0">
      <sharedItems containsSemiMixedTypes="0" containsString="0" containsNumber="1" containsInteger="1" minValue="70" maxValue="137"/>
    </cacheField>
    <cacheField name="Quality" numFmtId="0">
      <sharedItems/>
    </cacheField>
    <cacheField name="Bulk" numFmtId="0">
      <sharedItems containsSemiMixedTypes="0" containsString="0" containsNumber="1" minValue="1.35" maxValue="68.349999999999994"/>
    </cacheField>
    <cacheField name="Grade" numFmtId="0">
      <sharedItems/>
    </cacheField>
    <cacheField name="CreatedBy2" numFmtId="49">
      <sharedItems/>
    </cacheField>
    <cacheField name="CreatedOn2" numFmtId="47">
      <sharedItems/>
    </cacheField>
    <cacheField name="ModifiedBy2" numFmtId="0">
      <sharedItems/>
    </cacheField>
    <cacheField name="ModifiedOn2" numFmtId="0">
      <sharedItems/>
    </cacheField>
    <cacheField name="Recordstatus2" numFmtId="0">
      <sharedItems/>
    </cacheField>
    <cacheField name="Printstatus2" numFmtId="0">
      <sharedItems/>
    </cacheField>
    <cacheField name="Quality2" numFmtId="0">
      <sharedItems/>
    </cacheField>
    <cacheField name="4" numFmtId="0">
      <sharedItems containsNonDate="0" containsString="0" containsBlank="1"/>
    </cacheField>
    <cacheField name="UOM2" numFmtId="0">
      <sharedItems containsNonDate="0" containsString="0" containsBlank="1"/>
    </cacheField>
    <cacheField name="FinishSize2" numFmtId="0">
      <sharedItems/>
    </cacheField>
    <cacheField name="BindingType2" numFmtId="0">
      <sharedItems/>
    </cacheField>
    <cacheField name="PaperCode_Rulliing" numFmtId="0">
      <sharedItems/>
    </cacheField>
    <cacheField name="PaperCode_Index" numFmtId="0">
      <sharedItems/>
    </cacheField>
    <cacheField name="PaperCode_Title" numFmtId="0">
      <sharedItems/>
    </cacheField>
    <cacheField name="Title_Code"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11.369102546298" createdVersion="8" refreshedVersion="8" minRefreshableVersion="3" recordCount="190" xr:uid="{2A91E266-1C13-4597-A250-344F47459482}">
  <cacheSource type="worksheet">
    <worksheetSource ref="DE2:EB192" sheet="Item"/>
  </cacheSource>
  <cacheFields count="24">
    <cacheField name="Name" numFmtId="0">
      <sharedItems count="31">
        <s v="Board-280gsm-34.65X33.86in²-(88.00X86.00cm²)-21.194kg-WB"/>
        <s v="Board-280gsm-23.62X35.43in²-(60.00X90.00cm²)-15.117kg-WB"/>
        <s v="Board-250gsm-31.69X27.56in²-(80.50X70.00cm²)-14.087kg-WB"/>
        <s v="Board-260gsm-37.80X28.94in²-(96.00X73.50cm²)-18.35kg-WB"/>
        <s v="Board-260gsm-23.62X33.86in²-(60.00X86.00cm²)-13.416kg-WB"/>
        <s v="Board-250gsm-21.26X34.25in²-(54.00X87.00cm²)-11.744kg-GB"/>
        <s v="Board-250gsm-23.03X35.83in²-(58.50X91.00cm²)-13.309kg-GB"/>
        <s v="Paper-90gsm-18.90X24.80in²-(48.00X63.00cm²)-2.722kg-Cromo"/>
        <s v="Board-350gsm-23.03X35.83in²-(58.50X91.00cm²)-18.633kg-SBS"/>
        <s v="Board-263gsm-34.06X33.46in²-(86.50X85.00cm²)-19.337kg-GB"/>
        <s v="Board-260gsm-34.06X33.46in²-(86.50X85.00cm²)-19.117kg-WB"/>
        <s v="Board-263gsm-31.69X27.56in²-(80.50X70.00cm²)-14.819kg-GB"/>
        <s v="Board-250gsm-33.19X26.77in²-(84.30X68.00cm²)-14.331kg-GB"/>
        <s v="Board-250gsm-35.43X27.64in²-(90.00X70.20cm²)-15.795kg-GB"/>
        <s v="Board-260gsm-37.80X28.94in²-(96.00X73.50cm²)-18.35kg-GB"/>
        <s v="Board-250gsm-18.90X30.51in²-(48.00X77.50cm²)-9.301kg-WB"/>
        <s v="Board-260gsm-18.90X30.31in²-(48.00X77.00cm²)-9.609kg-WB"/>
        <s v="Board-260gsm-18.90X30.51in²-(48.00X77.50cm²)-9.673kg-WB"/>
        <s v="Board-280gsm-23.62X33.86in²-(60.00X86.00cm²)-14.448kg-WB"/>
        <s v="Board-250gsm-38.58X26.02in²-(98.00X66.10cm²)-16.191kg-GB"/>
        <s v="Board-263gsm-31.69X27.56in²-(80.50X70.00cm²)-74.096kg-GB" u="1"/>
        <s v="Board-260gsm-37.80X28.94in²-(96.00X73.50cm²)-91.749kg-WB" u="1"/>
        <s v="Board-250gsm-33.19X26.77in²-(84.30X68.00cm²)-71.653kg-GB" u="1"/>
        <s v="Board-250gsm-18.90X30.51in²-(48.00X77.50cm²)-46.503kg-WB" u="1"/>
        <s v="Board-260gsm-18.90X30.31in²-(48.00X77.00cm²)-48.046kg-WB" u="1"/>
        <s v="Board-250gsm-35.43X27.64in²-(90.00X70.20cm²)-78.975kg-GB" u="1"/>
        <s v="Board-280gsm-23.62X33.86in²-(60.00X86.00cm²)-72.238kg-WB" u="1"/>
        <s v="Board-260gsm-18.90X30.51in²-(48.00X77.50cm²)-48.363kg-WB" u="1"/>
        <s v="Board-250gsm-38.58X26.02in²-(98.00X66.10cm²)-80.956kg-GB" u="1"/>
        <s v="Board-260gsm-23.62X33.86in²-(60.00X86.00cm²)-67.078kg-WB" u="1"/>
        <s v="Board-260gsm-37.80X28.94in²-(96.00X73.50cm²)-91.749kg-GB" u="1"/>
      </sharedItems>
    </cacheField>
    <cacheField name="PrintName" numFmtId="0">
      <sharedItems/>
    </cacheField>
    <cacheField name="Form" numFmtId="0">
      <sharedItems/>
    </cacheField>
    <cacheField name="Type" numFmtId="0">
      <sharedItems/>
    </cacheField>
    <cacheField name="cmWidth" numFmtId="0">
      <sharedItems containsSemiMixedTypes="0" containsString="0" containsNumber="1" minValue="48" maxValue="98"/>
    </cacheField>
    <cacheField name="cmLength" numFmtId="0">
      <sharedItems containsSemiMixedTypes="0" containsString="0" containsNumber="1" minValue="63" maxValue="91"/>
    </cacheField>
    <cacheField name="inWidth" numFmtId="0">
      <sharedItems containsSemiMixedTypes="0" containsString="0" containsNumber="1" minValue="18.899999999999999" maxValue="38.58"/>
    </cacheField>
    <cacheField name="inLength" numFmtId="0">
      <sharedItems containsSemiMixedTypes="0" containsString="0" containsNumber="1" minValue="24.8" maxValue="35.83"/>
    </cacheField>
    <cacheField name="UOM" numFmtId="0">
      <sharedItems/>
    </cacheField>
    <cacheField name="GSM" numFmtId="0">
      <sharedItems containsSemiMixedTypes="0" containsString="0" containsNumber="1" containsInteger="1" minValue="90" maxValue="350"/>
    </cacheField>
    <cacheField name="Make" numFmtId="1">
      <sharedItems/>
    </cacheField>
    <cacheField name="SubMake" numFmtId="0">
      <sharedItems/>
    </cacheField>
    <cacheField name="Weight/Unit" numFmtId="0">
      <sharedItems containsSemiMixedTypes="0" containsString="0" containsNumber="1" minValue="2.722" maxValue="21.193999999999999"/>
    </cacheField>
    <cacheField name="Units/Bundle" numFmtId="0">
      <sharedItems containsSemiMixedTypes="0" containsString="0" containsNumber="1" containsInteger="1" minValue="2" maxValue="18"/>
    </cacheField>
    <cacheField name="Rate/Kg" numFmtId="0">
      <sharedItems containsSemiMixedTypes="0" containsString="0" containsNumber="1" containsInteger="1" minValue="70" maxValue="70"/>
    </cacheField>
    <cacheField name="Quality" numFmtId="0">
      <sharedItems/>
    </cacheField>
    <cacheField name="Bulk" numFmtId="0">
      <sharedItems containsSemiMixedTypes="0" containsString="0" containsNumber="1" minValue="1.35" maxValue="1.35"/>
    </cacheField>
    <cacheField name="Grade" numFmtId="0">
      <sharedItems/>
    </cacheField>
    <cacheField name="CreatedBy" numFmtId="49">
      <sharedItems/>
    </cacheField>
    <cacheField name="CreatedOn" numFmtId="47">
      <sharedItems/>
    </cacheField>
    <cacheField name="ModifiedBy" numFmtId="0">
      <sharedItems/>
    </cacheField>
    <cacheField name="ModifiedOn" numFmtId="0">
      <sharedItems/>
    </cacheField>
    <cacheField name="Recordstatus" numFmtId="0">
      <sharedItems/>
    </cacheField>
    <cacheField name="Printstatus"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11.370297569447" createdVersion="8" refreshedVersion="8" minRefreshableVersion="3" recordCount="190" xr:uid="{3BA5E811-9803-47F0-9D9B-7B8BF210EC42}">
  <cacheSource type="worksheet">
    <worksheetSource ref="BW2:CT192" sheet="Item"/>
  </cacheSource>
  <cacheFields count="24">
    <cacheField name="Name" numFmtId="0">
      <sharedItems count="16">
        <s v="Trident-64gsm-34.65in-(88.00cm)-Reel-Super Line"/>
        <s v="Trident-54gsm-31.50in-(80.00cm)-Reel-Super Line"/>
        <s v="Trident-54gsm-37.80in-(96.00cm)-Reel-Super Line"/>
        <s v="Trident-52gsm-37.80in-(96.00cm)-Reel-Super Line"/>
        <s v="Century-64gsm-21.06in-(53.50cm)-Reel-NS"/>
        <s v="Century-110gsm-23.43in-(59.50cm)-Reel-NS"/>
        <s v="Imami-52gsm-17.72in-(45.00cm)-Reel-White"/>
        <s v="Amlai-61gsm-21.26in-(54.00cm)-Reel-White"/>
        <s v="Trident-60gsm-21.26in-(54.00cm)-Reel-Super Line"/>
        <s v="Proprint-54gsm-33.86in-(86.00cm)-Reel-Premium"/>
        <s v="Proprint-54gsm-31.50in-(80.00cm)-Reel-Premium"/>
        <s v="Proprint-50gsm-33.07in-(84.00cm)-Reel-Premium"/>
        <s v="Proprint-50gsm-35.04in-(89.00cm)-Reel-Premium"/>
        <s v="Proprint-54gsm-37.80in-(96.00cm)-Reel-Premium"/>
        <s v="Proprint-50gsm-18.90in-(48.00cm)-Reel-Premium"/>
        <s v="COPY-50gsm-38.58in-(98.00cm)-Reel-Line"/>
      </sharedItems>
    </cacheField>
    <cacheField name="PrintName" numFmtId="0">
      <sharedItems count="16">
        <s v="Trident-64gsm-34.65in-(88.00cm)-Reel-Super Line"/>
        <s v="Trident-54gsm-31.50in-(80.00cm)-Reel-Super Line"/>
        <s v="Trident-54gsm-37.80in-(96.00cm)-Reel-Super Line"/>
        <s v="Trident-52gsm-37.80in-(96.00cm)-Reel-Super Line"/>
        <s v="Century-64gsm-21.06in-(53.50cm)-Reel-NS"/>
        <s v="Century-110gsm-23.43in-(59.50cm)-Reel-NS"/>
        <s v="Imami-52gsm-17.72in-(45.00cm)-Reel-White"/>
        <s v="Amlai-61gsm-21.26in-(54.00cm)-Reel-White"/>
        <s v="Trident-60gsm-21.26in-(54.00cm)-Reel-Super Line"/>
        <s v="Proprint-54gsm-33.86in-(86.00cm)-Reel-Premium"/>
        <s v="Proprint-54gsm-31.50in-(80.00cm)-Reel-Premium"/>
        <s v="Proprint-50gsm-33.07in-(84.00cm)-Reel-Premium"/>
        <s v="Proprint-50gsm-35.04in-(89.00cm)-Reel-Premium"/>
        <s v="Proprint-54gsm-37.80in-(96.00cm)-Reel-Premium"/>
        <s v="Proprint-50gsm-18.90in-(48.00cm)-Reel-Premium"/>
        <s v="COPY-50gsm-38.58in-(98.00cm)-Reel-Line"/>
      </sharedItems>
    </cacheField>
    <cacheField name="Form" numFmtId="0">
      <sharedItems count="1">
        <s v="R"/>
      </sharedItems>
    </cacheField>
    <cacheField name="Type" numFmtId="0">
      <sharedItems count="1">
        <s v="P"/>
      </sharedItems>
    </cacheField>
    <cacheField name="cmWidth" numFmtId="0">
      <sharedItems containsSemiMixedTypes="0" containsString="0" containsNumber="1" minValue="32" maxValue="55" count="9">
        <n v="42"/>
        <n v="34.5"/>
        <n v="36.5"/>
        <n v="43"/>
        <n v="55"/>
        <n v="44"/>
        <n v="33.5"/>
        <n v="38.5"/>
        <n v="32"/>
      </sharedItems>
    </cacheField>
    <cacheField name="cmLength" numFmtId="0">
      <sharedItems containsSemiMixedTypes="0" containsString="0" containsNumber="1" minValue="45" maxValue="98" count="12">
        <n v="88"/>
        <n v="80"/>
        <n v="96"/>
        <n v="53.5"/>
        <n v="59.5"/>
        <n v="45"/>
        <n v="54"/>
        <n v="86"/>
        <n v="84"/>
        <n v="89"/>
        <n v="48"/>
        <n v="98"/>
      </sharedItems>
    </cacheField>
    <cacheField name="inWidth" numFmtId="0">
      <sharedItems containsSemiMixedTypes="0" containsString="0" containsNumber="1" minValue="12.6" maxValue="21.65" count="9">
        <n v="16.54"/>
        <n v="13.58"/>
        <n v="14.37"/>
        <n v="16.93"/>
        <n v="21.65"/>
        <n v="17.32"/>
        <n v="13.19"/>
        <n v="15.16"/>
        <n v="12.6"/>
      </sharedItems>
    </cacheField>
    <cacheField name="inLength" numFmtId="0">
      <sharedItems containsSemiMixedTypes="0" containsString="0" containsNumber="1" minValue="17.72" maxValue="38.58" count="12">
        <n v="34.65"/>
        <n v="31.5"/>
        <n v="37.799999999999997"/>
        <n v="21.06"/>
        <n v="23.43"/>
        <n v="17.72"/>
        <n v="21.26"/>
        <n v="33.86"/>
        <n v="33.07"/>
        <n v="35.04"/>
        <n v="18.899999999999999"/>
        <n v="38.58"/>
      </sharedItems>
    </cacheField>
    <cacheField name="UOM" numFmtId="0">
      <sharedItems count="1">
        <s v="*15004"/>
      </sharedItems>
    </cacheField>
    <cacheField name="GSM" numFmtId="0">
      <sharedItems containsSemiMixedTypes="0" containsString="0" containsNumber="1" containsInteger="1" minValue="50" maxValue="110" count="7">
        <n v="64"/>
        <n v="54"/>
        <n v="52"/>
        <n v="110"/>
        <n v="61"/>
        <n v="60"/>
        <n v="50"/>
      </sharedItems>
    </cacheField>
    <cacheField name="Make" numFmtId="0">
      <sharedItems count="6">
        <s v="Trident"/>
        <s v="Century"/>
        <s v="Imami"/>
        <s v="Amlai"/>
        <s v="Proprint"/>
        <s v="COPY"/>
      </sharedItems>
    </cacheField>
    <cacheField name="SubMake" numFmtId="0">
      <sharedItems count="5">
        <s v="Super Line"/>
        <s v="NS"/>
        <s v="White"/>
        <s v="Premium"/>
        <s v="Line"/>
      </sharedItems>
    </cacheField>
    <cacheField name="Weight/Unit" numFmtId="0">
      <sharedItems containsSemiMixedTypes="0" containsString="0" containsNumber="1" minValue="4.6210000000000004" maxValue="13.750999999999999" count="14">
        <n v="11.832000000000001"/>
        <n v="7.4509999999999996"/>
        <n v="9.4619999999999997"/>
        <n v="9.1120000000000001"/>
        <n v="7.3609999999999998"/>
        <n v="13.750999999999999"/>
        <n v="6.4349999999999996"/>
        <n v="7.2460000000000004"/>
        <n v="7.1269999999999998"/>
        <n v="9.7560000000000002"/>
        <n v="7.0350000000000001"/>
        <n v="7.6749999999999998"/>
        <n v="4.6210000000000004"/>
        <n v="7.84"/>
      </sharedItems>
    </cacheField>
    <cacheField name="Units/Bundle" numFmtId="0">
      <sharedItems containsSemiMixedTypes="0" containsString="0" containsNumber="1" containsInteger="1" minValue="4" maxValue="11" count="6">
        <n v="4"/>
        <n v="7"/>
        <n v="5"/>
        <n v="8"/>
        <n v="11"/>
        <n v="6"/>
      </sharedItems>
    </cacheField>
    <cacheField name="Rate/Kg" numFmtId="0">
      <sharedItems containsSemiMixedTypes="0" containsString="0" containsNumber="1" containsInteger="1" minValue="70" maxValue="70" count="1">
        <n v="70"/>
      </sharedItems>
    </cacheField>
    <cacheField name="Quality" numFmtId="0">
      <sharedItems count="1">
        <s v="*16003"/>
      </sharedItems>
    </cacheField>
    <cacheField name="Bulk" numFmtId="0">
      <sharedItems containsSemiMixedTypes="0" containsString="0" containsNumber="1" minValue="1.35" maxValue="1.35" count="1">
        <n v="1.35"/>
      </sharedItems>
    </cacheField>
    <cacheField name="Grade" numFmtId="0">
      <sharedItems count="1">
        <s v="C"/>
      </sharedItems>
    </cacheField>
    <cacheField name="CreatedBy" numFmtId="49">
      <sharedItems count="1">
        <s v="000001"/>
      </sharedItems>
    </cacheField>
    <cacheField name="CreatedOn" numFmtId="47">
      <sharedItems count="1">
        <s v="GetDate()"/>
      </sharedItems>
    </cacheField>
    <cacheField name="ModifiedBy" numFmtId="0">
      <sharedItems count="1">
        <s v="NULL"/>
      </sharedItems>
    </cacheField>
    <cacheField name="ModifiedOn" numFmtId="0">
      <sharedItems count="1">
        <s v="NULL"/>
      </sharedItems>
    </cacheField>
    <cacheField name="Recordstatus" numFmtId="0">
      <sharedItems count="1">
        <s v="N"/>
      </sharedItems>
    </cacheField>
    <cacheField name="Printstatus" numFmtId="0">
      <sharedItems count="1">
        <s v="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50">
  <r>
    <x v="0"/>
  </r>
  <r>
    <x v="0"/>
  </r>
  <r>
    <x v="1"/>
  </r>
  <r>
    <x v="0"/>
  </r>
  <r>
    <x v="0"/>
  </r>
  <r>
    <x v="0"/>
  </r>
  <r>
    <x v="1"/>
  </r>
  <r>
    <x v="0"/>
  </r>
  <r>
    <x v="0"/>
  </r>
  <r>
    <x v="0"/>
  </r>
  <r>
    <x v="0"/>
  </r>
  <r>
    <x v="0"/>
  </r>
  <r>
    <x v="0"/>
  </r>
  <r>
    <x v="0"/>
  </r>
  <r>
    <x v="0"/>
  </r>
  <r>
    <x v="0"/>
  </r>
  <r>
    <x v="0"/>
  </r>
  <r>
    <x v="0"/>
  </r>
  <r>
    <x v="2"/>
  </r>
  <r>
    <x v="2"/>
  </r>
  <r>
    <x v="2"/>
  </r>
  <r>
    <x v="2"/>
  </r>
  <r>
    <x v="3"/>
  </r>
  <r>
    <x v="2"/>
  </r>
  <r>
    <x v="2"/>
  </r>
  <r>
    <x v="3"/>
  </r>
  <r>
    <x v="2"/>
  </r>
  <r>
    <x v="2"/>
  </r>
  <r>
    <x v="2"/>
  </r>
  <r>
    <x v="2"/>
  </r>
  <r>
    <x v="2"/>
  </r>
  <r>
    <x v="2"/>
  </r>
  <r>
    <x v="3"/>
  </r>
  <r>
    <x v="4"/>
  </r>
  <r>
    <x v="5"/>
  </r>
  <r>
    <x v="5"/>
  </r>
  <r>
    <x v="4"/>
  </r>
  <r>
    <x v="4"/>
  </r>
  <r>
    <x v="5"/>
  </r>
  <r>
    <x v="1"/>
  </r>
  <r>
    <x v="1"/>
  </r>
  <r>
    <x v="1"/>
  </r>
  <r>
    <x v="5"/>
  </r>
  <r>
    <x v="0"/>
  </r>
  <r>
    <x v="1"/>
  </r>
  <r>
    <x v="0"/>
  </r>
  <r>
    <x v="0"/>
  </r>
  <r>
    <x v="4"/>
  </r>
  <r>
    <x v="1"/>
  </r>
  <r>
    <x v="0"/>
  </r>
  <r>
    <x v="1"/>
  </r>
  <r>
    <x v="4"/>
  </r>
  <r>
    <x v="6"/>
  </r>
  <r>
    <x v="0"/>
  </r>
  <r>
    <x v="0"/>
  </r>
  <r>
    <x v="4"/>
  </r>
  <r>
    <x v="4"/>
  </r>
  <r>
    <x v="6"/>
  </r>
  <r>
    <x v="1"/>
  </r>
  <r>
    <x v="1"/>
  </r>
  <r>
    <x v="1"/>
  </r>
  <r>
    <x v="1"/>
  </r>
  <r>
    <x v="4"/>
  </r>
  <r>
    <x v="4"/>
  </r>
  <r>
    <x v="4"/>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7"/>
  </r>
  <r>
    <x v="8"/>
  </r>
  <r>
    <x v="0"/>
  </r>
  <r>
    <x v="0"/>
  </r>
  <r>
    <x v="0"/>
  </r>
  <r>
    <x v="0"/>
  </r>
  <r>
    <x v="0"/>
  </r>
  <r>
    <x v="0"/>
  </r>
  <r>
    <x v="9"/>
  </r>
  <r>
    <x v="2"/>
  </r>
  <r>
    <x v="0"/>
  </r>
  <r>
    <x v="9"/>
  </r>
  <r>
    <x v="2"/>
  </r>
  <r>
    <x v="2"/>
  </r>
  <r>
    <x v="0"/>
  </r>
  <r>
    <x v="0"/>
  </r>
  <r>
    <x v="1"/>
  </r>
  <r>
    <x v="9"/>
  </r>
  <r>
    <x v="0"/>
  </r>
  <r>
    <x v="0"/>
  </r>
  <r>
    <x v="7"/>
  </r>
  <r>
    <x v="8"/>
  </r>
  <r>
    <x v="7"/>
  </r>
  <r>
    <x v="0"/>
  </r>
  <r>
    <x v="0"/>
  </r>
  <r>
    <x v="0"/>
  </r>
  <r>
    <x v="9"/>
  </r>
  <r>
    <x v="0"/>
  </r>
  <r>
    <x v="2"/>
  </r>
  <r>
    <x v="1"/>
  </r>
  <r>
    <x v="5"/>
  </r>
  <r>
    <x v="0"/>
  </r>
  <r>
    <x v="9"/>
  </r>
  <r>
    <x v="1"/>
  </r>
  <r>
    <x v="9"/>
  </r>
  <r>
    <x v="0"/>
  </r>
  <r>
    <x v="2"/>
  </r>
  <r>
    <x v="0"/>
  </r>
  <r>
    <x v="10"/>
  </r>
  <r>
    <x v="7"/>
  </r>
  <r>
    <x v="9"/>
  </r>
  <r>
    <x v="0"/>
  </r>
  <r>
    <x v="2"/>
  </r>
  <r>
    <x v="0"/>
  </r>
  <r>
    <x v="0"/>
  </r>
  <r>
    <x v="0"/>
  </r>
  <r>
    <x v="0"/>
  </r>
  <r>
    <x v="0"/>
  </r>
  <r>
    <x v="0"/>
  </r>
  <r>
    <x v="0"/>
  </r>
  <r>
    <x v="0"/>
  </r>
  <r>
    <x v="0"/>
  </r>
  <r>
    <x v="5"/>
  </r>
  <r>
    <x v="9"/>
  </r>
  <r>
    <x v="5"/>
  </r>
  <r>
    <x v="0"/>
  </r>
  <r>
    <x v="0"/>
  </r>
  <r>
    <x v="9"/>
  </r>
  <r>
    <x v="0"/>
  </r>
  <r>
    <x v="0"/>
  </r>
  <r>
    <x v="9"/>
  </r>
  <r>
    <x v="0"/>
  </r>
  <r>
    <x v="0"/>
  </r>
  <r>
    <x v="0"/>
  </r>
  <r>
    <x v="5"/>
  </r>
  <r>
    <x v="2"/>
  </r>
  <r>
    <x v="0"/>
  </r>
  <r>
    <x v="0"/>
  </r>
  <r>
    <x v="9"/>
  </r>
  <r>
    <x v="0"/>
  </r>
  <r>
    <x v="0"/>
  </r>
  <r>
    <x v="2"/>
  </r>
  <r>
    <x v="0"/>
  </r>
  <r>
    <x v="0"/>
  </r>
  <r>
    <x v="2"/>
  </r>
  <r>
    <x v="2"/>
  </r>
  <r>
    <x v="2"/>
  </r>
  <r>
    <x v="9"/>
  </r>
  <r>
    <x v="0"/>
  </r>
  <r>
    <x v="9"/>
  </r>
  <r>
    <x v="9"/>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1"/>
  </r>
  <r>
    <x v="0"/>
  </r>
  <r>
    <x v="0"/>
  </r>
  <r>
    <x v="0"/>
  </r>
  <r>
    <x v="1"/>
  </r>
  <r>
    <x v="1"/>
  </r>
  <r>
    <x v="0"/>
  </r>
  <r>
    <x v="1"/>
  </r>
  <r>
    <x v="11"/>
  </r>
  <r>
    <x v="1"/>
  </r>
  <r>
    <x v="1"/>
  </r>
  <r>
    <x v="1"/>
  </r>
  <r>
    <x v="1"/>
  </r>
  <r>
    <x v="1"/>
  </r>
  <r>
    <x v="1"/>
  </r>
  <r>
    <x v="1"/>
  </r>
  <r>
    <x v="1"/>
  </r>
  <r>
    <x v="0"/>
  </r>
  <r>
    <x v="0"/>
  </r>
  <r>
    <x v="0"/>
  </r>
  <r>
    <x v="0"/>
  </r>
  <r>
    <x v="0"/>
  </r>
  <r>
    <x v="1"/>
  </r>
  <r>
    <x v="11"/>
  </r>
  <r>
    <x v="1"/>
  </r>
  <r>
    <x v="1"/>
  </r>
  <r>
    <x v="0"/>
  </r>
  <r>
    <x v="1"/>
  </r>
  <r>
    <x v="1"/>
  </r>
  <r>
    <x v="1"/>
  </r>
  <r>
    <x v="1"/>
  </r>
  <r>
    <x v="1"/>
  </r>
  <r>
    <x v="1"/>
  </r>
  <r>
    <x v="0"/>
  </r>
  <r>
    <x v="1"/>
  </r>
  <r>
    <x v="0"/>
  </r>
  <r>
    <x v="1"/>
  </r>
  <r>
    <x v="1"/>
  </r>
  <r>
    <x v="1"/>
  </r>
  <r>
    <x v="5"/>
  </r>
  <r>
    <x v="5"/>
  </r>
  <r>
    <x v="5"/>
  </r>
  <r>
    <x v="2"/>
  </r>
  <r>
    <x v="2"/>
  </r>
  <r>
    <x v="2"/>
  </r>
  <r>
    <x v="12"/>
  </r>
  <r>
    <x v="12"/>
  </r>
  <r>
    <x v="12"/>
  </r>
  <r>
    <x v="12"/>
  </r>
  <r>
    <x v="12"/>
  </r>
  <r>
    <x v="12"/>
  </r>
  <r>
    <x v="12"/>
  </r>
  <r>
    <x v="12"/>
  </r>
  <r>
    <x v="12"/>
  </r>
  <r>
    <x v="12"/>
  </r>
  <r>
    <x v="12"/>
  </r>
  <r>
    <x v="1"/>
  </r>
  <r>
    <x v="1"/>
  </r>
  <r>
    <x v="0"/>
  </r>
  <r>
    <x v="0"/>
  </r>
  <r>
    <x v="0"/>
  </r>
  <r>
    <x v="5"/>
  </r>
  <r>
    <x v="0"/>
  </r>
  <r>
    <x v="1"/>
  </r>
  <r>
    <x v="0"/>
  </r>
  <r>
    <x v="0"/>
  </r>
  <r>
    <x v="0"/>
  </r>
  <r>
    <x v="0"/>
  </r>
  <r>
    <x v="0"/>
  </r>
  <r>
    <x v="0"/>
  </r>
  <r>
    <x v="0"/>
  </r>
  <r>
    <x v="0"/>
  </r>
  <r>
    <x v="5"/>
  </r>
  <r>
    <x v="1"/>
  </r>
  <r>
    <x v="1"/>
  </r>
  <r>
    <x v="1"/>
  </r>
  <r>
    <x v="0"/>
  </r>
  <r>
    <x v="0"/>
  </r>
  <r>
    <x v="1"/>
  </r>
  <r>
    <x v="0"/>
  </r>
  <r>
    <x v="0"/>
  </r>
  <r>
    <x v="1"/>
  </r>
  <r>
    <x v="0"/>
  </r>
  <r>
    <x v="0"/>
  </r>
  <r>
    <x v="1"/>
  </r>
  <r>
    <x v="0"/>
  </r>
  <r>
    <x v="0"/>
  </r>
  <r>
    <x v="0"/>
  </r>
  <r>
    <x v="1"/>
  </r>
  <r>
    <x v="1"/>
  </r>
  <r>
    <x v="0"/>
  </r>
  <r>
    <x v="1"/>
  </r>
  <r>
    <x v="0"/>
  </r>
  <r>
    <x v="0"/>
  </r>
  <r>
    <x v="0"/>
  </r>
  <r>
    <x v="0"/>
  </r>
  <r>
    <x v="0"/>
  </r>
  <r>
    <x v="0"/>
  </r>
  <r>
    <x v="0"/>
  </r>
  <r>
    <x v="0"/>
  </r>
  <r>
    <x v="0"/>
  </r>
  <r>
    <x v="5"/>
  </r>
  <r>
    <x v="4"/>
  </r>
  <r>
    <x v="0"/>
  </r>
  <r>
    <x v="4"/>
  </r>
  <r>
    <x v="4"/>
  </r>
  <r>
    <x v="0"/>
  </r>
  <r>
    <x v="0"/>
  </r>
  <r>
    <x v="0"/>
  </r>
  <r>
    <x v="0"/>
  </r>
  <r>
    <x v="1"/>
  </r>
  <r>
    <x v="0"/>
  </r>
  <r>
    <x v="1"/>
  </r>
  <r>
    <x v="1"/>
  </r>
  <r>
    <x v="1"/>
  </r>
  <r>
    <x v="1"/>
  </r>
  <r>
    <x v="1"/>
  </r>
  <r>
    <x v="1"/>
  </r>
  <r>
    <x v="1"/>
  </r>
  <r>
    <x v="1"/>
  </r>
  <r>
    <x v="1"/>
  </r>
  <r>
    <x v="1"/>
  </r>
  <r>
    <x v="1"/>
  </r>
  <r>
    <x v="1"/>
  </r>
  <r>
    <x v="1"/>
  </r>
  <r>
    <x v="1"/>
  </r>
  <r>
    <x v="1"/>
  </r>
  <r>
    <x v="1"/>
  </r>
  <r>
    <x v="1"/>
  </r>
  <r>
    <x v="1"/>
  </r>
  <r>
    <x v="1"/>
  </r>
  <r>
    <x v="1"/>
  </r>
  <r>
    <x v="1"/>
  </r>
  <r>
    <x v="1"/>
  </r>
  <r>
    <x v="1"/>
  </r>
  <r>
    <x v="0"/>
  </r>
  <r>
    <x v="1"/>
  </r>
  <r>
    <x v="1"/>
  </r>
  <r>
    <x v="0"/>
  </r>
  <r>
    <x v="0"/>
  </r>
  <r>
    <x v="0"/>
  </r>
  <r>
    <x v="0"/>
  </r>
  <r>
    <x v="0"/>
  </r>
  <r>
    <x v="0"/>
  </r>
  <r>
    <x v="0"/>
  </r>
  <r>
    <x v="0"/>
  </r>
  <r>
    <x v="0"/>
  </r>
  <r>
    <x v="1"/>
  </r>
  <r>
    <x v="1"/>
  </r>
  <r>
    <x v="1"/>
  </r>
  <r>
    <x v="1"/>
  </r>
  <r>
    <x v="1"/>
  </r>
  <r>
    <x v="1"/>
  </r>
  <r>
    <x v="1"/>
  </r>
  <r>
    <x v="2"/>
  </r>
  <r>
    <x v="2"/>
  </r>
  <r>
    <x v="2"/>
  </r>
  <r>
    <x v="0"/>
  </r>
  <r>
    <x v="0"/>
  </r>
  <r>
    <x v="1"/>
  </r>
  <r>
    <x v="1"/>
  </r>
  <r>
    <x v="1"/>
  </r>
  <r>
    <x v="1"/>
  </r>
  <r>
    <x v="1"/>
  </r>
  <r>
    <x v="1"/>
  </r>
  <r>
    <x v="2"/>
  </r>
  <r>
    <x v="0"/>
  </r>
  <r>
    <x v="0"/>
  </r>
  <r>
    <x v="1"/>
  </r>
  <r>
    <x v="2"/>
  </r>
  <r>
    <x v="2"/>
  </r>
  <r>
    <x v="2"/>
  </r>
  <r>
    <x v="2"/>
  </r>
  <r>
    <x v="2"/>
  </r>
  <r>
    <x v="2"/>
  </r>
  <r>
    <x v="1"/>
  </r>
  <r>
    <x v="0"/>
  </r>
  <r>
    <x v="0"/>
  </r>
  <r>
    <x v="0"/>
  </r>
  <r>
    <x v="1"/>
  </r>
  <r>
    <x v="0"/>
  </r>
  <r>
    <x v="1"/>
  </r>
  <r>
    <x v="12"/>
  </r>
  <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0">
  <r>
    <d v="2023-05-12T00:00:00"/>
    <s v="Anand Graphika"/>
    <x v="0"/>
    <n v="54"/>
    <n v="9210"/>
    <n v="1"/>
    <n v="447"/>
    <d v="2023-05-13T00:00:00"/>
    <s v="Single line"/>
    <n v="9210"/>
    <n v="1"/>
    <n v="447"/>
    <s v="Lino"/>
    <x v="0"/>
    <n v="29372"/>
    <n v="437.76028799999995"/>
    <n v="-9.2397120000000541"/>
    <x v="0"/>
    <x v="0"/>
  </r>
  <r>
    <d v="2023-05-12T00:00:00"/>
    <s v="Anand Graphika"/>
    <x v="0"/>
    <n v="54"/>
    <n v="9215"/>
    <n v="1"/>
    <n v="471"/>
    <d v="2023-05-13T00:00:00"/>
    <s v="Single line"/>
    <n v="9215"/>
    <n v="1"/>
    <n v="471"/>
    <s v="Lino"/>
    <x v="0"/>
    <n v="32341"/>
    <n v="482.01026400000006"/>
    <n v="11.010264000000063"/>
    <x v="0"/>
    <x v="0"/>
  </r>
  <r>
    <d v="2023-05-12T00:00:00"/>
    <s v="Anand Graphika"/>
    <x v="0"/>
    <n v="54"/>
    <n v="9230"/>
    <n v="1"/>
    <n v="438"/>
    <m/>
    <m/>
    <m/>
    <m/>
    <m/>
    <m/>
    <x v="1"/>
    <m/>
    <n v="0"/>
    <n v="-438"/>
    <x v="0"/>
    <x v="1"/>
  </r>
  <r>
    <d v="2023-05-12T00:00:00"/>
    <s v="Anand Graphika"/>
    <x v="0"/>
    <n v="54"/>
    <n v="9240"/>
    <n v="1"/>
    <n v="446"/>
    <d v="2023-05-13T00:00:00"/>
    <s v="Single line"/>
    <n v="9240"/>
    <n v="1"/>
    <n v="446"/>
    <s v="Lino"/>
    <x v="0"/>
    <n v="29049"/>
    <n v="432.94629600000007"/>
    <n v="-13.053703999999925"/>
    <x v="0"/>
    <x v="0"/>
  </r>
  <r>
    <d v="2023-05-12T00:00:00"/>
    <s v="Anand Graphika"/>
    <x v="0"/>
    <n v="54"/>
    <n v="9255"/>
    <n v="1"/>
    <n v="458"/>
    <d v="2023-05-13T00:00:00"/>
    <s v="Single line"/>
    <n v="9255"/>
    <n v="1"/>
    <n v="458"/>
    <s v="Lino"/>
    <x v="0"/>
    <n v="30180"/>
    <n v="449.80271999999997"/>
    <n v="-8.1972800000000348"/>
    <x v="0"/>
    <x v="0"/>
  </r>
  <r>
    <d v="2023-05-12T00:00:00"/>
    <s v="Anand Graphika"/>
    <x v="0"/>
    <n v="54"/>
    <n v="9259"/>
    <n v="1"/>
    <n v="368"/>
    <d v="2023-05-13T00:00:00"/>
    <s v="Single line"/>
    <n v="9259"/>
    <n v="1"/>
    <n v="368"/>
    <s v="Lino"/>
    <x v="0"/>
    <n v="24624"/>
    <n v="366.99609600000002"/>
    <n v="-1.0039039999999773"/>
    <x v="0"/>
    <x v="0"/>
  </r>
  <r>
    <d v="2023-05-12T00:00:00"/>
    <s v="Anand Graphika"/>
    <x v="0"/>
    <n v="54"/>
    <n v="9260"/>
    <n v="1"/>
    <n v="366"/>
    <m/>
    <m/>
    <m/>
    <m/>
    <m/>
    <m/>
    <x v="1"/>
    <m/>
    <n v="0"/>
    <n v="-366"/>
    <x v="0"/>
    <x v="1"/>
  </r>
  <r>
    <d v="2023-05-12T00:00:00"/>
    <s v="Anand Graphika"/>
    <x v="0"/>
    <n v="54"/>
    <n v="9265"/>
    <n v="1"/>
    <n v="455"/>
    <d v="2023-05-13T00:00:00"/>
    <s v="Single line"/>
    <n v="9265"/>
    <n v="1"/>
    <n v="455"/>
    <s v="Lino"/>
    <x v="0"/>
    <n v="30468"/>
    <n v="454.09507200000002"/>
    <n v="-0.90492799999998397"/>
    <x v="0"/>
    <x v="0"/>
  </r>
  <r>
    <d v="2023-05-12T00:00:00"/>
    <s v="Anand Graphika"/>
    <x v="1"/>
    <n v="54"/>
    <n v="9208"/>
    <n v="1"/>
    <n v="485"/>
    <d v="2023-05-13T00:00:00"/>
    <s v="Single line"/>
    <n v="9208"/>
    <n v="1"/>
    <n v="485"/>
    <s v="Auto "/>
    <x v="2"/>
    <n v="24188"/>
    <n v="471.78210239999999"/>
    <n v="-13.217897600000015"/>
    <x v="1"/>
    <x v="2"/>
  </r>
  <r>
    <d v="2023-05-12T00:00:00"/>
    <s v="Anand Graphika"/>
    <x v="1"/>
    <n v="54"/>
    <n v="9209"/>
    <s v=" "/>
    <n v="483"/>
    <d v="2023-05-13T00:00:00"/>
    <s v="Single line"/>
    <n v="9209"/>
    <s v=" "/>
    <n v="483"/>
    <s v="Auto "/>
    <x v="2"/>
    <n v="24283"/>
    <n v="473.63505839999993"/>
    <n v="-9.3649416000000656"/>
    <x v="1"/>
    <x v="2"/>
  </r>
  <r>
    <d v="2023-05-12T00:00:00"/>
    <s v="Anand Graphika"/>
    <x v="1"/>
    <n v="54"/>
    <n v="9213"/>
    <n v="1"/>
    <n v="508"/>
    <d v="2023-05-12T00:00:00"/>
    <s v="Single line"/>
    <n v="9213"/>
    <n v="1"/>
    <n v="508"/>
    <s v="Auto "/>
    <x v="2"/>
    <n v="26087"/>
    <n v="508.8217176"/>
    <n v="0.82171759999999949"/>
    <x v="1"/>
    <x v="2"/>
  </r>
  <r>
    <d v="2023-05-12T00:00:00"/>
    <s v="Anand Graphika"/>
    <x v="1"/>
    <n v="54"/>
    <n v="9225"/>
    <n v="1"/>
    <n v="477"/>
    <d v="2023-05-12T00:00:00"/>
    <s v="Single line"/>
    <n v="9225"/>
    <n v="1"/>
    <n v="477"/>
    <s v="Lino"/>
    <x v="2"/>
    <n v="24168"/>
    <n v="471.3920063999999"/>
    <n v="-5.6079936000000998"/>
    <x v="1"/>
    <x v="2"/>
  </r>
  <r>
    <d v="2023-05-12T00:00:00"/>
    <s v="Anand Graphika"/>
    <x v="1"/>
    <n v="54"/>
    <n v="9229"/>
    <n v="1"/>
    <n v="474"/>
    <d v="2023-05-12T00:00:00"/>
    <s v="Single line"/>
    <n v="9229"/>
    <n v="1"/>
    <n v="474"/>
    <s v="Lino"/>
    <x v="2"/>
    <n v="24119"/>
    <n v="470.43627120000002"/>
    <n v="-3.5637287999999785"/>
    <x v="1"/>
    <x v="2"/>
  </r>
  <r>
    <d v="2023-05-12T00:00:00"/>
    <s v="Anand Graphika"/>
    <x v="1"/>
    <n v="54"/>
    <n v="9234"/>
    <n v="1"/>
    <n v="481"/>
    <d v="2023-05-12T00:00:00"/>
    <s v="Single line"/>
    <n v="9234"/>
    <n v="1"/>
    <n v="481"/>
    <s v="Lino"/>
    <x v="2"/>
    <n v="24750"/>
    <n v="482.74380000000002"/>
    <n v="1.7438000000000216"/>
    <x v="1"/>
    <x v="2"/>
  </r>
  <r>
    <d v="2023-05-12T00:00:00"/>
    <s v="Anand Graphika"/>
    <x v="1"/>
    <n v="54"/>
    <n v="9243"/>
    <n v="1"/>
    <n v="481"/>
    <d v="2023-05-13T00:00:00"/>
    <s v="Single line"/>
    <n v="9243"/>
    <n v="1"/>
    <n v="481"/>
    <s v="Auto "/>
    <x v="2"/>
    <n v="24722"/>
    <n v="482.19766559999999"/>
    <n v="1.1976655999999934"/>
    <x v="1"/>
    <x v="2"/>
  </r>
  <r>
    <d v="2023-05-12T00:00:00"/>
    <s v="Anand Graphika"/>
    <x v="1"/>
    <n v="54"/>
    <n v="9244"/>
    <n v="1"/>
    <n v="482"/>
    <d v="2023-05-12T00:00:00"/>
    <s v="Single line"/>
    <n v="9244"/>
    <n v="1"/>
    <n v="482"/>
    <s v="Lino"/>
    <x v="2"/>
    <n v="24609"/>
    <n v="479.99362320000006"/>
    <n v="-2.0063767999999413"/>
    <x v="1"/>
    <x v="2"/>
  </r>
  <r>
    <d v="2023-05-12T00:00:00"/>
    <s v="Anand Graphika"/>
    <x v="1"/>
    <n v="54"/>
    <n v="9248"/>
    <n v="1"/>
    <n v="504"/>
    <d v="2023-05-12T00:00:00"/>
    <s v="Single line"/>
    <n v="9248"/>
    <n v="1"/>
    <n v="504"/>
    <s v="Auto "/>
    <x v="2"/>
    <n v="25931"/>
    <n v="505.77896879999997"/>
    <n v="1.7789687999999728"/>
    <x v="1"/>
    <x v="2"/>
  </r>
  <r>
    <d v="2023-05-12T00:00:00"/>
    <s v="Anand Graphika"/>
    <x v="1"/>
    <n v="54"/>
    <n v="9249"/>
    <n v="1"/>
    <n v="489"/>
    <d v="2023-05-12T00:00:00"/>
    <s v="Single line"/>
    <n v="9249"/>
    <n v="1"/>
    <n v="489"/>
    <s v="Lino"/>
    <x v="2"/>
    <n v="25142"/>
    <n v="490.38968160000007"/>
    <n v="1.389681600000074"/>
    <x v="1"/>
    <x v="2"/>
  </r>
  <r>
    <d v="2023-05-12T00:00:00"/>
    <s v="Anand Graphika"/>
    <x v="2"/>
    <n v="54"/>
    <n v="9206"/>
    <n v="1"/>
    <n v="535"/>
    <d v="2023-05-13T00:00:00"/>
    <s v="English"/>
    <n v="9206"/>
    <n v="1"/>
    <n v="535"/>
    <s v="Lino"/>
    <x v="3"/>
    <n v="27726"/>
    <n v="524.6202816"/>
    <n v="-10.379718400000002"/>
    <x v="2"/>
    <x v="3"/>
  </r>
  <r>
    <d v="2023-05-12T00:00:00"/>
    <s v="Anand Graphika"/>
    <x v="2"/>
    <n v="54"/>
    <n v="9207"/>
    <n v="1"/>
    <n v="537"/>
    <d v="2023-05-12T00:00:00"/>
    <s v="English"/>
    <n v="9207"/>
    <n v="1"/>
    <n v="537"/>
    <s v="Lino"/>
    <x v="3"/>
    <n v="27737"/>
    <n v="524.82841919999998"/>
    <n v="-12.171580800000015"/>
    <x v="2"/>
    <x v="3"/>
  </r>
  <r>
    <d v="2023-05-12T00:00:00"/>
    <s v="Anand Graphika"/>
    <x v="2"/>
    <n v="54"/>
    <n v="9242"/>
    <n v="1"/>
    <n v="532"/>
    <d v="2023-05-12T00:00:00"/>
    <s v="English"/>
    <n v="9242"/>
    <n v="1"/>
    <n v="532"/>
    <s v="Lino"/>
    <x v="3"/>
    <n v="28278"/>
    <n v="535.06500479999988"/>
    <n v="3.0650047999998833"/>
    <x v="2"/>
    <x v="3"/>
  </r>
  <r>
    <d v="2023-05-12T00:00:00"/>
    <s v="Anand Graphika"/>
    <x v="2"/>
    <n v="54"/>
    <n v="9243"/>
    <n v="1"/>
    <n v="558"/>
    <d v="2023-05-12T00:00:00"/>
    <s v="English"/>
    <n v="9243"/>
    <n v="1"/>
    <n v="558"/>
    <s v="Lino"/>
    <x v="3"/>
    <n v="29350"/>
    <n v="555.34896000000003"/>
    <n v="-2.6510399999999663"/>
    <x v="2"/>
    <x v="3"/>
  </r>
  <r>
    <d v="2023-05-12T00:00:00"/>
    <s v="Anand Graphika"/>
    <x v="2"/>
    <n v="54"/>
    <n v="9251"/>
    <n v="1"/>
    <n v="526"/>
    <d v="2023-05-14T00:00:00"/>
    <s v=".5&quot; Squire"/>
    <n v="9251"/>
    <n v="1"/>
    <n v="526"/>
    <s v="Lino"/>
    <x v="3"/>
    <n v="27942"/>
    <n v="528.70734720000007"/>
    <n v="2.707347200000072"/>
    <x v="2"/>
    <x v="3"/>
  </r>
  <r>
    <d v="2023-05-12T00:00:00"/>
    <s v="Anand Graphika"/>
    <x v="2"/>
    <n v="54"/>
    <n v="9252"/>
    <n v="1"/>
    <n v="547"/>
    <d v="2023-05-12T00:00:00"/>
    <s v="English"/>
    <n v="9252"/>
    <n v="1"/>
    <n v="547"/>
    <s v="Lino"/>
    <x v="3"/>
    <n v="28863"/>
    <n v="546.13414080000007"/>
    <n v="-0.86585919999993166"/>
    <x v="2"/>
    <x v="3"/>
  </r>
  <r>
    <d v="2023-05-12T00:00:00"/>
    <s v="Anand Graphika"/>
    <x v="2"/>
    <n v="54"/>
    <n v="9256"/>
    <n v="1"/>
    <n v="436"/>
    <d v="2023-05-13T00:00:00"/>
    <s v="English"/>
    <n v="9256"/>
    <n v="1"/>
    <n v="436"/>
    <s v="Lino"/>
    <x v="3"/>
    <n v="23322"/>
    <n v="441.2895552"/>
    <n v="5.2895551999999952"/>
    <x v="2"/>
    <x v="3"/>
  </r>
  <r>
    <d v="2023-05-12T00:00:00"/>
    <s v="Anand Graphika"/>
    <x v="2"/>
    <n v="54"/>
    <n v="9257"/>
    <n v="1"/>
    <n v="438"/>
    <d v="2023-05-14T00:00:00"/>
    <s v=".5&quot; Squire"/>
    <n v="9257"/>
    <n v="1"/>
    <n v="438"/>
    <s v="Lino"/>
    <x v="3"/>
    <n v="23317"/>
    <n v="441.1949472"/>
    <n v="3.1949472000000014"/>
    <x v="2"/>
    <x v="3"/>
  </r>
  <r>
    <d v="2023-05-12T00:00:00"/>
    <s v="Anand Graphika"/>
    <x v="2"/>
    <n v="54"/>
    <n v="9258"/>
    <n v="1"/>
    <n v="441"/>
    <d v="2023-05-13T00:00:00"/>
    <s v="English"/>
    <n v="9258"/>
    <n v="1"/>
    <n v="441"/>
    <s v="Lino"/>
    <x v="3"/>
    <n v="23323"/>
    <n v="441.30847679999994"/>
    <n v="0.30847679999993716"/>
    <x v="2"/>
    <x v="3"/>
  </r>
  <r>
    <d v="2023-05-12T00:00:00"/>
    <s v="Anand Graphika"/>
    <x v="2"/>
    <n v="54"/>
    <n v="9261"/>
    <n v="1"/>
    <n v="540"/>
    <d v="2023-05-13T00:00:00"/>
    <s v="English"/>
    <n v="9261"/>
    <n v="1"/>
    <n v="540"/>
    <s v="Lino"/>
    <x v="3"/>
    <n v="29101"/>
    <n v="550.6374816"/>
    <n v="10.637481600000001"/>
    <x v="2"/>
    <x v="3"/>
  </r>
  <r>
    <d v="2023-05-12T00:00:00"/>
    <s v="Anand Graphika"/>
    <x v="2"/>
    <n v="54"/>
    <n v="9262"/>
    <n v="1"/>
    <n v="542"/>
    <d v="2023-05-12T00:00:00"/>
    <s v="English"/>
    <n v="9262"/>
    <n v="1"/>
    <n v="542"/>
    <s v="Lino"/>
    <x v="3"/>
    <n v="28916"/>
    <n v="547.1369856"/>
    <n v="5.1369856000000027"/>
    <x v="2"/>
    <x v="3"/>
  </r>
  <r>
    <d v="2023-05-12T00:00:00"/>
    <s v="Anand Graphika"/>
    <x v="2"/>
    <n v="54"/>
    <n v="9263"/>
    <n v="1"/>
    <n v="522"/>
    <d v="2023-05-12T00:00:00"/>
    <s v="English"/>
    <n v="9263"/>
    <n v="1"/>
    <n v="522"/>
    <s v="Lino"/>
    <x v="3"/>
    <n v="27530"/>
    <n v="520.91164800000001"/>
    <n v="-1.0883519999999862"/>
    <x v="2"/>
    <x v="3"/>
  </r>
  <r>
    <d v="2023-05-12T00:00:00"/>
    <s v="Anand Graphika"/>
    <x v="2"/>
    <n v="54"/>
    <n v="9266"/>
    <n v="1"/>
    <n v="468"/>
    <d v="2023-05-13T00:00:00"/>
    <s v="English"/>
    <n v="9266"/>
    <n v="1"/>
    <n v="468"/>
    <s v="Lino"/>
    <x v="3"/>
    <n v="25017"/>
    <n v="473.3616672"/>
    <n v="5.3616671999999994"/>
    <x v="2"/>
    <x v="3"/>
  </r>
  <r>
    <d v="2023-05-12T00:00:00"/>
    <s v="Anand Graphika"/>
    <x v="2"/>
    <n v="54"/>
    <n v="9267"/>
    <n v="1"/>
    <n v="470"/>
    <d v="2023-05-13T00:00:00"/>
    <s v="English"/>
    <n v="9267"/>
    <n v="1"/>
    <n v="470"/>
    <s v="Lino"/>
    <x v="3"/>
    <n v="24999"/>
    <n v="473.02107840000002"/>
    <n v="3.0210784000000217"/>
    <x v="2"/>
    <x v="3"/>
  </r>
  <r>
    <d v="2023-05-12T00:00:00"/>
    <s v="Anand Graphika"/>
    <x v="2"/>
    <n v="54"/>
    <n v="9238"/>
    <n v="1"/>
    <n v="472"/>
    <d v="2023-05-14T00:00:00"/>
    <s v=".5&quot; Squire"/>
    <n v="9238"/>
    <n v="1"/>
    <n v="472"/>
    <s v="Lino"/>
    <x v="3"/>
    <n v="24800"/>
    <n v="469.25567999999998"/>
    <n v="-2.7443200000000161"/>
    <x v="2"/>
    <x v="3"/>
  </r>
  <r>
    <d v="2023-05-15T00:00:00"/>
    <s v="Anand Graphika"/>
    <x v="1"/>
    <n v="54"/>
    <n v="9214"/>
    <n v="1"/>
    <n v="507"/>
    <d v="2023-05-20T00:00:00"/>
    <s v="Index"/>
    <n v="9214"/>
    <n v="1"/>
    <n v="507"/>
    <s v="Lino"/>
    <x v="2"/>
    <n v="26509"/>
    <n v="517.05274320000001"/>
    <n v="10.052743200000009"/>
    <x v="1"/>
    <x v="2"/>
  </r>
  <r>
    <d v="2023-05-15T00:00:00"/>
    <s v="Anand Graphika"/>
    <x v="1"/>
    <n v="54"/>
    <n v="9219"/>
    <n v="1"/>
    <n v="427"/>
    <d v="2023-06-01T00:00:00"/>
    <s v="Hindi /G"/>
    <n v="9219"/>
    <n v="1"/>
    <n v="427"/>
    <s v="Lino"/>
    <x v="2"/>
    <n v="22468"/>
    <n v="438.23384639999995"/>
    <n v="11.233846399999948"/>
    <x v="1"/>
    <x v="2"/>
  </r>
  <r>
    <d v="2023-05-15T00:00:00"/>
    <s v="Anand Graphika"/>
    <x v="1"/>
    <n v="54"/>
    <n v="9228"/>
    <n v="1"/>
    <n v="473"/>
    <d v="2023-06-01T00:00:00"/>
    <s v="Hindi /G"/>
    <n v="9228"/>
    <n v="1"/>
    <n v="473"/>
    <s v="Lino"/>
    <x v="2"/>
    <n v="24155"/>
    <n v="471.13844399999999"/>
    <n v="-1.8615560000000073"/>
    <x v="1"/>
    <x v="2"/>
  </r>
  <r>
    <d v="2023-05-15T00:00:00"/>
    <s v="Anand Graphika"/>
    <x v="1"/>
    <n v="54"/>
    <n v="9239"/>
    <n v="1"/>
    <n v="481"/>
    <d v="2023-05-20T00:00:00"/>
    <s v="Index"/>
    <n v="9239"/>
    <n v="1"/>
    <n v="481"/>
    <s v="Lino"/>
    <x v="2"/>
    <n v="24581"/>
    <n v="479.44748879999997"/>
    <n v="-1.5525112000000263"/>
    <x v="1"/>
    <x v="2"/>
  </r>
  <r>
    <d v="2023-05-15T00:00:00"/>
    <s v="Anand Graphika"/>
    <x v="1"/>
    <n v="54"/>
    <n v="9254"/>
    <n v="1"/>
    <n v="493"/>
    <d v="2023-05-20T00:00:00"/>
    <s v="Index"/>
    <n v="9254"/>
    <n v="1"/>
    <n v="493"/>
    <s v="Lino"/>
    <x v="2"/>
    <n v="24501"/>
    <n v="477.88710479999997"/>
    <n v="-15.112895200000025"/>
    <x v="1"/>
    <x v="2"/>
  </r>
  <r>
    <d v="2023-05-15T00:00:00"/>
    <s v="Anand Graphika"/>
    <x v="1"/>
    <n v="54"/>
    <n v="9218"/>
    <n v="1"/>
    <n v="427"/>
    <d v="2023-05-31T00:00:00"/>
    <s v="Hindi /G"/>
    <n v="9218"/>
    <n v="1"/>
    <n v="427"/>
    <s v="Lino"/>
    <x v="2"/>
    <n v="22153"/>
    <n v="432.08983439999997"/>
    <n v="5.0898343999999724"/>
    <x v="1"/>
    <x v="2"/>
  </r>
  <r>
    <d v="2023-05-15T00:00:00"/>
    <s v="Anand Graphika"/>
    <x v="1"/>
    <n v="54"/>
    <n v="9223"/>
    <n v="1"/>
    <n v="475"/>
    <m/>
    <m/>
    <m/>
    <m/>
    <m/>
    <m/>
    <x v="1"/>
    <m/>
    <n v="0"/>
    <n v="-475"/>
    <x v="1"/>
    <x v="1"/>
  </r>
  <r>
    <d v="2023-05-15T00:00:00"/>
    <s v="Anand Graphika"/>
    <x v="1"/>
    <n v="54"/>
    <n v="9233"/>
    <n v="1"/>
    <n v="482"/>
    <m/>
    <m/>
    <m/>
    <m/>
    <m/>
    <m/>
    <x v="1"/>
    <m/>
    <n v="0"/>
    <n v="-482"/>
    <x v="1"/>
    <x v="1"/>
  </r>
  <r>
    <d v="2023-05-15T00:00:00"/>
    <s v="Anand Graphika"/>
    <x v="1"/>
    <n v="54"/>
    <n v="9253"/>
    <n v="1"/>
    <n v="494"/>
    <m/>
    <m/>
    <m/>
    <m/>
    <m/>
    <m/>
    <x v="1"/>
    <m/>
    <n v="0"/>
    <n v="-494"/>
    <x v="1"/>
    <x v="1"/>
  </r>
  <r>
    <d v="2023-05-15T00:00:00"/>
    <s v="Anand Graphika"/>
    <x v="1"/>
    <n v="54"/>
    <n v="9239"/>
    <n v="1"/>
    <n v="481"/>
    <d v="2023-06-01T00:00:00"/>
    <s v="Hindi /G"/>
    <n v="9239"/>
    <n v="1"/>
    <n v="481"/>
    <s v="Lino"/>
    <x v="2"/>
    <n v="24585"/>
    <n v="479.52550799999995"/>
    <n v="-1.4744920000000548"/>
    <x v="1"/>
    <x v="2"/>
  </r>
  <r>
    <d v="2023-05-15T00:00:00"/>
    <s v="Anand Graphika"/>
    <x v="2"/>
    <n v="54"/>
    <n v="9211"/>
    <n v="1"/>
    <n v="563"/>
    <d v="2023-05-16T00:00:00"/>
    <s v="Single line"/>
    <n v="9211"/>
    <n v="1"/>
    <n v="563"/>
    <s v="Lino"/>
    <x v="3"/>
    <n v="29740"/>
    <n v="562.72838400000001"/>
    <n v="-0.27161599999999453"/>
    <x v="2"/>
    <x v="3"/>
  </r>
  <r>
    <d v="2023-05-15T00:00:00"/>
    <s v="Anand Graphika"/>
    <x v="2"/>
    <n v="54"/>
    <n v="9216"/>
    <n v="1"/>
    <n v="473"/>
    <m/>
    <m/>
    <m/>
    <m/>
    <m/>
    <m/>
    <x v="1"/>
    <m/>
    <n v="0"/>
    <n v="-473"/>
    <x v="2"/>
    <x v="1"/>
  </r>
  <r>
    <d v="2023-05-15T00:00:00"/>
    <s v="Anand Graphika"/>
    <x v="2"/>
    <n v="54"/>
    <n v="9221"/>
    <n v="1"/>
    <n v="526"/>
    <d v="2023-05-16T00:00:00"/>
    <s v="Single line"/>
    <n v="9221"/>
    <n v="1"/>
    <n v="526"/>
    <s v="Lino"/>
    <x v="3"/>
    <n v="27666"/>
    <n v="523.48498559999996"/>
    <n v="-2.515014400000041"/>
    <x v="2"/>
    <x v="3"/>
  </r>
  <r>
    <d v="2023-05-15T00:00:00"/>
    <s v="Anand Graphika"/>
    <x v="2"/>
    <n v="54"/>
    <n v="9226"/>
    <n v="1"/>
    <n v="522"/>
    <d v="2023-05-16T00:00:00"/>
    <s v="Single line"/>
    <n v="9226"/>
    <n v="1"/>
    <n v="522"/>
    <s v="Lino"/>
    <x v="3"/>
    <n v="27515"/>
    <n v="520.62782400000003"/>
    <n v="-1.3721759999999676"/>
    <x v="2"/>
    <x v="3"/>
  </r>
  <r>
    <d v="2023-05-15T00:00:00"/>
    <s v="Anand Graphika"/>
    <x v="2"/>
    <n v="54"/>
    <n v="9231"/>
    <n v="1"/>
    <n v="531"/>
    <d v="2023-05-16T00:00:00"/>
    <s v="Index"/>
    <n v="9231"/>
    <n v="1"/>
    <n v="531"/>
    <s v="Lino"/>
    <x v="3"/>
    <n v="28315"/>
    <n v="535.76510400000006"/>
    <n v="4.7651040000000648"/>
    <x v="2"/>
    <x v="3"/>
  </r>
  <r>
    <d v="2023-05-15T00:00:00"/>
    <s v="Anand Graphika"/>
    <x v="2"/>
    <n v="54"/>
    <n v="9236"/>
    <n v="1"/>
    <n v="530"/>
    <m/>
    <m/>
    <m/>
    <m/>
    <m/>
    <m/>
    <x v="1"/>
    <m/>
    <n v="0"/>
    <n v="-530"/>
    <x v="2"/>
    <x v="1"/>
  </r>
  <r>
    <d v="2023-05-15T00:00:00"/>
    <s v="Anand Graphika"/>
    <x v="2"/>
    <n v="54"/>
    <n v="9241"/>
    <n v="1"/>
    <n v="530"/>
    <d v="2023-05-16T00:00:00"/>
    <s v="Single line"/>
    <n v="9241"/>
    <n v="1"/>
    <n v="530"/>
    <s v="Lino"/>
    <x v="3"/>
    <n v="28121"/>
    <n v="532.09431360000008"/>
    <n v="2.0943136000000777"/>
    <x v="2"/>
    <x v="3"/>
  </r>
  <r>
    <d v="2023-05-15T00:00:00"/>
    <s v="Anand Graphika"/>
    <x v="2"/>
    <n v="54"/>
    <n v="9212"/>
    <n v="1"/>
    <n v="562"/>
    <m/>
    <m/>
    <m/>
    <m/>
    <m/>
    <m/>
    <x v="1"/>
    <m/>
    <n v="0"/>
    <n v="-562"/>
    <x v="2"/>
    <x v="1"/>
  </r>
  <r>
    <d v="2023-05-15T00:00:00"/>
    <s v="Anand Graphika"/>
    <x v="2"/>
    <n v="54"/>
    <n v="9217"/>
    <n v="1"/>
    <n v="473"/>
    <d v="2023-05-16T00:00:00"/>
    <s v="Index"/>
    <n v="9217"/>
    <n v="1"/>
    <n v="473"/>
    <s v="Lino"/>
    <x v="3"/>
    <n v="25696"/>
    <n v="486.20943360000001"/>
    <n v="13.209433600000011"/>
    <x v="2"/>
    <x v="3"/>
  </r>
  <r>
    <d v="2023-05-15T00:00:00"/>
    <s v="Anand Graphika"/>
    <x v="2"/>
    <n v="54"/>
    <n v="9222"/>
    <n v="1"/>
    <n v="527"/>
    <d v="2023-05-16T00:00:00"/>
    <s v="Index 3 In 1"/>
    <n v="9222"/>
    <n v="1"/>
    <n v="527"/>
    <s v="Lino"/>
    <x v="3"/>
    <n v="12647"/>
    <n v="239.3014752"/>
    <n v="-287.69852479999997"/>
    <x v="2"/>
    <x v="3"/>
  </r>
  <r>
    <m/>
    <s v="Anand Graphika"/>
    <x v="2"/>
    <n v="54"/>
    <n v="9222"/>
    <m/>
    <m/>
    <d v="2023-05-16T00:00:00"/>
    <s v="Single line"/>
    <n v="9222"/>
    <m/>
    <m/>
    <s v="Lino"/>
    <x v="3"/>
    <n v="15279"/>
    <n v="289.10312640000001"/>
    <n v="289.10312640000001"/>
    <x v="2"/>
    <x v="3"/>
  </r>
  <r>
    <d v="2023-05-15T00:00:00"/>
    <s v="Anand Graphika"/>
    <x v="2"/>
    <n v="54"/>
    <n v="9227"/>
    <n v="1"/>
    <n v="522"/>
    <d v="2023-05-16T00:00:00"/>
    <s v="Single line"/>
    <n v="9227"/>
    <n v="1"/>
    <n v="522"/>
    <s v="Lino"/>
    <x v="3"/>
    <n v="27643"/>
    <n v="523.04978879999999"/>
    <n v="1.0497887999999875"/>
    <x v="2"/>
    <x v="3"/>
  </r>
  <r>
    <d v="2023-05-15T00:00:00"/>
    <s v="Anand Graphika"/>
    <x v="2"/>
    <n v="54"/>
    <n v="9232"/>
    <n v="1"/>
    <n v="532"/>
    <d v="2023-05-16T00:00:00"/>
    <s v="Index"/>
    <n v="9232"/>
    <n v="1"/>
    <n v="532"/>
    <s v="Lino"/>
    <x v="3"/>
    <n v="28224"/>
    <n v="534.04323840000006"/>
    <n v="2.0432384000000638"/>
    <x v="2"/>
    <x v="3"/>
  </r>
  <r>
    <d v="2023-05-15T00:00:00"/>
    <s v="Anand Graphika"/>
    <x v="2"/>
    <n v="54"/>
    <n v="9237"/>
    <n v="1"/>
    <n v="531"/>
    <d v="2023-05-16T00:00:00"/>
    <s v="Index"/>
    <n v="9237"/>
    <n v="1"/>
    <n v="531"/>
    <s v="Lino"/>
    <x v="3"/>
    <n v="25265"/>
    <n v="478.05422400000003"/>
    <n v="-52.945775999999967"/>
    <x v="2"/>
    <x v="3"/>
  </r>
  <r>
    <d v="2023-05-15T00:00:00"/>
    <s v="Anand Graphika"/>
    <x v="2"/>
    <n v="54"/>
    <n v="9246"/>
    <n v="1"/>
    <n v="555"/>
    <d v="2023-05-16T00:00:00"/>
    <s v="Index 3 In 1"/>
    <n v="9246"/>
    <n v="1"/>
    <n v="555"/>
    <s v="Lino"/>
    <x v="3"/>
    <n v="28474"/>
    <n v="538.77363839999998"/>
    <n v="-16.226361600000018"/>
    <x v="2"/>
    <x v="3"/>
  </r>
  <r>
    <d v="2023-05-15T00:00:00"/>
    <s v="Anand Graphika"/>
    <x v="0"/>
    <n v="54"/>
    <n v="9220"/>
    <n v="1"/>
    <n v="395"/>
    <m/>
    <m/>
    <m/>
    <m/>
    <m/>
    <m/>
    <x v="1"/>
    <m/>
    <n v="0"/>
    <n v="-395"/>
    <x v="0"/>
    <x v="1"/>
  </r>
  <r>
    <d v="2023-05-15T00:00:00"/>
    <s v="Anand Graphika"/>
    <x v="0"/>
    <n v="54"/>
    <n v="9235"/>
    <n v="1"/>
    <n v="447"/>
    <m/>
    <m/>
    <m/>
    <m/>
    <m/>
    <m/>
    <x v="1"/>
    <m/>
    <n v="0"/>
    <n v="-447"/>
    <x v="0"/>
    <x v="1"/>
  </r>
  <r>
    <d v="2023-05-15T00:00:00"/>
    <s v="Anand Graphika"/>
    <x v="0"/>
    <n v="54"/>
    <n v="9250"/>
    <n v="1"/>
    <n v="468"/>
    <m/>
    <m/>
    <m/>
    <m/>
    <m/>
    <m/>
    <x v="1"/>
    <m/>
    <n v="0"/>
    <n v="-468"/>
    <x v="0"/>
    <x v="1"/>
  </r>
  <r>
    <d v="2023-05-15T00:00:00"/>
    <s v="Anand Graphika"/>
    <x v="0"/>
    <n v="54"/>
    <n v="9269"/>
    <n v="1"/>
    <n v="394"/>
    <m/>
    <m/>
    <m/>
    <m/>
    <m/>
    <m/>
    <x v="1"/>
    <m/>
    <n v="0"/>
    <n v="-394"/>
    <x v="0"/>
    <x v="1"/>
  </r>
  <r>
    <d v="2023-05-15T00:00:00"/>
    <s v="Anand Graphika"/>
    <x v="0"/>
    <n v="54"/>
    <n v="9225"/>
    <n v="1"/>
    <n v="443"/>
    <d v="2023-05-20T00:00:00"/>
    <s v="Index"/>
    <n v="9225"/>
    <n v="1"/>
    <n v="443"/>
    <s v="Lino"/>
    <x v="0"/>
    <n v="29595"/>
    <n v="441.08388000000002"/>
    <n v="-1.9161199999999781"/>
    <x v="0"/>
    <x v="0"/>
  </r>
  <r>
    <d v="2023-05-15T00:00:00"/>
    <s v="Anand Graphika"/>
    <x v="0"/>
    <n v="54"/>
    <n v="9245"/>
    <n v="1"/>
    <n v="447"/>
    <d v="2023-05-20T00:00:00"/>
    <s v="Index"/>
    <n v="9245"/>
    <n v="1"/>
    <n v="447"/>
    <s v="Lino"/>
    <x v="0"/>
    <n v="30062"/>
    <n v="448.04404799999998"/>
    <n v="1.0440479999999752"/>
    <x v="0"/>
    <x v="0"/>
  </r>
  <r>
    <d v="2023-05-15T00:00:00"/>
    <s v="Anand Graphika"/>
    <x v="0"/>
    <n v="54"/>
    <n v="9264"/>
    <n v="1"/>
    <n v="447"/>
    <d v="2023-05-20T00:00:00"/>
    <s v="Index"/>
    <n v="9264"/>
    <n v="1"/>
    <n v="447"/>
    <s v="Lino"/>
    <x v="0"/>
    <n v="30207"/>
    <n v="450.20512800000006"/>
    <n v="3.2051280000000588"/>
    <x v="0"/>
    <x v="0"/>
  </r>
  <r>
    <d v="2023-05-15T00:00:00"/>
    <s v="Anand Graphika"/>
    <x v="0"/>
    <n v="54"/>
    <n v="9270"/>
    <n v="1"/>
    <n v="394"/>
    <m/>
    <m/>
    <m/>
    <m/>
    <m/>
    <m/>
    <x v="1"/>
    <m/>
    <n v="0"/>
    <n v="-394"/>
    <x v="0"/>
    <x v="1"/>
  </r>
  <r>
    <d v="2023-05-17T00:00:00"/>
    <s v="Proprint Premium"/>
    <x v="1"/>
    <n v="54"/>
    <n v="9762"/>
    <n v="1"/>
    <n v="418"/>
    <d v="2023-05-17T00:00:00"/>
    <s v="Single line"/>
    <n v="9762"/>
    <n v="1"/>
    <n v="418"/>
    <s v="Auto "/>
    <x v="2"/>
    <n v="20612"/>
    <n v="402.03293760000003"/>
    <n v="-15.967062399999975"/>
    <x v="1"/>
    <x v="2"/>
  </r>
  <r>
    <d v="2023-05-17T00:00:00"/>
    <s v="Proprint Premium"/>
    <x v="1"/>
    <n v="54"/>
    <n v="9755"/>
    <n v="1"/>
    <n v="428"/>
    <d v="2023-05-18T00:00:00"/>
    <s v="Single line"/>
    <n v="9755"/>
    <n v="1"/>
    <n v="428"/>
    <s v="Auto "/>
    <x v="2"/>
    <n v="21310"/>
    <n v="415.64728799999995"/>
    <n v="-12.352712000000054"/>
    <x v="1"/>
    <x v="2"/>
  </r>
  <r>
    <d v="2023-05-17T00:00:00"/>
    <s v="Proprint Premium"/>
    <x v="1"/>
    <n v="54"/>
    <n v="9757"/>
    <n v="1"/>
    <n v="408"/>
    <d v="2023-05-18T00:00:00"/>
    <s v="Single line"/>
    <n v="9757"/>
    <n v="1"/>
    <n v="408"/>
    <s v="Auto "/>
    <x v="2"/>
    <n v="20467"/>
    <n v="399.20474159999998"/>
    <n v="-8.7952584000000229"/>
    <x v="1"/>
    <x v="2"/>
  </r>
  <r>
    <d v="2023-05-17T00:00:00"/>
    <s v="Proprint Premium"/>
    <x v="1"/>
    <n v="54"/>
    <n v="9759"/>
    <n v="1"/>
    <n v="424"/>
    <d v="2023-05-18T00:00:00"/>
    <s v="Single line"/>
    <n v="9759"/>
    <n v="1"/>
    <n v="424"/>
    <s v="Auto "/>
    <x v="2"/>
    <n v="21846"/>
    <n v="426.10186080000005"/>
    <n v="2.101860800000054"/>
    <x v="1"/>
    <x v="2"/>
  </r>
  <r>
    <d v="2023-05-17T00:00:00"/>
    <s v="Proprint Premium"/>
    <x v="1"/>
    <n v="54"/>
    <n v="9763"/>
    <n v="1"/>
    <n v="412"/>
    <d v="2023-05-17T00:00:00"/>
    <s v="Single line"/>
    <n v="9763"/>
    <n v="1"/>
    <n v="412"/>
    <s v="Auto "/>
    <x v="2"/>
    <n v="20624"/>
    <n v="402.26699519999994"/>
    <n v="-9.7330048000000602"/>
    <x v="1"/>
    <x v="2"/>
  </r>
  <r>
    <d v="2023-05-17T00:00:00"/>
    <s v="Proprint Premium"/>
    <x v="1"/>
    <n v="54"/>
    <n v="9761"/>
    <n v="1"/>
    <n v="427"/>
    <d v="2023-05-17T00:00:00"/>
    <s v="Single line"/>
    <n v="9761"/>
    <n v="1"/>
    <n v="427"/>
    <s v="Auto "/>
    <x v="2"/>
    <n v="21782"/>
    <n v="424.85355359999994"/>
    <n v="-2.1464464000000589"/>
    <x v="1"/>
    <x v="2"/>
  </r>
  <r>
    <d v="2023-05-17T00:00:00"/>
    <s v="Proprint Premium"/>
    <x v="1"/>
    <n v="54"/>
    <n v="9764"/>
    <n v="1"/>
    <n v="435"/>
    <d v="2023-05-17T00:00:00"/>
    <s v="Single line"/>
    <n v="9764"/>
    <n v="1"/>
    <n v="435"/>
    <s v="Auto "/>
    <x v="2"/>
    <n v="21315"/>
    <n v="415.74481199999997"/>
    <n v="-19.255188000000032"/>
    <x v="1"/>
    <x v="2"/>
  </r>
  <r>
    <d v="2023-05-17T00:00:00"/>
    <s v="Proprint Premium"/>
    <x v="1"/>
    <n v="54"/>
    <n v="9722"/>
    <n v="1"/>
    <n v="413"/>
    <d v="2023-05-17T00:00:00"/>
    <s v="Single line"/>
    <n v="9722"/>
    <n v="1"/>
    <n v="413"/>
    <s v="Auto "/>
    <x v="2"/>
    <n v="21200"/>
    <n v="413.50175999999993"/>
    <n v="0.50175999999993337"/>
    <x v="1"/>
    <x v="2"/>
  </r>
  <r>
    <d v="2023-05-17T00:00:00"/>
    <s v="Proprint Premium"/>
    <x v="1"/>
    <n v="54"/>
    <n v="9713"/>
    <n v="1"/>
    <n v="416"/>
    <d v="2023-05-17T00:00:00"/>
    <s v="Single line"/>
    <n v="9713"/>
    <n v="1"/>
    <n v="416"/>
    <s v="Auto "/>
    <x v="2"/>
    <n v="21306"/>
    <n v="415.56926879999997"/>
    <n v="-0.43073120000002518"/>
    <x v="1"/>
    <x v="2"/>
  </r>
  <r>
    <d v="2023-05-17T00:00:00"/>
    <s v="Proprint Premium"/>
    <x v="1"/>
    <n v="54"/>
    <n v="9721"/>
    <n v="1"/>
    <n v="424"/>
    <d v="2023-05-17T00:00:00"/>
    <s v="Single line"/>
    <n v="9721"/>
    <n v="1"/>
    <n v="424"/>
    <s v="Auto "/>
    <x v="2"/>
    <n v="21781"/>
    <n v="424.83404880000001"/>
    <n v="0.83404880000000503"/>
    <x v="1"/>
    <x v="2"/>
  </r>
  <r>
    <d v="2023-05-17T00:00:00"/>
    <s v="Proprint Premium"/>
    <x v="1"/>
    <n v="54"/>
    <n v="9723"/>
    <n v="1"/>
    <n v="461"/>
    <d v="2023-05-17T00:00:00"/>
    <s v="Single line"/>
    <n v="9723"/>
    <n v="1"/>
    <n v="461"/>
    <s v="Auto "/>
    <x v="2"/>
    <n v="23429"/>
    <n v="456.97795920000004"/>
    <n v="-4.0220407999999566"/>
    <x v="1"/>
    <x v="2"/>
  </r>
  <r>
    <d v="2023-05-17T00:00:00"/>
    <s v="Proprint Premium"/>
    <x v="1"/>
    <n v="54"/>
    <n v="9726"/>
    <n v="1"/>
    <n v="399"/>
    <d v="2023-05-17T00:00:00"/>
    <s v="Single line"/>
    <n v="9726"/>
    <n v="1"/>
    <n v="399"/>
    <s v="Auto "/>
    <x v="2"/>
    <n v="20335"/>
    <n v="396.63010800000001"/>
    <n v="-2.369891999999993"/>
    <x v="1"/>
    <x v="2"/>
  </r>
  <r>
    <d v="2023-05-17T00:00:00"/>
    <s v="Proprint Premium"/>
    <x v="1"/>
    <n v="54"/>
    <n v="9728"/>
    <n v="1"/>
    <n v="420"/>
    <d v="2023-05-18T00:00:00"/>
    <s v="Single line"/>
    <n v="9728"/>
    <n v="1"/>
    <n v="420"/>
    <s v="Auto "/>
    <x v="2"/>
    <n v="21543"/>
    <n v="420.19190640000005"/>
    <n v="0.19190640000005033"/>
    <x v="1"/>
    <x v="2"/>
  </r>
  <r>
    <d v="2023-05-17T00:00:00"/>
    <s v="Proprint Premium"/>
    <x v="0"/>
    <n v="54"/>
    <n v="9803"/>
    <n v="1"/>
    <n v="390"/>
    <d v="2023-05-17T00:00:00"/>
    <s v="Single line"/>
    <n v="9803"/>
    <n v="1"/>
    <n v="390"/>
    <s v="Lino"/>
    <x v="0"/>
    <n v="25738"/>
    <n v="383.59915199999995"/>
    <n v="-6.4008480000000532"/>
    <x v="0"/>
    <x v="0"/>
  </r>
  <r>
    <d v="2023-05-17T00:00:00"/>
    <s v="Proprint Premium"/>
    <x v="0"/>
    <n v="54"/>
    <n v="9797"/>
    <n v="1"/>
    <n v="398"/>
    <d v="2023-05-17T00:00:00"/>
    <s v="Single line"/>
    <n v="9797"/>
    <n v="1"/>
    <n v="398"/>
    <s v="Lino"/>
    <x v="0"/>
    <n v="26234"/>
    <n v="390.991536"/>
    <n v="-7.0084640000000036"/>
    <x v="0"/>
    <x v="0"/>
  </r>
  <r>
    <d v="2023-05-17T00:00:00"/>
    <s v="Proprint Premium"/>
    <x v="0"/>
    <n v="54"/>
    <n v="9775"/>
    <n v="1"/>
    <n v="393"/>
    <d v="2023-05-18T00:00:00"/>
    <s v="Single line"/>
    <n v="9775"/>
    <n v="1"/>
    <n v="393"/>
    <s v="Lino"/>
    <x v="0"/>
    <n v="25309"/>
    <n v="377.20533599999993"/>
    <n v="-15.794664000000068"/>
    <x v="0"/>
    <x v="0"/>
  </r>
  <r>
    <d v="2023-05-17T00:00:00"/>
    <s v="Proprint Premium"/>
    <x v="0"/>
    <n v="54"/>
    <n v="9766"/>
    <n v="1"/>
    <n v="371"/>
    <d v="2023-05-17T00:00:00"/>
    <s v="Single line"/>
    <n v="9766"/>
    <n v="1"/>
    <n v="371"/>
    <s v="Lino"/>
    <x v="0"/>
    <n v="24462"/>
    <n v="364.58164799999992"/>
    <n v="-6.418352000000084"/>
    <x v="0"/>
    <x v="0"/>
  </r>
  <r>
    <d v="2023-05-17T00:00:00"/>
    <s v="Proprint Premium"/>
    <x v="0"/>
    <n v="54"/>
    <n v="9810"/>
    <n v="1"/>
    <n v="426"/>
    <d v="2023-05-17T00:00:00"/>
    <s v="Single line"/>
    <n v="9810"/>
    <n v="1"/>
    <n v="426"/>
    <s v="Lino"/>
    <x v="0"/>
    <n v="27727"/>
    <n v="413.24320799999998"/>
    <n v="-12.756792000000019"/>
    <x v="0"/>
    <x v="0"/>
  </r>
  <r>
    <d v="2023-05-17T00:00:00"/>
    <s v="Proprint Premium"/>
    <x v="0"/>
    <n v="54"/>
    <n v="9811"/>
    <n v="1"/>
    <n v="381"/>
    <d v="2023-05-18T00:00:00"/>
    <s v="Single line"/>
    <n v="9811"/>
    <n v="1"/>
    <n v="381"/>
    <s v="Lino"/>
    <x v="0"/>
    <n v="25074"/>
    <n v="373.70289600000001"/>
    <n v="-7.2971039999999903"/>
    <x v="0"/>
    <x v="0"/>
  </r>
  <r>
    <d v="2023-05-17T00:00:00"/>
    <s v="Proprint Premium"/>
    <x v="0"/>
    <n v="54"/>
    <n v="9801"/>
    <n v="1"/>
    <n v="393"/>
    <d v="2023-05-17T00:00:00"/>
    <s v="Single line"/>
    <n v="9801"/>
    <n v="1"/>
    <n v="393"/>
    <s v="Lino"/>
    <x v="0"/>
    <n v="25249"/>
    <n v="376.31109599999996"/>
    <n v="-16.688904000000036"/>
    <x v="0"/>
    <x v="0"/>
  </r>
  <r>
    <d v="2023-05-17T00:00:00"/>
    <s v="Proprint Premium"/>
    <x v="0"/>
    <n v="54"/>
    <n v="9820"/>
    <n v="1"/>
    <n v="387"/>
    <d v="2023-05-18T00:00:00"/>
    <s v="Single line"/>
    <n v="9820"/>
    <n v="1"/>
    <n v="387"/>
    <s v="Lino"/>
    <x v="0"/>
    <n v="25595"/>
    <n v="381.46787999999998"/>
    <n v="-5.5321200000000204"/>
    <x v="0"/>
    <x v="0"/>
  </r>
  <r>
    <d v="2023-05-17T00:00:00"/>
    <s v="Proprint Premium"/>
    <x v="0"/>
    <n v="54"/>
    <n v="9767"/>
    <n v="1"/>
    <n v="405"/>
    <d v="2023-05-17T00:00:00"/>
    <s v="Single line"/>
    <n v="9767"/>
    <n v="1"/>
    <n v="405"/>
    <s v="Lino"/>
    <x v="0"/>
    <n v="27019"/>
    <n v="402.69117600000004"/>
    <n v="-2.3088239999999587"/>
    <x v="0"/>
    <x v="0"/>
  </r>
  <r>
    <d v="2023-05-17T00:00:00"/>
    <s v="Proprint Premium"/>
    <x v="0"/>
    <n v="54"/>
    <n v="9804"/>
    <n v="1"/>
    <n v="379"/>
    <d v="2023-05-18T00:00:00"/>
    <s v="Single line"/>
    <n v="9804"/>
    <n v="1"/>
    <n v="379"/>
    <s v="Lino"/>
    <x v="0"/>
    <n v="24914"/>
    <n v="371.31825600000002"/>
    <n v="-7.6817439999999806"/>
    <x v="0"/>
    <x v="0"/>
  </r>
  <r>
    <d v="2023-05-17T00:00:00"/>
    <s v="Proprint Premium"/>
    <x v="0"/>
    <n v="54"/>
    <n v="9796"/>
    <n v="1"/>
    <n v="416"/>
    <d v="2023-05-18T00:00:00"/>
    <s v="Single line"/>
    <n v="9796"/>
    <n v="1"/>
    <n v="416"/>
    <s v="Lino"/>
    <x v="0"/>
    <n v="27415"/>
    <n v="408.59316000000001"/>
    <n v="-7.4068399999999883"/>
    <x v="0"/>
    <x v="0"/>
  </r>
  <r>
    <d v="2023-05-17T00:00:00"/>
    <s v="Proprint Premium"/>
    <x v="0"/>
    <n v="54"/>
    <n v="9770"/>
    <n v="1"/>
    <n v="381"/>
    <d v="2023-05-17T00:00:00"/>
    <s v="Single line"/>
    <n v="9770"/>
    <n v="1"/>
    <n v="381"/>
    <s v="Lino"/>
    <x v="0"/>
    <n v="25515"/>
    <n v="380.27555999999998"/>
    <n v="-0.72444000000001552"/>
    <x v="0"/>
    <x v="0"/>
  </r>
  <r>
    <d v="2023-05-17T00:00:00"/>
    <s v="Proprint Premium"/>
    <x v="0"/>
    <n v="54"/>
    <n v="9805"/>
    <n v="1"/>
    <n v="401"/>
    <d v="2023-05-17T00:00:00"/>
    <s v="Single line"/>
    <n v="9805"/>
    <n v="1"/>
    <n v="401"/>
    <s v="Lino"/>
    <x v="0"/>
    <n v="25630"/>
    <n v="381.98952000000003"/>
    <n v="-19.010479999999973"/>
    <x v="0"/>
    <x v="0"/>
  </r>
  <r>
    <d v="2023-05-17T00:00:00"/>
    <s v="Proprint Premium"/>
    <x v="0"/>
    <n v="54"/>
    <n v="9771"/>
    <n v="1"/>
    <n v="380"/>
    <d v="2023-05-17T00:00:00"/>
    <s v="Single line"/>
    <n v="9771"/>
    <n v="1"/>
    <n v="380"/>
    <s v="Lino"/>
    <x v="0"/>
    <n v="25158"/>
    <n v="374.95483200000001"/>
    <n v="-5.0451679999999897"/>
    <x v="0"/>
    <x v="0"/>
  </r>
  <r>
    <d v="2023-05-17T00:00:00"/>
    <s v="Proprint Premium"/>
    <x v="0"/>
    <n v="54"/>
    <n v="9772"/>
    <n v="1"/>
    <n v="382"/>
    <d v="2023-05-17T00:00:00"/>
    <s v="Single line"/>
    <n v="9772"/>
    <n v="1"/>
    <n v="382"/>
    <s v="Lino"/>
    <x v="0"/>
    <n v="25256"/>
    <n v="376.41542399999997"/>
    <n v="-5.5845760000000269"/>
    <x v="0"/>
    <x v="0"/>
  </r>
  <r>
    <d v="2023-05-17T00:00:00"/>
    <s v="Proprint Premium"/>
    <x v="0"/>
    <n v="54"/>
    <n v="9774"/>
    <n v="1"/>
    <n v="395"/>
    <d v="2023-05-18T00:00:00"/>
    <s v="Single line"/>
    <n v="9774"/>
    <n v="1"/>
    <n v="395"/>
    <s v="Lino"/>
    <x v="0"/>
    <n v="25740"/>
    <n v="383.62895999999995"/>
    <n v="-11.37104000000005"/>
    <x v="0"/>
    <x v="0"/>
  </r>
  <r>
    <d v="2023-05-17T00:00:00"/>
    <s v="Proprint Premium"/>
    <x v="0"/>
    <n v="54"/>
    <n v="9765"/>
    <n v="1"/>
    <n v="422"/>
    <d v="2023-05-18T00:00:00"/>
    <s v="Single line"/>
    <n v="9765"/>
    <n v="1"/>
    <n v="422"/>
    <s v="Lino"/>
    <x v="0"/>
    <n v="27890"/>
    <n v="415.67256000000003"/>
    <n v="-6.3274399999999673"/>
    <x v="0"/>
    <x v="0"/>
  </r>
  <r>
    <d v="2023-05-17T00:00:00"/>
    <s v="Proprint Premium"/>
    <x v="0"/>
    <n v="54"/>
    <n v="9795"/>
    <n v="1"/>
    <n v="376"/>
    <d v="2023-05-18T00:00:00"/>
    <s v="Single line"/>
    <n v="9795"/>
    <n v="1"/>
    <n v="376"/>
    <s v="Lino"/>
    <x v="0"/>
    <n v="24243"/>
    <n v="361.31767200000002"/>
    <n v="-14.682327999999984"/>
    <x v="0"/>
    <x v="0"/>
  </r>
  <r>
    <d v="2023-05-17T00:00:00"/>
    <s v="Proprint Premium"/>
    <x v="0"/>
    <n v="54"/>
    <n v="9802"/>
    <n v="1"/>
    <n v="383"/>
    <d v="2023-05-18T00:00:00"/>
    <s v="Single line"/>
    <n v="9802"/>
    <n v="1"/>
    <n v="383"/>
    <s v="Lino"/>
    <x v="0"/>
    <n v="25074"/>
    <n v="373.70289600000001"/>
    <n v="-9.2971039999999903"/>
    <x v="0"/>
    <x v="0"/>
  </r>
  <r>
    <d v="2023-05-17T00:00:00"/>
    <s v="Proprint Premium"/>
    <x v="0"/>
    <n v="54"/>
    <n v="9794"/>
    <n v="1"/>
    <n v="384"/>
    <d v="2023-05-17T00:00:00"/>
    <s v="Single line"/>
    <n v="9794"/>
    <n v="1"/>
    <n v="384"/>
    <s v="Lino"/>
    <x v="0"/>
    <n v="25132"/>
    <n v="374.56732799999997"/>
    <n v="-9.432672000000025"/>
    <x v="0"/>
    <x v="0"/>
  </r>
  <r>
    <d v="2023-05-17T00:00:00"/>
    <s v="Proprint Premium"/>
    <x v="0"/>
    <n v="54"/>
    <n v="9799"/>
    <n v="1"/>
    <n v="382"/>
    <d v="2023-05-17T00:00:00"/>
    <s v="Single line"/>
    <n v="9799"/>
    <n v="1"/>
    <n v="382"/>
    <s v="Lino"/>
    <x v="0"/>
    <n v="25411"/>
    <n v="378.72554400000001"/>
    <n v="-3.2744559999999865"/>
    <x v="0"/>
    <x v="0"/>
  </r>
  <r>
    <d v="2023-05-17T00:00:00"/>
    <s v="Proprint Premium"/>
    <x v="0"/>
    <n v="54"/>
    <n v="9800"/>
    <n v="1"/>
    <n v="380"/>
    <d v="2023-05-17T00:00:00"/>
    <s v="Single line"/>
    <n v="9800"/>
    <n v="1"/>
    <n v="380"/>
    <s v="Lino"/>
    <x v="0"/>
    <n v="25112"/>
    <n v="374.269248"/>
    <n v="-5.7307519999999954"/>
    <x v="0"/>
    <x v="0"/>
  </r>
  <r>
    <d v="2023-05-17T00:00:00"/>
    <s v="Proprint Premium"/>
    <x v="0"/>
    <n v="54"/>
    <n v="9701"/>
    <n v="1"/>
    <n v="386"/>
    <d v="2023-05-17T00:00:00"/>
    <s v="Single line"/>
    <n v="9701"/>
    <n v="1"/>
    <n v="386"/>
    <s v="Lino"/>
    <x v="0"/>
    <n v="25778"/>
    <n v="384.195312"/>
    <n v="-1.8046879999999987"/>
    <x v="0"/>
    <x v="0"/>
  </r>
  <r>
    <d v="2023-05-17T00:00:00"/>
    <s v="Proprint Premium"/>
    <x v="0"/>
    <n v="54"/>
    <n v="9705"/>
    <n v="1"/>
    <n v="406"/>
    <d v="2023-05-18T00:00:00"/>
    <s v="Single line"/>
    <n v="9705"/>
    <n v="1"/>
    <n v="406"/>
    <s v="Lino"/>
    <x v="0"/>
    <n v="26234"/>
    <n v="390.991536"/>
    <n v="-15.008464000000004"/>
    <x v="0"/>
    <x v="0"/>
  </r>
  <r>
    <d v="2023-05-17T00:00:00"/>
    <s v="Proprint Premium"/>
    <x v="0"/>
    <n v="54"/>
    <n v="9798"/>
    <n v="1"/>
    <n v="394"/>
    <d v="2023-05-17T00:00:00"/>
    <s v="Single line"/>
    <n v="9798"/>
    <n v="1"/>
    <n v="394"/>
    <s v="Lino"/>
    <x v="0"/>
    <n v="25931"/>
    <n v="386.47562400000004"/>
    <n v="-7.5243759999999611"/>
    <x v="0"/>
    <x v="0"/>
  </r>
  <r>
    <d v="2023-05-18T00:00:00"/>
    <s v="Proprint Premium"/>
    <x v="0"/>
    <n v="54"/>
    <n v="9702"/>
    <n v="1"/>
    <n v="392"/>
    <d v="2023-05-19T00:00:00"/>
    <s v="Single line"/>
    <n v="9702"/>
    <n v="1"/>
    <n v="392"/>
    <s v="Lino"/>
    <x v="0"/>
    <n v="26376"/>
    <n v="393.10790400000002"/>
    <n v="1.1079040000000191"/>
    <x v="0"/>
    <x v="0"/>
  </r>
  <r>
    <d v="2023-05-18T00:00:00"/>
    <s v="Proprint Premium"/>
    <x v="0"/>
    <n v="54"/>
    <n v="9703"/>
    <n v="1"/>
    <n v="372"/>
    <d v="2023-05-18T00:00:00"/>
    <s v="Single line"/>
    <n v="9703"/>
    <n v="1"/>
    <n v="372"/>
    <s v="Lino"/>
    <x v="0"/>
    <n v="24804"/>
    <n v="369.67881599999998"/>
    <n v="-2.3211840000000166"/>
    <x v="0"/>
    <x v="0"/>
  </r>
  <r>
    <d v="2023-05-18T00:00:00"/>
    <s v="Proprint Premium"/>
    <x v="0"/>
    <n v="54"/>
    <n v="9704"/>
    <n v="1"/>
    <n v="370"/>
    <d v="2023-05-18T00:00:00"/>
    <s v="Single line"/>
    <n v="9704"/>
    <n v="1"/>
    <n v="370"/>
    <s v="Lino"/>
    <x v="0"/>
    <n v="24754"/>
    <n v="368.93361600000003"/>
    <n v="-1.0663839999999709"/>
    <x v="0"/>
    <x v="0"/>
  </r>
  <r>
    <d v="2023-05-18T00:00:00"/>
    <s v="Proprint Premium"/>
    <x v="0"/>
    <n v="54"/>
    <n v="9768"/>
    <n v="1"/>
    <n v="394"/>
    <d v="2023-05-18T00:00:00"/>
    <s v="Single line"/>
    <n v="9768"/>
    <n v="1"/>
    <n v="394"/>
    <s v="Lino"/>
    <x v="0"/>
    <n v="25530"/>
    <n v="380.49912"/>
    <n v="-13.500879999999995"/>
    <x v="0"/>
    <x v="0"/>
  </r>
  <r>
    <d v="2023-05-18T00:00:00"/>
    <s v="Proprint Premium"/>
    <x v="0"/>
    <n v="54"/>
    <n v="9685"/>
    <n v="1"/>
    <n v="403"/>
    <d v="2023-05-19T00:00:00"/>
    <s v="Single line"/>
    <n v="9685"/>
    <n v="1"/>
    <n v="403"/>
    <s v="Lino"/>
    <x v="0"/>
    <n v="26241"/>
    <n v="391.09586400000001"/>
    <n v="-11.904135999999994"/>
    <x v="0"/>
    <x v="0"/>
  </r>
  <r>
    <d v="2023-05-18T00:00:00"/>
    <s v="Proprint Premium"/>
    <x v="0"/>
    <n v="54"/>
    <n v="9769"/>
    <n v="1"/>
    <n v="384"/>
    <d v="2023-05-18T00:00:00"/>
    <s v="Single line"/>
    <n v="9769"/>
    <n v="1"/>
    <n v="384"/>
    <s v="Lino"/>
    <x v="0"/>
    <n v="25301"/>
    <n v="377.08610400000003"/>
    <n v="-6.9138959999999656"/>
    <x v="0"/>
    <x v="0"/>
  </r>
  <r>
    <d v="2023-05-18T00:00:00"/>
    <s v="Proprint Premium"/>
    <x v="0"/>
    <n v="54"/>
    <n v="9777"/>
    <n v="1"/>
    <n v="381"/>
    <d v="2023-05-19T00:00:00"/>
    <s v="Single line"/>
    <n v="9777"/>
    <n v="1"/>
    <n v="381"/>
    <s v="Lino"/>
    <x v="0"/>
    <n v="25113"/>
    <n v="374.28415199999995"/>
    <n v="-6.7158480000000509"/>
    <x v="0"/>
    <x v="0"/>
  </r>
  <r>
    <d v="2023-05-18T00:00:00"/>
    <s v="Proprint Premium"/>
    <x v="0"/>
    <n v="54"/>
    <n v="9684"/>
    <n v="1"/>
    <n v="406"/>
    <d v="2023-05-18T00:00:00"/>
    <s v="Single line"/>
    <n v="9684"/>
    <n v="1"/>
    <n v="406"/>
    <s v="Lino"/>
    <x v="0"/>
    <n v="27324"/>
    <n v="407.23689600000006"/>
    <n v="1.2368960000000584"/>
    <x v="0"/>
    <x v="0"/>
  </r>
  <r>
    <d v="2023-05-18T00:00:00"/>
    <s v="Proprint Premium"/>
    <x v="0"/>
    <n v="54"/>
    <n v="9778"/>
    <n v="1"/>
    <n v="396"/>
    <d v="2023-05-18T00:00:00"/>
    <s v="Single line"/>
    <n v="9778"/>
    <n v="1"/>
    <n v="396"/>
    <s v="Lino"/>
    <x v="0"/>
    <n v="25874"/>
    <n v="385.62609600000002"/>
    <n v="-10.373903999999982"/>
    <x v="0"/>
    <x v="0"/>
  </r>
  <r>
    <d v="2023-05-18T00:00:00"/>
    <s v="Proprint Premium"/>
    <x v="0"/>
    <n v="54"/>
    <n v="9776"/>
    <n v="1"/>
    <n v="390"/>
    <d v="2023-05-19T00:00:00"/>
    <s v="Single line"/>
    <n v="9776"/>
    <n v="1"/>
    <n v="390"/>
    <s v="Lino"/>
    <x v="0"/>
    <n v="24888"/>
    <n v="370.93075199999993"/>
    <n v="-19.069248000000073"/>
    <x v="0"/>
    <x v="0"/>
  </r>
  <r>
    <d v="2023-05-18T00:00:00"/>
    <s v="Proprint Premium"/>
    <x v="0"/>
    <n v="54"/>
    <n v="9779"/>
    <n v="1"/>
    <n v="396"/>
    <d v="2023-05-18T00:00:00"/>
    <s v="Single line"/>
    <n v="9779"/>
    <n v="1"/>
    <n v="396"/>
    <s v="Lino"/>
    <x v="0"/>
    <n v="25666"/>
    <n v="382.52606400000002"/>
    <n v="-13.473935999999981"/>
    <x v="0"/>
    <x v="0"/>
  </r>
  <r>
    <d v="2023-05-18T00:00:00"/>
    <s v="Proprint Premium"/>
    <x v="0"/>
    <n v="54"/>
    <n v="9773"/>
    <n v="1"/>
    <n v="392"/>
    <d v="2023-05-19T00:00:00"/>
    <s v="Single line"/>
    <n v="9773"/>
    <n v="1"/>
    <n v="392"/>
    <s v="Lino"/>
    <x v="0"/>
    <n v="26409"/>
    <n v="393.59973600000001"/>
    <n v="1.5997360000000072"/>
    <x v="0"/>
    <x v="0"/>
  </r>
  <r>
    <d v="2023-05-18T00:00:00"/>
    <s v="Proprint Premium"/>
    <x v="1"/>
    <n v="54"/>
    <n v="9727"/>
    <n v="1"/>
    <n v="413"/>
    <d v="2023-05-19T00:00:00"/>
    <s v="Single line"/>
    <n v="9727"/>
    <n v="1"/>
    <n v="413"/>
    <s v="Auto "/>
    <x v="2"/>
    <n v="21070"/>
    <n v="410.96613600000006"/>
    <n v="-2.0338639999999373"/>
    <x v="1"/>
    <x v="2"/>
  </r>
  <r>
    <d v="2023-05-18T00:00:00"/>
    <s v="Proprint Premium"/>
    <x v="1"/>
    <n v="54"/>
    <n v="9729"/>
    <n v="1"/>
    <n v="418"/>
    <d v="2023-05-20T00:00:00"/>
    <s v="Single line"/>
    <n v="9729"/>
    <n v="1"/>
    <n v="418"/>
    <s v="Auto "/>
    <x v="2"/>
    <n v="20991"/>
    <n v="409.42525680000006"/>
    <n v="-8.5747431999999435"/>
    <x v="1"/>
    <x v="2"/>
  </r>
  <r>
    <d v="2023-05-18T00:00:00"/>
    <s v="Proprint Premium"/>
    <x v="1"/>
    <n v="54"/>
    <n v="9731"/>
    <n v="1"/>
    <n v="403"/>
    <d v="2023-05-19T00:00:00"/>
    <s v="Single line"/>
    <n v="9731"/>
    <n v="1"/>
    <n v="403"/>
    <s v="Auto "/>
    <x v="2"/>
    <n v="20369"/>
    <n v="397.29327120000005"/>
    <n v="-5.7067287999999508"/>
    <x v="1"/>
    <x v="2"/>
  </r>
  <r>
    <d v="2023-05-18T00:00:00"/>
    <s v="Proprint Premium"/>
    <x v="1"/>
    <n v="54"/>
    <n v="9732"/>
    <n v="1"/>
    <n v="400"/>
    <d v="2023-05-19T00:00:00"/>
    <s v="Single line"/>
    <n v="9732"/>
    <n v="1"/>
    <n v="400"/>
    <s v="Auto "/>
    <x v="2"/>
    <n v="20731"/>
    <n v="404.35400879999997"/>
    <n v="4.3540087999999741"/>
    <x v="1"/>
    <x v="2"/>
  </r>
  <r>
    <d v="2023-05-18T00:00:00"/>
    <s v="Proprint Premium"/>
    <x v="1"/>
    <n v="54"/>
    <n v="9736"/>
    <n v="1"/>
    <n v="406"/>
    <d v="2023-05-20T00:00:00"/>
    <s v="Single line"/>
    <n v="9736"/>
    <n v="1"/>
    <n v="406"/>
    <s v="Auto "/>
    <x v="2"/>
    <n v="20907"/>
    <n v="407.78685359999997"/>
    <n v="1.7868535999999722"/>
    <x v="1"/>
    <x v="2"/>
  </r>
  <r>
    <d v="2023-05-18T00:00:00"/>
    <s v="Proprint Premium"/>
    <x v="1"/>
    <n v="54"/>
    <n v="9760"/>
    <n v="1"/>
    <n v="418"/>
    <d v="2023-05-20T00:00:00"/>
    <s v="Single line"/>
    <n v="9760"/>
    <n v="1"/>
    <n v="418"/>
    <s v="Auto "/>
    <x v="2"/>
    <n v="21269"/>
    <n v="414.84759120000001"/>
    <n v="-3.1524087999999892"/>
    <x v="1"/>
    <x v="2"/>
  </r>
  <r>
    <d v="2023-05-18T00:00:00"/>
    <s v="Proprint Premium"/>
    <x v="1"/>
    <n v="54"/>
    <n v="9758"/>
    <n v="1"/>
    <n v="416"/>
    <d v="2023-05-19T00:00:00"/>
    <s v="Single line"/>
    <n v="9758"/>
    <n v="1"/>
    <n v="416"/>
    <s v="Auto "/>
    <x v="2"/>
    <n v="20397"/>
    <n v="397.83940559999996"/>
    <n v="-18.160594400000036"/>
    <x v="1"/>
    <x v="2"/>
  </r>
  <r>
    <d v="2023-05-18T00:00:00"/>
    <s v="Proprint Premium"/>
    <x v="1"/>
    <n v="54"/>
    <n v="9753"/>
    <n v="1"/>
    <n v="427"/>
    <d v="2023-05-19T00:00:00"/>
    <s v="Single line"/>
    <n v="9753"/>
    <n v="1"/>
    <n v="427"/>
    <s v="Auto "/>
    <x v="2"/>
    <n v="21896"/>
    <n v="427.07710079999998"/>
    <n v="7.7100799999982428E-2"/>
    <x v="1"/>
    <x v="2"/>
  </r>
  <r>
    <d v="2023-05-18T00:00:00"/>
    <s v="Proprint Premium"/>
    <x v="1"/>
    <n v="54"/>
    <n v="9725"/>
    <n v="1"/>
    <n v="441"/>
    <d v="2023-05-19T00:00:00"/>
    <s v="Single line"/>
    <n v="9725"/>
    <n v="1"/>
    <n v="441"/>
    <s v="Auto "/>
    <x v="2"/>
    <n v="22416"/>
    <n v="437.21959679999998"/>
    <n v="-3.7804032000000234"/>
    <x v="1"/>
    <x v="2"/>
  </r>
  <r>
    <d v="2023-05-18T00:00:00"/>
    <s v="Proprint Premium"/>
    <x v="1"/>
    <n v="54"/>
    <n v="9724"/>
    <n v="1"/>
    <n v="416"/>
    <d v="2023-05-20T00:00:00"/>
    <s v="Single line"/>
    <n v="9724"/>
    <n v="1"/>
    <n v="416"/>
    <s v="Auto "/>
    <x v="2"/>
    <n v="21256"/>
    <n v="414.59402880000005"/>
    <n v="-1.4059711999999536"/>
    <x v="1"/>
    <x v="2"/>
  </r>
  <r>
    <d v="2023-05-18T00:00:00"/>
    <s v="Proprint Premium"/>
    <x v="1"/>
    <n v="54"/>
    <n v="9717"/>
    <n v="1"/>
    <n v="436"/>
    <d v="2023-05-19T00:00:00"/>
    <s v="Single line"/>
    <n v="9717"/>
    <n v="1"/>
    <n v="436"/>
    <s v="Auto "/>
    <x v="2"/>
    <n v="21861"/>
    <n v="426.39443280000006"/>
    <n v="-9.605567199999939"/>
    <x v="1"/>
    <x v="2"/>
  </r>
  <r>
    <d v="2023-05-18T00:00:00"/>
    <s v="Proprint Premium"/>
    <x v="1"/>
    <n v="54"/>
    <n v="9733"/>
    <n v="1"/>
    <n v="405"/>
    <d v="2023-05-23T00:00:00"/>
    <s v="Single line"/>
    <n v="9733"/>
    <n v="1"/>
    <n v="405"/>
    <s v="Auto "/>
    <x v="2"/>
    <n v="20613"/>
    <n v="402.05244240000002"/>
    <n v="-2.9475575999999819"/>
    <x v="1"/>
    <x v="2"/>
  </r>
  <r>
    <d v="2023-05-18T00:00:00"/>
    <s v="Proprint Premium"/>
    <x v="1"/>
    <n v="54"/>
    <n v="9756"/>
    <n v="1"/>
    <n v="436"/>
    <d v="2023-05-20T00:00:00"/>
    <s v="Single line"/>
    <n v="9756"/>
    <n v="1"/>
    <n v="436"/>
    <s v="Auto "/>
    <x v="2"/>
    <n v="22283"/>
    <n v="434.62545840000001"/>
    <n v="-1.3745415999999864"/>
    <x v="1"/>
    <x v="2"/>
  </r>
  <r>
    <d v="2023-05-18T00:00:00"/>
    <s v="Proprint Premium"/>
    <x v="1"/>
    <n v="54"/>
    <n v="9730"/>
    <n v="1"/>
    <n v="461"/>
    <d v="2023-05-23T00:00:00"/>
    <s v="Single line"/>
    <n v="9730"/>
    <n v="1"/>
    <n v="461"/>
    <s v="Auto "/>
    <x v="2"/>
    <n v="23300"/>
    <n v="454.46184"/>
    <n v="-6.5381600000000049"/>
    <x v="1"/>
    <x v="2"/>
  </r>
  <r>
    <d v="2023-05-18T00:00:00"/>
    <s v="Proprint Premium"/>
    <x v="1"/>
    <n v="54"/>
    <n v="9735"/>
    <n v="1"/>
    <n v="406"/>
    <d v="2023-05-24T00:00:00"/>
    <s v="Single line"/>
    <n v="9735"/>
    <n v="1"/>
    <n v="406"/>
    <s v="Auto "/>
    <x v="2"/>
    <n v="20868"/>
    <n v="407.02616640000002"/>
    <n v="1.0261664000000223"/>
    <x v="1"/>
    <x v="2"/>
  </r>
  <r>
    <d v="2023-05-18T00:00:00"/>
    <s v="Proprint Premium"/>
    <x v="1"/>
    <n v="54"/>
    <n v="9754"/>
    <n v="1"/>
    <n v="426"/>
    <d v="2023-05-19T00:00:00"/>
    <s v="Single line"/>
    <n v="9754"/>
    <n v="1"/>
    <n v="426"/>
    <s v="Auto "/>
    <x v="2"/>
    <n v="21463"/>
    <n v="418.63152240000005"/>
    <n v="-7.3684775999999488"/>
    <x v="1"/>
    <x v="2"/>
  </r>
  <r>
    <d v="2023-05-18T00:00:00"/>
    <s v="Proprint Premium"/>
    <x v="1"/>
    <n v="54"/>
    <n v="9683"/>
    <n v="1"/>
    <n v="437"/>
    <d v="2023-05-19T00:00:00"/>
    <s v="Single line"/>
    <n v="9683"/>
    <n v="1"/>
    <n v="437"/>
    <s v="Auto "/>
    <x v="2"/>
    <n v="22609"/>
    <n v="440.98402319999997"/>
    <n v="3.9840231999999673"/>
    <x v="1"/>
    <x v="2"/>
  </r>
  <r>
    <d v="2023-05-18T00:00:00"/>
    <s v="Proprint Premium"/>
    <x v="1"/>
    <n v="54"/>
    <n v="9716"/>
    <n v="1"/>
    <n v="450"/>
    <d v="2023-05-19T00:00:00"/>
    <s v="Single line"/>
    <n v="9716"/>
    <n v="1"/>
    <n v="450"/>
    <s v="Auto "/>
    <x v="2"/>
    <n v="24417"/>
    <n v="476.24870159999995"/>
    <n v="26.248701599999947"/>
    <x v="1"/>
    <x v="2"/>
  </r>
  <r>
    <d v="2023-05-18T00:00:00"/>
    <s v="Proprint Premium"/>
    <x v="1"/>
    <n v="54"/>
    <n v="9682"/>
    <n v="1"/>
    <n v="435"/>
    <d v="2023-05-19T00:00:00"/>
    <s v="Single line"/>
    <n v="9682"/>
    <n v="1"/>
    <n v="435"/>
    <s v="Auto "/>
    <x v="2"/>
    <n v="22116"/>
    <n v="431.36815679999995"/>
    <n v="-3.6318432000000485"/>
    <x v="1"/>
    <x v="2"/>
  </r>
  <r>
    <d v="2023-05-18T00:00:00"/>
    <s v="Proprint Premium"/>
    <x v="1"/>
    <n v="54"/>
    <n v="9714"/>
    <n v="1"/>
    <n v="404"/>
    <d v="2023-05-23T00:00:00"/>
    <s v="Single line"/>
    <n v="9714"/>
    <n v="1"/>
    <n v="404"/>
    <s v="Auto "/>
    <x v="2"/>
    <n v="20658"/>
    <n v="402.93015839999998"/>
    <n v="-1.0698416000000179"/>
    <x v="1"/>
    <x v="2"/>
  </r>
  <r>
    <d v="2023-05-18T00:00:00"/>
    <s v="Proprint Premium"/>
    <x v="1"/>
    <n v="54"/>
    <n v="9718"/>
    <n v="1"/>
    <n v="454"/>
    <d v="2023-05-20T00:00:00"/>
    <s v="Single line"/>
    <n v="9718"/>
    <n v="1"/>
    <n v="454"/>
    <s v="Auto "/>
    <x v="2"/>
    <n v="23367"/>
    <n v="455.76866159999997"/>
    <n v="1.7686615999999731"/>
    <x v="1"/>
    <x v="2"/>
  </r>
  <r>
    <d v="2023-05-18T00:00:00"/>
    <s v="Proprint Premium"/>
    <x v="1"/>
    <n v="54"/>
    <n v="9715"/>
    <n v="1"/>
    <n v="423"/>
    <d v="2023-05-20T00:00:00"/>
    <s v="Single line"/>
    <n v="9715"/>
    <n v="1"/>
    <n v="423"/>
    <s v="Auto "/>
    <x v="2"/>
    <n v="21676"/>
    <n v="422.78604480000001"/>
    <n v="-0.21395519999998669"/>
    <x v="1"/>
    <x v="2"/>
  </r>
  <r>
    <d v="2023-05-18T00:00:00"/>
    <s v="Proprint Premium"/>
    <x v="1"/>
    <n v="54"/>
    <n v="9734"/>
    <n v="1"/>
    <n v="404"/>
    <d v="2023-05-20T00:00:00"/>
    <s v="Single line"/>
    <n v="9734"/>
    <n v="1"/>
    <n v="404"/>
    <s v="Auto "/>
    <x v="2"/>
    <n v="20734"/>
    <n v="404.41252320000001"/>
    <n v="0.41252320000000964"/>
    <x v="1"/>
    <x v="2"/>
  </r>
  <r>
    <d v="2023-05-18T00:00:00"/>
    <s v="Proprint Premium"/>
    <x v="1"/>
    <n v="54"/>
    <n v="9719"/>
    <n v="1"/>
    <n v="434"/>
    <d v="2023-05-20T00:00:00"/>
    <s v="Single line"/>
    <n v="9719"/>
    <n v="1"/>
    <n v="434"/>
    <s v="Auto "/>
    <x v="2"/>
    <n v="21722"/>
    <n v="423.68326559999997"/>
    <n v="-10.31673440000003"/>
    <x v="1"/>
    <x v="2"/>
  </r>
  <r>
    <d v="2023-05-18T00:00:00"/>
    <s v="Proprint Premium"/>
    <x v="1"/>
    <n v="54"/>
    <n v="9720"/>
    <n v="1"/>
    <n v="415"/>
    <d v="2023-05-19T00:00:00"/>
    <s v="Single line"/>
    <n v="9720"/>
    <n v="1"/>
    <n v="415"/>
    <s v="Auto "/>
    <x v="2"/>
    <n v="21572"/>
    <n v="420.75754560000001"/>
    <n v="5.7575456000000145"/>
    <x v="1"/>
    <x v="2"/>
  </r>
  <r>
    <d v="2023-05-21T00:00:00"/>
    <s v="Trident Super Line"/>
    <x v="2"/>
    <n v="52"/>
    <n v="105691"/>
    <n v="1"/>
    <n v="572.29999999999995"/>
    <d v="2023-05-26T00:00:00"/>
    <s v="2 in 1"/>
    <n v="105691"/>
    <n v="1"/>
    <n v="572.29999999999995"/>
    <s v="Lino"/>
    <x v="3"/>
    <n v="31626"/>
    <n v="576.25102079999999"/>
    <n v="3.9510208000000375"/>
    <x v="2"/>
    <x v="3"/>
  </r>
  <r>
    <d v="2023-05-21T00:00:00"/>
    <s v="Trident Super Line"/>
    <x v="2"/>
    <n v="52"/>
    <n v="105693"/>
    <n v="1"/>
    <n v="616.79999999999995"/>
    <d v="2023-05-26T00:00:00"/>
    <s v="English/G"/>
    <n v="105693"/>
    <n v="1"/>
    <n v="616.79999999999995"/>
    <s v="Lino"/>
    <x v="3"/>
    <n v="33393"/>
    <n v="608.44717439999999"/>
    <n v="-8.3528255999999601"/>
    <x v="2"/>
    <x v="3"/>
  </r>
  <r>
    <d v="2023-05-21T00:00:00"/>
    <s v="Trident Super Line"/>
    <x v="2"/>
    <n v="52"/>
    <n v="105694"/>
    <n v="1"/>
    <n v="612.4"/>
    <d v="2023-05-23T00:00:00"/>
    <s v="Single line"/>
    <n v="105694"/>
    <n v="1"/>
    <n v="612.4"/>
    <s v="Lino"/>
    <x v="3"/>
    <n v="33384"/>
    <n v="608.28318719999993"/>
    <n v="-4.1168128000000479"/>
    <x v="2"/>
    <x v="3"/>
  </r>
  <r>
    <d v="2023-05-21T00:00:00"/>
    <s v="Trident Super Line"/>
    <x v="2"/>
    <n v="52"/>
    <n v="105696"/>
    <n v="1"/>
    <n v="589.5"/>
    <d v="2023-05-23T00:00:00"/>
    <s v="Single line"/>
    <n v="105696"/>
    <n v="1"/>
    <n v="589.5"/>
    <s v="Lino"/>
    <x v="3"/>
    <n v="31296"/>
    <n v="570.23815679999996"/>
    <n v="-19.261843200000044"/>
    <x v="2"/>
    <x v="3"/>
  </r>
  <r>
    <d v="2023-05-21T00:00:00"/>
    <s v="Trident Super Line"/>
    <x v="2"/>
    <n v="52"/>
    <n v="105697"/>
    <n v="1"/>
    <n v="587.20000000000005"/>
    <d v="2023-05-23T00:00:00"/>
    <s v="Single line"/>
    <n v="105697"/>
    <n v="1"/>
    <n v="587.20000000000005"/>
    <s v="Lino"/>
    <x v="3"/>
    <n v="31591"/>
    <n v="575.61329280000007"/>
    <n v="-11.586707199999978"/>
    <x v="2"/>
    <x v="3"/>
  </r>
  <r>
    <d v="2023-05-21T00:00:00"/>
    <s v="Trident Super Line"/>
    <x v="2"/>
    <n v="52"/>
    <n v="105708"/>
    <n v="1"/>
    <n v="604"/>
    <d v="2023-05-23T00:00:00"/>
    <s v="Single line"/>
    <n v="105708"/>
    <n v="1"/>
    <n v="604"/>
    <s v="Lino"/>
    <x v="3"/>
    <n v="33590"/>
    <n v="612.03667199999995"/>
    <n v="8.0366719999999532"/>
    <x v="2"/>
    <x v="3"/>
  </r>
  <r>
    <d v="2023-05-21T00:00:00"/>
    <s v="Trident Super Line"/>
    <x v="2"/>
    <n v="52"/>
    <n v="105709"/>
    <n v="1"/>
    <n v="607.1"/>
    <d v="2023-05-23T00:00:00"/>
    <s v="Single line"/>
    <n v="105709"/>
    <n v="1"/>
    <n v="607.1"/>
    <s v="Lino"/>
    <x v="3"/>
    <n v="33842"/>
    <n v="616.62831359999996"/>
    <n v="9.5283135999999331"/>
    <x v="2"/>
    <x v="3"/>
  </r>
  <r>
    <d v="2023-05-21T00:00:00"/>
    <s v="Trident Super Line"/>
    <x v="2"/>
    <n v="52"/>
    <n v="105711"/>
    <n v="1"/>
    <n v="605.4"/>
    <d v="2023-05-21T00:00:00"/>
    <s v="Single line"/>
    <n v="105711"/>
    <n v="1"/>
    <n v="605.4"/>
    <s v="Lino"/>
    <x v="3"/>
    <n v="33506"/>
    <n v="610.50612479999995"/>
    <n v="5.106124799999975"/>
    <x v="2"/>
    <x v="3"/>
  </r>
  <r>
    <d v="2023-05-21T00:00:00"/>
    <s v="Trident Super Line"/>
    <x v="2"/>
    <n v="52"/>
    <n v="105712"/>
    <n v="1"/>
    <n v="603.9"/>
    <d v="2023-05-26T00:00:00"/>
    <s v=".5&quot;"/>
    <n v="105712"/>
    <n v="1"/>
    <n v="603.9"/>
    <s v="Lino"/>
    <x v="3"/>
    <n v="33432"/>
    <n v="609.15778560000001"/>
    <n v="5.2577856000000338"/>
    <x v="2"/>
    <x v="3"/>
  </r>
  <r>
    <d v="2023-05-21T00:00:00"/>
    <s v="Trident Super Line"/>
    <x v="2"/>
    <n v="52"/>
    <n v="105714"/>
    <n v="1"/>
    <n v="615.9"/>
    <d v="2023-05-28T00:00:00"/>
    <s v="English"/>
    <n v="105714"/>
    <n v="1"/>
    <n v="615.9"/>
    <s v="Lino"/>
    <x v="3"/>
    <n v="34421"/>
    <n v="627.17815680000001"/>
    <n v="11.278156800000033"/>
    <x v="2"/>
    <x v="3"/>
  </r>
  <r>
    <d v="2023-05-21T00:00:00"/>
    <s v="Trident Super Line"/>
    <x v="2"/>
    <n v="52"/>
    <n v="105722"/>
    <n v="1"/>
    <n v="568"/>
    <d v="2023-05-23T00:00:00"/>
    <s v="Single line"/>
    <n v="105722"/>
    <n v="1"/>
    <n v="568"/>
    <s v="Lino"/>
    <x v="3"/>
    <n v="31055"/>
    <n v="565.84694400000001"/>
    <n v="-2.1530559999999923"/>
    <x v="2"/>
    <x v="3"/>
  </r>
  <r>
    <d v="2023-05-21T00:00:00"/>
    <s v="Trident Super Line"/>
    <x v="2"/>
    <n v="52"/>
    <n v="105723"/>
    <n v="1"/>
    <n v="563.70000000000005"/>
    <d v="2023-05-26T00:00:00"/>
    <s v=".5&quot;"/>
    <n v="105723"/>
    <n v="1"/>
    <n v="563.70000000000005"/>
    <s v="Lino"/>
    <x v="3"/>
    <n v="31006"/>
    <n v="564.95412480000005"/>
    <n v="1.2541247999999996"/>
    <x v="2"/>
    <x v="3"/>
  </r>
  <r>
    <d v="2023-05-21T00:00:00"/>
    <s v="Trident Super Line"/>
    <x v="2"/>
    <n v="52"/>
    <n v="105725"/>
    <n v="1"/>
    <n v="627.79999999999995"/>
    <d v="2023-05-28T00:00:00"/>
    <s v="English"/>
    <n v="105725"/>
    <n v="1"/>
    <n v="627.79999999999995"/>
    <s v="Lino"/>
    <x v="3"/>
    <n v="34619"/>
    <n v="630.78587519999996"/>
    <n v="2.9858752000000095"/>
    <x v="2"/>
    <x v="3"/>
  </r>
  <r>
    <d v="2023-05-21T00:00:00"/>
    <s v="Trident Super Line"/>
    <x v="2"/>
    <n v="52"/>
    <n v="105726"/>
    <n v="1"/>
    <n v="620.4"/>
    <d v="2023-05-28T00:00:00"/>
    <s v="English"/>
    <n v="105726"/>
    <n v="1"/>
    <n v="620.4"/>
    <s v="Lino"/>
    <x v="3"/>
    <n v="33865"/>
    <n v="617.04739199999995"/>
    <n v="-3.352608000000032"/>
    <x v="2"/>
    <x v="3"/>
  </r>
  <r>
    <d v="2023-05-21T00:00:00"/>
    <s v="Trident Super Line"/>
    <x v="2"/>
    <n v="52"/>
    <n v="105728"/>
    <n v="1"/>
    <n v="533.6"/>
    <d v="2023-05-21T00:00:00"/>
    <s v="Single line"/>
    <n v="105728"/>
    <n v="1"/>
    <n v="533.6"/>
    <s v="Lino"/>
    <x v="3"/>
    <n v="29560"/>
    <n v="538.6068479999999"/>
    <n v="5.0068479999998772"/>
    <x v="2"/>
    <x v="3"/>
  </r>
  <r>
    <d v="2023-05-21T00:00:00"/>
    <s v="Trident Super Line"/>
    <x v="2"/>
    <n v="52"/>
    <n v="105729"/>
    <n v="1"/>
    <n v="540.6"/>
    <d v="2023-05-23T00:00:00"/>
    <s v="Single line"/>
    <n v="105729"/>
    <n v="1"/>
    <n v="540.6"/>
    <s v="Lino"/>
    <x v="3"/>
    <n v="29537"/>
    <n v="538.18776960000002"/>
    <n v="-2.4122303999999986"/>
    <x v="2"/>
    <x v="3"/>
  </r>
  <r>
    <d v="2023-05-21T00:00:00"/>
    <s v="Trident Super Line"/>
    <x v="2"/>
    <n v="52"/>
    <n v="105768"/>
    <n v="1"/>
    <n v="620.4"/>
    <m/>
    <m/>
    <m/>
    <m/>
    <m/>
    <m/>
    <x v="1"/>
    <m/>
    <n v="0"/>
    <n v="-620.4"/>
    <x v="2"/>
    <x v="1"/>
  </r>
  <r>
    <d v="2023-05-21T00:00:00"/>
    <s v="Trident Super Line"/>
    <x v="2"/>
    <n v="52"/>
    <n v="105774"/>
    <n v="1"/>
    <n v="601.1"/>
    <d v="2023-05-26T00:00:00"/>
    <s v=".5&quot;"/>
    <n v="105774"/>
    <n v="1"/>
    <n v="601.1"/>
    <s v="Lino"/>
    <x v="3"/>
    <n v="32821"/>
    <n v="598.0248767999999"/>
    <n v="-3.075123200000121"/>
    <x v="2"/>
    <x v="3"/>
  </r>
  <r>
    <d v="2023-05-21T00:00:00"/>
    <s v="Trident Super Line"/>
    <x v="2"/>
    <n v="52"/>
    <n v="105782"/>
    <n v="1"/>
    <n v="601.5"/>
    <d v="2023-05-23T00:00:00"/>
    <s v="Single line"/>
    <n v="105782"/>
    <n v="1"/>
    <n v="601.5"/>
    <s v="Lino"/>
    <x v="3"/>
    <n v="32180"/>
    <n v="586.34534400000007"/>
    <n v="-15.154655999999932"/>
    <x v="2"/>
    <x v="3"/>
  </r>
  <r>
    <d v="2023-05-21T00:00:00"/>
    <s v="Trident Super Line"/>
    <x v="2"/>
    <n v="52"/>
    <n v="105783"/>
    <n v="1"/>
    <n v="597.5"/>
    <d v="2023-05-23T00:00:00"/>
    <s v="Single line"/>
    <n v="105783"/>
    <n v="1"/>
    <n v="597.5"/>
    <s v="Lino"/>
    <x v="3"/>
    <n v="32183"/>
    <n v="586.40000640000005"/>
    <n v="-11.099993599999948"/>
    <x v="2"/>
    <x v="3"/>
  </r>
  <r>
    <d v="2023-05-21T00:00:00"/>
    <s v="Trident Super Line"/>
    <x v="2"/>
    <n v="52"/>
    <n v="105786"/>
    <n v="1"/>
    <n v="625.6"/>
    <d v="2023-05-26T00:00:00"/>
    <s v="2 in 1"/>
    <n v="105786"/>
    <n v="1"/>
    <n v="625.6"/>
    <s v="Lino"/>
    <x v="3"/>
    <n v="33958"/>
    <n v="618.74192640000001"/>
    <n v="-6.8580736000000115"/>
    <x v="2"/>
    <x v="3"/>
  </r>
  <r>
    <d v="2023-05-21T00:00:00"/>
    <s v="Trident Super Line"/>
    <x v="2"/>
    <n v="52"/>
    <n v="105787"/>
    <n v="1"/>
    <n v="629.1"/>
    <d v="2023-05-26T00:00:00"/>
    <s v="English/G"/>
    <n v="105787"/>
    <n v="1"/>
    <n v="426"/>
    <s v="Lino"/>
    <x v="3"/>
    <n v="23375"/>
    <n v="425.91119999999995"/>
    <n v="-203.18880000000007"/>
    <x v="2"/>
    <x v="3"/>
  </r>
  <r>
    <m/>
    <s v="Trident Super Line"/>
    <x v="2"/>
    <n v="52"/>
    <n v="105787"/>
    <m/>
    <m/>
    <d v="2023-05-26T00:00:00"/>
    <s v="2 in 1"/>
    <n v="105787"/>
    <m/>
    <n v="203.10000000000002"/>
    <s v="Lino"/>
    <x v="3"/>
    <n v="10596"/>
    <n v="193.06759680000005"/>
    <n v="193.06759680000005"/>
    <x v="2"/>
    <x v="3"/>
  </r>
  <r>
    <d v="2023-05-21T00:00:00"/>
    <s v="Trident Super Line"/>
    <x v="2"/>
    <n v="52"/>
    <n v="105788"/>
    <n v="1"/>
    <n v="590.79999999999995"/>
    <d v="2023-05-23T00:00:00"/>
    <s v="Single line"/>
    <n v="105788"/>
    <n v="1"/>
    <n v="590.79999999999995"/>
    <s v="Lino"/>
    <x v="3"/>
    <n v="33456"/>
    <n v="609.5950848"/>
    <n v="18.795084800000041"/>
    <x v="2"/>
    <x v="3"/>
  </r>
  <r>
    <d v="2023-05-21T00:00:00"/>
    <s v="Trident Super Line"/>
    <x v="2"/>
    <n v="52"/>
    <n v="105473"/>
    <n v="1"/>
    <n v="560.5"/>
    <d v="2023-05-21T00:00:00"/>
    <s v="Single line"/>
    <n v="105473"/>
    <n v="1"/>
    <n v="560.5"/>
    <s v="Lino"/>
    <x v="3"/>
    <n v="31221"/>
    <n v="568.87159680000002"/>
    <n v="8.3715968000000203"/>
    <x v="2"/>
    <x v="3"/>
  </r>
  <r>
    <d v="2023-05-21T00:00:00"/>
    <s v="Trident Super Line"/>
    <x v="2"/>
    <n v="52"/>
    <n v="105476"/>
    <n v="1"/>
    <n v="574"/>
    <d v="2023-05-23T00:00:00"/>
    <s v="Single line"/>
    <n v="105476"/>
    <n v="1"/>
    <n v="574"/>
    <s v="Lino"/>
    <x v="3"/>
    <n v="31350"/>
    <n v="571.22208000000001"/>
    <n v="-2.7779199999999946"/>
    <x v="2"/>
    <x v="3"/>
  </r>
  <r>
    <d v="2023-05-21T00:00:00"/>
    <s v="Trident Super Line"/>
    <x v="2"/>
    <n v="52"/>
    <n v="105477"/>
    <n v="1"/>
    <n v="568.70000000000005"/>
    <d v="2023-05-26T00:00:00"/>
    <s v=".5&quot;"/>
    <n v="105477"/>
    <n v="1"/>
    <n v="568.70000000000005"/>
    <s v="Lino"/>
    <x v="3"/>
    <n v="32348"/>
    <n v="589.40643839999996"/>
    <n v="20.706438399999911"/>
    <x v="2"/>
    <x v="3"/>
  </r>
  <r>
    <d v="2023-05-21T00:00:00"/>
    <s v="Trident Super Line"/>
    <x v="2"/>
    <n v="52"/>
    <n v="105479"/>
    <n v="1"/>
    <n v="583.79999999999995"/>
    <d v="2023-05-21T00:00:00"/>
    <s v="Single line"/>
    <n v="105479"/>
    <n v="1"/>
    <n v="583.79999999999995"/>
    <s v="Lino"/>
    <x v="3"/>
    <n v="31913"/>
    <n v="581.48039039999992"/>
    <n v="-2.3196096000000352"/>
    <x v="2"/>
    <x v="3"/>
  </r>
  <r>
    <d v="2023-05-21T00:00:00"/>
    <s v="Trident Super Line"/>
    <x v="2"/>
    <n v="52"/>
    <n v="105480"/>
    <n v="1"/>
    <n v="588.79999999999995"/>
    <d v="2023-05-28T00:00:00"/>
    <s v="English"/>
    <n v="105480"/>
    <n v="1"/>
    <n v="588.79999999999995"/>
    <s v="Lino"/>
    <x v="3"/>
    <n v="31993"/>
    <n v="582.93805439999994"/>
    <n v="-5.8619456000000127"/>
    <x v="2"/>
    <x v="3"/>
  </r>
  <r>
    <d v="2023-05-21T00:00:00"/>
    <s v="Trident Super Line"/>
    <x v="2"/>
    <n v="52"/>
    <n v="105547"/>
    <n v="1"/>
    <n v="613.20000000000005"/>
    <m/>
    <m/>
    <m/>
    <m/>
    <m/>
    <m/>
    <x v="1"/>
    <m/>
    <n v="0"/>
    <n v="-613.20000000000005"/>
    <x v="2"/>
    <x v="1"/>
  </r>
  <r>
    <d v="2023-05-21T00:00:00"/>
    <s v="Trident Super Line"/>
    <x v="2"/>
    <n v="52"/>
    <n v="105548"/>
    <n v="1"/>
    <n v="612"/>
    <d v="2023-05-28T00:00:00"/>
    <s v="Hindi /G"/>
    <n v="105548"/>
    <n v="1"/>
    <n v="612"/>
    <s v="Lino"/>
    <x v="3"/>
    <n v="33796"/>
    <n v="615.79015679999998"/>
    <n v="3.790156799999977"/>
    <x v="2"/>
    <x v="3"/>
  </r>
  <r>
    <d v="2023-05-21T00:00:00"/>
    <s v="Trident Super Line"/>
    <x v="2"/>
    <n v="52"/>
    <n v="105551"/>
    <n v="1"/>
    <n v="498.8"/>
    <d v="2023-05-21T00:00:00"/>
    <s v="Single line"/>
    <n v="105551"/>
    <n v="1"/>
    <n v="498.8"/>
    <s v="Lino"/>
    <x v="3"/>
    <n v="27336"/>
    <n v="498.08378880000009"/>
    <n v="-0.71621119999991834"/>
    <x v="2"/>
    <x v="3"/>
  </r>
  <r>
    <d v="2023-05-21T00:00:00"/>
    <s v="Trident Super Line"/>
    <x v="2"/>
    <n v="52"/>
    <n v="105571"/>
    <n v="1"/>
    <n v="570.5"/>
    <d v="2023-05-26T00:00:00"/>
    <s v=".5&quot;"/>
    <n v="105571"/>
    <n v="1"/>
    <n v="570.5"/>
    <s v="Lino"/>
    <x v="3"/>
    <n v="30679"/>
    <n v="558.99592319999988"/>
    <n v="-11.504076800000121"/>
    <x v="2"/>
    <x v="3"/>
  </r>
  <r>
    <d v="2023-05-21T00:00:00"/>
    <s v="Trident Super Line"/>
    <x v="2"/>
    <n v="52"/>
    <n v="105574"/>
    <n v="1"/>
    <n v="583.6"/>
    <m/>
    <m/>
    <m/>
    <m/>
    <m/>
    <m/>
    <x v="1"/>
    <m/>
    <n v="0"/>
    <n v="-583.6"/>
    <x v="2"/>
    <x v="1"/>
  </r>
  <r>
    <d v="2023-05-21T00:00:00"/>
    <s v="Trident Super Line"/>
    <x v="2"/>
    <n v="52"/>
    <n v="105575"/>
    <n v="1"/>
    <n v="587.5"/>
    <d v="2023-05-26T00:00:00"/>
    <s v=".5&quot;"/>
    <n v="105575"/>
    <n v="1"/>
    <n v="587.5"/>
    <s v="Lino"/>
    <x v="3"/>
    <n v="32340"/>
    <n v="589.260672"/>
    <n v="1.7606719999999996"/>
    <x v="2"/>
    <x v="3"/>
  </r>
  <r>
    <d v="2023-05-21T00:00:00"/>
    <s v="Trident Super Line"/>
    <x v="2"/>
    <n v="52"/>
    <n v="105577"/>
    <n v="1"/>
    <n v="566.29999999999995"/>
    <d v="2023-05-21T00:00:00"/>
    <s v="Single line"/>
    <n v="105577"/>
    <n v="1"/>
    <n v="566.29999999999995"/>
    <s v="Lino"/>
    <x v="3"/>
    <n v="30856"/>
    <n v="562.22100479999995"/>
    <n v="-4.0789952000000085"/>
    <x v="2"/>
    <x v="3"/>
  </r>
  <r>
    <d v="2023-05-21T00:00:00"/>
    <s v="Trident Super Line"/>
    <x v="2"/>
    <n v="52"/>
    <n v="105578"/>
    <n v="1"/>
    <n v="560.79999999999995"/>
    <d v="2023-05-28T00:00:00"/>
    <s v="English"/>
    <n v="105578"/>
    <n v="1"/>
    <n v="560.79999999999995"/>
    <s v="Lino"/>
    <x v="3"/>
    <n v="30724"/>
    <n v="559.81585919999998"/>
    <n v="-0.98414079999997739"/>
    <x v="2"/>
    <x v="3"/>
  </r>
  <r>
    <d v="2023-05-21T00:00:00"/>
    <s v="Trident Super Line"/>
    <x v="2"/>
    <n v="52"/>
    <n v="105789"/>
    <n v="1"/>
    <n v="586.79999999999995"/>
    <d v="2023-05-21T00:00:00"/>
    <s v="Single line"/>
    <n v="105789"/>
    <n v="1"/>
    <n v="586.79999999999995"/>
    <s v="Lino"/>
    <x v="3"/>
    <n v="32166"/>
    <n v="586.09025279999992"/>
    <n v="-0.70974720000003799"/>
    <x v="2"/>
    <x v="3"/>
  </r>
  <r>
    <d v="2023-05-21T00:00:00"/>
    <s v="Trident Super Line"/>
    <x v="2"/>
    <n v="52"/>
    <n v="105793"/>
    <n v="1"/>
    <n v="584.29999999999995"/>
    <d v="2023-05-26T00:00:00"/>
    <s v="Double Line"/>
    <n v="105793"/>
    <n v="1"/>
    <n v="584.29999999999995"/>
    <s v="Lino"/>
    <x v="3"/>
    <n v="31740"/>
    <n v="578.32819199999994"/>
    <n v="-5.97180800000001"/>
    <x v="2"/>
    <x v="3"/>
  </r>
  <r>
    <d v="2023-05-21T00:00:00"/>
    <s v="Trident Super Line"/>
    <x v="2"/>
    <n v="52"/>
    <n v="105795"/>
    <n v="1"/>
    <n v="603.4"/>
    <d v="2023-05-26T00:00:00"/>
    <s v="2 in 1"/>
    <n v="105795"/>
    <n v="1"/>
    <n v="139"/>
    <s v="Lino"/>
    <x v="3"/>
    <n v="7589"/>
    <n v="138.27765120000001"/>
    <n v="-465.12234879999994"/>
    <x v="2"/>
    <x v="3"/>
  </r>
  <r>
    <m/>
    <s v="Trident Super Line"/>
    <x v="2"/>
    <n v="52"/>
    <n v="105795"/>
    <m/>
    <m/>
    <d v="2023-05-26T00:00:00"/>
    <s v=".5&quot;"/>
    <n v="105795"/>
    <m/>
    <n v="464.4"/>
    <s v="Lino"/>
    <x v="3"/>
    <n v="25178"/>
    <n v="458.76330239999999"/>
    <n v="458.76330239999999"/>
    <x v="2"/>
    <x v="3"/>
  </r>
  <r>
    <d v="2023-05-21T00:00:00"/>
    <s v="Trident Super Line"/>
    <x v="2"/>
    <n v="52"/>
    <n v="105796"/>
    <n v="1"/>
    <n v="599.4"/>
    <d v="2023-05-23T00:00:00"/>
    <s v="Single line"/>
    <n v="105796"/>
    <n v="1"/>
    <n v="599.4"/>
    <s v="Lino"/>
    <x v="3"/>
    <n v="32725"/>
    <n v="596.27567999999997"/>
    <n v="-3.1243200000000115"/>
    <x v="2"/>
    <x v="3"/>
  </r>
  <r>
    <d v="2023-05-21T00:00:00"/>
    <s v="Trident Super Line"/>
    <x v="2"/>
    <n v="52"/>
    <n v="105801"/>
    <n v="1"/>
    <n v="501.1"/>
    <d v="2023-05-28T00:00:00"/>
    <s v="English"/>
    <n v="105801"/>
    <n v="1"/>
    <n v="501.1"/>
    <s v="Lino"/>
    <x v="3"/>
    <n v="27330"/>
    <n v="497.97446400000007"/>
    <n v="-3.1255359999999541"/>
    <x v="2"/>
    <x v="3"/>
  </r>
  <r>
    <d v="2023-05-21T00:00:00"/>
    <s v="Trident Super Line"/>
    <x v="2"/>
    <n v="52"/>
    <n v="105830"/>
    <n v="1"/>
    <n v="500"/>
    <d v="2023-05-21T00:00:00"/>
    <s v="Single line"/>
    <n v="105830"/>
    <n v="1"/>
    <n v="500"/>
    <s v="Lino"/>
    <x v="3"/>
    <n v="27179"/>
    <n v="495.22312319999997"/>
    <n v="-4.776876800000025"/>
    <x v="2"/>
    <x v="3"/>
  </r>
  <r>
    <d v="2023-05-23T00:00:00"/>
    <s v="Proprint Premium"/>
    <x v="2"/>
    <n v="54"/>
    <n v="10514"/>
    <n v="1"/>
    <n v="488"/>
    <d v="2023-05-25T00:00:00"/>
    <s v="Single line"/>
    <n v="10514"/>
    <n v="1"/>
    <n v="488"/>
    <s v="Lino"/>
    <x v="3"/>
    <n v="25412"/>
    <n v="480.83569920000002"/>
    <n v="-7.1643007999999782"/>
    <x v="2"/>
    <x v="3"/>
  </r>
  <r>
    <d v="2023-05-23T00:00:00"/>
    <s v="Proprint Premium"/>
    <x v="2"/>
    <n v="54"/>
    <n v="10515"/>
    <n v="1"/>
    <n v="470"/>
    <d v="2023-05-25T00:00:00"/>
    <s v="Single line"/>
    <n v="10515"/>
    <n v="1"/>
    <n v="470"/>
    <s v="Lino"/>
    <x v="3"/>
    <n v="24626"/>
    <n v="465.96332159999997"/>
    <n v="-4.036678400000028"/>
    <x v="2"/>
    <x v="3"/>
  </r>
  <r>
    <d v="2023-05-23T00:00:00"/>
    <s v="Proprint Premium"/>
    <x v="2"/>
    <n v="54"/>
    <n v="10516"/>
    <n v="1"/>
    <n v="475"/>
    <d v="2023-05-24T00:00:00"/>
    <s v="Single line"/>
    <n v="10516"/>
    <n v="1"/>
    <n v="475"/>
    <s v="Lino"/>
    <x v="3"/>
    <n v="25050"/>
    <n v="473.98607999999996"/>
    <n v="-1.0139200000000415"/>
    <x v="2"/>
    <x v="3"/>
  </r>
  <r>
    <d v="2023-05-23T00:00:00"/>
    <s v="Proprint Premium"/>
    <x v="2"/>
    <n v="54"/>
    <n v="10517"/>
    <n v="1"/>
    <n v="463"/>
    <d v="2023-05-25T00:00:00"/>
    <s v="Single line"/>
    <n v="10517"/>
    <n v="1"/>
    <n v="463"/>
    <s v="Lino"/>
    <x v="3"/>
    <n v="23907"/>
    <n v="452.35869120000001"/>
    <n v="-10.64130879999999"/>
    <x v="2"/>
    <x v="3"/>
  </r>
  <r>
    <d v="2023-05-23T00:00:00"/>
    <s v="Proprint Premium"/>
    <x v="2"/>
    <n v="54"/>
    <n v="10518"/>
    <n v="1"/>
    <n v="440"/>
    <d v="2023-05-24T00:00:00"/>
    <s v="Single line"/>
    <n v="10518"/>
    <n v="1"/>
    <n v="440"/>
    <s v="Lino"/>
    <x v="3"/>
    <n v="22914"/>
    <n v="433.56954239999999"/>
    <n v="-6.4304576000000111"/>
    <x v="2"/>
    <x v="3"/>
  </r>
  <r>
    <d v="2023-05-23T00:00:00"/>
    <s v="Proprint Premium"/>
    <x v="2"/>
    <n v="54"/>
    <n v="10575"/>
    <n v="1"/>
    <n v="469"/>
    <d v="2023-05-24T00:00:00"/>
    <s v="Single line"/>
    <n v="10575"/>
    <n v="1"/>
    <n v="469"/>
    <s v="Lino"/>
    <x v="3"/>
    <n v="24641"/>
    <n v="466.24714560000007"/>
    <n v="-2.7528543999999329"/>
    <x v="2"/>
    <x v="3"/>
  </r>
  <r>
    <d v="2023-05-23T00:00:00"/>
    <s v="Proprint Premium"/>
    <x v="2"/>
    <n v="54"/>
    <n v="10576"/>
    <n v="1"/>
    <n v="465"/>
    <d v="2023-05-25T00:00:00"/>
    <s v="Single line"/>
    <n v="10576"/>
    <n v="1"/>
    <n v="465"/>
    <s v="Lino"/>
    <x v="3"/>
    <n v="24271"/>
    <n v="459.2461535999999"/>
    <n v="-5.7538464000000999"/>
    <x v="2"/>
    <x v="3"/>
  </r>
  <r>
    <d v="2023-05-23T00:00:00"/>
    <s v="Proprint Premium"/>
    <x v="2"/>
    <n v="54"/>
    <n v="10577"/>
    <n v="1"/>
    <n v="496"/>
    <d v="2023-05-24T00:00:00"/>
    <s v="Single line"/>
    <n v="10577"/>
    <n v="1"/>
    <n v="496"/>
    <s v="Lino"/>
    <x v="3"/>
    <n v="25948"/>
    <n v="490.97767680000004"/>
    <n v="-5.0223231999999598"/>
    <x v="2"/>
    <x v="3"/>
  </r>
  <r>
    <d v="2023-05-23T00:00:00"/>
    <s v="Proprint Premium"/>
    <x v="2"/>
    <n v="54"/>
    <n v="10578"/>
    <n v="1"/>
    <n v="485"/>
    <d v="2023-05-27T00:00:00"/>
    <s v="Hindi /G"/>
    <n v="10578"/>
    <n v="1"/>
    <n v="485"/>
    <s v="Lino"/>
    <x v="3"/>
    <n v="25585"/>
    <n v="484.10913599999998"/>
    <n v="-0.89086400000002186"/>
    <x v="2"/>
    <x v="3"/>
  </r>
  <r>
    <d v="2023-05-23T00:00:00"/>
    <s v="Proprint Premium"/>
    <x v="2"/>
    <n v="54"/>
    <n v="10579"/>
    <n v="1"/>
    <n v="486"/>
    <d v="2023-05-27T00:00:00"/>
    <s v=".5&quot;"/>
    <n v="10579"/>
    <n v="1"/>
    <n v="155"/>
    <s v="Lino"/>
    <x v="3"/>
    <n v="8153"/>
    <n v="154.26780479999999"/>
    <n v="-331.73219519999998"/>
    <x v="2"/>
    <x v="3"/>
  </r>
  <r>
    <m/>
    <s v="Proprint Premium"/>
    <x v="2"/>
    <n v="54"/>
    <n v="10579"/>
    <m/>
    <m/>
    <d v="2023-05-27T00:00:00"/>
    <s v="Hindi /G"/>
    <n v="10579"/>
    <m/>
    <n v="331"/>
    <s v="Lino"/>
    <x v="3"/>
    <n v="17314"/>
    <n v="327.60858240000005"/>
    <n v="327.60858240000005"/>
    <x v="2"/>
    <x v="3"/>
  </r>
  <r>
    <d v="2023-05-23T00:00:00"/>
    <s v="Proprint Premium"/>
    <x v="2"/>
    <n v="54"/>
    <n v="10580"/>
    <n v="1"/>
    <n v="428"/>
    <d v="2023-05-25T00:00:00"/>
    <s v="Single line"/>
    <n v="10580"/>
    <n v="1"/>
    <n v="428"/>
    <s v="Lino"/>
    <x v="3"/>
    <n v="22186"/>
    <n v="419.79461759999998"/>
    <n v="-8.2053824000000191"/>
    <x v="2"/>
    <x v="3"/>
  </r>
  <r>
    <d v="2023-05-23T00:00:00"/>
    <s v="Proprint Premium"/>
    <x v="2"/>
    <n v="54"/>
    <n v="10581"/>
    <n v="1"/>
    <n v="453"/>
    <d v="2023-05-24T00:00:00"/>
    <s v="Single line"/>
    <n v="10581"/>
    <n v="1"/>
    <n v="453"/>
    <s v="Lino"/>
    <x v="3"/>
    <n v="23420"/>
    <n v="443.14387199999993"/>
    <n v="-9.8561280000000693"/>
    <x v="2"/>
    <x v="3"/>
  </r>
  <r>
    <d v="2023-05-23T00:00:00"/>
    <s v="Proprint Premium"/>
    <x v="2"/>
    <n v="54"/>
    <n v="10582"/>
    <n v="1"/>
    <n v="480"/>
    <d v="2023-05-27T00:00:00"/>
    <s v=".5&quot;"/>
    <n v="10582"/>
    <n v="1"/>
    <n v="480"/>
    <s v="Lino"/>
    <x v="3"/>
    <n v="24914"/>
    <n v="471.41274240000007"/>
    <n v="-8.5872575999999299"/>
    <x v="2"/>
    <x v="3"/>
  </r>
  <r>
    <d v="2023-05-23T00:00:00"/>
    <s v="Proprint Premium"/>
    <x v="2"/>
    <n v="54"/>
    <n v="10604"/>
    <n v="1"/>
    <n v="442"/>
    <d v="2023-05-25T00:00:00"/>
    <s v="Single line"/>
    <n v="10604"/>
    <n v="1"/>
    <n v="442"/>
    <s v="Lino"/>
    <x v="3"/>
    <n v="22552"/>
    <n v="426.71992319999993"/>
    <n v="-15.280076800000074"/>
    <x v="2"/>
    <x v="3"/>
  </r>
  <r>
    <d v="2023-05-23T00:00:00"/>
    <s v="Proprint Premium"/>
    <x v="2"/>
    <n v="54"/>
    <n v="11224"/>
    <n v="1"/>
    <n v="472"/>
    <d v="2023-05-25T00:00:00"/>
    <s v="Single line"/>
    <n v="11224"/>
    <n v="1"/>
    <n v="472"/>
    <s v="Lino"/>
    <x v="3"/>
    <n v="24127"/>
    <n v="456.52144320000002"/>
    <n v="-15.478556799999978"/>
    <x v="2"/>
    <x v="3"/>
  </r>
  <r>
    <d v="2023-05-23T00:00:00"/>
    <s v="Proprint Premium"/>
    <x v="2"/>
    <n v="54"/>
    <n v="11225"/>
    <n v="1"/>
    <n v="494"/>
    <d v="2023-05-27T00:00:00"/>
    <s v=".5&quot;"/>
    <n v="11225"/>
    <n v="1"/>
    <n v="494"/>
    <s v="Lino"/>
    <x v="3"/>
    <n v="24929"/>
    <n v="471.69656640000005"/>
    <n v="-22.303433599999948"/>
    <x v="2"/>
    <x v="3"/>
  </r>
  <r>
    <d v="2023-05-23T00:00:00"/>
    <s v="Proprint Premium"/>
    <x v="2"/>
    <n v="54"/>
    <n v="11226"/>
    <n v="1"/>
    <n v="452"/>
    <d v="2023-05-25T00:00:00"/>
    <s v="Single line"/>
    <n v="11226"/>
    <n v="1"/>
    <n v="452"/>
    <s v="Lino"/>
    <x v="3"/>
    <n v="23355"/>
    <n v="441.91396800000007"/>
    <n v="-10.086031999999932"/>
    <x v="2"/>
    <x v="3"/>
  </r>
  <r>
    <d v="2023-05-23T00:00:00"/>
    <s v="Proprint Premium"/>
    <x v="2"/>
    <n v="54"/>
    <n v="11227"/>
    <n v="1"/>
    <n v="491"/>
    <d v="2023-05-25T00:00:00"/>
    <s v="Single line"/>
    <n v="11227"/>
    <n v="1"/>
    <n v="491"/>
    <s v="Lino"/>
    <x v="3"/>
    <n v="25538"/>
    <n v="483.21982079999998"/>
    <n v="-7.7801792000000205"/>
    <x v="2"/>
    <x v="3"/>
  </r>
  <r>
    <d v="2023-05-23T00:00:00"/>
    <s v="Proprint Premium"/>
    <x v="2"/>
    <n v="54"/>
    <n v="11228"/>
    <n v="1"/>
    <n v="481"/>
    <d v="2023-05-25T00:00:00"/>
    <s v="Single line"/>
    <n v="11228"/>
    <n v="1"/>
    <n v="481"/>
    <s v="Lino"/>
    <x v="3"/>
    <n v="24285"/>
    <n v="459.511056"/>
    <n v="-21.488944000000004"/>
    <x v="2"/>
    <x v="3"/>
  </r>
  <r>
    <d v="2023-05-23T00:00:00"/>
    <s v="Proprint Premium"/>
    <x v="2"/>
    <n v="54"/>
    <n v="11229"/>
    <n v="1"/>
    <n v="484"/>
    <d v="2023-05-27T00:00:00"/>
    <s v="Hindi /G"/>
    <n v="11229"/>
    <n v="1"/>
    <n v="484"/>
    <s v="Lino"/>
    <x v="3"/>
    <n v="21684"/>
    <n v="410.29597439999998"/>
    <n v="-73.704025600000023"/>
    <x v="2"/>
    <x v="3"/>
  </r>
  <r>
    <d v="2023-05-23T00:00:00"/>
    <s v="Proprint Premium"/>
    <x v="2"/>
    <n v="54"/>
    <n v="11230"/>
    <n v="1"/>
    <n v="485"/>
    <d v="2023-05-30T00:00:00"/>
    <s v="English"/>
    <n v="11230"/>
    <n v="1"/>
    <n v="485"/>
    <s v="Lino"/>
    <x v="3"/>
    <n v="25540"/>
    <n v="483.25766399999992"/>
    <n v="-1.7423360000000798"/>
    <x v="2"/>
    <x v="3"/>
  </r>
  <r>
    <d v="2023-05-23T00:00:00"/>
    <s v="Proprint Premium"/>
    <x v="2"/>
    <n v="54"/>
    <n v="11231"/>
    <n v="1"/>
    <n v="485"/>
    <d v="2023-05-24T00:00:00"/>
    <s v="Single line"/>
    <n v="11231"/>
    <n v="1"/>
    <n v="485"/>
    <s v="Lino"/>
    <x v="3"/>
    <n v="24509"/>
    <n v="463.74949439999995"/>
    <n v="-21.250505600000054"/>
    <x v="2"/>
    <x v="3"/>
  </r>
  <r>
    <d v="2023-05-23T00:00:00"/>
    <s v="Proprint Premium"/>
    <x v="2"/>
    <n v="54"/>
    <n v="11232"/>
    <n v="1"/>
    <n v="491"/>
    <d v="2023-05-25T00:00:00"/>
    <s v="Single line"/>
    <n v="11232"/>
    <n v="1"/>
    <n v="491"/>
    <s v="Lino"/>
    <x v="3"/>
    <n v="24931"/>
    <n v="471.73440960000011"/>
    <n v="-19.265590399999894"/>
    <x v="2"/>
    <x v="3"/>
  </r>
  <r>
    <d v="2023-05-23T00:00:00"/>
    <s v="Proprint Premium"/>
    <x v="2"/>
    <n v="54"/>
    <n v="11233"/>
    <n v="1"/>
    <n v="493"/>
    <d v="2023-05-27T00:00:00"/>
    <s v=".5&quot;"/>
    <n v="11233"/>
    <n v="1"/>
    <n v="493"/>
    <s v="Lino"/>
    <x v="3"/>
    <n v="25367"/>
    <n v="479.98422720000002"/>
    <n v="-13.015772799999979"/>
    <x v="2"/>
    <x v="3"/>
  </r>
  <r>
    <d v="2023-05-23T00:00:00"/>
    <s v="Proprint Premium"/>
    <x v="2"/>
    <n v="54"/>
    <n v="11234"/>
    <n v="1"/>
    <n v="502"/>
    <d v="2023-05-25T00:00:00"/>
    <s v="Single line"/>
    <n v="11234"/>
    <n v="1"/>
    <n v="502"/>
    <s v="Lino"/>
    <x v="3"/>
    <n v="25659"/>
    <n v="485.5093344"/>
    <n v="-16.4906656"/>
    <x v="2"/>
    <x v="3"/>
  </r>
  <r>
    <d v="2023-05-23T00:00:00"/>
    <s v="Proprint Premium"/>
    <x v="2"/>
    <n v="54"/>
    <n v="11235"/>
    <n v="1"/>
    <n v="486"/>
    <d v="2023-05-25T00:00:00"/>
    <s v="Single line"/>
    <n v="11235"/>
    <n v="1"/>
    <n v="486"/>
    <s v="Lino"/>
    <x v="3"/>
    <n v="24374"/>
    <n v="461.19507839999994"/>
    <n v="-24.804921600000057"/>
    <x v="2"/>
    <x v="3"/>
  </r>
  <r>
    <d v="2023-05-23T00:00:00"/>
    <s v="Proprint Premium"/>
    <x v="2"/>
    <n v="54"/>
    <n v="11236"/>
    <n v="1"/>
    <n v="454"/>
    <d v="2023-05-30T00:00:00"/>
    <s v="English"/>
    <n v="11236"/>
    <n v="1"/>
    <n v="454"/>
    <s v="Lino"/>
    <x v="3"/>
    <n v="23822"/>
    <n v="450.7503552"/>
    <n v="-3.2496447999999987"/>
    <x v="2"/>
    <x v="3"/>
  </r>
  <r>
    <d v="2023-05-23T00:00:00"/>
    <s v="Proprint Premium"/>
    <x v="2"/>
    <n v="54"/>
    <n v="11237"/>
    <n v="1"/>
    <n v="476"/>
    <d v="2023-05-25T00:00:00"/>
    <s v="Single line"/>
    <n v="11237"/>
    <n v="1"/>
    <n v="476"/>
    <s v="Lino"/>
    <x v="3"/>
    <n v="24327"/>
    <n v="460.3057632"/>
    <n v="-15.694236799999999"/>
    <x v="2"/>
    <x v="3"/>
  </r>
  <r>
    <d v="2023-05-23T00:00:00"/>
    <s v="Proprint Premium"/>
    <x v="2"/>
    <n v="54"/>
    <n v="11238"/>
    <n v="1"/>
    <n v="497"/>
    <d v="2023-05-25T00:00:00"/>
    <s v="Single line"/>
    <n v="11238"/>
    <n v="1"/>
    <n v="497"/>
    <s v="Lino"/>
    <x v="3"/>
    <n v="25376"/>
    <n v="480.15452160000001"/>
    <n v="-16.84547839999999"/>
    <x v="2"/>
    <x v="3"/>
  </r>
  <r>
    <d v="2023-05-23T00:00:00"/>
    <s v="Proprint Premium"/>
    <x v="2"/>
    <n v="54"/>
    <n v="11239"/>
    <n v="1"/>
    <n v="494"/>
    <d v="2023-05-30T00:00:00"/>
    <s v="English"/>
    <n v="11239"/>
    <n v="1"/>
    <n v="494"/>
    <s v="Lino"/>
    <x v="3"/>
    <n v="25048"/>
    <n v="473.94823679999996"/>
    <n v="-20.051763200000039"/>
    <x v="2"/>
    <x v="3"/>
  </r>
  <r>
    <d v="2023-05-23T00:00:00"/>
    <s v="Proprint Premium"/>
    <x v="2"/>
    <n v="54"/>
    <n v="11240"/>
    <n v="1"/>
    <n v="442"/>
    <d v="2023-05-30T00:00:00"/>
    <s v="English"/>
    <n v="11240"/>
    <n v="1"/>
    <n v="442"/>
    <s v="Lino"/>
    <x v="3"/>
    <n v="22824"/>
    <n v="431.86659839999999"/>
    <n v="-10.133401600000013"/>
    <x v="2"/>
    <x v="3"/>
  </r>
  <r>
    <d v="2023-05-23T00:00:00"/>
    <s v="Proprint Premium"/>
    <x v="2"/>
    <n v="54"/>
    <n v="11241"/>
    <n v="1"/>
    <n v="490"/>
    <d v="2023-05-30T00:00:00"/>
    <s v="English"/>
    <n v="11241"/>
    <n v="1"/>
    <n v="490"/>
    <s v="Lino"/>
    <x v="3"/>
    <n v="25028"/>
    <n v="473.5698048000001"/>
    <n v="-16.430195199999901"/>
    <x v="2"/>
    <x v="3"/>
  </r>
  <r>
    <d v="2023-05-23T00:00:00"/>
    <s v="Proprint Premium"/>
    <x v="2"/>
    <n v="54"/>
    <n v="11242"/>
    <n v="1"/>
    <n v="477"/>
    <d v="2023-05-27T00:00:00"/>
    <s v=".5&quot;"/>
    <n v="11242"/>
    <n v="1"/>
    <n v="477"/>
    <s v="Lino"/>
    <x v="3"/>
    <n v="24713"/>
    <n v="467.60950079999992"/>
    <n v="-9.3904992000000789"/>
    <x v="2"/>
    <x v="3"/>
  </r>
  <r>
    <d v="2023-05-23T00:00:00"/>
    <s v="Proprint Premium"/>
    <x v="2"/>
    <n v="54"/>
    <n v="11243"/>
    <n v="1"/>
    <n v="442"/>
    <d v="2023-05-25T00:00:00"/>
    <s v="Single line"/>
    <n v="11243"/>
    <n v="1"/>
    <n v="442"/>
    <s v="Lino"/>
    <x v="3"/>
    <n v="22592"/>
    <n v="427.47678719999999"/>
    <n v="-14.52321280000001"/>
    <x v="2"/>
    <x v="3"/>
  </r>
  <r>
    <d v="2023-05-23T00:00:00"/>
    <s v="Proprint Premium"/>
    <x v="2"/>
    <n v="54"/>
    <n v="11290"/>
    <n v="1"/>
    <n v="461"/>
    <d v="2023-05-27T00:00:00"/>
    <s v=".5&quot;"/>
    <n v="11290"/>
    <n v="1"/>
    <n v="461"/>
    <s v="Lino"/>
    <x v="3"/>
    <n v="24945"/>
    <n v="471.99931199999992"/>
    <n v="10.999311999999918"/>
    <x v="2"/>
    <x v="3"/>
  </r>
  <r>
    <d v="2023-05-23T00:00:00"/>
    <s v="Proprint Premium"/>
    <x v="2"/>
    <n v="54"/>
    <n v="11289"/>
    <n v="1"/>
    <n v="466"/>
    <d v="2023-05-27T00:00:00"/>
    <s v=".5&quot;"/>
    <n v="11289"/>
    <n v="1"/>
    <n v="466"/>
    <s v="Lino"/>
    <x v="3"/>
    <n v="25275"/>
    <n v="478.24343999999996"/>
    <n v="12.243439999999964"/>
    <x v="2"/>
    <x v="3"/>
  </r>
  <r>
    <d v="2023-05-23T00:00:00"/>
    <s v="Proprint Premium"/>
    <x v="1"/>
    <n v="54"/>
    <n v="11210"/>
    <n v="1"/>
    <n v="440"/>
    <d v="2023-05-24T00:00:00"/>
    <s v="Single line"/>
    <n v="11210"/>
    <n v="1"/>
    <n v="440"/>
    <s v="Auto "/>
    <x v="2"/>
    <n v="21968"/>
    <n v="428.48144639999998"/>
    <n v="-11.518553600000018"/>
    <x v="1"/>
    <x v="2"/>
  </r>
  <r>
    <d v="2023-05-23T00:00:00"/>
    <s v="Proprint Premium"/>
    <x v="1"/>
    <n v="54"/>
    <n v="11215"/>
    <n v="1"/>
    <n v="445"/>
    <d v="2023-05-24T00:00:00"/>
    <s v="Single line"/>
    <n v="11215"/>
    <n v="1"/>
    <n v="445"/>
    <s v="Auto "/>
    <x v="2"/>
    <n v="22291"/>
    <n v="434.78149680000001"/>
    <n v="-10.218503199999986"/>
    <x v="1"/>
    <x v="2"/>
  </r>
  <r>
    <d v="2023-05-23T00:00:00"/>
    <s v="Proprint Premium"/>
    <x v="1"/>
    <n v="54"/>
    <n v="11219"/>
    <n v="1"/>
    <n v="440"/>
    <d v="2023-05-24T00:00:00"/>
    <s v="Single line"/>
    <n v="11219"/>
    <n v="1"/>
    <n v="440"/>
    <s v="Auto "/>
    <x v="2"/>
    <n v="21581"/>
    <n v="420.93308880000001"/>
    <n v="-19.066911199999993"/>
    <x v="1"/>
    <x v="2"/>
  </r>
  <r>
    <d v="2023-05-24T00:00:00"/>
    <s v="Proprint Premium"/>
    <x v="1"/>
    <n v="54"/>
    <n v="11211"/>
    <n v="1"/>
    <n v="435"/>
    <d v="2023-05-24T00:00:00"/>
    <s v="Single line"/>
    <n v="11211"/>
    <n v="1"/>
    <n v="435"/>
    <s v="Auto "/>
    <x v="2"/>
    <n v="21719"/>
    <n v="423.62475120000005"/>
    <n v="-11.375248799999952"/>
    <x v="1"/>
    <x v="2"/>
  </r>
  <r>
    <d v="2023-05-24T00:00:00"/>
    <s v="Proprint Premium"/>
    <x v="1"/>
    <n v="54"/>
    <n v="11213"/>
    <n v="1"/>
    <n v="419"/>
    <d v="2023-05-25T00:00:00"/>
    <s v="Single line"/>
    <n v="11213"/>
    <n v="1"/>
    <n v="419"/>
    <s v="Auto "/>
    <x v="2"/>
    <n v="21651"/>
    <n v="422.29842479999991"/>
    <n v="3.298424799999907"/>
    <x v="1"/>
    <x v="2"/>
  </r>
  <r>
    <d v="2023-05-24T00:00:00"/>
    <s v="Proprint Premium"/>
    <x v="1"/>
    <n v="54"/>
    <n v="11214"/>
    <n v="1"/>
    <n v="421"/>
    <d v="2023-05-26T00:00:00"/>
    <s v="Single line"/>
    <n v="11214"/>
    <n v="1"/>
    <n v="421"/>
    <s v="Auto "/>
    <x v="2"/>
    <n v="21646"/>
    <n v="422.2009008"/>
    <n v="1.2009007999999994"/>
    <x v="1"/>
    <x v="2"/>
  </r>
  <r>
    <d v="2023-05-24T00:00:00"/>
    <s v="Proprint Premium"/>
    <x v="1"/>
    <n v="54"/>
    <n v="11212"/>
    <n v="1"/>
    <n v="431"/>
    <d v="2023-05-28T00:00:00"/>
    <s v="Single line"/>
    <n v="11212"/>
    <n v="1"/>
    <n v="431"/>
    <s v="Auto "/>
    <x v="2"/>
    <n v="21605"/>
    <n v="421.40120399999995"/>
    <n v="-9.5987960000000498"/>
    <x v="1"/>
    <x v="2"/>
  </r>
  <r>
    <d v="2023-05-24T00:00:00"/>
    <s v="Proprint Premium"/>
    <x v="1"/>
    <n v="54"/>
    <n v="11209"/>
    <n v="1"/>
    <n v="428"/>
    <d v="2023-05-26T00:00:00"/>
    <s v="Single line"/>
    <n v="11209"/>
    <n v="1"/>
    <n v="428"/>
    <s v="Auto "/>
    <x v="2"/>
    <n v="22199"/>
    <n v="432.98705519999993"/>
    <n v="4.9870551999999293"/>
    <x v="1"/>
    <x v="2"/>
  </r>
  <r>
    <d v="2023-05-24T00:00:00"/>
    <s v="Proprint Premium"/>
    <x v="1"/>
    <n v="54"/>
    <n v="11262"/>
    <n v="1"/>
    <n v="431"/>
    <d v="2023-05-28T00:00:00"/>
    <s v="Single line"/>
    <n v="11262"/>
    <n v="1"/>
    <n v="431"/>
    <s v="Auto "/>
    <x v="2"/>
    <n v="22397"/>
    <n v="436.84900559999994"/>
    <n v="5.8490055999999413"/>
    <x v="1"/>
    <x v="2"/>
  </r>
  <r>
    <d v="2023-05-24T00:00:00"/>
    <s v="Proprint Premium"/>
    <x v="1"/>
    <n v="54"/>
    <n v="11263"/>
    <n v="1"/>
    <n v="403"/>
    <d v="2023-05-25T00:00:00"/>
    <s v="Single line"/>
    <n v="11263"/>
    <n v="1"/>
    <n v="403"/>
    <s v="Auto "/>
    <x v="2"/>
    <n v="20492"/>
    <n v="399.69236159999997"/>
    <n v="-3.3076384000000303"/>
    <x v="1"/>
    <x v="2"/>
  </r>
  <r>
    <d v="2023-05-24T00:00:00"/>
    <s v="Proprint Premium"/>
    <x v="1"/>
    <n v="54"/>
    <n v="11216"/>
    <n v="1"/>
    <n v="427"/>
    <d v="2023-05-26T00:00:00"/>
    <s v="Single line"/>
    <n v="11216"/>
    <n v="1"/>
    <n v="427"/>
    <s v="Auto "/>
    <x v="2"/>
    <n v="21648"/>
    <n v="422.23991040000004"/>
    <n v="-4.760089599999958"/>
    <x v="1"/>
    <x v="2"/>
  </r>
  <r>
    <d v="2023-05-24T00:00:00"/>
    <s v="Proprint Premium"/>
    <x v="1"/>
    <n v="54"/>
    <n v="11280"/>
    <n v="1"/>
    <n v="422"/>
    <d v="2023-05-26T00:00:00"/>
    <s v="Single line"/>
    <n v="11280"/>
    <n v="1"/>
    <n v="422"/>
    <s v="Auto "/>
    <x v="2"/>
    <n v="21877"/>
    <n v="426.70650959999995"/>
    <n v="4.7065095999999471"/>
    <x v="1"/>
    <x v="2"/>
  </r>
  <r>
    <d v="2023-05-24T00:00:00"/>
    <s v="Proprint Premium"/>
    <x v="1"/>
    <n v="54"/>
    <n v="11219"/>
    <n v="1"/>
    <n v="432"/>
    <d v="2023-05-26T00:00:00"/>
    <s v="Single line"/>
    <n v="11219"/>
    <n v="1"/>
    <n v="432"/>
    <s v="Auto "/>
    <x v="2"/>
    <n v="22300"/>
    <n v="434.95703999999995"/>
    <n v="2.9570399999999495"/>
    <x v="1"/>
    <x v="2"/>
  </r>
  <r>
    <d v="2023-05-24T00:00:00"/>
    <s v="Proprint Premium"/>
    <x v="1"/>
    <n v="54"/>
    <n v="11264"/>
    <n v="1"/>
    <n v="418"/>
    <d v="2023-05-25T00:00:00"/>
    <s v="Single line"/>
    <n v="11264"/>
    <n v="1"/>
    <n v="418"/>
    <s v="Auto "/>
    <x v="2"/>
    <n v="20941"/>
    <n v="408.45001680000001"/>
    <n v="-9.5499831999999856"/>
    <x v="1"/>
    <x v="2"/>
  </r>
  <r>
    <d v="2023-05-24T00:00:00"/>
    <s v="Proprint Premium"/>
    <x v="1"/>
    <n v="54"/>
    <n v="11278"/>
    <n v="1"/>
    <n v="443"/>
    <d v="2023-05-28T00:00:00"/>
    <s v="Single line"/>
    <n v="11278"/>
    <n v="1"/>
    <n v="443"/>
    <s v="Auto "/>
    <x v="2"/>
    <n v="21739"/>
    <n v="424.01484720000002"/>
    <n v="-18.98515279999998"/>
    <x v="1"/>
    <x v="2"/>
  </r>
  <r>
    <d v="2023-05-24T00:00:00"/>
    <s v="Proprint Premium"/>
    <x v="1"/>
    <n v="54"/>
    <n v="11266"/>
    <n v="1"/>
    <n v="407"/>
    <d v="2023-05-28T00:00:00"/>
    <s v="Single line"/>
    <n v="11266"/>
    <n v="1"/>
    <n v="407"/>
    <s v="Auto "/>
    <x v="2"/>
    <n v="20387"/>
    <n v="397.64435760000003"/>
    <n v="-9.3556423999999652"/>
    <x v="1"/>
    <x v="2"/>
  </r>
  <r>
    <d v="2023-05-24T00:00:00"/>
    <s v="Proprint Premium"/>
    <x v="1"/>
    <n v="54"/>
    <n v="11281"/>
    <n v="1"/>
    <n v="435"/>
    <d v="2023-05-27T00:00:00"/>
    <s v="Single line"/>
    <n v="11281"/>
    <n v="1"/>
    <n v="435"/>
    <s v="Auto "/>
    <x v="2"/>
    <n v="21489"/>
    <n v="419.13864719999992"/>
    <n v="-15.861352800000077"/>
    <x v="1"/>
    <x v="2"/>
  </r>
  <r>
    <d v="2023-05-24T00:00:00"/>
    <s v="Proprint Premium"/>
    <x v="1"/>
    <n v="54"/>
    <n v="11282"/>
    <n v="1"/>
    <n v="425"/>
    <d v="2023-05-28T00:00:00"/>
    <s v="Single line"/>
    <n v="11282"/>
    <n v="1"/>
    <n v="425"/>
    <s v="Auto "/>
    <x v="2"/>
    <n v="21231"/>
    <n v="414.10640880000005"/>
    <n v="-10.893591199999946"/>
    <x v="1"/>
    <x v="2"/>
  </r>
  <r>
    <d v="2023-05-24T00:00:00"/>
    <s v="Proprint Premium"/>
    <x v="1"/>
    <n v="54"/>
    <n v="11273"/>
    <n v="1"/>
    <n v="406"/>
    <d v="2023-05-27T00:00:00"/>
    <s v="Single line"/>
    <n v="11273"/>
    <n v="1"/>
    <n v="406"/>
    <s v="Auto "/>
    <x v="2"/>
    <n v="20644"/>
    <n v="402.65709120000002"/>
    <n v="-3.3429087999999751"/>
    <x v="1"/>
    <x v="2"/>
  </r>
  <r>
    <d v="2023-05-24T00:00:00"/>
    <s v="Proprint Premium"/>
    <x v="1"/>
    <n v="54"/>
    <n v="11283"/>
    <n v="1"/>
    <n v="430"/>
    <d v="2023-05-28T00:00:00"/>
    <s v="Single line"/>
    <n v="11283"/>
    <n v="1"/>
    <n v="430"/>
    <s v="Auto "/>
    <x v="2"/>
    <n v="21177"/>
    <n v="413.05314959999998"/>
    <n v="-16.946850400000017"/>
    <x v="1"/>
    <x v="2"/>
  </r>
  <r>
    <d v="2023-05-24T00:00:00"/>
    <s v="Proprint Premium"/>
    <x v="1"/>
    <n v="54"/>
    <n v="11274"/>
    <n v="1"/>
    <n v="441"/>
    <d v="2023-05-25T00:00:00"/>
    <s v="Single line"/>
    <n v="11274"/>
    <n v="1"/>
    <n v="441"/>
    <s v="Auto "/>
    <x v="2"/>
    <n v="22063"/>
    <n v="430.33440239999999"/>
    <n v="-10.665597600000012"/>
    <x v="1"/>
    <x v="2"/>
  </r>
  <r>
    <d v="2023-05-24T00:00:00"/>
    <s v="Proprint Premium"/>
    <x v="1"/>
    <n v="54"/>
    <n v="11284"/>
    <n v="1"/>
    <n v="431"/>
    <d v="2023-05-25T00:00:00"/>
    <s v="Single line"/>
    <n v="11284"/>
    <n v="1"/>
    <n v="431"/>
    <s v="Auto "/>
    <x v="2"/>
    <n v="21375"/>
    <n v="416.91510000000005"/>
    <n v="-14.084899999999948"/>
    <x v="1"/>
    <x v="2"/>
  </r>
  <r>
    <d v="2023-05-24T00:00:00"/>
    <s v="Proprint Premium"/>
    <x v="1"/>
    <n v="54"/>
    <n v="11223"/>
    <n v="1"/>
    <n v="436"/>
    <d v="2023-05-28T00:00:00"/>
    <s v="Single line"/>
    <n v="11223"/>
    <n v="1"/>
    <n v="436"/>
    <s v="Auto "/>
    <x v="2"/>
    <n v="22148"/>
    <n v="431.99231039999995"/>
    <n v="-4.0076896000000488"/>
    <x v="1"/>
    <x v="2"/>
  </r>
  <r>
    <d v="2023-05-24T00:00:00"/>
    <s v="Proprint Premium"/>
    <x v="1"/>
    <n v="54"/>
    <n v="11220"/>
    <n v="1"/>
    <n v="438"/>
    <d v="2023-05-28T00:00:00"/>
    <s v="Single line"/>
    <n v="11220"/>
    <n v="1"/>
    <n v="438"/>
    <s v="Auto "/>
    <x v="2"/>
    <n v="22235"/>
    <n v="433.68922800000007"/>
    <n v="-4.310771999999929"/>
    <x v="1"/>
    <x v="2"/>
  </r>
  <r>
    <d v="2023-05-24T00:00:00"/>
    <s v="Proprint Premium"/>
    <x v="1"/>
    <n v="54"/>
    <n v="11275"/>
    <n v="1"/>
    <n v="428"/>
    <d v="2023-05-26T00:00:00"/>
    <s v="Single line"/>
    <n v="11275"/>
    <n v="1"/>
    <n v="428"/>
    <s v="Auto "/>
    <x v="2"/>
    <n v="22066"/>
    <n v="430.39291680000002"/>
    <n v="2.3929168000000232"/>
    <x v="1"/>
    <x v="2"/>
  </r>
  <r>
    <d v="2023-05-24T00:00:00"/>
    <s v="Proprint Premium"/>
    <x v="1"/>
    <n v="54"/>
    <n v="11286"/>
    <n v="1"/>
    <n v="402"/>
    <d v="2023-05-28T00:00:00"/>
    <s v="Single line"/>
    <n v="11286"/>
    <n v="1"/>
    <n v="402"/>
    <s v="Auto "/>
    <x v="2"/>
    <n v="20024"/>
    <n v="390.56411520000006"/>
    <n v="-11.43588479999994"/>
    <x v="1"/>
    <x v="2"/>
  </r>
  <r>
    <d v="2023-05-24T00:00:00"/>
    <s v="Proprint Premium"/>
    <x v="1"/>
    <n v="54"/>
    <n v="11291"/>
    <n v="1"/>
    <n v="417"/>
    <d v="2023-05-28T00:00:00"/>
    <s v="Single line"/>
    <n v="11291"/>
    <n v="1"/>
    <n v="417"/>
    <s v="Auto "/>
    <x v="2"/>
    <n v="21991"/>
    <n v="428.93005679999993"/>
    <n v="11.930056799999932"/>
    <x v="1"/>
    <x v="2"/>
  </r>
  <r>
    <d v="2023-05-24T00:00:00"/>
    <s v="Proprint Premium"/>
    <x v="1"/>
    <n v="54"/>
    <n v="11217"/>
    <n v="1"/>
    <n v="433"/>
    <d v="2023-05-27T00:00:00"/>
    <s v="Single line"/>
    <n v="11217"/>
    <n v="1"/>
    <n v="433"/>
    <s v="Auto "/>
    <x v="2"/>
    <n v="22368"/>
    <n v="436.28336639999998"/>
    <n v="3.2833663999999771"/>
    <x v="1"/>
    <x v="2"/>
  </r>
  <r>
    <d v="2023-05-24T00:00:00"/>
    <s v="Proprint Premium"/>
    <x v="1"/>
    <n v="54"/>
    <n v="11221"/>
    <n v="1"/>
    <n v="433"/>
    <d v="2023-05-26T00:00:00"/>
    <s v="Single line"/>
    <n v="11221"/>
    <n v="1"/>
    <n v="433"/>
    <s v="Auto "/>
    <x v="2"/>
    <n v="21322"/>
    <n v="415.88134559999997"/>
    <n v="-17.118654400000025"/>
    <x v="1"/>
    <x v="2"/>
  </r>
  <r>
    <d v="2023-05-24T00:00:00"/>
    <s v="Proprint Premium"/>
    <x v="1"/>
    <n v="54"/>
    <n v="11222"/>
    <n v="1"/>
    <n v="424"/>
    <d v="2023-05-26T00:00:00"/>
    <s v="Single line"/>
    <n v="11222"/>
    <n v="1"/>
    <n v="424"/>
    <s v="Auto "/>
    <x v="2"/>
    <n v="21482"/>
    <n v="419.00211360000003"/>
    <n v="-4.9978863999999703"/>
    <x v="1"/>
    <x v="2"/>
  </r>
  <r>
    <d v="2023-05-24T00:00:00"/>
    <s v="Proprint Premium"/>
    <x v="1"/>
    <n v="54"/>
    <n v="11265"/>
    <n v="1"/>
    <n v="424"/>
    <d v="2023-05-24T00:00:00"/>
    <s v="Single line"/>
    <n v="11265"/>
    <n v="1"/>
    <n v="424"/>
    <s v="Auto "/>
    <x v="2"/>
    <n v="20954"/>
    <n v="408.70357920000004"/>
    <n v="-15.296420799999964"/>
    <x v="1"/>
    <x v="2"/>
  </r>
  <r>
    <d v="2023-05-24T00:00:00"/>
    <s v="Proprint Premium"/>
    <x v="1"/>
    <n v="54"/>
    <n v="11267"/>
    <n v="1"/>
    <n v="435"/>
    <d v="2023-05-27T00:00:00"/>
    <s v="Single line"/>
    <n v="11267"/>
    <n v="1"/>
    <n v="435"/>
    <s v="Auto "/>
    <x v="2"/>
    <n v="21190"/>
    <n v="413.306712"/>
    <n v="-21.693287999999995"/>
    <x v="1"/>
    <x v="2"/>
  </r>
  <r>
    <d v="2023-05-24T00:00:00"/>
    <s v="Proprint Premium"/>
    <x v="1"/>
    <n v="54"/>
    <n v="11272"/>
    <n v="1"/>
    <n v="427"/>
    <d v="2023-05-25T00:00:00"/>
    <s v="Single line"/>
    <n v="11272"/>
    <n v="1"/>
    <n v="427"/>
    <s v="Auto "/>
    <x v="2"/>
    <n v="21218"/>
    <n v="413.85284639999998"/>
    <n v="-13.147153600000024"/>
    <x v="1"/>
    <x v="2"/>
  </r>
  <r>
    <d v="2023-05-24T00:00:00"/>
    <s v="Proprint Premium"/>
    <x v="1"/>
    <n v="54"/>
    <n v="11268"/>
    <n v="1"/>
    <n v="431"/>
    <d v="2023-05-25T00:00:00"/>
    <s v="Single line"/>
    <n v="11268"/>
    <n v="1"/>
    <n v="431"/>
    <s v="Auto "/>
    <x v="2"/>
    <n v="21301"/>
    <n v="415.47174480000001"/>
    <n v="-15.52825519999999"/>
    <x v="1"/>
    <x v="2"/>
  </r>
  <r>
    <d v="2023-05-24T00:00:00"/>
    <s v="Proprint Premium"/>
    <x v="1"/>
    <n v="54"/>
    <n v="11269"/>
    <n v="1"/>
    <n v="410"/>
    <d v="2023-05-28T00:00:00"/>
    <s v="Single line"/>
    <n v="11269"/>
    <n v="1"/>
    <n v="410"/>
    <s v="Auto "/>
    <x v="2"/>
    <n v="20812"/>
    <n v="405.93389760000002"/>
    <n v="-4.066102399999977"/>
    <x v="1"/>
    <x v="2"/>
  </r>
  <r>
    <d v="2023-05-24T00:00:00"/>
    <s v="Proprint Premium"/>
    <x v="1"/>
    <n v="54"/>
    <n v="11276"/>
    <n v="1"/>
    <n v="394"/>
    <d v="2023-05-25T00:00:00"/>
    <s v="Single line"/>
    <n v="11276"/>
    <n v="1"/>
    <n v="394"/>
    <s v="Auto "/>
    <x v="2"/>
    <n v="20015"/>
    <n v="390.38857200000007"/>
    <n v="-3.6114279999999326"/>
    <x v="1"/>
    <x v="2"/>
  </r>
  <r>
    <d v="2023-05-24T00:00:00"/>
    <s v="Proprint Premium"/>
    <x v="1"/>
    <n v="54"/>
    <n v="11270"/>
    <n v="1"/>
    <n v="435"/>
    <d v="2023-05-26T00:00:00"/>
    <s v="Single line"/>
    <n v="11270"/>
    <n v="1"/>
    <n v="435"/>
    <s v="Auto "/>
    <x v="2"/>
    <n v="21009"/>
    <n v="409.77634319999999"/>
    <n v="-25.223656800000015"/>
    <x v="1"/>
    <x v="2"/>
  </r>
  <r>
    <d v="2023-05-24T00:00:00"/>
    <s v="Proprint Premium"/>
    <x v="1"/>
    <n v="54"/>
    <n v="11277"/>
    <n v="1"/>
    <n v="437"/>
    <d v="2023-05-28T00:00:00"/>
    <s v="Single line"/>
    <n v="11277"/>
    <n v="1"/>
    <n v="437"/>
    <s v="Auto "/>
    <x v="2"/>
    <n v="21747"/>
    <n v="424.17088560000002"/>
    <n v="-12.82911439999998"/>
    <x v="1"/>
    <x v="2"/>
  </r>
  <r>
    <d v="2023-05-24T00:00:00"/>
    <s v="Proprint Premium"/>
    <x v="1"/>
    <n v="54"/>
    <n v="11271"/>
    <n v="1"/>
    <n v="439"/>
    <d v="2023-05-25T00:00:00"/>
    <s v="Single line"/>
    <n v="11271"/>
    <n v="1"/>
    <n v="439"/>
    <s v="Auto "/>
    <x v="2"/>
    <n v="21189"/>
    <n v="413.28720720000001"/>
    <n v="-25.712792799999988"/>
    <x v="1"/>
    <x v="2"/>
  </r>
  <r>
    <d v="2023-05-24T00:00:00"/>
    <s v="Proprint Premium"/>
    <x v="1"/>
    <n v="54"/>
    <n v="11279"/>
    <n v="1"/>
    <n v="417"/>
    <d v="2023-05-26T00:00:00"/>
    <s v="Single line"/>
    <n v="11279"/>
    <n v="1"/>
    <n v="417"/>
    <s v="Auto "/>
    <x v="2"/>
    <n v="21730"/>
    <n v="423.83930400000003"/>
    <n v="6.8393040000000269"/>
    <x v="1"/>
    <x v="2"/>
  </r>
  <r>
    <d v="2023-05-24T00:00:00"/>
    <s v="Proprint Premium"/>
    <x v="1"/>
    <n v="54"/>
    <n v="11285"/>
    <n v="1"/>
    <n v="407"/>
    <d v="2023-05-28T00:00:00"/>
    <s v="Single line"/>
    <n v="11285"/>
    <n v="1"/>
    <n v="407"/>
    <s v="Auto "/>
    <x v="2"/>
    <n v="20151"/>
    <n v="393.0412247999999"/>
    <n v="-13.958775200000105"/>
    <x v="1"/>
    <x v="2"/>
  </r>
  <r>
    <d v="2023-05-27T00:00:00"/>
    <s v="Trident Super Line"/>
    <x v="3"/>
    <n v="64"/>
    <n v="109290"/>
    <n v="1"/>
    <n v="482.3"/>
    <d v="2023-05-30T00:00:00"/>
    <s v="Single line"/>
    <n v="109290"/>
    <n v="1"/>
    <n v="482.3"/>
    <s v="Auto "/>
    <x v="2"/>
    <n v="20525"/>
    <n v="485.50656000000004"/>
    <n v="3.2065600000000245"/>
    <x v="3"/>
    <x v="2"/>
  </r>
  <r>
    <d v="2023-05-27T00:00:00"/>
    <s v="Trident Super Line"/>
    <x v="3"/>
    <n v="64"/>
    <n v="109300"/>
    <n v="1"/>
    <n v="530.1"/>
    <m/>
    <m/>
    <m/>
    <m/>
    <m/>
    <m/>
    <x v="1"/>
    <m/>
    <n v="0"/>
    <n v="-530.1"/>
    <x v="3"/>
    <x v="1"/>
  </r>
  <r>
    <d v="2023-05-27T00:00:00"/>
    <s v="Trident Super Line"/>
    <x v="3"/>
    <n v="64"/>
    <n v="109301"/>
    <n v="1"/>
    <n v="526.4"/>
    <d v="2023-05-30T00:00:00"/>
    <s v="Single line"/>
    <n v="109301"/>
    <n v="1"/>
    <n v="526.4"/>
    <s v="Auto "/>
    <x v="2"/>
    <n v="22567"/>
    <n v="533.80884479999997"/>
    <n v="7.4088447999999971"/>
    <x v="3"/>
    <x v="2"/>
  </r>
  <r>
    <d v="2023-05-27T00:00:00"/>
    <s v="Trident Super Line"/>
    <x v="3"/>
    <n v="64"/>
    <n v="109302"/>
    <n v="1"/>
    <n v="526.4"/>
    <m/>
    <m/>
    <m/>
    <m/>
    <m/>
    <m/>
    <x v="1"/>
    <m/>
    <n v="0"/>
    <n v="-526.4"/>
    <x v="3"/>
    <x v="1"/>
  </r>
  <r>
    <d v="2023-05-27T00:00:00"/>
    <s v="Trident Super Line"/>
    <x v="3"/>
    <n v="64"/>
    <n v="109304"/>
    <n v="1"/>
    <n v="524.6"/>
    <d v="2023-05-31T00:00:00"/>
    <s v="Single line"/>
    <n v="109304"/>
    <n v="1"/>
    <n v="524.6"/>
    <s v="Auto "/>
    <x v="2"/>
    <n v="21899"/>
    <n v="518.00770560000012"/>
    <n v="-6.5922943999999006"/>
    <x v="3"/>
    <x v="2"/>
  </r>
  <r>
    <d v="2023-05-27T00:00:00"/>
    <s v="Trident Super Line"/>
    <x v="3"/>
    <n v="64"/>
    <n v="109305"/>
    <n v="1"/>
    <n v="516.9"/>
    <d v="2023-05-31T00:00:00"/>
    <s v="Single line"/>
    <n v="109305"/>
    <n v="1"/>
    <n v="516.9"/>
    <s v="Auto "/>
    <x v="2"/>
    <n v="21893"/>
    <n v="517.86577920000002"/>
    <n v="0.96577920000004269"/>
    <x v="3"/>
    <x v="2"/>
  </r>
  <r>
    <d v="2023-05-27T00:00:00"/>
    <s v="Trident Super Line"/>
    <x v="3"/>
    <n v="64"/>
    <n v="109306"/>
    <n v="1"/>
    <n v="516.79999999999995"/>
    <d v="2023-05-30T00:00:00"/>
    <s v="Single line"/>
    <n v="109306"/>
    <n v="1"/>
    <n v="516.79999999999995"/>
    <s v="Auto "/>
    <x v="2"/>
    <n v="21851"/>
    <n v="516.87229439999999"/>
    <n v="7.229440000003251E-2"/>
    <x v="3"/>
    <x v="2"/>
  </r>
  <r>
    <d v="2023-05-27T00:00:00"/>
    <s v="Trident Super Line"/>
    <x v="3"/>
    <n v="64"/>
    <n v="109308"/>
    <n v="1"/>
    <n v="544.29999999999995"/>
    <m/>
    <m/>
    <m/>
    <m/>
    <m/>
    <m/>
    <x v="1"/>
    <m/>
    <n v="0"/>
    <n v="-544.29999999999995"/>
    <x v="3"/>
    <x v="1"/>
  </r>
  <r>
    <d v="2023-05-27T00:00:00"/>
    <s v="Trident Super Line"/>
    <x v="3"/>
    <n v="64"/>
    <n v="109309"/>
    <n v="1"/>
    <n v="540.29999999999995"/>
    <m/>
    <m/>
    <m/>
    <m/>
    <m/>
    <m/>
    <x v="1"/>
    <m/>
    <n v="0"/>
    <n v="-540.29999999999995"/>
    <x v="3"/>
    <x v="1"/>
  </r>
  <r>
    <d v="2023-05-27T00:00:00"/>
    <s v="Trident Super Line"/>
    <x v="3"/>
    <n v="64"/>
    <n v="109310"/>
    <n v="1"/>
    <n v="538.70000000000005"/>
    <d v="2023-06-02T00:00:00"/>
    <s v="Single line"/>
    <n v="109310"/>
    <n v="1"/>
    <n v="538.70000000000005"/>
    <s v="Lino"/>
    <x v="2"/>
    <n v="23458"/>
    <n v="554.88491520000002"/>
    <n v="16.184915199999978"/>
    <x v="3"/>
    <x v="2"/>
  </r>
  <r>
    <d v="2023-05-27T00:00:00"/>
    <s v="Trident Super Line"/>
    <x v="3"/>
    <n v="64"/>
    <n v="109312"/>
    <n v="1"/>
    <n v="543.1"/>
    <m/>
    <m/>
    <m/>
    <m/>
    <m/>
    <m/>
    <x v="1"/>
    <m/>
    <n v="0"/>
    <n v="-543.1"/>
    <x v="3"/>
    <x v="1"/>
  </r>
  <r>
    <d v="2023-05-27T00:00:00"/>
    <s v="Trident Super Line"/>
    <x v="3"/>
    <n v="64"/>
    <n v="109313"/>
    <n v="1"/>
    <n v="539.79999999999995"/>
    <d v="2023-05-31T00:00:00"/>
    <s v="Unrulled"/>
    <n v="109313"/>
    <n v="1"/>
    <n v="539.79999999999995"/>
    <s v="Lino"/>
    <x v="2"/>
    <n v="22865"/>
    <n v="540.85785600000008"/>
    <n v="1.0578560000001289"/>
    <x v="3"/>
    <x v="2"/>
  </r>
  <r>
    <d v="2023-05-27T00:00:00"/>
    <s v="Trident Super Line"/>
    <x v="3"/>
    <n v="64"/>
    <n v="109314"/>
    <n v="1"/>
    <n v="539.79999999999995"/>
    <m/>
    <m/>
    <m/>
    <m/>
    <m/>
    <m/>
    <x v="1"/>
    <m/>
    <n v="0"/>
    <n v="-539.79999999999995"/>
    <x v="3"/>
    <x v="1"/>
  </r>
  <r>
    <d v="2023-05-27T00:00:00"/>
    <s v="Trident Super Line"/>
    <x v="3"/>
    <n v="64"/>
    <n v="109316"/>
    <n v="1"/>
    <n v="500.7"/>
    <m/>
    <m/>
    <m/>
    <m/>
    <m/>
    <m/>
    <x v="1"/>
    <m/>
    <n v="0"/>
    <n v="-500.7"/>
    <x v="3"/>
    <x v="1"/>
  </r>
  <r>
    <d v="2023-05-27T00:00:00"/>
    <s v="Trident Super Line"/>
    <x v="3"/>
    <n v="64"/>
    <n v="109317"/>
    <n v="1"/>
    <n v="497.4"/>
    <m/>
    <m/>
    <m/>
    <m/>
    <m/>
    <m/>
    <x v="1"/>
    <m/>
    <n v="0"/>
    <n v="-497.4"/>
    <x v="3"/>
    <x v="1"/>
  </r>
  <r>
    <d v="2023-05-27T00:00:00"/>
    <s v="Trident Super Line"/>
    <x v="3"/>
    <n v="64"/>
    <n v="109318"/>
    <n v="1"/>
    <n v="497.2"/>
    <m/>
    <m/>
    <m/>
    <m/>
    <m/>
    <m/>
    <x v="1"/>
    <m/>
    <n v="0"/>
    <n v="-497.2"/>
    <x v="3"/>
    <x v="1"/>
  </r>
  <r>
    <d v="2023-05-27T00:00:00"/>
    <s v="Trident Super Line"/>
    <x v="3"/>
    <n v="64"/>
    <n v="109326"/>
    <n v="1"/>
    <n v="545.70000000000005"/>
    <m/>
    <m/>
    <m/>
    <m/>
    <m/>
    <m/>
    <x v="1"/>
    <m/>
    <n v="0"/>
    <n v="-545.70000000000005"/>
    <x v="3"/>
    <x v="1"/>
  </r>
  <r>
    <d v="2023-05-27T00:00:00"/>
    <s v="Trident Super Line"/>
    <x v="3"/>
    <n v="64"/>
    <n v="109327"/>
    <n v="1"/>
    <n v="541.29999999999995"/>
    <m/>
    <m/>
    <m/>
    <m/>
    <m/>
    <m/>
    <x v="1"/>
    <m/>
    <n v="0"/>
    <n v="-541.29999999999995"/>
    <x v="3"/>
    <x v="1"/>
  </r>
  <r>
    <d v="2023-05-27T00:00:00"/>
    <s v="Trident Super Line"/>
    <x v="3"/>
    <n v="64"/>
    <n v="109328"/>
    <n v="1"/>
    <n v="541.4"/>
    <m/>
    <m/>
    <m/>
    <m/>
    <m/>
    <m/>
    <x v="1"/>
    <m/>
    <n v="0"/>
    <n v="-541.4"/>
    <x v="3"/>
    <x v="1"/>
  </r>
  <r>
    <d v="2023-05-27T00:00:00"/>
    <s v="Trident Super Line"/>
    <x v="3"/>
    <n v="64"/>
    <n v="109330"/>
    <n v="1"/>
    <n v="534.6"/>
    <m/>
    <m/>
    <m/>
    <m/>
    <m/>
    <m/>
    <x v="1"/>
    <m/>
    <n v="0"/>
    <n v="-534.6"/>
    <x v="3"/>
    <x v="1"/>
  </r>
  <r>
    <d v="2023-05-27T00:00:00"/>
    <s v="Trident Super Line"/>
    <x v="3"/>
    <n v="64"/>
    <n v="109331"/>
    <n v="1"/>
    <n v="531.29999999999995"/>
    <d v="2023-05-31T00:00:00"/>
    <s v="Single line"/>
    <n v="109331"/>
    <n v="1"/>
    <n v="531.29999999999995"/>
    <s v="Auto "/>
    <x v="2"/>
    <n v="22630"/>
    <n v="535.29907200000002"/>
    <n v="3.9990720000000692"/>
    <x v="3"/>
    <x v="2"/>
  </r>
  <r>
    <d v="2023-05-27T00:00:00"/>
    <s v="Trident Super Line"/>
    <x v="3"/>
    <n v="64"/>
    <n v="109332"/>
    <n v="1"/>
    <n v="530.70000000000005"/>
    <d v="2023-05-30T00:00:00"/>
    <s v="Single line"/>
    <n v="109332"/>
    <n v="1"/>
    <n v="530.70000000000005"/>
    <s v="Auto "/>
    <x v="2"/>
    <n v="22612"/>
    <n v="534.87329280000006"/>
    <n v="4.1732928000000129"/>
    <x v="3"/>
    <x v="2"/>
  </r>
  <r>
    <d v="2023-05-27T00:00:00"/>
    <s v="Trident Super Line"/>
    <x v="3"/>
    <n v="64"/>
    <n v="109334"/>
    <n v="1"/>
    <n v="530.20000000000005"/>
    <d v="2023-06-03T00:00:00"/>
    <s v="Single line"/>
    <n v="109334"/>
    <n v="1"/>
    <n v="530.20000000000005"/>
    <s v="Auto "/>
    <x v="2"/>
    <n v="23033"/>
    <n v="544.8317952000001"/>
    <n v="14.631795200000056"/>
    <x v="3"/>
    <x v="2"/>
  </r>
  <r>
    <d v="2023-05-27T00:00:00"/>
    <s v="Trident Super Line"/>
    <x v="3"/>
    <n v="64"/>
    <n v="109335"/>
    <n v="1"/>
    <n v="533.4"/>
    <d v="2023-05-30T00:00:00"/>
    <s v="Single line"/>
    <n v="109335"/>
    <n v="1"/>
    <n v="533.4"/>
    <s v="Auto "/>
    <x v="2"/>
    <n v="22271"/>
    <n v="526.80714240000009"/>
    <n v="-6.5928575999998884"/>
    <x v="3"/>
    <x v="2"/>
  </r>
  <r>
    <d v="2023-05-27T00:00:00"/>
    <s v="Trident Super Line"/>
    <x v="3"/>
    <n v="64"/>
    <n v="109338"/>
    <n v="1"/>
    <n v="516.6"/>
    <d v="2023-05-30T00:00:00"/>
    <s v="Single line"/>
    <n v="109338"/>
    <n v="1"/>
    <n v="516.6"/>
    <s v="Auto "/>
    <x v="2"/>
    <n v="22147"/>
    <n v="523.87399679999999"/>
    <n v="7.2739967999999635"/>
    <x v="3"/>
    <x v="2"/>
  </r>
  <r>
    <d v="2023-05-27T00:00:00"/>
    <s v="Trident Super Line"/>
    <x v="3"/>
    <n v="64"/>
    <n v="109339"/>
    <n v="1"/>
    <n v="516.70000000000005"/>
    <m/>
    <m/>
    <m/>
    <m/>
    <m/>
    <m/>
    <x v="1"/>
    <m/>
    <n v="0"/>
    <n v="-516.70000000000005"/>
    <x v="3"/>
    <x v="1"/>
  </r>
  <r>
    <d v="2023-05-27T00:00:00"/>
    <s v="Trident Super Line"/>
    <x v="3"/>
    <n v="64"/>
    <n v="109340"/>
    <n v="1"/>
    <n v="519.70000000000005"/>
    <d v="2023-05-31T00:00:00"/>
    <s v="Unrulled"/>
    <n v="109340"/>
    <n v="1"/>
    <n v="519.70000000000005"/>
    <s v="Lino"/>
    <x v="2"/>
    <n v="21973"/>
    <n v="519.75813119999987"/>
    <n v="5.8131199999820637E-2"/>
    <x v="3"/>
    <x v="2"/>
  </r>
  <r>
    <d v="2023-05-27T00:00:00"/>
    <s v="Trident Super Line"/>
    <x v="3"/>
    <n v="64"/>
    <n v="109342"/>
    <n v="1"/>
    <n v="548.5"/>
    <m/>
    <m/>
    <m/>
    <m/>
    <m/>
    <m/>
    <x v="1"/>
    <m/>
    <n v="0"/>
    <n v="-548.5"/>
    <x v="3"/>
    <x v="1"/>
  </r>
  <r>
    <d v="2023-05-27T00:00:00"/>
    <s v="Trident Super Line"/>
    <x v="3"/>
    <n v="64"/>
    <n v="109343"/>
    <n v="1"/>
    <n v="547.6"/>
    <m/>
    <m/>
    <m/>
    <m/>
    <m/>
    <m/>
    <x v="1"/>
    <m/>
    <n v="0"/>
    <n v="-547.6"/>
    <x v="3"/>
    <x v="1"/>
  </r>
  <r>
    <d v="2023-05-27T00:00:00"/>
    <s v="Trident Super Line"/>
    <x v="3"/>
    <n v="64"/>
    <n v="109347"/>
    <n v="1"/>
    <n v="519.29999999999995"/>
    <d v="2023-05-30T00:00:00"/>
    <s v="Single line"/>
    <n v="109347"/>
    <n v="1"/>
    <n v="519.29999999999995"/>
    <s v="Auto "/>
    <x v="2"/>
    <n v="21884"/>
    <n v="517.65288959999998"/>
    <n v="-1.6471103999999741"/>
    <x v="3"/>
    <x v="2"/>
  </r>
  <r>
    <d v="2023-05-27T00:00:00"/>
    <s v="Trident Super Line"/>
    <x v="3"/>
    <n v="64"/>
    <n v="109348"/>
    <n v="1"/>
    <n v="518.20000000000005"/>
    <m/>
    <m/>
    <m/>
    <m/>
    <m/>
    <m/>
    <x v="1"/>
    <m/>
    <n v="0"/>
    <n v="-518.20000000000005"/>
    <x v="3"/>
    <x v="1"/>
  </r>
  <r>
    <d v="2023-05-27T00:00:00"/>
    <s v="Trident Super Line"/>
    <x v="3"/>
    <n v="64"/>
    <n v="109352"/>
    <n v="1"/>
    <n v="521.20000000000005"/>
    <m/>
    <m/>
    <m/>
    <m/>
    <m/>
    <m/>
    <x v="1"/>
    <m/>
    <n v="0"/>
    <n v="-521.20000000000005"/>
    <x v="3"/>
    <x v="1"/>
  </r>
  <r>
    <d v="2023-05-27T00:00:00"/>
    <s v="Trident Super Line"/>
    <x v="3"/>
    <n v="64"/>
    <n v="109353"/>
    <n v="1"/>
    <n v="522.6"/>
    <m/>
    <m/>
    <m/>
    <m/>
    <m/>
    <m/>
    <x v="1"/>
    <m/>
    <n v="0"/>
    <n v="-522.6"/>
    <x v="3"/>
    <x v="1"/>
  </r>
  <r>
    <d v="2023-05-27T00:00:00"/>
    <s v="Trident Super Line"/>
    <x v="3"/>
    <n v="64"/>
    <n v="109357"/>
    <n v="1"/>
    <n v="531.6"/>
    <m/>
    <m/>
    <m/>
    <m/>
    <m/>
    <m/>
    <x v="1"/>
    <m/>
    <n v="0"/>
    <n v="-531.6"/>
    <x v="3"/>
    <x v="1"/>
  </r>
  <r>
    <d v="2023-05-27T00:00:00"/>
    <s v="Trident Super Line"/>
    <x v="3"/>
    <n v="64"/>
    <n v="109358"/>
    <n v="1"/>
    <n v="530.20000000000005"/>
    <m/>
    <m/>
    <m/>
    <m/>
    <m/>
    <m/>
    <x v="1"/>
    <m/>
    <n v="0"/>
    <n v="-530.20000000000005"/>
    <x v="3"/>
    <x v="1"/>
  </r>
  <r>
    <d v="2023-05-27T00:00:00"/>
    <s v="Trident Super Line"/>
    <x v="3"/>
    <n v="64"/>
    <n v="109362"/>
    <n v="1"/>
    <n v="495.9"/>
    <m/>
    <m/>
    <m/>
    <m/>
    <m/>
    <m/>
    <x v="1"/>
    <m/>
    <n v="0"/>
    <n v="-495.9"/>
    <x v="3"/>
    <x v="1"/>
  </r>
  <r>
    <d v="2023-05-27T00:00:00"/>
    <s v="Trident Super Line"/>
    <x v="3"/>
    <n v="64"/>
    <n v="109363"/>
    <n v="1"/>
    <n v="494.8"/>
    <d v="2023-05-31T00:00:00"/>
    <s v="Single line"/>
    <n v="109363"/>
    <n v="1"/>
    <n v="494.8"/>
    <s v="Auto "/>
    <x v="2"/>
    <n v="20989"/>
    <n v="496.48220159999994"/>
    <n v="1.682201599999928"/>
    <x v="3"/>
    <x v="2"/>
  </r>
  <r>
    <d v="2023-05-27T00:00:00"/>
    <s v="Trident Super Line"/>
    <x v="3"/>
    <n v="64"/>
    <n v="109391"/>
    <n v="1"/>
    <n v="529"/>
    <m/>
    <m/>
    <m/>
    <m/>
    <m/>
    <m/>
    <x v="1"/>
    <m/>
    <n v="0"/>
    <n v="-529"/>
    <x v="3"/>
    <x v="1"/>
  </r>
  <r>
    <d v="2023-05-27T00:00:00"/>
    <s v="Trident Super Line"/>
    <x v="3"/>
    <n v="64"/>
    <n v="109403"/>
    <n v="1"/>
    <n v="482.1"/>
    <d v="2023-05-30T00:00:00"/>
    <s v="Single line"/>
    <n v="109403"/>
    <n v="1"/>
    <n v="482.1"/>
    <s v="Auto "/>
    <x v="2"/>
    <n v="20489"/>
    <n v="484.65500160000005"/>
    <n v="2.5550016000000255"/>
    <x v="3"/>
    <x v="2"/>
  </r>
  <r>
    <d v="2023-05-27T00:00:00"/>
    <s v="Trident Super Line"/>
    <x v="3"/>
    <n v="64"/>
    <n v="109408"/>
    <n v="1"/>
    <n v="568.20000000000005"/>
    <m/>
    <m/>
    <m/>
    <m/>
    <m/>
    <m/>
    <x v="1"/>
    <m/>
    <n v="0"/>
    <n v="-568.20000000000005"/>
    <x v="3"/>
    <x v="1"/>
  </r>
  <r>
    <d v="2023-05-27T00:00:00"/>
    <s v="Trident Super Line"/>
    <x v="3"/>
    <n v="64"/>
    <n v="109409"/>
    <n v="1"/>
    <n v="567.70000000000005"/>
    <m/>
    <m/>
    <m/>
    <m/>
    <m/>
    <m/>
    <x v="1"/>
    <m/>
    <n v="0"/>
    <n v="-567.70000000000005"/>
    <x v="3"/>
    <x v="1"/>
  </r>
  <r>
    <d v="2023-05-27T00:00:00"/>
    <s v="Trident Super Line"/>
    <x v="3"/>
    <n v="64"/>
    <n v="109441"/>
    <n v="1"/>
    <n v="490.8"/>
    <m/>
    <m/>
    <m/>
    <m/>
    <m/>
    <m/>
    <x v="1"/>
    <m/>
    <n v="0"/>
    <n v="-490.8"/>
    <x v="3"/>
    <x v="1"/>
  </r>
  <r>
    <d v="2023-05-27T00:00:00"/>
    <s v="Trident Super Line"/>
    <x v="2"/>
    <n v="52"/>
    <n v="105474"/>
    <n v="1"/>
    <n v="541.6"/>
    <d v="2023-05-28T00:00:00"/>
    <s v="Hindi /G"/>
    <n v="105474"/>
    <n v="1"/>
    <n v="541.6"/>
    <s v="Lino"/>
    <x v="3"/>
    <n v="29934"/>
    <n v="545.42142719999993"/>
    <n v="3.8214271999999028"/>
    <x v="2"/>
    <x v="3"/>
  </r>
  <r>
    <d v="2023-05-27T00:00:00"/>
    <s v="Trident Super Line"/>
    <x v="2"/>
    <n v="52"/>
    <n v="105545"/>
    <n v="1"/>
    <n v="461.8"/>
    <d v="2023-05-28T00:00:00"/>
    <s v="Hindi /G"/>
    <n v="105545"/>
    <n v="1"/>
    <n v="461.8"/>
    <s v="Lino"/>
    <x v="3"/>
    <n v="25328"/>
    <n v="461.49642239999997"/>
    <n v="-0.30357760000003964"/>
    <x v="2"/>
    <x v="3"/>
  </r>
  <r>
    <d v="2023-05-27T00:00:00"/>
    <s v="Trident Super Line"/>
    <x v="2"/>
    <n v="52"/>
    <n v="105689"/>
    <n v="1"/>
    <n v="459"/>
    <d v="2023-05-28T00:00:00"/>
    <s v="Hindi /G"/>
    <n v="105689"/>
    <n v="1"/>
    <n v="459"/>
    <s v="Lino"/>
    <x v="3"/>
    <n v="25340"/>
    <n v="461.71507199999996"/>
    <n v="2.7150719999999637"/>
    <x v="2"/>
    <x v="3"/>
  </r>
  <r>
    <d v="2023-05-27T00:00:00"/>
    <s v="Trident Super Line"/>
    <x v="2"/>
    <n v="52"/>
    <n v="105699"/>
    <n v="1"/>
    <n v="493.9"/>
    <d v="2023-05-28T00:00:00"/>
    <s v="English"/>
    <n v="105699"/>
    <n v="1"/>
    <n v="493.9"/>
    <s v="Lino"/>
    <x v="3"/>
    <n v="27317"/>
    <n v="497.73759360000003"/>
    <n v="3.8375936000000479"/>
    <x v="2"/>
    <x v="3"/>
  </r>
  <r>
    <d v="2023-05-27T00:00:00"/>
    <s v="Trident Super Line"/>
    <x v="2"/>
    <n v="52"/>
    <n v="105700"/>
    <n v="1"/>
    <n v="567.9"/>
    <d v="2023-05-28T00:00:00"/>
    <s v="English"/>
    <n v="105700"/>
    <n v="1"/>
    <n v="567.9"/>
    <s v="Lino"/>
    <x v="3"/>
    <n v="31663"/>
    <n v="576.92519039999991"/>
    <n v="9.0251903999999286"/>
    <x v="2"/>
    <x v="3"/>
  </r>
  <r>
    <d v="2023-05-27T00:00:00"/>
    <s v="Trident Super Line"/>
    <x v="2"/>
    <n v="52"/>
    <n v="105721"/>
    <n v="1"/>
    <n v="576.79999999999995"/>
    <d v="2023-05-28T00:00:00"/>
    <s v="English"/>
    <n v="105721"/>
    <n v="1"/>
    <n v="576.79999999999995"/>
    <s v="Lino"/>
    <x v="3"/>
    <n v="31668"/>
    <n v="577.01629439999988"/>
    <n v="0.21629439999992428"/>
    <x v="2"/>
    <x v="3"/>
  </r>
  <r>
    <d v="2023-05-31T00:00:00"/>
    <s v="Trident Super Line"/>
    <x v="4"/>
    <n v="64"/>
    <n v="110906"/>
    <n v="1"/>
    <n v="283.10000000000002"/>
    <d v="2023-06-02T00:00:00"/>
    <s v="Practical"/>
    <n v="110906"/>
    <n v="1"/>
    <n v="283.10000000000002"/>
    <s v="Auto "/>
    <x v="4"/>
    <n v="18979"/>
    <n v="288.60226560000001"/>
    <n v="5.502265599999987"/>
    <x v="4"/>
    <x v="4"/>
  </r>
  <r>
    <d v="2023-05-31T00:00:00"/>
    <s v="Trident Super Line"/>
    <x v="4"/>
    <n v="64"/>
    <n v="110907"/>
    <n v="1"/>
    <n v="285.3"/>
    <d v="2023-06-02T00:00:00"/>
    <s v="Practical"/>
    <n v="110907"/>
    <n v="1"/>
    <n v="285.3"/>
    <s v="Auto "/>
    <x v="4"/>
    <n v="19237"/>
    <n v="292.52551679999999"/>
    <n v="7.2255167999999799"/>
    <x v="4"/>
    <x v="4"/>
  </r>
  <r>
    <d v="2023-05-31T00:00:00"/>
    <s v="Trident Super Line"/>
    <x v="4"/>
    <n v="64"/>
    <n v="110908"/>
    <n v="1"/>
    <n v="286.2"/>
    <d v="2023-06-02T00:00:00"/>
    <s v="Practical"/>
    <n v="110908"/>
    <n v="1"/>
    <n v="286.2"/>
    <s v="Auto "/>
    <x v="4"/>
    <n v="19230"/>
    <n v="292.41907200000003"/>
    <n v="6.2190720000000397"/>
    <x v="4"/>
    <x v="4"/>
  </r>
  <r>
    <d v="2023-05-31T00:00:00"/>
    <s v="Trident Super Line"/>
    <x v="4"/>
    <n v="64"/>
    <n v="110910"/>
    <n v="1"/>
    <n v="285.10000000000002"/>
    <d v="2023-06-02T00:00:00"/>
    <s v="Practical"/>
    <n v="110910"/>
    <n v="1"/>
    <n v="285.10000000000002"/>
    <s v="Auto "/>
    <x v="4"/>
    <n v="19249"/>
    <n v="292.70799360000001"/>
    <n v="7.6079935999999861"/>
    <x v="4"/>
    <x v="4"/>
  </r>
  <r>
    <d v="2023-05-31T00:00:00"/>
    <s v="Trident Super Line"/>
    <x v="4"/>
    <n v="64"/>
    <n v="110911"/>
    <n v="1"/>
    <n v="338"/>
    <d v="2023-06-02T00:00:00"/>
    <s v="Practical"/>
    <n v="110911"/>
    <n v="1"/>
    <n v="338"/>
    <s v="Auto "/>
    <x v="4"/>
    <n v="22607"/>
    <n v="343.77108479999998"/>
    <n v="5.7710847999999828"/>
    <x v="4"/>
    <x v="4"/>
  </r>
  <r>
    <d v="2023-05-31T00:00:00"/>
    <s v="Trident Super Line"/>
    <x v="4"/>
    <n v="64"/>
    <n v="110912"/>
    <n v="1"/>
    <n v="337.8"/>
    <d v="2023-06-03T00:00:00"/>
    <s v="Practical"/>
    <n v="110912"/>
    <n v="1"/>
    <n v="337.8"/>
    <s v="Auto "/>
    <x v="4"/>
    <n v="22718"/>
    <n v="345.4589952"/>
    <n v="7.6589951999999926"/>
    <x v="4"/>
    <x v="4"/>
  </r>
  <r>
    <d v="2023-05-31T00:00:00"/>
    <s v="Trident Super Line"/>
    <x v="4"/>
    <n v="64"/>
    <n v="110913"/>
    <n v="1"/>
    <n v="340"/>
    <d v="2023-06-02T00:00:00"/>
    <s v="Practical"/>
    <n v="110913"/>
    <n v="1"/>
    <n v="340"/>
    <s v="Auto "/>
    <x v="4"/>
    <n v="22732"/>
    <n v="345.67188479999999"/>
    <n v="5.6718847999999866"/>
    <x v="4"/>
    <x v="4"/>
  </r>
  <r>
    <d v="2023-05-31T00:00:00"/>
    <s v="Trident Super Line"/>
    <x v="4"/>
    <n v="64"/>
    <n v="110914"/>
    <n v="1"/>
    <n v="329.4"/>
    <d v="2023-06-02T00:00:00"/>
    <s v="Practical"/>
    <n v="110914"/>
    <n v="1"/>
    <n v="329.4"/>
    <s v="Auto "/>
    <x v="4"/>
    <n v="22710"/>
    <n v="345.33734400000003"/>
    <n v="15.937344000000053"/>
    <x v="4"/>
    <x v="4"/>
  </r>
  <r>
    <d v="2023-05-31T00:00:00"/>
    <s v="Trident Super Line"/>
    <x v="4"/>
    <n v="64"/>
    <n v="110915"/>
    <n v="1"/>
    <n v="337.8"/>
    <d v="2023-06-02T00:00:00"/>
    <s v="Practical"/>
    <n v="110915"/>
    <n v="1"/>
    <n v="337.8"/>
    <s v="Auto "/>
    <x v="4"/>
    <n v="22698"/>
    <n v="345.15486720000007"/>
    <n v="7.3548672000000579"/>
    <x v="4"/>
    <x v="4"/>
  </r>
  <r>
    <d v="2023-05-31T00:00:00"/>
    <s v="Trident Super Line"/>
    <x v="4"/>
    <n v="64"/>
    <n v="110916"/>
    <n v="1"/>
    <n v="282.7"/>
    <d v="2023-06-02T00:00:00"/>
    <s v="Practical"/>
    <n v="110916"/>
    <n v="1"/>
    <n v="282.7"/>
    <s v="Auto "/>
    <x v="4"/>
    <n v="19231"/>
    <n v="292.43427840000004"/>
    <n v="9.7342784000000506"/>
    <x v="4"/>
    <x v="4"/>
  </r>
  <r>
    <d v="2023-05-31T00:00:00"/>
    <s v="Trident Super Line"/>
    <x v="4"/>
    <n v="64"/>
    <n v="110946"/>
    <n v="1"/>
    <n v="335.5"/>
    <d v="2023-06-02T00:00:00"/>
    <s v="Practical"/>
    <n v="110946"/>
    <n v="1"/>
    <n v="335.5"/>
    <s v="Auto "/>
    <x v="4"/>
    <n v="22711"/>
    <n v="345.35255040000004"/>
    <n v="9.852550400000041"/>
    <x v="4"/>
    <x v="4"/>
  </r>
  <r>
    <d v="2023-05-31T00:00:00"/>
    <s v="Trident Super Line"/>
    <x v="3"/>
    <n v="64"/>
    <n v="109284"/>
    <n v="1"/>
    <n v="564.29999999999995"/>
    <m/>
    <m/>
    <m/>
    <m/>
    <m/>
    <m/>
    <x v="1"/>
    <m/>
    <n v="0"/>
    <n v="-564.29999999999995"/>
    <x v="3"/>
    <x v="1"/>
  </r>
  <r>
    <d v="2023-05-31T00:00:00"/>
    <s v="Trident Super Line"/>
    <x v="3"/>
    <n v="64"/>
    <n v="109285"/>
    <n v="1"/>
    <n v="560"/>
    <m/>
    <m/>
    <m/>
    <m/>
    <m/>
    <m/>
    <x v="1"/>
    <m/>
    <n v="0"/>
    <n v="-560"/>
    <x v="3"/>
    <x v="1"/>
  </r>
  <r>
    <d v="2023-05-31T00:00:00"/>
    <s v="Trident Super Line"/>
    <x v="3"/>
    <n v="64"/>
    <n v="109286"/>
    <n v="1"/>
    <n v="560.1"/>
    <d v="2023-06-04T00:00:00"/>
    <s v="Single line"/>
    <n v="109286"/>
    <n v="1"/>
    <n v="560.1"/>
    <s v="Auto "/>
    <x v="2"/>
    <n v="23791"/>
    <n v="562.76183040000001"/>
    <n v="2.6618303999999853"/>
    <x v="3"/>
    <x v="2"/>
  </r>
  <r>
    <d v="2023-05-31T00:00:00"/>
    <s v="Trident Super Line"/>
    <x v="3"/>
    <n v="64"/>
    <n v="109288"/>
    <n v="1"/>
    <n v="485.5"/>
    <d v="2023-06-04T00:00:00"/>
    <s v="Single line"/>
    <n v="109288"/>
    <n v="1"/>
    <n v="485.5"/>
    <s v="Auto "/>
    <x v="2"/>
    <n v="20515"/>
    <n v="485.270016"/>
    <n v="-0.22998400000000174"/>
    <x v="3"/>
    <x v="2"/>
  </r>
  <r>
    <d v="2023-05-31T00:00:00"/>
    <s v="Trident Super Line"/>
    <x v="3"/>
    <n v="64"/>
    <n v="109289"/>
    <n v="1"/>
    <n v="482.5"/>
    <d v="2023-06-02T00:00:00"/>
    <s v="Single line"/>
    <n v="109289"/>
    <n v="1"/>
    <n v="482.5"/>
    <s v="Lino"/>
    <x v="2"/>
    <n v="20225"/>
    <n v="478.41023999999999"/>
    <n v="-4.0897600000000125"/>
    <x v="3"/>
    <x v="2"/>
  </r>
  <r>
    <d v="2023-05-31T00:00:00"/>
    <s v="Trident Super Line"/>
    <x v="3"/>
    <n v="64"/>
    <n v="109292"/>
    <n v="1"/>
    <n v="551.4"/>
    <d v="2023-05-31T00:00:00"/>
    <s v="Hindi /G"/>
    <n v="109292"/>
    <n v="1"/>
    <n v="551.4"/>
    <s v="Lino"/>
    <x v="2"/>
    <n v="23385"/>
    <n v="553.15814399999999"/>
    <n v="1.7581440000000157"/>
    <x v="3"/>
    <x v="2"/>
  </r>
  <r>
    <d v="2023-05-31T00:00:00"/>
    <s v="Trident Super Line"/>
    <x v="3"/>
    <n v="64"/>
    <n v="109293"/>
    <n v="1"/>
    <n v="547.5"/>
    <d v="2023-06-01T00:00:00"/>
    <s v="Single line"/>
    <n v="109293"/>
    <n v="1"/>
    <n v="547.5"/>
    <s v="Auto "/>
    <x v="2"/>
    <n v="23445"/>
    <n v="554.5774080000001"/>
    <n v="7.0774080000001049"/>
    <x v="3"/>
    <x v="2"/>
  </r>
  <r>
    <d v="2023-05-31T00:00:00"/>
    <s v="Trident Super Line"/>
    <x v="3"/>
    <n v="64"/>
    <n v="109294"/>
    <n v="1"/>
    <n v="547.70000000000005"/>
    <m/>
    <m/>
    <m/>
    <m/>
    <m/>
    <m/>
    <x v="1"/>
    <m/>
    <n v="0"/>
    <n v="-547.70000000000005"/>
    <x v="3"/>
    <x v="1"/>
  </r>
  <r>
    <d v="2023-05-31T00:00:00"/>
    <s v="Trident Super Line"/>
    <x v="3"/>
    <n v="64"/>
    <n v="109296"/>
    <n v="1"/>
    <n v="538"/>
    <d v="2023-06-01T00:00:00"/>
    <s v="Single line"/>
    <n v="109296"/>
    <n v="1"/>
    <n v="538"/>
    <s v="Auto "/>
    <x v="2"/>
    <n v="23031"/>
    <n v="544.78448639999999"/>
    <n v="6.7844863999999916"/>
    <x v="3"/>
    <x v="2"/>
  </r>
  <r>
    <d v="2023-05-31T00:00:00"/>
    <s v="Trident Super Line"/>
    <x v="3"/>
    <n v="64"/>
    <n v="109297"/>
    <n v="1"/>
    <n v="535.20000000000005"/>
    <d v="2023-06-01T00:00:00"/>
    <s v="Single line"/>
    <n v="109297"/>
    <n v="1"/>
    <n v="535.20000000000005"/>
    <s v="Auto "/>
    <x v="2"/>
    <n v="23039"/>
    <n v="544.97372160000009"/>
    <n v="9.7737216000000444"/>
    <x v="3"/>
    <x v="2"/>
  </r>
  <r>
    <d v="2023-05-31T00:00:00"/>
    <s v="Trident Super Line"/>
    <x v="3"/>
    <n v="64"/>
    <n v="109298"/>
    <n v="1"/>
    <n v="535.6"/>
    <d v="2023-06-02T00:00:00"/>
    <s v="Single line"/>
    <n v="109298"/>
    <n v="1"/>
    <n v="535.6"/>
    <s v="Lino"/>
    <x v="2"/>
    <n v="23014"/>
    <n v="544.38236160000008"/>
    <n v="8.7823616000000584"/>
    <x v="3"/>
    <x v="2"/>
  </r>
  <r>
    <d v="2023-05-31T00:00:00"/>
    <s v="Trident Super Line"/>
    <x v="3"/>
    <n v="64"/>
    <n v="110702"/>
    <n v="1"/>
    <n v="498.9"/>
    <d v="2023-05-31T00:00:00"/>
    <s v="Single line"/>
    <n v="110702"/>
    <n v="1"/>
    <n v="498.9"/>
    <s v="Auto "/>
    <x v="2"/>
    <n v="21312"/>
    <n v="504.1225728"/>
    <n v="5.2225728000000231"/>
    <x v="3"/>
    <x v="2"/>
  </r>
  <r>
    <d v="2023-05-31T00:00:00"/>
    <s v="Trident Super Line"/>
    <x v="3"/>
    <n v="64"/>
    <n v="110703"/>
    <n v="1"/>
    <n v="503.1"/>
    <d v="2023-06-02T00:00:00"/>
    <s v="Single line"/>
    <n v="110703"/>
    <n v="1"/>
    <n v="503.1"/>
    <s v="Lino"/>
    <x v="2"/>
    <n v="21298"/>
    <n v="503.79141119999997"/>
    <n v="0.69141119999994771"/>
    <x v="3"/>
    <x v="2"/>
  </r>
  <r>
    <d v="2023-05-31T00:00:00"/>
    <s v="Trident Super Line"/>
    <x v="3"/>
    <n v="64"/>
    <n v="110704"/>
    <n v="1"/>
    <n v="499"/>
    <d v="2023-06-02T00:00:00"/>
    <s v="Single line"/>
    <n v="110704"/>
    <n v="1"/>
    <n v="499"/>
    <s v="Lino"/>
    <x v="2"/>
    <n v="21288"/>
    <n v="503.55486720000005"/>
    <n v="4.5548672000000465"/>
    <x v="3"/>
    <x v="2"/>
  </r>
  <r>
    <d v="2023-05-31T00:00:00"/>
    <s v="Trident Super Line"/>
    <x v="3"/>
    <n v="64"/>
    <n v="110706"/>
    <n v="1"/>
    <n v="485.2"/>
    <d v="2023-05-31T00:00:00"/>
    <s v="Single line"/>
    <n v="110706"/>
    <n v="1"/>
    <n v="485.2"/>
    <s v="Auto "/>
    <x v="2"/>
    <n v="20481"/>
    <n v="484.46576639999989"/>
    <n v="-0.73423360000009552"/>
    <x v="3"/>
    <x v="2"/>
  </r>
  <r>
    <d v="2023-05-31T00:00:00"/>
    <s v="Trident Super Line"/>
    <x v="3"/>
    <n v="64"/>
    <n v="110707"/>
    <n v="1"/>
    <n v="484.6"/>
    <d v="2023-05-31T00:00:00"/>
    <s v="Single line"/>
    <n v="110707"/>
    <n v="1"/>
    <n v="484.6"/>
    <s v="Auto "/>
    <x v="2"/>
    <n v="20453"/>
    <n v="483.80344320000006"/>
    <n v="-0.7965567999999621"/>
    <x v="3"/>
    <x v="2"/>
  </r>
  <r>
    <d v="2023-05-31T00:00:00"/>
    <s v="Trident Super Line"/>
    <x v="3"/>
    <n v="64"/>
    <n v="110708"/>
    <n v="1"/>
    <n v="490.3"/>
    <d v="2023-05-31T00:00:00"/>
    <s v="Hindi /G"/>
    <n v="110708"/>
    <n v="1"/>
    <n v="490.3"/>
    <s v="Lino"/>
    <x v="2"/>
    <n v="20468"/>
    <n v="484.15825920000003"/>
    <n v="-6.1417407999999796"/>
    <x v="3"/>
    <x v="2"/>
  </r>
  <r>
    <d v="2023-05-31T00:00:00"/>
    <s v="Trident Super Line"/>
    <x v="3"/>
    <n v="64"/>
    <n v="110753"/>
    <n v="1"/>
    <n v="542.29999999999995"/>
    <m/>
    <m/>
    <m/>
    <m/>
    <m/>
    <m/>
    <x v="1"/>
    <m/>
    <n v="0"/>
    <n v="-542.29999999999995"/>
    <x v="3"/>
    <x v="1"/>
  </r>
  <r>
    <d v="2023-05-31T00:00:00"/>
    <s v="Trident Super Line"/>
    <x v="3"/>
    <n v="64"/>
    <n v="110754"/>
    <n v="1"/>
    <n v="545.5"/>
    <m/>
    <m/>
    <m/>
    <m/>
    <m/>
    <m/>
    <x v="1"/>
    <m/>
    <n v="0"/>
    <n v="-545.5"/>
    <x v="3"/>
    <x v="1"/>
  </r>
  <r>
    <d v="2023-05-31T00:00:00"/>
    <s v="Trident Super Line"/>
    <x v="3"/>
    <n v="64"/>
    <n v="110755"/>
    <n v="1"/>
    <n v="541.5"/>
    <m/>
    <m/>
    <m/>
    <m/>
    <m/>
    <m/>
    <x v="1"/>
    <m/>
    <n v="0"/>
    <n v="-541.5"/>
    <x v="3"/>
    <x v="1"/>
  </r>
  <r>
    <d v="2023-05-31T00:00:00"/>
    <s v="Trident Super Line"/>
    <x v="3"/>
    <n v="64"/>
    <n v="110757"/>
    <n v="1"/>
    <n v="547.4"/>
    <d v="2023-06-02T00:00:00"/>
    <s v="Single line"/>
    <n v="110757"/>
    <n v="1"/>
    <n v="547.4"/>
    <s v="Lino"/>
    <x v="2"/>
    <n v="23419"/>
    <n v="553.96239360000004"/>
    <n v="6.562393600000064"/>
    <x v="3"/>
    <x v="2"/>
  </r>
  <r>
    <d v="2023-05-31T00:00:00"/>
    <s v="Trident Super Line"/>
    <x v="3"/>
    <n v="64"/>
    <n v="110758"/>
    <n v="1"/>
    <n v="546.29999999999995"/>
    <d v="2023-06-04T00:00:00"/>
    <s v="Single line"/>
    <n v="110758"/>
    <n v="1"/>
    <n v="546.29999999999995"/>
    <s v="Auto "/>
    <x v="2"/>
    <n v="24475"/>
    <n v="578.94143999999994"/>
    <n v="32.641439999999989"/>
    <x v="3"/>
    <x v="2"/>
  </r>
  <r>
    <d v="2023-05-31T00:00:00"/>
    <s v="Trident Super Line"/>
    <x v="3"/>
    <n v="64"/>
    <n v="110759"/>
    <n v="1"/>
    <n v="543.9"/>
    <m/>
    <m/>
    <m/>
    <m/>
    <m/>
    <m/>
    <x v="1"/>
    <m/>
    <n v="0"/>
    <n v="-543.9"/>
    <x v="3"/>
    <x v="1"/>
  </r>
  <r>
    <d v="2023-05-31T00:00:00"/>
    <s v="Trident Super Line"/>
    <x v="3"/>
    <n v="64"/>
    <n v="110761"/>
    <n v="1"/>
    <n v="542.29999999999995"/>
    <d v="2023-06-03T00:00:00"/>
    <s v="Single line"/>
    <n v="110761"/>
    <n v="1"/>
    <n v="542.29999999999995"/>
    <s v="Lino"/>
    <x v="2"/>
    <n v="23190"/>
    <n v="548.54553599999997"/>
    <n v="6.2455360000000155"/>
    <x v="3"/>
    <x v="2"/>
  </r>
  <r>
    <d v="2023-05-31T00:00:00"/>
    <s v="Trident Super Line"/>
    <x v="3"/>
    <n v="64"/>
    <n v="110762"/>
    <n v="1"/>
    <n v="545.4"/>
    <d v="2023-06-04T00:00:00"/>
    <s v="Single line"/>
    <n v="110762"/>
    <n v="1"/>
    <n v="545.4"/>
    <s v="Auto "/>
    <x v="2"/>
    <n v="23483"/>
    <n v="555.47627520000003"/>
    <n v="10.076275200000055"/>
    <x v="3"/>
    <x v="2"/>
  </r>
  <r>
    <d v="2023-05-31T00:00:00"/>
    <s v="Trident Super Line"/>
    <x v="3"/>
    <n v="64"/>
    <n v="110763"/>
    <n v="1"/>
    <n v="542.5"/>
    <m/>
    <m/>
    <m/>
    <m/>
    <m/>
    <m/>
    <x v="1"/>
    <m/>
    <n v="0"/>
    <n v="-542.5"/>
    <x v="3"/>
    <x v="1"/>
  </r>
  <r>
    <d v="2023-05-31T00:00:00"/>
    <s v="Trident Super Line"/>
    <x v="3"/>
    <n v="64"/>
    <n v="110765"/>
    <n v="1"/>
    <n v="546.6"/>
    <d v="2023-06-04T00:00:00"/>
    <s v="Single line"/>
    <n v="110765"/>
    <n v="1"/>
    <n v="546.6"/>
    <s v="Auto "/>
    <x v="2"/>
    <n v="23440"/>
    <n v="554.45913599999994"/>
    <n v="7.8591359999999213"/>
    <x v="3"/>
    <x v="2"/>
  </r>
  <r>
    <d v="2023-05-31T00:00:00"/>
    <s v="Trident Super Line"/>
    <x v="3"/>
    <n v="64"/>
    <n v="110766"/>
    <n v="1"/>
    <n v="547.20000000000005"/>
    <d v="2023-06-02T00:00:00"/>
    <s v="Single line"/>
    <n v="110766"/>
    <n v="1"/>
    <n v="547.20000000000005"/>
    <s v="Lino"/>
    <x v="2"/>
    <n v="23768"/>
    <n v="562.21777919999988"/>
    <n v="15.017779199999836"/>
    <x v="3"/>
    <x v="2"/>
  </r>
  <r>
    <d v="2023-05-31T00:00:00"/>
    <s v="Trident Super Line"/>
    <x v="3"/>
    <n v="64"/>
    <n v="110767"/>
    <n v="1"/>
    <n v="549.9"/>
    <m/>
    <m/>
    <m/>
    <m/>
    <m/>
    <m/>
    <x v="1"/>
    <m/>
    <n v="0"/>
    <n v="-549.9"/>
    <x v="3"/>
    <x v="1"/>
  </r>
  <r>
    <d v="2023-05-31T00:00:00"/>
    <s v="Trident Super Line"/>
    <x v="3"/>
    <n v="64"/>
    <n v="110769"/>
    <n v="1"/>
    <n v="536.5"/>
    <d v="2023-05-31T00:00:00"/>
    <s v="Single line"/>
    <n v="110769"/>
    <n v="1"/>
    <n v="536.5"/>
    <s v="Auto "/>
    <x v="2"/>
    <n v="22946"/>
    <n v="542.77386239999998"/>
    <n v="6.2738623999999845"/>
    <x v="3"/>
    <x v="2"/>
  </r>
  <r>
    <d v="2023-05-31T00:00:00"/>
    <s v="Trident Super Line"/>
    <x v="3"/>
    <n v="64"/>
    <n v="110770"/>
    <n v="1"/>
    <n v="533.4"/>
    <d v="2023-06-03T00:00:00"/>
    <s v="Single line"/>
    <n v="110770"/>
    <n v="1"/>
    <n v="533.4"/>
    <s v="Lino"/>
    <x v="2"/>
    <n v="22933"/>
    <n v="542.46635519999995"/>
    <n v="9.0663551999999754"/>
    <x v="3"/>
    <x v="2"/>
  </r>
  <r>
    <d v="2023-05-31T00:00:00"/>
    <s v="Trident Super Line"/>
    <x v="3"/>
    <n v="64"/>
    <n v="110771"/>
    <n v="1"/>
    <n v="533"/>
    <d v="2023-06-02T00:00:00"/>
    <s v="Single line"/>
    <n v="110771"/>
    <n v="1"/>
    <n v="533"/>
    <s v="Lino"/>
    <x v="2"/>
    <n v="22943"/>
    <n v="542.70289920000005"/>
    <n v="9.7028992000000471"/>
    <x v="3"/>
    <x v="2"/>
  </r>
  <r>
    <d v="2023-05-31T00:00:00"/>
    <s v="Trident Super Line"/>
    <x v="3"/>
    <n v="64"/>
    <n v="110773"/>
    <n v="1"/>
    <n v="533.70000000000005"/>
    <m/>
    <m/>
    <m/>
    <m/>
    <m/>
    <m/>
    <x v="1"/>
    <m/>
    <n v="0"/>
    <n v="-533.70000000000005"/>
    <x v="3"/>
    <x v="1"/>
  </r>
  <r>
    <d v="2023-05-31T00:00:00"/>
    <s v="Trident Super Line"/>
    <x v="3"/>
    <n v="64"/>
    <n v="110774"/>
    <n v="1"/>
    <n v="536.9"/>
    <m/>
    <m/>
    <m/>
    <m/>
    <m/>
    <m/>
    <x v="1"/>
    <m/>
    <n v="0"/>
    <n v="-536.9"/>
    <x v="3"/>
    <x v="1"/>
  </r>
  <r>
    <d v="2023-05-31T00:00:00"/>
    <s v="Trident Super Line"/>
    <x v="3"/>
    <n v="64"/>
    <n v="110775"/>
    <n v="1"/>
    <n v="534.4"/>
    <d v="2023-06-04T00:00:00"/>
    <s v="Single line"/>
    <n v="110775"/>
    <n v="1"/>
    <n v="534.4"/>
    <s v="Auto "/>
    <x v="2"/>
    <n v="22912"/>
    <n v="541.96961279999994"/>
    <n v="7.569612799999959"/>
    <x v="3"/>
    <x v="2"/>
  </r>
  <r>
    <d v="2023-05-31T00:00:00"/>
    <s v="Trident Super Line"/>
    <x v="3"/>
    <n v="64"/>
    <n v="110784"/>
    <n v="1"/>
    <n v="539.79999999999995"/>
    <m/>
    <m/>
    <m/>
    <m/>
    <m/>
    <m/>
    <x v="1"/>
    <m/>
    <n v="0"/>
    <n v="-539.79999999999995"/>
    <x v="3"/>
    <x v="1"/>
  </r>
  <r>
    <d v="2023-05-31T00:00:00"/>
    <s v="Trident Super Line"/>
    <x v="3"/>
    <n v="64"/>
    <n v="110785"/>
    <n v="1"/>
    <n v="541"/>
    <d v="2023-06-02T00:00:00"/>
    <s v="Single line"/>
    <n v="110785"/>
    <n v="1"/>
    <n v="541"/>
    <s v="Lino"/>
    <x v="2"/>
    <n v="23330"/>
    <n v="551.85715199999993"/>
    <n v="10.857151999999928"/>
    <x v="3"/>
    <x v="2"/>
  </r>
  <r>
    <d v="2023-05-31T00:00:00"/>
    <s v="Trident Super Line"/>
    <x v="3"/>
    <n v="64"/>
    <n v="110787"/>
    <n v="1"/>
    <n v="543.20000000000005"/>
    <d v="2023-06-04T00:00:00"/>
    <s v="Single line"/>
    <n v="110787"/>
    <n v="1"/>
    <n v="543.20000000000005"/>
    <s v="Auto "/>
    <x v="2"/>
    <n v="23337"/>
    <n v="552.02273279999997"/>
    <n v="8.8227327999999261"/>
    <x v="3"/>
    <x v="2"/>
  </r>
  <r>
    <d v="2023-05-31T00:00:00"/>
    <s v="Trident Super Line"/>
    <x v="3"/>
    <n v="64"/>
    <n v="110788"/>
    <n v="1"/>
    <n v="537.20000000000005"/>
    <d v="2023-06-02T00:00:00"/>
    <s v="Single line"/>
    <n v="110788"/>
    <n v="1"/>
    <n v="537.20000000000005"/>
    <s v="Lino"/>
    <x v="2"/>
    <n v="23234"/>
    <n v="549.5863296"/>
    <n v="12.386329599999954"/>
    <x v="3"/>
    <x v="2"/>
  </r>
  <r>
    <d v="2023-05-31T00:00:00"/>
    <s v="Trident Super Line"/>
    <x v="3"/>
    <n v="64"/>
    <n v="110789"/>
    <n v="1"/>
    <n v="538.79999999999995"/>
    <d v="2023-05-31T00:00:00"/>
    <s v="Single line"/>
    <n v="110789"/>
    <n v="1"/>
    <n v="538.79999999999995"/>
    <s v="Auto "/>
    <x v="2"/>
    <n v="23044"/>
    <n v="545.09199360000002"/>
    <n v="6.2919936000000689"/>
    <x v="3"/>
    <x v="2"/>
  </r>
  <r>
    <d v="2023-05-31T00:00:00"/>
    <s v="Trident Super Line"/>
    <x v="3"/>
    <n v="64"/>
    <n v="110791"/>
    <n v="1"/>
    <n v="558.20000000000005"/>
    <d v="2023-06-02T00:00:00"/>
    <s v="Single line"/>
    <n v="110791"/>
    <n v="1"/>
    <n v="558.20000000000005"/>
    <s v="Lino"/>
    <x v="2"/>
    <n v="23864"/>
    <n v="564.48860160000004"/>
    <n v="6.2886015999999927"/>
    <x v="3"/>
    <x v="2"/>
  </r>
  <r>
    <d v="2023-05-31T00:00:00"/>
    <s v="Trident Super Line"/>
    <x v="3"/>
    <n v="64"/>
    <n v="110793"/>
    <n v="1"/>
    <n v="555.9"/>
    <d v="2023-06-03T00:00:00"/>
    <s v="Single line"/>
    <n v="110793"/>
    <n v="1"/>
    <n v="555.9"/>
    <s v="Lino"/>
    <x v="2"/>
    <n v="23875"/>
    <n v="564.74880000000007"/>
    <n v="8.8488000000000966"/>
    <x v="3"/>
    <x v="2"/>
  </r>
  <r>
    <d v="2023-05-31T00:00:00"/>
    <s v="Trident Super Line"/>
    <x v="3"/>
    <n v="64"/>
    <n v="110796"/>
    <n v="1"/>
    <n v="534.79999999999995"/>
    <d v="2023-06-02T00:00:00"/>
    <s v="Single line"/>
    <n v="110796"/>
    <n v="1"/>
    <n v="534.79999999999995"/>
    <s v="Lino"/>
    <x v="2"/>
    <n v="22980"/>
    <n v="543.57811200000003"/>
    <n v="8.7781120000000783"/>
    <x v="3"/>
    <x v="2"/>
  </r>
  <r>
    <d v="2023-05-31T00:00:00"/>
    <s v="Trident Super Line"/>
    <x v="3"/>
    <n v="64"/>
    <n v="110859"/>
    <n v="1"/>
    <n v="541.79999999999995"/>
    <d v="2023-06-02T00:00:00"/>
    <s v="Single line"/>
    <n v="110859"/>
    <n v="1"/>
    <n v="541.79999999999995"/>
    <s v="Lino"/>
    <x v="2"/>
    <n v="23250"/>
    <n v="549.96480000000008"/>
    <n v="8.1648000000001275"/>
    <x v="3"/>
    <x v="2"/>
  </r>
  <r>
    <d v="2023-05-31T00:00:00"/>
    <s v="Trident Super Line"/>
    <x v="3"/>
    <n v="64"/>
    <n v="110918"/>
    <n v="1"/>
    <n v="554.70000000000005"/>
    <d v="2023-06-01T00:00:00"/>
    <s v="Single line"/>
    <n v="110918"/>
    <n v="1"/>
    <n v="554.70000000000005"/>
    <s v="Auto "/>
    <x v="2"/>
    <n v="23875"/>
    <n v="564.74880000000007"/>
    <n v="10.048800000000028"/>
    <x v="3"/>
    <x v="2"/>
  </r>
  <r>
    <d v="2023-05-31T00:00:00"/>
    <s v="Trident Super Line"/>
    <x v="3"/>
    <n v="64"/>
    <n v="111146"/>
    <n v="1"/>
    <n v="514.20000000000005"/>
    <d v="2023-05-31T00:00:00"/>
    <s v="Hindi /G"/>
    <n v="111146"/>
    <n v="1"/>
    <n v="514.20000000000005"/>
    <s v="Lino"/>
    <x v="2"/>
    <n v="21959"/>
    <n v="519.42696959999989"/>
    <n v="5.2269695999998476"/>
    <x v="3"/>
    <x v="2"/>
  </r>
  <r>
    <d v="2023-06-01T00:00:00"/>
    <s v="Trident Super Line"/>
    <x v="3"/>
    <n v="64"/>
    <n v="110903"/>
    <n v="1"/>
    <n v="495.4"/>
    <d v="2023-06-01T00:00:00"/>
    <s v="Index"/>
    <n v="110903"/>
    <n v="1"/>
    <n v="495.4"/>
    <s v="Lino"/>
    <x v="2"/>
    <n v="21092"/>
    <n v="498.91860479999997"/>
    <n v="3.5186047999999914"/>
    <x v="3"/>
    <x v="2"/>
  </r>
  <r>
    <d v="2023-06-01T00:00:00"/>
    <s v="Trident Super Line"/>
    <x v="3"/>
    <n v="64"/>
    <n v="110930"/>
    <n v="1"/>
    <n v="543.6"/>
    <d v="2023-06-01T00:00:00"/>
    <s v="Single line"/>
    <n v="110930"/>
    <n v="1"/>
    <n v="543.6"/>
    <s v="Auto "/>
    <x v="2"/>
    <n v="23531"/>
    <n v="556.61168640000005"/>
    <n v="13.011686400000031"/>
    <x v="3"/>
    <x v="2"/>
  </r>
  <r>
    <d v="2023-06-01T00:00:00"/>
    <s v="Trident Super Line"/>
    <x v="3"/>
    <n v="64"/>
    <n v="110940"/>
    <n v="1"/>
    <n v="533.1"/>
    <d v="2023-06-01T00:00:00"/>
    <s v="Index"/>
    <n v="110940"/>
    <n v="1"/>
    <n v="533.1"/>
    <s v="Lino"/>
    <x v="2"/>
    <n v="22523"/>
    <n v="532.76805119999995"/>
    <n v="-0.33194880000007743"/>
    <x v="3"/>
    <x v="2"/>
  </r>
  <r>
    <d v="2023-06-01T00:00:00"/>
    <s v="Trident Super Line"/>
    <x v="3"/>
    <n v="64"/>
    <n v="110948"/>
    <n v="1"/>
    <n v="535.70000000000005"/>
    <d v="2023-06-01T00:00:00"/>
    <s v="Index"/>
    <n v="110948"/>
    <n v="1"/>
    <n v="535.70000000000005"/>
    <s v="Lino"/>
    <x v="2"/>
    <n v="22870"/>
    <n v="540.97612800000002"/>
    <n v="5.2761279999999715"/>
    <x v="3"/>
    <x v="2"/>
  </r>
  <r>
    <d v="2023-06-01T00:00:00"/>
    <s v="Trident Super Line"/>
    <x v="3"/>
    <n v="64"/>
    <n v="110953"/>
    <n v="1"/>
    <n v="525.29999999999995"/>
    <d v="2023-06-01T00:00:00"/>
    <s v="Single line"/>
    <n v="110953"/>
    <n v="1"/>
    <n v="525.29999999999995"/>
    <s v="Lino"/>
    <x v="2"/>
    <n v="22605"/>
    <n v="534.70771200000001"/>
    <n v="9.4077120000000605"/>
    <x v="3"/>
    <x v="2"/>
  </r>
  <r>
    <d v="2023-06-01T00:00:00"/>
    <s v="Trident Super Line"/>
    <x v="3"/>
    <n v="64"/>
    <n v="110958"/>
    <n v="1"/>
    <n v="528.70000000000005"/>
    <d v="2023-06-02T00:00:00"/>
    <s v="Single line"/>
    <n v="110958"/>
    <n v="1"/>
    <n v="528.70000000000005"/>
    <s v="Lino"/>
    <x v="2"/>
    <n v="22675"/>
    <n v="536.36351999999999"/>
    <n v="7.6635199999999486"/>
    <x v="3"/>
    <x v="2"/>
  </r>
  <r>
    <d v="2023-06-01T00:00:00"/>
    <s v="Trident Super Line"/>
    <x v="3"/>
    <n v="64"/>
    <n v="111118"/>
    <n v="1"/>
    <n v="532"/>
    <d v="2023-06-02T00:00:00"/>
    <s v="Single line"/>
    <n v="111118"/>
    <n v="1"/>
    <n v="532"/>
    <s v="Lino"/>
    <x v="2"/>
    <n v="22939"/>
    <n v="542.60828159999994"/>
    <n v="10.608281599999941"/>
    <x v="3"/>
    <x v="2"/>
  </r>
  <r>
    <d v="2023-06-01T00:00:00"/>
    <s v="Trident Super Line"/>
    <x v="3"/>
    <n v="64"/>
    <n v="111123"/>
    <n v="1"/>
    <n v="514.29999999999995"/>
    <d v="2023-06-01T00:00:00"/>
    <s v="Single line"/>
    <n v="111123"/>
    <n v="1"/>
    <n v="514.29999999999995"/>
    <s v="Auto "/>
    <x v="2"/>
    <n v="22098"/>
    <n v="522.71493120000002"/>
    <n v="8.4149312000000691"/>
    <x v="3"/>
    <x v="2"/>
  </r>
  <r>
    <d v="2023-06-01T00:00:00"/>
    <s v="Trident Super Line"/>
    <x v="3"/>
    <n v="64"/>
    <n v="111128"/>
    <n v="1"/>
    <n v="538.4"/>
    <m/>
    <m/>
    <m/>
    <m/>
    <m/>
    <m/>
    <x v="1"/>
    <m/>
    <n v="0"/>
    <n v="-538.4"/>
    <x v="3"/>
    <x v="1"/>
  </r>
  <r>
    <d v="2023-06-01T00:00:00"/>
    <s v="Trident Super Line"/>
    <x v="3"/>
    <n v="64"/>
    <n v="111151"/>
    <n v="1"/>
    <n v="487.7"/>
    <d v="2023-06-01T00:00:00"/>
    <s v="Single line"/>
    <n v="111151"/>
    <n v="1"/>
    <n v="487.7"/>
    <s v="Lino"/>
    <x v="2"/>
    <n v="21075"/>
    <n v="498.51648000000006"/>
    <n v="10.81648000000007"/>
    <x v="3"/>
    <x v="2"/>
  </r>
  <r>
    <d v="2023-06-02T00:00:00"/>
    <s v="Trident Super Line"/>
    <x v="2"/>
    <n v="54"/>
    <n v="111520"/>
    <n v="1"/>
    <n v="571.20000000000005"/>
    <m/>
    <m/>
    <m/>
    <m/>
    <m/>
    <m/>
    <x v="1"/>
    <m/>
    <n v="0"/>
    <n v="-571.20000000000005"/>
    <x v="2"/>
    <x v="1"/>
  </r>
  <r>
    <d v="2023-06-02T00:00:00"/>
    <s v="Trident Super Line"/>
    <x v="2"/>
    <n v="54"/>
    <n v="111591"/>
    <n v="1"/>
    <n v="556.79999999999995"/>
    <m/>
    <m/>
    <m/>
    <m/>
    <m/>
    <m/>
    <x v="1"/>
    <m/>
    <n v="0"/>
    <n v="-556.79999999999995"/>
    <x v="2"/>
    <x v="1"/>
  </r>
  <r>
    <d v="2023-06-02T00:00:00"/>
    <s v="Trident Super Line"/>
    <x v="2"/>
    <n v="54"/>
    <n v="111592"/>
    <n v="1"/>
    <n v="566"/>
    <m/>
    <m/>
    <m/>
    <m/>
    <m/>
    <m/>
    <x v="1"/>
    <m/>
    <n v="0"/>
    <n v="-566"/>
    <x v="2"/>
    <x v="1"/>
  </r>
  <r>
    <d v="2023-06-02T00:00:00"/>
    <s v="Trident Super Line"/>
    <x v="2"/>
    <n v="54"/>
    <n v="111602"/>
    <n v="1"/>
    <n v="522.70000000000005"/>
    <m/>
    <m/>
    <m/>
    <m/>
    <m/>
    <m/>
    <x v="1"/>
    <m/>
    <n v="0"/>
    <n v="-522.70000000000005"/>
    <x v="2"/>
    <x v="1"/>
  </r>
  <r>
    <d v="2023-06-02T00:00:00"/>
    <s v="Trident Super Line"/>
    <x v="2"/>
    <n v="54"/>
    <n v="111609"/>
    <n v="1"/>
    <n v="565.4"/>
    <m/>
    <m/>
    <m/>
    <m/>
    <m/>
    <m/>
    <x v="1"/>
    <m/>
    <n v="0"/>
    <n v="-565.4"/>
    <x v="2"/>
    <x v="1"/>
  </r>
  <r>
    <d v="2023-06-02T00:00:00"/>
    <s v="Trident Super Line"/>
    <x v="2"/>
    <n v="54"/>
    <n v="112262"/>
    <n v="1"/>
    <n v="563.5"/>
    <m/>
    <m/>
    <m/>
    <m/>
    <m/>
    <m/>
    <x v="1"/>
    <m/>
    <n v="0"/>
    <n v="-563.5"/>
    <x v="2"/>
    <x v="1"/>
  </r>
  <r>
    <d v="2023-06-02T00:00:00"/>
    <s v="Trident Super Line"/>
    <x v="2"/>
    <n v="54"/>
    <n v="112274"/>
    <n v="1"/>
    <n v="550.9"/>
    <m/>
    <m/>
    <m/>
    <m/>
    <m/>
    <m/>
    <x v="1"/>
    <m/>
    <n v="0"/>
    <n v="-550.9"/>
    <x v="2"/>
    <x v="1"/>
  </r>
  <r>
    <d v="2023-06-02T00:00:00"/>
    <s v="Trident Super Line"/>
    <x v="2"/>
    <n v="54"/>
    <n v="112278"/>
    <n v="1"/>
    <n v="595.79999999999995"/>
    <m/>
    <m/>
    <m/>
    <m/>
    <m/>
    <m/>
    <x v="1"/>
    <m/>
    <n v="0"/>
    <n v="-595.79999999999995"/>
    <x v="2"/>
    <x v="1"/>
  </r>
  <r>
    <d v="2023-06-02T00:00:00"/>
    <s v="Trident Super Line"/>
    <x v="2"/>
    <n v="54"/>
    <n v="112282"/>
    <n v="1"/>
    <n v="601"/>
    <m/>
    <m/>
    <m/>
    <m/>
    <m/>
    <m/>
    <x v="1"/>
    <m/>
    <n v="0"/>
    <n v="-601"/>
    <x v="2"/>
    <x v="1"/>
  </r>
  <r>
    <d v="2023-06-02T00:00:00"/>
    <s v="Trident Super Line"/>
    <x v="2"/>
    <n v="54"/>
    <n v="112285"/>
    <n v="1"/>
    <n v="596.1"/>
    <m/>
    <m/>
    <m/>
    <m/>
    <m/>
    <m/>
    <x v="1"/>
    <m/>
    <n v="0"/>
    <n v="-596.1"/>
    <x v="2"/>
    <x v="1"/>
  </r>
  <r>
    <d v="2023-06-02T00:00:00"/>
    <s v="Trident Super Line"/>
    <x v="2"/>
    <n v="54"/>
    <n v="112290"/>
    <n v="1"/>
    <n v="576.1"/>
    <m/>
    <m/>
    <m/>
    <m/>
    <m/>
    <m/>
    <x v="1"/>
    <m/>
    <n v="0"/>
    <n v="-576.1"/>
    <x v="2"/>
    <x v="1"/>
  </r>
  <r>
    <d v="2023-06-02T00:00:00"/>
    <s v="Trident Super Line"/>
    <x v="2"/>
    <n v="54"/>
    <n v="112299"/>
    <n v="1"/>
    <n v="552.5"/>
    <m/>
    <m/>
    <m/>
    <m/>
    <m/>
    <m/>
    <x v="1"/>
    <m/>
    <n v="0"/>
    <n v="-552.5"/>
    <x v="2"/>
    <x v="1"/>
  </r>
  <r>
    <d v="2023-06-02T00:00:00"/>
    <s v="Trident Super Line"/>
    <x v="2"/>
    <n v="54"/>
    <n v="112300"/>
    <n v="1"/>
    <n v="593.29999999999995"/>
    <m/>
    <m/>
    <m/>
    <m/>
    <m/>
    <m/>
    <x v="1"/>
    <m/>
    <n v="0"/>
    <n v="-593.29999999999995"/>
    <x v="2"/>
    <x v="1"/>
  </r>
  <r>
    <d v="2023-06-02T00:00:00"/>
    <s v="Trident Super Line"/>
    <x v="2"/>
    <n v="54"/>
    <n v="112305"/>
    <n v="1"/>
    <n v="577.70000000000005"/>
    <m/>
    <m/>
    <m/>
    <m/>
    <m/>
    <m/>
    <x v="1"/>
    <m/>
    <n v="0"/>
    <n v="-577.70000000000005"/>
    <x v="2"/>
    <x v="1"/>
  </r>
  <r>
    <d v="2023-06-02T00:00:00"/>
    <s v="Trident Super Line"/>
    <x v="2"/>
    <n v="54"/>
    <n v="112311"/>
    <n v="1"/>
    <n v="613.29999999999995"/>
    <m/>
    <m/>
    <m/>
    <m/>
    <m/>
    <m/>
    <x v="1"/>
    <m/>
    <n v="0"/>
    <n v="-613.29999999999995"/>
    <x v="2"/>
    <x v="1"/>
  </r>
  <r>
    <d v="2023-06-02T00:00:00"/>
    <s v="Trident Super Line"/>
    <x v="2"/>
    <n v="54"/>
    <n v="112318"/>
    <n v="1"/>
    <n v="603.20000000000005"/>
    <m/>
    <m/>
    <m/>
    <m/>
    <m/>
    <m/>
    <x v="1"/>
    <m/>
    <n v="0"/>
    <n v="-603.20000000000005"/>
    <x v="2"/>
    <x v="1"/>
  </r>
  <r>
    <d v="2023-06-02T00:00:00"/>
    <s v="Trident Super Line"/>
    <x v="2"/>
    <n v="54"/>
    <n v="112325"/>
    <n v="1"/>
    <n v="598.29999999999995"/>
    <m/>
    <m/>
    <m/>
    <m/>
    <m/>
    <m/>
    <x v="1"/>
    <m/>
    <n v="0"/>
    <n v="-598.29999999999995"/>
    <x v="2"/>
    <x v="1"/>
  </r>
  <r>
    <d v="2023-06-02T00:00:00"/>
    <s v="Trident Super Line"/>
    <x v="2"/>
    <n v="54"/>
    <n v="112335"/>
    <n v="1"/>
    <n v="612.70000000000005"/>
    <m/>
    <m/>
    <m/>
    <m/>
    <m/>
    <m/>
    <x v="1"/>
    <m/>
    <n v="0"/>
    <n v="-612.70000000000005"/>
    <x v="2"/>
    <x v="1"/>
  </r>
  <r>
    <d v="2023-06-02T00:00:00"/>
    <s v="Trident Super Line"/>
    <x v="2"/>
    <n v="54"/>
    <n v="112340"/>
    <n v="1"/>
    <n v="630.29999999999995"/>
    <m/>
    <m/>
    <m/>
    <m/>
    <m/>
    <m/>
    <x v="1"/>
    <m/>
    <n v="0"/>
    <n v="-630.29999999999995"/>
    <x v="2"/>
    <x v="1"/>
  </r>
  <r>
    <d v="2023-06-02T00:00:00"/>
    <s v="Trident Super Line"/>
    <x v="2"/>
    <n v="54"/>
    <n v="112345"/>
    <n v="1"/>
    <n v="610.6"/>
    <m/>
    <m/>
    <m/>
    <m/>
    <m/>
    <m/>
    <x v="1"/>
    <m/>
    <n v="0"/>
    <n v="-610.6"/>
    <x v="2"/>
    <x v="1"/>
  </r>
  <r>
    <d v="2023-06-02T00:00:00"/>
    <s v="Trident Super Line"/>
    <x v="2"/>
    <n v="54"/>
    <n v="112350"/>
    <n v="1"/>
    <n v="616.4"/>
    <m/>
    <m/>
    <m/>
    <m/>
    <m/>
    <m/>
    <x v="1"/>
    <m/>
    <n v="0"/>
    <n v="-616.4"/>
    <x v="2"/>
    <x v="1"/>
  </r>
  <r>
    <d v="2023-06-02T00:00:00"/>
    <s v="Trident Super Line"/>
    <x v="2"/>
    <n v="54"/>
    <n v="112355"/>
    <n v="1"/>
    <n v="486.7"/>
    <m/>
    <m/>
    <m/>
    <m/>
    <m/>
    <m/>
    <x v="1"/>
    <m/>
    <n v="0"/>
    <n v="-486.7"/>
    <x v="2"/>
    <x v="1"/>
  </r>
  <r>
    <d v="2023-06-02T00:00:00"/>
    <s v="Trident Super Line"/>
    <x v="2"/>
    <n v="54"/>
    <n v="112361"/>
    <n v="1"/>
    <n v="480.2"/>
    <m/>
    <m/>
    <m/>
    <m/>
    <m/>
    <m/>
    <x v="1"/>
    <m/>
    <n v="0"/>
    <n v="-480.2"/>
    <x v="2"/>
    <x v="1"/>
  </r>
  <r>
    <d v="2023-06-02T00:00:00"/>
    <s v="Trident Super Line"/>
    <x v="2"/>
    <n v="54"/>
    <n v="112366"/>
    <n v="1"/>
    <n v="581.29999999999995"/>
    <d v="2023-06-04T00:00:00"/>
    <s v="Single line"/>
    <n v="112366"/>
    <n v="1"/>
    <n v="581.29999999999995"/>
    <s v="Lino"/>
    <x v="3"/>
    <n v="30868"/>
    <n v="584.07194879999997"/>
    <n v="2.7719488000000183"/>
    <x v="2"/>
    <x v="3"/>
  </r>
  <r>
    <d v="2023-06-02T00:00:00"/>
    <s v="Trident Super Line"/>
    <x v="2"/>
    <n v="54"/>
    <n v="112367"/>
    <n v="1"/>
    <n v="522.1"/>
    <m/>
    <m/>
    <m/>
    <m/>
    <m/>
    <m/>
    <x v="1"/>
    <m/>
    <n v="0"/>
    <n v="-522.1"/>
    <x v="2"/>
    <x v="1"/>
  </r>
  <r>
    <d v="2023-06-02T00:00:00"/>
    <s v="Trident Super Line"/>
    <x v="2"/>
    <n v="54"/>
    <n v="110795"/>
    <n v="1"/>
    <n v="530.70000000000005"/>
    <m/>
    <m/>
    <m/>
    <m/>
    <m/>
    <m/>
    <x v="1"/>
    <m/>
    <n v="0"/>
    <n v="-530.70000000000005"/>
    <x v="2"/>
    <x v="1"/>
  </r>
  <r>
    <d v="2023-06-02T00:00:00"/>
    <s v="Trident Super Line"/>
    <x v="3"/>
    <n v="64"/>
    <n v="110797"/>
    <n v="1"/>
    <n v="533.20000000000005"/>
    <d v="2023-06-04T00:00:00"/>
    <s v="Single line"/>
    <n v="110797"/>
    <n v="1"/>
    <n v="533.20000000000005"/>
    <s v="Auto "/>
    <x v="2"/>
    <n v="23063"/>
    <n v="545.54142719999993"/>
    <n v="12.341427199999885"/>
    <x v="3"/>
    <x v="2"/>
  </r>
  <r>
    <d v="2023-06-02T00:00:00"/>
    <s v="Trident Super Line"/>
    <x v="3"/>
    <n v="64"/>
    <n v="110799"/>
    <n v="1"/>
    <n v="544.9"/>
    <d v="2023-06-04T00:00:00"/>
    <s v="Single line"/>
    <n v="110799"/>
    <n v="1"/>
    <n v="544.9"/>
    <s v="Auto "/>
    <x v="2"/>
    <n v="23533"/>
    <n v="556.65899520000005"/>
    <n v="11.758995200000072"/>
    <x v="3"/>
    <x v="2"/>
  </r>
  <r>
    <d v="2023-06-02T00:00:00"/>
    <s v="Trident Super Line"/>
    <x v="3"/>
    <n v="64"/>
    <n v="110800"/>
    <n v="1"/>
    <n v="541.6"/>
    <d v="2023-06-03T00:00:00"/>
    <s v="Single line"/>
    <n v="110800"/>
    <n v="1"/>
    <n v="541.6"/>
    <s v="Auto "/>
    <x v="2"/>
    <n v="23532"/>
    <n v="556.63534079999999"/>
    <n v="15.035340799999972"/>
    <x v="3"/>
    <x v="2"/>
  </r>
  <r>
    <d v="2023-06-02T00:00:00"/>
    <s v="Trident Super Line"/>
    <x v="3"/>
    <n v="64"/>
    <n v="110801"/>
    <n v="1"/>
    <n v="537.70000000000005"/>
    <d v="2023-06-04T00:00:00"/>
    <s v="Single line"/>
    <n v="110801"/>
    <n v="1"/>
    <n v="537.70000000000005"/>
    <s v="Auto "/>
    <x v="2"/>
    <n v="23205"/>
    <n v="548.900352"/>
    <n v="11.200351999999953"/>
    <x v="3"/>
    <x v="2"/>
  </r>
  <r>
    <d v="2023-06-02T00:00:00"/>
    <s v="Trident Super Line"/>
    <x v="3"/>
    <n v="64"/>
    <n v="110904"/>
    <n v="1"/>
    <n v="484.7"/>
    <d v="2023-06-03T00:00:00"/>
    <s v="Single line"/>
    <n v="110904"/>
    <n v="1"/>
    <n v="484.7"/>
    <s v="Auto "/>
    <x v="2"/>
    <n v="20741"/>
    <n v="490.61591040000002"/>
    <n v="5.9159104000000298"/>
    <x v="3"/>
    <x v="2"/>
  </r>
  <r>
    <d v="2023-06-02T00:00:00"/>
    <s v="Trident Super Line"/>
    <x v="3"/>
    <n v="64"/>
    <n v="110919"/>
    <n v="1"/>
    <n v="544.1"/>
    <d v="2023-06-03T00:00:00"/>
    <s v="Single line"/>
    <n v="110919"/>
    <n v="1"/>
    <n v="544.1"/>
    <s v="Auto "/>
    <x v="2"/>
    <n v="23538"/>
    <n v="556.77726719999998"/>
    <n v="12.67726719999996"/>
    <x v="3"/>
    <x v="2"/>
  </r>
  <r>
    <d v="2023-06-02T00:00:00"/>
    <s v="Trident Super Line"/>
    <x v="3"/>
    <n v="64"/>
    <n v="110920"/>
    <n v="1"/>
    <n v="536.9"/>
    <d v="2023-06-03T00:00:00"/>
    <s v="Single line"/>
    <n v="110920"/>
    <n v="1"/>
    <n v="536.9"/>
    <s v="Auto "/>
    <x v="2"/>
    <n v="23211"/>
    <n v="549.04227839999999"/>
    <n v="12.142278400000009"/>
    <x v="3"/>
    <x v="2"/>
  </r>
  <r>
    <d v="2023-06-02T00:00:00"/>
    <s v="Trident Super Line"/>
    <x v="3"/>
    <n v="64"/>
    <n v="110921"/>
    <n v="1"/>
    <n v="534.1"/>
    <d v="2023-06-04T00:00:00"/>
    <s v="Single line"/>
    <n v="110921"/>
    <n v="1"/>
    <n v="534.1"/>
    <s v="Auto "/>
    <x v="2"/>
    <n v="23026"/>
    <n v="544.66621439999994"/>
    <n v="10.566214399999922"/>
    <x v="3"/>
    <x v="2"/>
  </r>
  <r>
    <d v="2023-06-02T00:00:00"/>
    <s v="Trident Super Line"/>
    <x v="3"/>
    <n v="64"/>
    <n v="110945"/>
    <n v="1"/>
    <n v="494.8"/>
    <d v="2023-06-03T00:00:00"/>
    <s v="Single line"/>
    <n v="110945"/>
    <n v="1"/>
    <n v="494.8"/>
    <s v="Auto "/>
    <x v="2"/>
    <n v="21057"/>
    <n v="498.09070080000004"/>
    <n v="3.2907008000000246"/>
    <x v="3"/>
    <x v="2"/>
  </r>
  <r>
    <d v="2023-06-02T00:00:00"/>
    <s v="Trident Super Line"/>
    <x v="5"/>
    <n v="54"/>
    <n v="112395"/>
    <n v="1"/>
    <n v="453.9"/>
    <m/>
    <m/>
    <m/>
    <m/>
    <m/>
    <m/>
    <x v="1"/>
    <m/>
    <n v="0"/>
    <n v="-453.9"/>
    <x v="5"/>
    <x v="1"/>
  </r>
  <r>
    <d v="2023-06-02T00:00:00"/>
    <s v="Trident Super Line"/>
    <x v="5"/>
    <n v="54"/>
    <n v="112396"/>
    <n v="1"/>
    <n v="461.9"/>
    <m/>
    <m/>
    <m/>
    <m/>
    <m/>
    <m/>
    <x v="1"/>
    <m/>
    <n v="0"/>
    <n v="-461.9"/>
    <x v="5"/>
    <x v="1"/>
  </r>
  <r>
    <d v="2023-06-02T00:00:00"/>
    <s v="Trident Super Line"/>
    <x v="5"/>
    <n v="54"/>
    <n v="112398"/>
    <n v="1"/>
    <n v="447.9"/>
    <m/>
    <m/>
    <m/>
    <m/>
    <m/>
    <m/>
    <x v="1"/>
    <m/>
    <n v="0"/>
    <n v="-447.9"/>
    <x v="5"/>
    <x v="1"/>
  </r>
  <r>
    <d v="2023-06-02T00:00:00"/>
    <s v="Trident Super Line"/>
    <x v="5"/>
    <n v="54"/>
    <n v="112400"/>
    <n v="1"/>
    <n v="433.1"/>
    <m/>
    <m/>
    <m/>
    <m/>
    <m/>
    <m/>
    <x v="1"/>
    <m/>
    <n v="0"/>
    <n v="-433.1"/>
    <x v="5"/>
    <x v="1"/>
  </r>
  <r>
    <d v="2023-06-02T00:00:00"/>
    <s v="Trident Super Line"/>
    <x v="5"/>
    <n v="54"/>
    <n v="112401"/>
    <n v="1"/>
    <n v="443.5"/>
    <m/>
    <m/>
    <m/>
    <m/>
    <m/>
    <m/>
    <x v="1"/>
    <m/>
    <n v="0"/>
    <n v="-443.5"/>
    <x v="5"/>
    <x v="1"/>
  </r>
  <r>
    <d v="2023-06-02T00:00:00"/>
    <s v="Trident Super Line"/>
    <x v="5"/>
    <n v="54"/>
    <n v="112402"/>
    <n v="1"/>
    <n v="444.7"/>
    <m/>
    <m/>
    <m/>
    <m/>
    <m/>
    <m/>
    <x v="1"/>
    <m/>
    <n v="0"/>
    <n v="-444.7"/>
    <x v="5"/>
    <x v="1"/>
  </r>
  <r>
    <d v="2023-06-02T00:00:00"/>
    <s v="Trident Super Line"/>
    <x v="5"/>
    <n v="54"/>
    <n v="112409"/>
    <n v="1"/>
    <n v="437.5"/>
    <m/>
    <m/>
    <m/>
    <m/>
    <m/>
    <m/>
    <x v="1"/>
    <m/>
    <n v="0"/>
    <n v="-437.5"/>
    <x v="5"/>
    <x v="1"/>
  </r>
  <r>
    <d v="2023-06-02T00:00:00"/>
    <s v="Trident Super Line"/>
    <x v="2"/>
    <n v="54"/>
    <n v="111411"/>
    <n v="1"/>
    <n v="529.4"/>
    <d v="2023-06-04T00:00:00"/>
    <s v="English"/>
    <n v="111411"/>
    <n v="1"/>
    <n v="529.4"/>
    <s v="Lino"/>
    <x v="3"/>
    <n v="28031"/>
    <n v="530.39136960000008"/>
    <n v="0.99136960000009822"/>
    <x v="2"/>
    <x v="3"/>
  </r>
  <r>
    <d v="2023-06-02T00:00:00"/>
    <s v="Trident Super Line"/>
    <x v="2"/>
    <n v="54"/>
    <n v="111412"/>
    <n v="1"/>
    <n v="535.79999999999995"/>
    <d v="2023-06-04T00:00:00"/>
    <s v="English"/>
    <n v="111412"/>
    <n v="1"/>
    <n v="535.79999999999995"/>
    <s v="Lino"/>
    <x v="3"/>
    <n v="27841"/>
    <n v="526.79626559999997"/>
    <n v="-9.0037343999999848"/>
    <x v="2"/>
    <x v="3"/>
  </r>
  <r>
    <d v="2023-06-02T00:00:00"/>
    <s v="Trident Super Line"/>
    <x v="2"/>
    <n v="54"/>
    <n v="111415"/>
    <n v="1"/>
    <n v="567.9"/>
    <d v="2023-06-03T00:00:00"/>
    <s v="English"/>
    <n v="111415"/>
    <n v="1"/>
    <n v="567.9"/>
    <s v="Lino"/>
    <x v="3"/>
    <n v="30134"/>
    <n v="570.18349439999997"/>
    <n v="2.283494399999995"/>
    <x v="2"/>
    <x v="3"/>
  </r>
  <r>
    <d v="2023-06-02T00:00:00"/>
    <s v="Trident Super Line"/>
    <x v="2"/>
    <n v="54"/>
    <n v="111416"/>
    <n v="1"/>
    <n v="575.1"/>
    <d v="2023-06-04T00:00:00"/>
    <s v="Single line"/>
    <n v="111416"/>
    <n v="1"/>
    <n v="575.1"/>
    <s v="Lino"/>
    <x v="3"/>
    <n v="30131"/>
    <n v="570.12672959999998"/>
    <n v="-4.9732704000000467"/>
    <x v="2"/>
    <x v="3"/>
  </r>
  <r>
    <d v="2023-06-02T00:00:00"/>
    <s v="Trident Super Line"/>
    <x v="2"/>
    <n v="54"/>
    <n v="111420"/>
    <n v="1"/>
    <n v="583.79999999999995"/>
    <d v="2023-06-04T00:00:00"/>
    <s v="Single line"/>
    <n v="111420"/>
    <n v="1"/>
    <n v="583.79999999999995"/>
    <s v="Lino"/>
    <x v="3"/>
    <n v="30141"/>
    <n v="570.31594559999996"/>
    <n v="-13.484054399999991"/>
    <x v="2"/>
    <x v="3"/>
  </r>
  <r>
    <d v="2023-06-02T00:00:00"/>
    <s v="Trident Super Line"/>
    <x v="2"/>
    <n v="54"/>
    <n v="111424"/>
    <n v="1"/>
    <n v="527"/>
    <m/>
    <m/>
    <m/>
    <m/>
    <m/>
    <m/>
    <x v="1"/>
    <m/>
    <n v="0"/>
    <n v="-527"/>
    <x v="2"/>
    <x v="1"/>
  </r>
  <r>
    <d v="2023-06-02T00:00:00"/>
    <s v="Trident Super Line"/>
    <x v="2"/>
    <n v="54"/>
    <n v="111431"/>
    <n v="1"/>
    <n v="538"/>
    <m/>
    <m/>
    <m/>
    <m/>
    <m/>
    <m/>
    <x v="1"/>
    <m/>
    <n v="0"/>
    <n v="-538"/>
    <x v="2"/>
    <x v="1"/>
  </r>
  <r>
    <d v="2023-06-02T00:00:00"/>
    <s v="Trident Super Line"/>
    <x v="2"/>
    <n v="54"/>
    <n v="111435"/>
    <n v="1"/>
    <n v="583.20000000000005"/>
    <m/>
    <m/>
    <m/>
    <m/>
    <m/>
    <m/>
    <x v="1"/>
    <m/>
    <n v="0"/>
    <n v="-583.20000000000005"/>
    <x v="2"/>
    <x v="1"/>
  </r>
  <r>
    <d v="2023-06-02T00:00:00"/>
    <s v="Trident Super Line"/>
    <x v="2"/>
    <n v="54"/>
    <n v="111466"/>
    <n v="1"/>
    <n v="521.79999999999995"/>
    <m/>
    <m/>
    <m/>
    <m/>
    <m/>
    <m/>
    <x v="1"/>
    <m/>
    <n v="0"/>
    <n v="-521.79999999999995"/>
    <x v="2"/>
    <x v="1"/>
  </r>
  <r>
    <d v="2023-06-02T00:00:00"/>
    <s v="Trident Super Line"/>
    <x v="2"/>
    <n v="54"/>
    <n v="111467"/>
    <n v="1"/>
    <n v="577.1"/>
    <m/>
    <m/>
    <m/>
    <m/>
    <m/>
    <m/>
    <x v="1"/>
    <m/>
    <n v="0"/>
    <n v="-577.1"/>
    <x v="2"/>
    <x v="1"/>
  </r>
  <r>
    <d v="2023-06-02T00:00:00"/>
    <s v="Trident Super Line"/>
    <x v="2"/>
    <n v="54"/>
    <n v="111469"/>
    <n v="1"/>
    <n v="589.6"/>
    <m/>
    <m/>
    <m/>
    <m/>
    <m/>
    <m/>
    <x v="1"/>
    <m/>
    <n v="0"/>
    <n v="-589.6"/>
    <x v="2"/>
    <x v="1"/>
  </r>
  <r>
    <d v="2023-06-02T00:00:00"/>
    <s v="Trident Super Line"/>
    <x v="2"/>
    <n v="54"/>
    <n v="111470"/>
    <n v="1"/>
    <n v="531.29999999999995"/>
    <d v="2023-06-04T00:00:00"/>
    <s v="English"/>
    <n v="111470"/>
    <n v="1"/>
    <n v="531.29999999999995"/>
    <s v="Lino"/>
    <x v="3"/>
    <n v="28259"/>
    <n v="534.70549440000002"/>
    <n v="3.405494400000066"/>
    <x v="2"/>
    <x v="3"/>
  </r>
  <r>
    <d v="2023-06-02T00:00:00"/>
    <s v="Trident Super Line"/>
    <x v="2"/>
    <n v="54"/>
    <n v="111471"/>
    <n v="1"/>
    <n v="560.1"/>
    <d v="2023-06-04T00:00:00"/>
    <s v="Single line"/>
    <n v="111471"/>
    <n v="1"/>
    <n v="560.1"/>
    <s v="Lino"/>
    <x v="3"/>
    <n v="29627"/>
    <n v="560.59024320000003"/>
    <n v="0.49024320000000898"/>
    <x v="2"/>
    <x v="3"/>
  </r>
  <r>
    <d v="2023-06-02T00:00:00"/>
    <s v="Trident Super Line"/>
    <x v="2"/>
    <n v="54"/>
    <n v="111472"/>
    <n v="1"/>
    <n v="568.79999999999995"/>
    <d v="2023-06-04T00:00:00"/>
    <s v="Single line"/>
    <n v="111472"/>
    <n v="1"/>
    <n v="568.79999999999995"/>
    <s v="Lino"/>
    <x v="3"/>
    <n v="29663"/>
    <n v="561.27142079999999"/>
    <n v="-7.5285791999999674"/>
    <x v="2"/>
    <x v="3"/>
  </r>
  <r>
    <d v="2023-06-02T00:00:00"/>
    <s v="Trident Super Line"/>
    <x v="2"/>
    <n v="54"/>
    <n v="111475"/>
    <n v="1"/>
    <n v="544.29999999999995"/>
    <m/>
    <m/>
    <m/>
    <m/>
    <m/>
    <m/>
    <x v="1"/>
    <m/>
    <n v="0"/>
    <n v="-544.29999999999995"/>
    <x v="2"/>
    <x v="1"/>
  </r>
  <r>
    <d v="2023-06-02T00:00:00"/>
    <s v="Trident Super Line"/>
    <x v="2"/>
    <n v="54"/>
    <n v="111476"/>
    <n v="1"/>
    <n v="551.9"/>
    <d v="2023-06-03T00:00:00"/>
    <s v="English"/>
    <n v="111476"/>
    <n v="1"/>
    <n v="551.9"/>
    <s v="Lino"/>
    <x v="3"/>
    <n v="28733"/>
    <n v="543.6743328"/>
    <n v="-8.2256671999999753"/>
    <x v="2"/>
    <x v="3"/>
  </r>
  <r>
    <d v="2023-06-02T00:00:00"/>
    <s v="Trident Super Line"/>
    <x v="2"/>
    <n v="54"/>
    <n v="111479"/>
    <n v="1"/>
    <n v="570.4"/>
    <d v="2023-06-04T00:00:00"/>
    <s v="English"/>
    <n v="111479"/>
    <n v="1"/>
    <n v="570.4"/>
    <s v="Lino"/>
    <x v="3"/>
    <n v="29649"/>
    <n v="561.0065184"/>
    <n v="-9.3934815999999728"/>
    <x v="2"/>
    <x v="3"/>
  </r>
  <r>
    <d v="2023-06-02T00:00:00"/>
    <s v="Trident Super Line"/>
    <x v="2"/>
    <n v="54"/>
    <n v="111480"/>
    <n v="1"/>
    <n v="558.9"/>
    <d v="2023-06-03T00:00:00"/>
    <s v="English"/>
    <n v="111480"/>
    <n v="1"/>
    <n v="558.9"/>
    <s v="Lino"/>
    <x v="3"/>
    <n v="29393"/>
    <n v="556.16258879999998"/>
    <n v="-2.7374111999999968"/>
    <x v="2"/>
    <x v="3"/>
  </r>
  <r>
    <d v="2023-06-02T00:00:00"/>
    <s v="Trident Super Line"/>
    <x v="2"/>
    <n v="54"/>
    <n v="111492"/>
    <n v="1"/>
    <n v="523.4"/>
    <d v="2023-06-03T00:00:00"/>
    <s v="English"/>
    <n v="111492"/>
    <n v="1"/>
    <n v="523.4"/>
    <s v="Lino"/>
    <x v="3"/>
    <n v="27814"/>
    <n v="526.28538240000012"/>
    <n v="2.8853824000001396"/>
    <x v="2"/>
    <x v="3"/>
  </r>
  <r>
    <d v="2023-06-02T00:00:00"/>
    <s v="Trident Super Line"/>
    <x v="2"/>
    <n v="54"/>
    <n v="111493"/>
    <n v="1"/>
    <n v="531"/>
    <d v="2023-06-03T00:00:00"/>
    <s v="English"/>
    <n v="111493"/>
    <n v="1"/>
    <n v="531"/>
    <s v="Lino"/>
    <x v="3"/>
    <n v="27829"/>
    <n v="526.5692064000001"/>
    <n v="-4.4307935999999017"/>
    <x v="2"/>
    <x v="3"/>
  </r>
  <r>
    <d v="2023-06-02T00:00:00"/>
    <s v="Trident Super Line"/>
    <x v="2"/>
    <n v="54"/>
    <n v="111496"/>
    <n v="1"/>
    <n v="568.79999999999995"/>
    <d v="2023-06-04T00:00:00"/>
    <s v="English"/>
    <n v="111496"/>
    <n v="1"/>
    <n v="568.79999999999995"/>
    <s v="Lino"/>
    <x v="3"/>
    <n v="29726"/>
    <n v="562.46348160000002"/>
    <n v="-6.3365183999999317"/>
    <x v="2"/>
    <x v="3"/>
  </r>
  <r>
    <d v="2023-06-02T00:00:00"/>
    <s v="Trident Super Line"/>
    <x v="2"/>
    <n v="54"/>
    <n v="111497"/>
    <n v="1"/>
    <n v="560.70000000000005"/>
    <m/>
    <m/>
    <m/>
    <m/>
    <m/>
    <m/>
    <x v="1"/>
    <m/>
    <n v="0"/>
    <n v="-560.70000000000005"/>
    <x v="2"/>
    <x v="1"/>
  </r>
  <r>
    <d v="2023-06-02T00:00:00"/>
    <s v="Trident Super Line"/>
    <x v="2"/>
    <n v="54"/>
    <n v="111500"/>
    <n v="1"/>
    <n v="594.70000000000005"/>
    <d v="2023-06-04T00:00:00"/>
    <s v="Single line"/>
    <n v="111500"/>
    <n v="1"/>
    <n v="594.70000000000005"/>
    <s v="Lino"/>
    <x v="3"/>
    <n v="31297"/>
    <n v="592.18931520000001"/>
    <n v="-2.5106848000000355"/>
    <x v="2"/>
    <x v="3"/>
  </r>
  <r>
    <d v="2023-06-02T00:00:00"/>
    <s v="Trident Super Line"/>
    <x v="2"/>
    <n v="54"/>
    <n v="111501"/>
    <n v="1"/>
    <n v="601.9"/>
    <d v="2023-06-04T00:00:00"/>
    <s v="Single line"/>
    <n v="111501"/>
    <n v="1"/>
    <n v="601.9"/>
    <s v="Lino"/>
    <x v="3"/>
    <n v="31278"/>
    <n v="591.82980480000003"/>
    <n v="-10.070195199999944"/>
    <x v="2"/>
    <x v="3"/>
  </r>
  <r>
    <d v="2023-06-02T00:00:00"/>
    <s v="Trident Super Line"/>
    <x v="2"/>
    <n v="54"/>
    <n v="111519"/>
    <n v="1"/>
    <n v="562.20000000000005"/>
    <d v="2023-06-04T00:00:00"/>
    <s v="Single line"/>
    <n v="111519"/>
    <n v="1"/>
    <n v="562.20000000000005"/>
    <s v="Lino"/>
    <x v="3"/>
    <n v="29727"/>
    <n v="562.48240320000002"/>
    <n v="0.2824031999999761"/>
    <x v="2"/>
    <x v="3"/>
  </r>
  <r>
    <d v="2023-06-02T00:00:00"/>
    <s v="Trident Super Line"/>
    <x v="2"/>
    <n v="54"/>
    <n v="111596"/>
    <n v="1"/>
    <n v="634.1"/>
    <m/>
    <m/>
    <m/>
    <m/>
    <m/>
    <m/>
    <x v="1"/>
    <m/>
    <n v="0"/>
    <n v="-634.1"/>
    <x v="2"/>
    <x v="1"/>
  </r>
  <r>
    <d v="2023-06-02T00:00:00"/>
    <s v="Trident Super Line"/>
    <x v="2"/>
    <n v="54"/>
    <n v="111605"/>
    <n v="1"/>
    <n v="560.79999999999995"/>
    <d v="2023-06-04T00:00:00"/>
    <s v="Single line"/>
    <n v="111605"/>
    <n v="1"/>
    <n v="560.79999999999995"/>
    <s v="Lino"/>
    <x v="3"/>
    <n v="29685"/>
    <n v="561.68769600000007"/>
    <n v="0.88769600000011906"/>
    <x v="2"/>
    <x v="3"/>
  </r>
  <r>
    <d v="2023-06-02T00:00:00"/>
    <s v="Trident Super Line"/>
    <x v="2"/>
    <n v="54"/>
    <n v="111606"/>
    <n v="1"/>
    <n v="569.5"/>
    <m/>
    <m/>
    <m/>
    <m/>
    <m/>
    <m/>
    <x v="1"/>
    <m/>
    <n v="0"/>
    <n v="-569.5"/>
    <x v="2"/>
    <x v="1"/>
  </r>
  <r>
    <d v="2023-06-02T00:00:00"/>
    <s v="Trident Super Line"/>
    <x v="4"/>
    <n v="64"/>
    <n v="110909"/>
    <n v="1"/>
    <n v="277.8"/>
    <d v="2023-06-03T00:00:00"/>
    <s v="Practical"/>
    <n v="110909"/>
    <n v="1"/>
    <n v="277.8"/>
    <s v="Auto "/>
    <x v="4"/>
    <n v="19237"/>
    <n v="292.52551679999999"/>
    <n v="14.72551679999998"/>
    <x v="4"/>
    <x v="4"/>
  </r>
  <r>
    <d v="2023-06-02T00:00:00"/>
    <s v="Trident Super Line"/>
    <x v="5"/>
    <n v="54"/>
    <n v="112397"/>
    <n v="1"/>
    <n v="459.6"/>
    <m/>
    <m/>
    <m/>
    <m/>
    <m/>
    <m/>
    <x v="1"/>
    <m/>
    <n v="0"/>
    <n v="-459.6"/>
    <x v="5"/>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d v="2023-05-15T00:00:00"/>
    <s v="Anand Graphika"/>
    <n v="86"/>
    <n v="54"/>
    <n v="9214"/>
    <n v="1"/>
    <n v="507"/>
    <d v="2023-05-20T00:00:00"/>
    <s v="Index"/>
    <n v="9214"/>
    <n v="1"/>
    <n v="507"/>
    <s v="Lino"/>
    <n v="42"/>
    <n v="26509"/>
    <n v="517.05274320000001"/>
    <n v="10.052743200000009"/>
    <n v="33.85826771653543"/>
    <n v="16.535433070866141"/>
  </r>
  <r>
    <d v="2023-05-15T00:00:00"/>
    <s v="Anand Graphika"/>
    <n v="86"/>
    <n v="54"/>
    <n v="9239"/>
    <n v="1"/>
    <n v="481"/>
    <d v="2023-05-20T00:00:00"/>
    <s v="Index"/>
    <n v="9239"/>
    <n v="1"/>
    <n v="481"/>
    <s v="Lino"/>
    <n v="42"/>
    <n v="24581"/>
    <n v="479.44748879999997"/>
    <n v="-1.5525112000000263"/>
    <n v="33.85826771653543"/>
    <n v="16.535433070866141"/>
  </r>
  <r>
    <d v="2023-05-15T00:00:00"/>
    <s v="Anand Graphika"/>
    <n v="86"/>
    <n v="54"/>
    <n v="9254"/>
    <n v="1"/>
    <n v="493"/>
    <d v="2023-05-20T00:00:00"/>
    <s v="Index"/>
    <n v="9254"/>
    <n v="1"/>
    <n v="493"/>
    <s v="Lino"/>
    <n v="42"/>
    <n v="24501"/>
    <n v="477.88710479999997"/>
    <n v="-15.112895200000025"/>
    <n v="33.85826771653543"/>
    <n v="16.535433070866141"/>
  </r>
  <r>
    <d v="2023-05-15T00:00:00"/>
    <s v="Anand Graphika"/>
    <n v="96"/>
    <n v="54"/>
    <n v="9231"/>
    <n v="1"/>
    <n v="531"/>
    <d v="2023-05-16T00:00:00"/>
    <s v="Index"/>
    <n v="9231"/>
    <n v="1"/>
    <n v="531"/>
    <s v="Lino"/>
    <n v="36.5"/>
    <n v="28315"/>
    <n v="535.76510400000006"/>
    <n v="4.7651040000000648"/>
    <n v="37.795275590551178"/>
    <n v="14.37007874015748"/>
  </r>
  <r>
    <d v="2023-05-15T00:00:00"/>
    <s v="Anand Graphika"/>
    <n v="96"/>
    <n v="54"/>
    <n v="9217"/>
    <n v="1"/>
    <n v="473"/>
    <d v="2023-05-16T00:00:00"/>
    <s v="Index"/>
    <n v="9217"/>
    <n v="1"/>
    <n v="473"/>
    <s v="Lino"/>
    <n v="36.5"/>
    <n v="25696"/>
    <n v="486.20943360000001"/>
    <n v="13.209433600000011"/>
    <n v="37.795275590551178"/>
    <n v="14.37007874015748"/>
  </r>
  <r>
    <d v="2023-05-15T00:00:00"/>
    <s v="Anand Graphika"/>
    <n v="96"/>
    <n v="54"/>
    <n v="9222"/>
    <n v="1"/>
    <n v="527"/>
    <d v="2023-05-16T00:00:00"/>
    <s v="Index 3 In 1"/>
    <n v="9222"/>
    <n v="1"/>
    <n v="527"/>
    <s v="Lino"/>
    <n v="36.5"/>
    <n v="12647"/>
    <n v="239.3014752"/>
    <n v="-287.69852479999997"/>
    <n v="37.795275590551178"/>
    <n v="14.37007874015748"/>
  </r>
  <r>
    <d v="2023-05-15T00:00:00"/>
    <s v="Anand Graphika"/>
    <n v="96"/>
    <n v="54"/>
    <n v="9232"/>
    <n v="1"/>
    <n v="532"/>
    <d v="2023-05-16T00:00:00"/>
    <s v="Index"/>
    <n v="9232"/>
    <n v="1"/>
    <n v="532"/>
    <s v="Lino"/>
    <n v="36.5"/>
    <n v="28224"/>
    <n v="534.04323840000006"/>
    <n v="2.0432384000000638"/>
    <n v="37.795275590551178"/>
    <n v="14.37007874015748"/>
  </r>
  <r>
    <d v="2023-05-15T00:00:00"/>
    <s v="Anand Graphika"/>
    <n v="96"/>
    <n v="54"/>
    <n v="9237"/>
    <n v="1"/>
    <n v="531"/>
    <d v="2023-05-16T00:00:00"/>
    <s v="Index"/>
    <n v="9237"/>
    <n v="1"/>
    <n v="531"/>
    <s v="Lino"/>
    <n v="36.5"/>
    <n v="25265"/>
    <n v="478.05422400000003"/>
    <n v="-52.945775999999967"/>
    <n v="37.795275590551178"/>
    <n v="14.37007874015748"/>
  </r>
  <r>
    <d v="2023-05-15T00:00:00"/>
    <s v="Anand Graphika"/>
    <n v="96"/>
    <n v="54"/>
    <n v="9246"/>
    <n v="1"/>
    <n v="555"/>
    <d v="2023-05-16T00:00:00"/>
    <s v="Index 3 In 1"/>
    <n v="9246"/>
    <n v="1"/>
    <n v="555"/>
    <s v="Lino"/>
    <n v="36.5"/>
    <n v="28474"/>
    <n v="538.77363839999998"/>
    <n v="-16.226361600000018"/>
    <n v="37.795275590551178"/>
    <n v="14.37007874015748"/>
  </r>
  <r>
    <d v="2023-05-15T00:00:00"/>
    <s v="Anand Graphika"/>
    <n v="80"/>
    <n v="54"/>
    <n v="9225"/>
    <n v="1"/>
    <n v="443"/>
    <d v="2023-05-20T00:00:00"/>
    <s v="Index"/>
    <n v="9225"/>
    <n v="1"/>
    <n v="443"/>
    <s v="Lino"/>
    <n v="34.5"/>
    <n v="29595"/>
    <n v="441.08388000000002"/>
    <n v="-1.9161199999999781"/>
    <n v="31.496062992125985"/>
    <n v="13.58267716535433"/>
  </r>
  <r>
    <d v="2023-05-15T00:00:00"/>
    <s v="Anand Graphika"/>
    <n v="80"/>
    <n v="54"/>
    <n v="9245"/>
    <n v="1"/>
    <n v="447"/>
    <d v="2023-05-20T00:00:00"/>
    <s v="Index"/>
    <n v="9245"/>
    <n v="1"/>
    <n v="447"/>
    <s v="Lino"/>
    <n v="34.5"/>
    <n v="30062"/>
    <n v="448.04404799999998"/>
    <n v="1.0440479999999752"/>
    <n v="31.496062992125985"/>
    <n v="13.58267716535433"/>
  </r>
  <r>
    <d v="2023-05-15T00:00:00"/>
    <s v="Anand Graphika"/>
    <n v="80"/>
    <n v="54"/>
    <n v="9264"/>
    <n v="1"/>
    <n v="447"/>
    <d v="2023-05-20T00:00:00"/>
    <s v="Index"/>
    <n v="9264"/>
    <n v="1"/>
    <n v="447"/>
    <s v="Lino"/>
    <n v="34.5"/>
    <n v="30207"/>
    <n v="450.20512800000006"/>
    <n v="3.2051280000000588"/>
    <n v="31.496062992125985"/>
    <n v="13.58267716535433"/>
  </r>
  <r>
    <d v="2023-06-01T00:00:00"/>
    <s v="Trident Super Line"/>
    <n v="88"/>
    <n v="64"/>
    <n v="110903"/>
    <n v="1"/>
    <n v="495.4"/>
    <d v="2023-06-01T00:00:00"/>
    <s v="Index"/>
    <n v="110903"/>
    <n v="1"/>
    <n v="495.4"/>
    <s v="Lino"/>
    <n v="42"/>
    <n v="21092"/>
    <n v="498.91860479999997"/>
    <n v="3.5186047999999914"/>
    <n v="34.645669291338585"/>
    <n v="16.535433070866141"/>
  </r>
  <r>
    <d v="2023-06-01T00:00:00"/>
    <s v="Trident Super Line"/>
    <n v="88"/>
    <n v="64"/>
    <n v="110940"/>
    <n v="1"/>
    <n v="533.1"/>
    <d v="2023-06-01T00:00:00"/>
    <s v="Index"/>
    <n v="110940"/>
    <n v="1"/>
    <n v="533.1"/>
    <s v="Lino"/>
    <n v="42"/>
    <n v="22523"/>
    <n v="532.76805119999995"/>
    <n v="-0.33194880000007743"/>
    <n v="34.645669291338585"/>
    <n v="16.535433070866141"/>
  </r>
  <r>
    <d v="2023-06-01T00:00:00"/>
    <s v="Trident Super Line"/>
    <n v="88"/>
    <n v="64"/>
    <n v="110948"/>
    <n v="1"/>
    <n v="535.70000000000005"/>
    <d v="2023-06-01T00:00:00"/>
    <s v="Index"/>
    <n v="110948"/>
    <n v="1"/>
    <n v="535.70000000000005"/>
    <s v="Lino"/>
    <n v="42"/>
    <n v="22870"/>
    <n v="540.97612800000002"/>
    <n v="5.2761279999999715"/>
    <n v="34.645669291338585"/>
    <n v="16.53543307086614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
  <r>
    <s v="000001"/>
    <s v="Writer A4 Premium Mrp 50 [Single line]-76 page"/>
    <s v="Writer A4 Premium Mrp 50 [Single line]-76 page"/>
    <s v="*11107"/>
    <s v="*06016"/>
    <n v="0"/>
    <n v="0"/>
    <n v="1001"/>
    <m/>
    <s v="*05035"/>
    <s v="*18005"/>
    <m/>
    <s v="Writer A4 Premium Mrp 50 [Single line]-76 page"/>
    <s v="*25019"/>
    <m/>
    <s v="NULL"/>
    <s v="NULL"/>
    <s v="NULL"/>
    <s v="NULL"/>
    <s v="NULL"/>
    <s v="NULL"/>
    <s v="F"/>
    <s v="000001"/>
    <s v="GetDate()"/>
    <s v="NULL"/>
    <s v="NULL"/>
    <s v="N"/>
    <s v="N"/>
    <s v="000001"/>
    <m/>
    <s v="Rulling-Single line-[210 x 290]"/>
    <s v="000211"/>
    <s v="6.333"/>
    <x v="0"/>
    <s v="000182"/>
    <s v="0.167"/>
    <x v="0"/>
    <s v="000158"/>
    <s v="0.333"/>
    <s v="0.333"/>
    <s v="Writer A4 Premium Mrp 50"/>
    <s v="Writer A4 Premium Mrp 50"/>
    <n v="1000"/>
    <s v="210 x 290"/>
    <n v="76"/>
    <n v="4"/>
    <s v="Index"/>
    <s v="Single line"/>
    <s v="Pining"/>
    <n v="10"/>
    <n v="50"/>
    <s v="4+1"/>
    <s v="Full"/>
    <s v="WB"/>
    <n v="280"/>
    <s v="880 x 860"/>
    <n v="6"/>
    <n v="166.66666666666666"/>
    <n v="3.5317333333333333E-2"/>
    <s v="Trident"/>
    <n v="64"/>
    <n v="88"/>
    <n v="42"/>
    <n v="12"/>
    <n v="6.333333333333333"/>
    <n v="0.14981119999999998"/>
    <n v="6666.666666666667"/>
    <s v="Writer A4 Premium Mrp 50"/>
    <s v="88.00X42.00"/>
    <x v="0"/>
    <s v="Index-[210 x 290]"/>
    <s v="000001"/>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82"/>
  </r>
  <r>
    <s v="000002"/>
    <s v="Writer A4 Premium Mrp 50 [Unrulled]-76 page"/>
    <s v="Writer A4 Premium Mrp 50 [Unrulled]-76 page"/>
    <s v="*11107"/>
    <s v="*06016"/>
    <n v="0"/>
    <n v="0"/>
    <n v="1002"/>
    <m/>
    <s v="*05036"/>
    <s v="*18005"/>
    <m/>
    <s v="Writer A4 Premium Mrp 50 [Unrulled]-76 page"/>
    <s v="*25019"/>
    <m/>
    <s v="NULL"/>
    <s v="NULL"/>
    <s v="NULL"/>
    <s v="NULL"/>
    <s v="NULL"/>
    <s v="NULL"/>
    <s v="F"/>
    <s v="000001"/>
    <s v="GetDate()"/>
    <s v="NULL"/>
    <s v="NULL"/>
    <s v="N"/>
    <s v="N"/>
    <s v="000002"/>
    <m/>
    <s v="Rulling-Unrulled-[210 x 290]"/>
    <s v="000214"/>
    <s v="6.333"/>
    <x v="0"/>
    <s v="000182"/>
    <s v="0.167"/>
    <x v="0"/>
    <s v="000158"/>
    <s v="0.333"/>
    <s v="0.333"/>
    <s v="Writer A4 Premium Mrp 50"/>
    <s v="Writer A4 Premium Mrp 50"/>
    <n v="1000"/>
    <s v="210 x 290"/>
    <n v="76"/>
    <n v="4"/>
    <s v="Index"/>
    <s v="Unrulled"/>
    <s v="Pining"/>
    <n v="10"/>
    <n v="50"/>
    <s v="4+1"/>
    <s v="Full"/>
    <s v="WB"/>
    <n v="280"/>
    <s v="880 x 860"/>
    <n v="6"/>
    <n v="166.66666666666666"/>
    <n v="3.5317333333333333E-2"/>
    <s v="Trident"/>
    <n v="64"/>
    <n v="88"/>
    <n v="42"/>
    <n v="12"/>
    <n v="6.333333333333333"/>
    <n v="0.14981119999999998"/>
    <n v="6666.666666666667"/>
    <s v="Writer A4 Premium Mrp 50"/>
    <s v="88.00X42.00"/>
    <x v="1"/>
    <s v="Index-[210 x 290]"/>
    <s v="000002"/>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82"/>
  </r>
  <r>
    <s v="000003"/>
    <s v="Writer A4 Premium Mrp 50 [Hindi /Geometry]-76 page"/>
    <s v="Writer A4 Premium Mrp 50 [Hindi /Geometry]-76 page"/>
    <s v="*11107"/>
    <s v="*06016"/>
    <n v="0"/>
    <n v="0"/>
    <n v="1003"/>
    <m/>
    <s v="*05033"/>
    <s v="*18005"/>
    <m/>
    <s v="Writer A4 Premium Mrp 50 [Hindi /Geometry]-76 page"/>
    <s v="*25019"/>
    <m/>
    <s v="NULL"/>
    <s v="NULL"/>
    <s v="NULL"/>
    <s v="NULL"/>
    <s v="NULL"/>
    <s v="NULL"/>
    <s v="F"/>
    <s v="000001"/>
    <s v="GetDate()"/>
    <s v="NULL"/>
    <s v="NULL"/>
    <s v="N"/>
    <s v="N"/>
    <s v="000003"/>
    <m/>
    <s v="Rulling-Hindi /Geometry-[210 x 290]"/>
    <s v="000199"/>
    <s v="6.333"/>
    <x v="0"/>
    <s v="000182"/>
    <s v="0.167"/>
    <x v="0"/>
    <s v="000158"/>
    <s v="0.333"/>
    <s v="0.333"/>
    <s v="Writer A4 Premium Mrp 50"/>
    <s v="Writer A4 Premium Mrp 50"/>
    <n v="1000"/>
    <s v="210 x 290"/>
    <n v="76"/>
    <n v="4"/>
    <s v="Index"/>
    <s v="Hindi /Geometry"/>
    <s v="Pining"/>
    <n v="10"/>
    <n v="50"/>
    <s v="4+1"/>
    <s v="Full"/>
    <s v="WB"/>
    <n v="280"/>
    <s v="880 x 860"/>
    <n v="6"/>
    <n v="166.66666666666666"/>
    <n v="3.5317333333333333E-2"/>
    <s v="Trident"/>
    <n v="64"/>
    <n v="88"/>
    <n v="42"/>
    <n v="12"/>
    <n v="6.333333333333333"/>
    <n v="0.14981119999999998"/>
    <n v="6666.666666666667"/>
    <s v="Writer A4 Premium Mrp 50"/>
    <s v="88.00X42.00"/>
    <x v="2"/>
    <s v="Index-[210 x 290]"/>
    <s v="000003"/>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82"/>
  </r>
  <r>
    <s v="000004"/>
    <s v="Writer A4 Premium Mrp 66 [Single line]-108 page"/>
    <s v="Writer A4 Premium Mrp 66 [Single line]-108 page"/>
    <s v="*11107"/>
    <s v="*06016"/>
    <n v="0"/>
    <n v="0"/>
    <n v="1004"/>
    <m/>
    <s v="*05035"/>
    <s v="*18005"/>
    <m/>
    <s v="Writer A4 Premium Mrp 66 [Single line]-108 page"/>
    <s v="*25019"/>
    <m/>
    <s v="NULL"/>
    <s v="NULL"/>
    <s v="NULL"/>
    <s v="NULL"/>
    <s v="NULL"/>
    <s v="NULL"/>
    <s v="F"/>
    <s v="000001"/>
    <s v="GetDate()"/>
    <s v="NULL"/>
    <s v="NULL"/>
    <s v="N"/>
    <s v="N"/>
    <s v="000004"/>
    <m/>
    <s v="Rulling-Single line-[210 x 290]"/>
    <s v="000211"/>
    <s v="9.000"/>
    <x v="1"/>
    <s v="000183"/>
    <s v="0.167"/>
    <x v="0"/>
    <s v="000158"/>
    <s v="0.333"/>
    <s v="0.333"/>
    <s v="Writer A4 Premium Mrp 66"/>
    <s v="Writer A4 Premium Mrp 66"/>
    <n v="1000"/>
    <s v="210 x 290"/>
    <n v="108"/>
    <n v="4"/>
    <s v="Index"/>
    <s v="Single line"/>
    <s v="Pining"/>
    <n v="8"/>
    <n v="40"/>
    <s v="4+1"/>
    <s v="Full"/>
    <s v="WB"/>
    <n v="280"/>
    <s v="880 x 860"/>
    <n v="6"/>
    <n v="166.66666666666666"/>
    <n v="3.5317333333333333E-2"/>
    <s v="Trident"/>
    <n v="64"/>
    <n v="88"/>
    <n v="42"/>
    <n v="12"/>
    <n v="9"/>
    <n v="0.21288959999999998"/>
    <n v="9333.3333333333339"/>
    <s v="Writer A4 Premium Mrp 66"/>
    <s v="88.00X42.00"/>
    <x v="0"/>
    <s v="Index-[210 x 290]"/>
    <s v="000004"/>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83"/>
  </r>
  <r>
    <s v="000005"/>
    <s v="Writer A4 Premium Mrp 66 [Unrulled]-108 page"/>
    <s v="Writer A4 Premium Mrp 66 [Unrulled]-108 page"/>
    <s v="*11107"/>
    <s v="*06016"/>
    <n v="0"/>
    <n v="0"/>
    <n v="1005"/>
    <m/>
    <s v="*05036"/>
    <s v="*18005"/>
    <m/>
    <s v="Writer A4 Premium Mrp 66 [Unrulled]-108 page"/>
    <s v="*25019"/>
    <m/>
    <s v="NULL"/>
    <s v="NULL"/>
    <s v="NULL"/>
    <s v="NULL"/>
    <s v="NULL"/>
    <s v="NULL"/>
    <s v="F"/>
    <s v="000001"/>
    <s v="GetDate()"/>
    <s v="NULL"/>
    <s v="NULL"/>
    <s v="N"/>
    <s v="N"/>
    <s v="000005"/>
    <m/>
    <s v="Rulling-Unrulled-[210 x 290]"/>
    <s v="000214"/>
    <s v="9.000"/>
    <x v="1"/>
    <s v="000183"/>
    <s v="0.167"/>
    <x v="0"/>
    <s v="000158"/>
    <s v="0.333"/>
    <s v="0.333"/>
    <s v="Writer A4 Premium Mrp 66"/>
    <s v="Writer A4 Premium Mrp 66"/>
    <n v="1000"/>
    <s v="210 x 290"/>
    <n v="108"/>
    <n v="4"/>
    <s v="Index"/>
    <s v="Unrulled"/>
    <s v="Pining"/>
    <n v="8"/>
    <n v="40"/>
    <s v="4+1"/>
    <s v="Full"/>
    <s v="WB"/>
    <n v="280"/>
    <s v="880 x 860"/>
    <n v="6"/>
    <n v="166.66666666666666"/>
    <n v="3.5317333333333333E-2"/>
    <s v="Trident"/>
    <n v="64"/>
    <n v="88"/>
    <n v="42"/>
    <n v="12"/>
    <n v="9"/>
    <n v="0.21288959999999998"/>
    <n v="9333.3333333333339"/>
    <s v="Writer A4 Premium Mrp 66"/>
    <s v="88.00X42.00"/>
    <x v="1"/>
    <s v="Index-[210 x 290]"/>
    <s v="000005"/>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83"/>
  </r>
  <r>
    <s v="000006"/>
    <s v="Writer A4 Premium Mrp 66 [Hindi /Geometry]-108 page"/>
    <s v="Writer A4 Premium Mrp 66 [Hindi /Geometry]-108 page"/>
    <s v="*11107"/>
    <s v="*06016"/>
    <n v="0"/>
    <n v="0"/>
    <n v="1006"/>
    <m/>
    <s v="*05033"/>
    <s v="*18005"/>
    <m/>
    <s v="Writer A4 Premium Mrp 66 [Hindi /Geometry]-108 page"/>
    <s v="*25019"/>
    <m/>
    <s v="NULL"/>
    <s v="NULL"/>
    <s v="NULL"/>
    <s v="NULL"/>
    <s v="NULL"/>
    <s v="NULL"/>
    <s v="F"/>
    <s v="000001"/>
    <s v="GetDate()"/>
    <s v="NULL"/>
    <s v="NULL"/>
    <s v="N"/>
    <s v="N"/>
    <s v="000006"/>
    <m/>
    <s v="Rulling-Hindi /Geometry-[210 x 290]"/>
    <s v="000199"/>
    <s v="9.000"/>
    <x v="1"/>
    <s v="000183"/>
    <s v="0.167"/>
    <x v="0"/>
    <s v="000158"/>
    <s v="0.333"/>
    <s v="0.333"/>
    <s v="Writer A4 Premium Mrp 66"/>
    <s v="Writer A4 Premium Mrp 66"/>
    <n v="1000"/>
    <s v="210 x 290"/>
    <n v="108"/>
    <n v="4"/>
    <s v="Index"/>
    <s v="Hindi /Geometry"/>
    <s v="Pining"/>
    <n v="8"/>
    <n v="40"/>
    <s v="4+1"/>
    <s v="Full"/>
    <s v="WB"/>
    <n v="280"/>
    <s v="880 x 860"/>
    <n v="6"/>
    <n v="166.66666666666666"/>
    <n v="3.5317333333333333E-2"/>
    <s v="Trident"/>
    <n v="64"/>
    <n v="88"/>
    <n v="42"/>
    <n v="12"/>
    <n v="9"/>
    <n v="0.21288959999999998"/>
    <n v="9333.3333333333339"/>
    <s v="Writer A4 Premium Mrp 66"/>
    <s v="88.00X42.00"/>
    <x v="2"/>
    <s v="Index-[210 x 290]"/>
    <s v="000006"/>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83"/>
  </r>
  <r>
    <s v="000007"/>
    <s v="Writer A4 Premium Mrp 84 [Single line]-148 page"/>
    <s v="Writer A4 Premium Mrp 84 [Single line]-148 page"/>
    <s v="*11107"/>
    <s v="*06016"/>
    <n v="0"/>
    <n v="0"/>
    <n v="1007"/>
    <m/>
    <s v="*05035"/>
    <s v="*18005"/>
    <m/>
    <s v="Writer A4 Premium Mrp 84 [Single line]-148 page"/>
    <s v="*25019"/>
    <m/>
    <s v="NULL"/>
    <s v="NULL"/>
    <s v="NULL"/>
    <s v="NULL"/>
    <s v="NULL"/>
    <s v="NULL"/>
    <s v="F"/>
    <s v="000001"/>
    <s v="GetDate()"/>
    <s v="NULL"/>
    <s v="NULL"/>
    <s v="N"/>
    <s v="N"/>
    <s v="000007"/>
    <m/>
    <s v="Rulling-Single line-[210 x 290]"/>
    <s v="000211"/>
    <s v="12.333"/>
    <x v="2"/>
    <s v="000184"/>
    <s v="0.167"/>
    <x v="0"/>
    <s v="000158"/>
    <s v="0.333"/>
    <s v="0.333"/>
    <s v="Writer A4 Premium Mrp 84"/>
    <s v="Writer A4 Premium Mrp 84"/>
    <n v="1000"/>
    <s v="210 x 290"/>
    <n v="148"/>
    <n v="4"/>
    <s v="Index"/>
    <s v="Single line"/>
    <s v="Pining"/>
    <n v="6"/>
    <n v="30"/>
    <s v="4+1"/>
    <s v="Full"/>
    <s v="WB"/>
    <n v="280"/>
    <s v="880 x 860"/>
    <n v="6"/>
    <n v="166.66666666666666"/>
    <n v="3.5317333333333333E-2"/>
    <s v="Trident"/>
    <n v="64"/>
    <n v="88"/>
    <n v="42"/>
    <n v="12"/>
    <n v="12.333333333333334"/>
    <n v="0.29173759999999999"/>
    <n v="12666.666666666666"/>
    <s v="Writer A4 Premium Mrp 84"/>
    <s v="88.00X42.00"/>
    <x v="0"/>
    <s v="Index-[210 x 290]"/>
    <s v="000007"/>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84"/>
  </r>
  <r>
    <s v="000008"/>
    <s v="Writer A4 Premium Mrp 84 [Unrulled]-148 page"/>
    <s v="Writer A4 Premium Mrp 84 [Unrulled]-148 page"/>
    <s v="*11107"/>
    <s v="*06016"/>
    <n v="0"/>
    <n v="0"/>
    <n v="1008"/>
    <m/>
    <s v="*05036"/>
    <s v="*18005"/>
    <m/>
    <s v="Writer A4 Premium Mrp 84 [Unrulled]-148 page"/>
    <s v="*25019"/>
    <m/>
    <s v="NULL"/>
    <s v="NULL"/>
    <s v="NULL"/>
    <s v="NULL"/>
    <s v="NULL"/>
    <s v="NULL"/>
    <s v="F"/>
    <s v="000001"/>
    <s v="GetDate()"/>
    <s v="NULL"/>
    <s v="NULL"/>
    <s v="N"/>
    <s v="N"/>
    <s v="000008"/>
    <m/>
    <s v="Rulling-Unrulled-[210 x 290]"/>
    <s v="000214"/>
    <s v="12.333"/>
    <x v="2"/>
    <s v="000184"/>
    <s v="0.167"/>
    <x v="0"/>
    <s v="000158"/>
    <s v="0.333"/>
    <s v="0.333"/>
    <s v="Writer A4 Premium Mrp 84"/>
    <s v="Writer A4 Premium Mrp 84"/>
    <n v="1000"/>
    <s v="210 x 290"/>
    <n v="148"/>
    <n v="4"/>
    <s v="Index"/>
    <s v="Unrulled"/>
    <s v="Pining"/>
    <n v="6"/>
    <n v="30"/>
    <s v="4+1"/>
    <s v="Full"/>
    <s v="WB"/>
    <n v="280"/>
    <s v="880 x 860"/>
    <n v="6"/>
    <n v="166.66666666666666"/>
    <n v="3.5317333333333333E-2"/>
    <s v="Trident"/>
    <n v="64"/>
    <n v="88"/>
    <n v="42"/>
    <n v="12"/>
    <n v="12.333333333333334"/>
    <n v="0.29173759999999999"/>
    <n v="12666.666666666666"/>
    <s v="Writer A4 Premium Mrp 84"/>
    <s v="88.00X42.00"/>
    <x v="1"/>
    <s v="Index-[210 x 290]"/>
    <s v="000008"/>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84"/>
  </r>
  <r>
    <s v="000009"/>
    <s v="Writer A4 Premium Mrp 84 [Hindi /Geometry]-148 page"/>
    <s v="Writer A4 Premium Mrp 84 [Hindi /Geometry]-148 page"/>
    <s v="*11107"/>
    <s v="*06016"/>
    <n v="0"/>
    <n v="0"/>
    <n v="1009"/>
    <m/>
    <s v="*05033"/>
    <s v="*18005"/>
    <m/>
    <s v="Writer A4 Premium Mrp 84 [Hindi /Geometry]-148 page"/>
    <s v="*25019"/>
    <m/>
    <s v="NULL"/>
    <s v="NULL"/>
    <s v="NULL"/>
    <s v="NULL"/>
    <s v="NULL"/>
    <s v="NULL"/>
    <s v="F"/>
    <s v="000001"/>
    <s v="GetDate()"/>
    <s v="NULL"/>
    <s v="NULL"/>
    <s v="N"/>
    <s v="N"/>
    <s v="000009"/>
    <m/>
    <s v="Rulling-Hindi /Geometry-[210 x 290]"/>
    <s v="000199"/>
    <s v="12.333"/>
    <x v="2"/>
    <s v="000184"/>
    <s v="0.167"/>
    <x v="0"/>
    <s v="000158"/>
    <s v="0.333"/>
    <s v="0.333"/>
    <s v="Writer A4 Premium Mrp 84"/>
    <s v="Writer A4 Premium Mrp 84"/>
    <n v="1000"/>
    <s v="210 x 290"/>
    <n v="148"/>
    <n v="4"/>
    <s v="Index"/>
    <s v="Hindi /Geometry"/>
    <s v="Pining"/>
    <n v="6"/>
    <n v="30"/>
    <s v="4+1"/>
    <s v="Full"/>
    <s v="WB"/>
    <n v="280"/>
    <s v="880 x 860"/>
    <n v="6"/>
    <n v="166.66666666666666"/>
    <n v="3.5317333333333333E-2"/>
    <s v="Trident"/>
    <n v="64"/>
    <n v="88"/>
    <n v="42"/>
    <n v="12"/>
    <n v="12.333333333333334"/>
    <n v="0.29173759999999999"/>
    <n v="12666.666666666666"/>
    <s v="Writer A4 Premium Mrp 84"/>
    <s v="88.00X42.00"/>
    <x v="2"/>
    <s v="Index-[210 x 290]"/>
    <s v="000009"/>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84"/>
  </r>
  <r>
    <s v="000010"/>
    <s v="Writer A4 Premium Mrp 104 [Single line]-184 page"/>
    <s v="Writer A4 Premium Mrp 104 [Single line]-184 page"/>
    <s v="*11107"/>
    <s v="*06016"/>
    <n v="0"/>
    <n v="0"/>
    <n v="1010"/>
    <m/>
    <s v="*05035"/>
    <s v="*18005"/>
    <m/>
    <s v="Writer A4 Premium Mrp 104 [Single line]-184 page"/>
    <s v="*25019"/>
    <m/>
    <s v="NULL"/>
    <s v="NULL"/>
    <s v="NULL"/>
    <s v="NULL"/>
    <s v="NULL"/>
    <s v="NULL"/>
    <s v="F"/>
    <s v="000001"/>
    <s v="GetDate()"/>
    <s v="NULL"/>
    <s v="NULL"/>
    <s v="N"/>
    <s v="N"/>
    <s v="000010"/>
    <m/>
    <s v="Rulling-Single line-[210 x 290]"/>
    <s v="000211"/>
    <s v="15.333"/>
    <x v="3"/>
    <s v="000178"/>
    <s v="0.167"/>
    <x v="0"/>
    <s v="000158"/>
    <s v="0.333"/>
    <s v="0.333"/>
    <s v="Writer A4 Premium Mrp 104"/>
    <s v="Writer A4 Premium Mrp 104"/>
    <n v="1000"/>
    <s v="210 x 290"/>
    <n v="184"/>
    <n v="4"/>
    <s v="Index"/>
    <s v="Single line"/>
    <s v="Pining"/>
    <n v="5"/>
    <n v="25"/>
    <s v="4+1"/>
    <s v="Full"/>
    <s v="WB"/>
    <n v="280"/>
    <s v="880 x 860"/>
    <n v="6"/>
    <n v="166.66666666666666"/>
    <n v="3.5317333333333333E-2"/>
    <s v="Trident"/>
    <n v="64"/>
    <n v="88"/>
    <n v="42"/>
    <n v="12"/>
    <n v="15.333333333333334"/>
    <n v="0.36270079999999999"/>
    <n v="15666.666666666666"/>
    <s v="Writer A4 Premium Mrp 104"/>
    <s v="88.00X42.00"/>
    <x v="0"/>
    <s v="Index-[210 x 290]"/>
    <s v="000010"/>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78"/>
  </r>
  <r>
    <s v="000011"/>
    <s v="Writer A4 Premium Mrp 104 [Unrulled]-184 page"/>
    <s v="Writer A4 Premium Mrp 104 [Unrulled]-184 page"/>
    <s v="*11107"/>
    <s v="*06016"/>
    <n v="0"/>
    <n v="0"/>
    <n v="1011"/>
    <m/>
    <s v="*05036"/>
    <s v="*18005"/>
    <m/>
    <s v="Writer A4 Premium Mrp 104 [Unrulled]-184 page"/>
    <s v="*25019"/>
    <m/>
    <s v="NULL"/>
    <s v="NULL"/>
    <s v="NULL"/>
    <s v="NULL"/>
    <s v="NULL"/>
    <s v="NULL"/>
    <s v="F"/>
    <s v="000001"/>
    <s v="GetDate()"/>
    <s v="NULL"/>
    <s v="NULL"/>
    <s v="N"/>
    <s v="N"/>
    <s v="000011"/>
    <m/>
    <s v="Rulling-Unrulled-[210 x 290]"/>
    <s v="000214"/>
    <s v="15.333"/>
    <x v="3"/>
    <s v="000178"/>
    <s v="0.167"/>
    <x v="0"/>
    <s v="000158"/>
    <s v="0.333"/>
    <s v="0.333"/>
    <s v="Writer A4 Premium Mrp 104"/>
    <s v="Writer A4 Premium Mrp 104"/>
    <n v="1000"/>
    <s v="210 x 290"/>
    <n v="184"/>
    <n v="4"/>
    <s v="Index"/>
    <s v="Unrulled"/>
    <s v="Pining"/>
    <n v="5"/>
    <n v="25"/>
    <s v="4+1"/>
    <s v="Full"/>
    <s v="WB"/>
    <n v="280"/>
    <s v="880 x 860"/>
    <n v="6"/>
    <n v="166.66666666666666"/>
    <n v="3.5317333333333333E-2"/>
    <s v="Trident"/>
    <n v="64"/>
    <n v="88"/>
    <n v="42"/>
    <n v="12"/>
    <n v="15.333333333333334"/>
    <n v="0.36270079999999999"/>
    <n v="15666.666666666666"/>
    <s v="Writer A4 Premium Mrp 104"/>
    <s v="88.00X42.00"/>
    <x v="1"/>
    <s v="Index-[210 x 290]"/>
    <s v="000011"/>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78"/>
  </r>
  <r>
    <s v="000012"/>
    <s v="Writer A4 Premium Mrp 104 [Hindi /Geometry]-184 page"/>
    <s v="Writer A4 Premium Mrp 104 [Hindi /Geometry]-184 page"/>
    <s v="*11107"/>
    <s v="*06016"/>
    <n v="0"/>
    <n v="0"/>
    <n v="1012"/>
    <m/>
    <s v="*05033"/>
    <s v="*18005"/>
    <m/>
    <s v="Writer A4 Premium Mrp 104 [Hindi /Geometry]-184 page"/>
    <s v="*25019"/>
    <m/>
    <s v="NULL"/>
    <s v="NULL"/>
    <s v="NULL"/>
    <s v="NULL"/>
    <s v="NULL"/>
    <s v="NULL"/>
    <s v="F"/>
    <s v="000001"/>
    <s v="GetDate()"/>
    <s v="NULL"/>
    <s v="NULL"/>
    <s v="N"/>
    <s v="N"/>
    <s v="000012"/>
    <m/>
    <s v="Rulling-Hindi /Geometry-[210 x 290]"/>
    <s v="000199"/>
    <s v="15.333"/>
    <x v="3"/>
    <s v="000178"/>
    <s v="0.167"/>
    <x v="0"/>
    <s v="000158"/>
    <s v="0.333"/>
    <s v="0.333"/>
    <s v="Writer A4 Premium Mrp 104"/>
    <s v="Writer A4 Premium Mrp 104"/>
    <n v="1000"/>
    <s v="210 x 290"/>
    <n v="184"/>
    <n v="4"/>
    <s v="Index"/>
    <s v="Hindi /Geometry"/>
    <s v="Pining"/>
    <n v="5"/>
    <n v="25"/>
    <s v="4+1"/>
    <s v="Full"/>
    <s v="WB"/>
    <n v="280"/>
    <s v="880 x 860"/>
    <n v="6"/>
    <n v="166.66666666666666"/>
    <n v="3.5317333333333333E-2"/>
    <s v="Trident"/>
    <n v="64"/>
    <n v="88"/>
    <n v="42"/>
    <n v="12"/>
    <n v="15.333333333333334"/>
    <n v="0.36270079999999999"/>
    <n v="15666.666666666666"/>
    <s v="Writer A4 Premium Mrp 104"/>
    <s v="88.00X42.00"/>
    <x v="2"/>
    <s v="Index-[210 x 290]"/>
    <s v="000012"/>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6"/>
    <s v="*00068"/>
    <s v="*00068"/>
    <s v="*00030"/>
    <s v="000178"/>
  </r>
  <r>
    <s v="000013"/>
    <s v="Writer A4 Premium Mrp 124 [Single line]-212 page"/>
    <s v="Writer A4 Premium Mrp 124 [Single line]-212 page"/>
    <s v="*11107"/>
    <s v="*06018"/>
    <n v="0"/>
    <n v="0"/>
    <n v="1013"/>
    <m/>
    <s v="*05035"/>
    <s v="*18005"/>
    <m/>
    <s v="Writer A4 Premium Mrp 124 [Single line]-212 page"/>
    <s v="*25019"/>
    <m/>
    <s v="NULL"/>
    <s v="NULL"/>
    <s v="NULL"/>
    <s v="NULL"/>
    <s v="NULL"/>
    <s v="NULL"/>
    <s v="F"/>
    <s v="000001"/>
    <s v="GetDate()"/>
    <s v="NULL"/>
    <s v="NULL"/>
    <s v="N"/>
    <s v="N"/>
    <s v="000013"/>
    <m/>
    <s v="Rulling-Single line-[210 x 290]"/>
    <s v="000211"/>
    <s v="17.667"/>
    <x v="4"/>
    <s v="000179"/>
    <s v="0.250"/>
    <x v="0"/>
    <s v="000158"/>
    <s v="0.333"/>
    <s v="0.333"/>
    <s v="Writer A4 Premium Mrp 124"/>
    <s v="Writer A4 Premium Mrp 124"/>
    <n v="1000"/>
    <s v="210 x 290"/>
    <n v="212"/>
    <n v="4"/>
    <s v="Index"/>
    <s v="Single line"/>
    <s v="Perfect binding"/>
    <n v="4"/>
    <n v="20"/>
    <s v="4+2"/>
    <s v="U.V. /Graining"/>
    <s v="WB"/>
    <n v="280"/>
    <s v="600 x 900"/>
    <n v="4"/>
    <n v="250"/>
    <n v="3.7800000000000007E-2"/>
    <s v="Trident"/>
    <n v="64"/>
    <n v="88"/>
    <n v="42"/>
    <n v="12"/>
    <n v="17.666666666666668"/>
    <n v="0.4178944"/>
    <n v="18000"/>
    <s v="Writer A4 Premium Mrp 124"/>
    <s v="88.00X42.00"/>
    <x v="0"/>
    <s v="Index-[210 x 290]"/>
    <s v="000013"/>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8"/>
    <s v="*00068"/>
    <s v="*00068"/>
    <s v="*00029"/>
    <s v="000179"/>
  </r>
  <r>
    <s v="000014"/>
    <s v="Writer A4 Premium Mrp 124 [Unrulled]-212 page"/>
    <s v="Writer A4 Premium Mrp 124 [Unrulled]-212 page"/>
    <s v="*11107"/>
    <s v="*06018"/>
    <n v="0"/>
    <n v="0"/>
    <n v="1014"/>
    <m/>
    <s v="*05036"/>
    <s v="*18005"/>
    <m/>
    <s v="Writer A4 Premium Mrp 124 [Unrulled]-212 page"/>
    <s v="*25019"/>
    <m/>
    <s v="NULL"/>
    <s v="NULL"/>
    <s v="NULL"/>
    <s v="NULL"/>
    <s v="NULL"/>
    <s v="NULL"/>
    <s v="F"/>
    <s v="000001"/>
    <s v="GetDate()"/>
    <s v="NULL"/>
    <s v="NULL"/>
    <s v="N"/>
    <s v="N"/>
    <s v="000014"/>
    <m/>
    <s v="Rulling-Unrulled-[210 x 290]"/>
    <s v="000214"/>
    <s v="17.667"/>
    <x v="4"/>
    <s v="000179"/>
    <s v="0.250"/>
    <x v="0"/>
    <s v="000158"/>
    <s v="0.333"/>
    <s v="0.333"/>
    <s v="Writer A4 Premium Mrp 124"/>
    <s v="Writer A4 Premium Mrp 124"/>
    <n v="1000"/>
    <s v="210 x 290"/>
    <n v="212"/>
    <n v="4"/>
    <s v="Index"/>
    <s v="Unrulled"/>
    <s v="Perfect binding"/>
    <n v="4"/>
    <n v="20"/>
    <s v="4+2"/>
    <s v="U.V. /Graining"/>
    <s v="WB"/>
    <n v="280"/>
    <s v="600 x 900"/>
    <n v="4"/>
    <n v="250"/>
    <n v="3.7800000000000007E-2"/>
    <s v="Trident"/>
    <n v="64"/>
    <n v="88"/>
    <n v="42"/>
    <n v="12"/>
    <n v="17.666666666666668"/>
    <n v="0.4178944"/>
    <n v="18000"/>
    <s v="Writer A4 Premium Mrp 124"/>
    <s v="88.00X42.00"/>
    <x v="1"/>
    <s v="Index-[210 x 290]"/>
    <s v="000014"/>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8"/>
    <s v="*00068"/>
    <s v="*00068"/>
    <s v="*00029"/>
    <s v="000179"/>
  </r>
  <r>
    <s v="000015"/>
    <s v="Writer A4 Premium Mrp 124 [Hindi /Geometry]-212 page"/>
    <s v="Writer A4 Premium Mrp 124 [Hindi /Geometry]-212 page"/>
    <s v="*11107"/>
    <s v="*06018"/>
    <n v="0"/>
    <n v="0"/>
    <n v="1015"/>
    <m/>
    <s v="*05033"/>
    <s v="*18005"/>
    <m/>
    <s v="Writer A4 Premium Mrp 124 [Hindi /Geometry]-212 page"/>
    <s v="*25019"/>
    <m/>
    <s v="NULL"/>
    <s v="NULL"/>
    <s v="NULL"/>
    <s v="NULL"/>
    <s v="NULL"/>
    <s v="NULL"/>
    <s v="F"/>
    <s v="000001"/>
    <s v="GetDate()"/>
    <s v="NULL"/>
    <s v="NULL"/>
    <s v="N"/>
    <s v="N"/>
    <s v="000015"/>
    <m/>
    <s v="Rulling-Hindi /Geometry-[210 x 290]"/>
    <s v="000199"/>
    <s v="17.667"/>
    <x v="4"/>
    <s v="000179"/>
    <s v="0.250"/>
    <x v="0"/>
    <s v="000158"/>
    <s v="0.333"/>
    <s v="0.333"/>
    <s v="Writer A4 Premium Mrp 124"/>
    <s v="Writer A4 Premium Mrp 124"/>
    <n v="1000"/>
    <s v="210 x 290"/>
    <n v="212"/>
    <n v="4"/>
    <s v="Index"/>
    <s v="Hindi /Geometry"/>
    <s v="Perfect binding"/>
    <n v="4"/>
    <n v="20"/>
    <s v="4+2"/>
    <s v="U.V. /Graining"/>
    <s v="WB"/>
    <n v="280"/>
    <s v="600 x 900"/>
    <n v="4"/>
    <n v="250"/>
    <n v="3.7800000000000007E-2"/>
    <s v="Trident"/>
    <n v="64"/>
    <n v="88"/>
    <n v="42"/>
    <n v="12"/>
    <n v="17.666666666666668"/>
    <n v="0.4178944"/>
    <n v="18000"/>
    <s v="Writer A4 Premium Mrp 124"/>
    <s v="88.00X42.00"/>
    <x v="2"/>
    <s v="Index-[210 x 290]"/>
    <s v="000015"/>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8"/>
    <s v="*00068"/>
    <s v="*00068"/>
    <s v="*00029"/>
    <s v="000179"/>
  </r>
  <r>
    <s v="000016"/>
    <s v="Writer A4 Premium Mrp 160 [Single line]-276 page"/>
    <s v="Writer A4 Premium Mrp 160 [Single line]-276 page"/>
    <s v="*11107"/>
    <s v="*06018"/>
    <n v="0"/>
    <n v="0"/>
    <n v="1016"/>
    <m/>
    <s v="*05035"/>
    <s v="*18005"/>
    <m/>
    <s v="Writer A4 Premium Mrp 160 [Single line]-276 page"/>
    <s v="*25019"/>
    <m/>
    <s v="NULL"/>
    <s v="NULL"/>
    <s v="NULL"/>
    <s v="NULL"/>
    <s v="NULL"/>
    <s v="NULL"/>
    <s v="F"/>
    <s v="000001"/>
    <s v="GetDate()"/>
    <s v="NULL"/>
    <s v="NULL"/>
    <s v="N"/>
    <s v="N"/>
    <s v="000016"/>
    <m/>
    <s v="Rulling-Single line-[210 x 290]"/>
    <s v="000211"/>
    <s v="23.000"/>
    <x v="5"/>
    <s v="000180"/>
    <s v="0.250"/>
    <x v="0"/>
    <s v="000158"/>
    <s v="0.333"/>
    <s v="0.333"/>
    <s v="Writer A4 Premium Mrp 160"/>
    <s v="Writer A4 Premium Mrp 160"/>
    <n v="1000"/>
    <s v="210 x 290"/>
    <n v="276"/>
    <n v="4"/>
    <s v="Index"/>
    <s v="Single line"/>
    <s v="Perfect binding"/>
    <n v="3"/>
    <n v="15"/>
    <s v="4+2"/>
    <s v="U.V. /Graining"/>
    <s v="WB"/>
    <n v="280"/>
    <s v="600 x 900"/>
    <n v="4"/>
    <n v="250"/>
    <n v="3.7800000000000007E-2"/>
    <s v="Trident"/>
    <n v="64"/>
    <n v="88"/>
    <n v="42"/>
    <n v="12"/>
    <n v="23"/>
    <n v="0.54405119999999996"/>
    <n v="23333.333333333332"/>
    <s v="Writer A4 Premium Mrp 160"/>
    <s v="88.00X42.00"/>
    <x v="0"/>
    <s v="Index-[210 x 290]"/>
    <s v="000016"/>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8"/>
    <s v="*00068"/>
    <s v="*00068"/>
    <s v="*00029"/>
    <s v="000180"/>
  </r>
  <r>
    <s v="000017"/>
    <s v="Writer A4 Premium Mrp 160 [Unrulled]-276 page"/>
    <s v="Writer A4 Premium Mrp 160 [Unrulled]-276 page"/>
    <s v="*11107"/>
    <s v="*06018"/>
    <n v="0"/>
    <n v="0"/>
    <n v="1017"/>
    <m/>
    <s v="*05036"/>
    <s v="*18005"/>
    <m/>
    <s v="Writer A4 Premium Mrp 160 [Unrulled]-276 page"/>
    <s v="*25019"/>
    <m/>
    <s v="NULL"/>
    <s v="NULL"/>
    <s v="NULL"/>
    <s v="NULL"/>
    <s v="NULL"/>
    <s v="NULL"/>
    <s v="F"/>
    <s v="000001"/>
    <s v="GetDate()"/>
    <s v="NULL"/>
    <s v="NULL"/>
    <s v="N"/>
    <s v="N"/>
    <s v="000017"/>
    <m/>
    <s v="Rulling-Unrulled-[210 x 290]"/>
    <s v="000214"/>
    <s v="23.000"/>
    <x v="5"/>
    <s v="000180"/>
    <s v="0.250"/>
    <x v="0"/>
    <s v="000158"/>
    <s v="0.333"/>
    <s v="0.333"/>
    <s v="Writer A4 Premium Mrp 160"/>
    <s v="Writer A4 Premium Mrp 160"/>
    <n v="1000"/>
    <s v="210 x 290"/>
    <n v="276"/>
    <n v="4"/>
    <s v="Index"/>
    <s v="Unrulled"/>
    <s v="Perfect binding"/>
    <n v="3"/>
    <n v="15"/>
    <s v="4+2"/>
    <s v="U.V. /Graining"/>
    <s v="WB"/>
    <n v="280"/>
    <s v="600 x 900"/>
    <n v="4"/>
    <n v="250"/>
    <n v="3.7800000000000007E-2"/>
    <s v="Trident"/>
    <n v="64"/>
    <n v="88"/>
    <n v="42"/>
    <n v="12"/>
    <n v="23"/>
    <n v="0.54405119999999996"/>
    <n v="23333.333333333332"/>
    <s v="Writer A4 Premium Mrp 160"/>
    <s v="88.00X42.00"/>
    <x v="1"/>
    <s v="Index-[210 x 290]"/>
    <s v="000017"/>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8"/>
    <s v="*00068"/>
    <s v="*00068"/>
    <s v="*00029"/>
    <s v="000180"/>
  </r>
  <r>
    <s v="000018"/>
    <s v="Writer A4 Premium Mrp 200 [Single line]-356 page"/>
    <s v="Writer A4 Premium Mrp 200 [Single line]-356 page"/>
    <s v="*11107"/>
    <s v="*06018"/>
    <n v="0"/>
    <n v="0"/>
    <n v="1018"/>
    <m/>
    <s v="*05035"/>
    <s v="*18005"/>
    <m/>
    <s v="Writer A4 Premium Mrp 200 [Single line]-356 page"/>
    <s v="*25019"/>
    <m/>
    <s v="NULL"/>
    <s v="NULL"/>
    <s v="NULL"/>
    <s v="NULL"/>
    <s v="NULL"/>
    <s v="NULL"/>
    <s v="F"/>
    <s v="000001"/>
    <s v="GetDate()"/>
    <s v="NULL"/>
    <s v="NULL"/>
    <s v="N"/>
    <s v="N"/>
    <s v="000018"/>
    <m/>
    <s v="Rulling-Single line-[210 x 290]"/>
    <s v="000211"/>
    <s v="29.667"/>
    <x v="6"/>
    <s v="000181"/>
    <s v="0.250"/>
    <x v="0"/>
    <s v="000158"/>
    <s v="0.333"/>
    <s v="0.333"/>
    <s v="Writer A4 Premium Mrp 200"/>
    <s v="Writer A4 Premium Mrp 200"/>
    <n v="1000"/>
    <s v="210 x 290"/>
    <n v="356"/>
    <n v="4"/>
    <s v="Index"/>
    <s v="Single line"/>
    <s v="Perfect binding"/>
    <n v="3"/>
    <n v="12"/>
    <s v="4+2"/>
    <s v="U.V. /Graining"/>
    <s v="WB"/>
    <n v="280"/>
    <s v="600 x 900"/>
    <n v="4"/>
    <n v="250"/>
    <n v="3.7800000000000007E-2"/>
    <s v="Trident"/>
    <n v="64"/>
    <n v="88"/>
    <n v="42"/>
    <n v="12"/>
    <n v="29.666666666666668"/>
    <n v="0.70174720000000002"/>
    <n v="30000"/>
    <s v="Writer A4 Premium Mrp 200"/>
    <s v="88.00X42.00"/>
    <x v="0"/>
    <s v="Index-[210 x 290]"/>
    <s v="000018"/>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8"/>
    <s v="*00068"/>
    <s v="*00068"/>
    <s v="*00029"/>
    <s v="000181"/>
  </r>
  <r>
    <s v="000019"/>
    <s v="Writer A4 Premium Mrp 200 [Unrulled]-356 page"/>
    <s v="Writer A4 Premium Mrp 200 [Unrulled]-356 page"/>
    <s v="*11107"/>
    <s v="*06018"/>
    <n v="0"/>
    <n v="0"/>
    <n v="1019"/>
    <m/>
    <s v="*05036"/>
    <s v="*18005"/>
    <m/>
    <s v="Writer A4 Premium Mrp 200 [Unrulled]-356 page"/>
    <s v="*25019"/>
    <m/>
    <s v="NULL"/>
    <s v="NULL"/>
    <s v="NULL"/>
    <s v="NULL"/>
    <s v="NULL"/>
    <s v="NULL"/>
    <s v="F"/>
    <s v="000001"/>
    <s v="GetDate()"/>
    <s v="NULL"/>
    <s v="NULL"/>
    <s v="N"/>
    <s v="N"/>
    <s v="000019"/>
    <m/>
    <s v="Rulling-Unrulled-[210 x 290]"/>
    <s v="000214"/>
    <s v="29.667"/>
    <x v="6"/>
    <s v="000181"/>
    <s v="0.250"/>
    <x v="0"/>
    <s v="000158"/>
    <s v="0.333"/>
    <s v="0.333"/>
    <s v="Writer A4 Premium Mrp 200"/>
    <s v="Writer A4 Premium Mrp 200"/>
    <n v="1000"/>
    <s v="210 x 290"/>
    <n v="356"/>
    <n v="4"/>
    <s v="Index"/>
    <s v="Unrulled"/>
    <s v="Perfect binding"/>
    <n v="3"/>
    <n v="12"/>
    <s v="4+2"/>
    <s v="U.V. /Graining"/>
    <s v="WB"/>
    <n v="280"/>
    <s v="600 x 900"/>
    <n v="4"/>
    <n v="250"/>
    <n v="3.7800000000000007E-2"/>
    <s v="Trident"/>
    <n v="64"/>
    <n v="88"/>
    <n v="42"/>
    <n v="12"/>
    <n v="29.666666666666668"/>
    <n v="0.70174720000000002"/>
    <n v="30000"/>
    <s v="Writer A4 Premium Mrp 200"/>
    <s v="88.00X42.00"/>
    <x v="1"/>
    <s v="Index-[210 x 290]"/>
    <s v="000019"/>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18"/>
    <s v="*00068"/>
    <s v="*00068"/>
    <s v="*00029"/>
    <s v="000181"/>
  </r>
  <r>
    <s v="000020"/>
    <s v="Writer Long Book Premium Mrp 33 [Single line]-76 page"/>
    <s v="Writer Long Book Premium Mrp 33 [Single line]-76 page"/>
    <s v="*11101"/>
    <s v="*06016"/>
    <n v="0"/>
    <n v="0"/>
    <n v="1020"/>
    <m/>
    <s v="*05035"/>
    <s v="*18005"/>
    <m/>
    <s v="Writer Long Book Premium Mrp 33 [Single line]-76 page"/>
    <s v="*25019"/>
    <m/>
    <s v="NULL"/>
    <s v="NULL"/>
    <s v="NULL"/>
    <s v="NULL"/>
    <s v="NULL"/>
    <s v="NULL"/>
    <s v="F"/>
    <s v="000001"/>
    <s v="GetDate()"/>
    <s v="NULL"/>
    <s v="NULL"/>
    <s v="N"/>
    <s v="N"/>
    <s v="000020"/>
    <m/>
    <s v="Rulling-Single line-[168 x 265]"/>
    <s v="000207"/>
    <s v="6.333"/>
    <x v="7"/>
    <s v="000205"/>
    <s v="0.167"/>
    <x v="1"/>
    <s v="000163"/>
    <s v="0.333"/>
    <s v="0.333"/>
    <s v="Writer Long Book Premium Mrp 33"/>
    <s v="Writer Long Book Premium Mrp 33"/>
    <n v="1000"/>
    <s v="168 x 265"/>
    <n v="76"/>
    <n v="4"/>
    <s v="Index"/>
    <s v="Single line"/>
    <s v="Pining"/>
    <n v="15"/>
    <n v="75"/>
    <s v="4+1"/>
    <s v="Full"/>
    <s v="WB"/>
    <n v="250"/>
    <s v="805 x 700"/>
    <n v="6"/>
    <n v="166.66666666666666"/>
    <n v="2.3479166666666666E-2"/>
    <s v="Trident"/>
    <n v="54"/>
    <n v="80"/>
    <n v="34.5"/>
    <n v="12"/>
    <n v="6.333333333333333"/>
    <n v="9.4392000000000004E-2"/>
    <n v="6666.666666666667"/>
    <s v="Writer Long Book Premium Mrp 33"/>
    <s v="80.00X34.50"/>
    <x v="3"/>
    <s v="Index-[168 x 265]"/>
    <s v="000020"/>
    <n v="0.33333333333333331"/>
    <s v="Trident-54gsm-31.50in-(80.00cm)-Reel-Super Line"/>
    <s v="Trident-54gsm-31.50in-(80.00cm)-Reel-Super Line"/>
    <s v="R"/>
    <s v="P"/>
    <n v="34.5"/>
    <n v="80"/>
    <n v="13.58"/>
    <n v="31.5"/>
    <s v="*15004"/>
    <n v="54"/>
    <s v="Trident"/>
    <s v="Super Line"/>
    <n v="7.4509999999999996"/>
    <n v="7"/>
    <n v="70"/>
    <s v="*16003"/>
    <n v="1.35"/>
    <s v="C"/>
    <s v="000001"/>
    <s v="GetDate()"/>
    <s v="NULL"/>
    <s v="NULL"/>
    <s v="N"/>
    <s v="N"/>
    <s v="Uncoated"/>
    <m/>
    <m/>
    <s v="*11101"/>
    <s v="*06016"/>
    <s v="*00064"/>
    <s v="*00064"/>
    <s v="*00023"/>
    <s v="000205"/>
  </r>
  <r>
    <s v="000021"/>
    <s v="Writer Long Book Premium Mrp 33 [Unrulled]-76 page"/>
    <s v="Writer Long Book Premium Mrp 33 [Unrulled]-76 page"/>
    <s v="*11101"/>
    <s v="*06016"/>
    <n v="0"/>
    <n v="0"/>
    <n v="1021"/>
    <m/>
    <s v="*05036"/>
    <s v="*18005"/>
    <m/>
    <s v="Writer Long Book Premium Mrp 33 [Unrulled]-76 page"/>
    <s v="*25019"/>
    <m/>
    <s v="NULL"/>
    <s v="NULL"/>
    <s v="NULL"/>
    <s v="NULL"/>
    <s v="NULL"/>
    <s v="NULL"/>
    <s v="F"/>
    <s v="000001"/>
    <s v="GetDate()"/>
    <s v="NULL"/>
    <s v="NULL"/>
    <s v="N"/>
    <s v="N"/>
    <s v="000021"/>
    <m/>
    <s v="Rulling-Unrulled-[168 x 265]"/>
    <s v="000215"/>
    <s v="6.333"/>
    <x v="7"/>
    <s v="000205"/>
    <s v="0.167"/>
    <x v="1"/>
    <s v="000163"/>
    <s v="0.333"/>
    <s v="0.333"/>
    <s v="Writer Long Book Premium Mrp 33"/>
    <s v="Writer Long Book Premium Mrp 33"/>
    <n v="1000"/>
    <s v="168 x 265"/>
    <n v="76"/>
    <n v="4"/>
    <s v="Index"/>
    <s v="Unrulled"/>
    <s v="Pining"/>
    <n v="15"/>
    <n v="75"/>
    <s v="4+1"/>
    <s v="Full"/>
    <s v="WB"/>
    <n v="250"/>
    <s v="805 x 700"/>
    <n v="6"/>
    <n v="166.66666666666666"/>
    <n v="2.3479166666666666E-2"/>
    <s v="Trident"/>
    <n v="54"/>
    <n v="80"/>
    <n v="34.5"/>
    <n v="12"/>
    <n v="6.333333333333333"/>
    <n v="9.4392000000000004E-2"/>
    <n v="6666.666666666667"/>
    <s v="Writer Long Book Premium Mrp 33"/>
    <s v="80.00X34.50"/>
    <x v="4"/>
    <s v="Index-[168 x 265]"/>
    <s v="000021"/>
    <n v="0.33333333333333331"/>
    <s v="Trident-54gsm-31.50in-(80.00cm)-Reel-Super Line"/>
    <s v="Trident-54gsm-31.50in-(80.00cm)-Reel-Super Line"/>
    <s v="R"/>
    <s v="P"/>
    <n v="34.5"/>
    <n v="80"/>
    <n v="13.58"/>
    <n v="31.5"/>
    <s v="*15004"/>
    <n v="54"/>
    <s v="Trident"/>
    <s v="Super Line"/>
    <n v="7.4509999999999996"/>
    <n v="7"/>
    <n v="70"/>
    <s v="*16003"/>
    <n v="1.35"/>
    <s v="C"/>
    <s v="000001"/>
    <s v="GetDate()"/>
    <s v="NULL"/>
    <s v="NULL"/>
    <s v="N"/>
    <s v="N"/>
    <s v="Uncoated"/>
    <m/>
    <m/>
    <s v="*11101"/>
    <s v="*06016"/>
    <s v="*00064"/>
    <s v="*00064"/>
    <s v="*00023"/>
    <s v="000205"/>
  </r>
  <r>
    <s v="000022"/>
    <s v="Writer Long Book Premium Mrp 33 [Hindi /Geometry]-76 page"/>
    <s v="Writer Long Book Premium Mrp 33 [Hindi /Geometry]-76 page"/>
    <s v="*11101"/>
    <s v="*06016"/>
    <n v="0"/>
    <n v="0"/>
    <n v="1022"/>
    <m/>
    <s v="*05033"/>
    <s v="*18005"/>
    <m/>
    <s v="Writer Long Book Premium Mrp 33 [Hindi /Geometry]-76 page"/>
    <s v="*25019"/>
    <m/>
    <s v="NULL"/>
    <s v="NULL"/>
    <s v="NULL"/>
    <s v="NULL"/>
    <s v="NULL"/>
    <s v="NULL"/>
    <s v="F"/>
    <s v="000001"/>
    <s v="GetDate()"/>
    <s v="NULL"/>
    <s v="NULL"/>
    <s v="N"/>
    <s v="N"/>
    <s v="000022"/>
    <m/>
    <s v="Rulling-Hindi /Geometry-[168 x 265]"/>
    <s v="000216"/>
    <s v="6.333"/>
    <x v="7"/>
    <s v="000205"/>
    <s v="0.167"/>
    <x v="1"/>
    <s v="000163"/>
    <s v="0.333"/>
    <s v="0.333"/>
    <s v="Writer Long Book Premium Mrp 33"/>
    <s v="Writer Long Book Premium Mrp 33"/>
    <n v="1000"/>
    <s v="168 x 265"/>
    <n v="76"/>
    <n v="4"/>
    <s v="Index"/>
    <s v="Hindi /Geometry"/>
    <s v="Pining"/>
    <n v="15"/>
    <n v="75"/>
    <s v="4+1"/>
    <s v="Full"/>
    <s v="WB"/>
    <n v="250"/>
    <s v="805 x 700"/>
    <n v="6"/>
    <n v="166.66666666666666"/>
    <n v="2.3479166666666666E-2"/>
    <s v="Trident"/>
    <n v="54"/>
    <n v="80"/>
    <n v="34.5"/>
    <n v="12"/>
    <n v="6.333333333333333"/>
    <n v="9.4392000000000004E-2"/>
    <n v="6666.666666666667"/>
    <s v="Writer Long Book Premium Mrp 33"/>
    <s v="80.00X34.50"/>
    <x v="5"/>
    <s v="Index-[168 x 265]"/>
    <s v="000022"/>
    <n v="0.33333333333333331"/>
    <s v="Trident-54gsm-31.50in-(80.00cm)-Reel-Super Line"/>
    <s v="Trident-54gsm-31.50in-(80.00cm)-Reel-Super Line"/>
    <s v="R"/>
    <s v="P"/>
    <n v="34.5"/>
    <n v="80"/>
    <n v="13.58"/>
    <n v="31.5"/>
    <s v="*15004"/>
    <n v="54"/>
    <s v="Trident"/>
    <s v="Super Line"/>
    <n v="7.4509999999999996"/>
    <n v="7"/>
    <n v="70"/>
    <s v="*16003"/>
    <n v="1.35"/>
    <s v="C"/>
    <s v="000001"/>
    <s v="GetDate()"/>
    <s v="NULL"/>
    <s v="NULL"/>
    <s v="N"/>
    <s v="N"/>
    <s v="Uncoated"/>
    <m/>
    <m/>
    <s v="*11101"/>
    <s v="*06016"/>
    <s v="*00064"/>
    <s v="*00064"/>
    <s v="*00023"/>
    <s v="000205"/>
  </r>
  <r>
    <s v="000023"/>
    <s v="Writer Long Book Premium  Mrp 50 [Single line]-124 page"/>
    <s v="Writer Long Book Premium  Mrp 50 [Single line]-124 page"/>
    <s v="*11101"/>
    <s v="*06016"/>
    <n v="0"/>
    <n v="0"/>
    <n v="1023"/>
    <m/>
    <s v="*05035"/>
    <s v="*18005"/>
    <m/>
    <s v="Writer Long Book Premium  Mrp 50 [Single line]-124 page"/>
    <s v="*25019"/>
    <m/>
    <s v="NULL"/>
    <s v="NULL"/>
    <s v="NULL"/>
    <s v="NULL"/>
    <s v="NULL"/>
    <s v="NULL"/>
    <s v="F"/>
    <s v="000001"/>
    <s v="GetDate()"/>
    <s v="NULL"/>
    <s v="NULL"/>
    <s v="N"/>
    <s v="N"/>
    <s v="000023"/>
    <m/>
    <s v="Rulling-Single line-[168 x 265]"/>
    <s v="000207"/>
    <s v="10.333"/>
    <x v="8"/>
    <s v="000204"/>
    <s v="0.167"/>
    <x v="1"/>
    <s v="000163"/>
    <s v="0.333"/>
    <s v="0.333"/>
    <s v="Writer Long Book Premium  Mrp 50"/>
    <s v="Writer Long Book Premium  Mrp 50"/>
    <n v="1000"/>
    <s v="168 x 265"/>
    <n v="124"/>
    <n v="4"/>
    <s v="Index"/>
    <s v="Single line"/>
    <s v="Pining"/>
    <n v="10"/>
    <n v="50"/>
    <s v="4+1"/>
    <s v="Full"/>
    <s v="WB"/>
    <n v="250"/>
    <s v="805 x 700"/>
    <n v="6"/>
    <n v="166.66666666666666"/>
    <n v="2.3479166666666666E-2"/>
    <s v="Trident"/>
    <n v="54"/>
    <n v="80"/>
    <n v="34.5"/>
    <n v="12"/>
    <n v="10.333333333333334"/>
    <n v="0.15400800000000003"/>
    <n v="10666.666666666666"/>
    <s v="Writer Long Book Premium  Mrp 50"/>
    <s v="80.00X34.50"/>
    <x v="3"/>
    <s v="Index-[168 x 265]"/>
    <s v="000023"/>
    <n v="0.33333333333333331"/>
    <s v="Trident-54gsm-31.50in-(80.00cm)-Reel-Super Line"/>
    <s v="Trident-54gsm-31.50in-(80.00cm)-Reel-Super Line"/>
    <s v="R"/>
    <s v="P"/>
    <n v="34.5"/>
    <n v="80"/>
    <n v="13.58"/>
    <n v="31.5"/>
    <s v="*15004"/>
    <n v="54"/>
    <s v="Trident"/>
    <s v="Super Line"/>
    <n v="7.4509999999999996"/>
    <n v="7"/>
    <n v="70"/>
    <s v="*16003"/>
    <n v="1.35"/>
    <s v="C"/>
    <s v="000001"/>
    <s v="GetDate()"/>
    <s v="NULL"/>
    <s v="NULL"/>
    <s v="N"/>
    <s v="N"/>
    <s v="Uncoated"/>
    <m/>
    <m/>
    <s v="*11101"/>
    <s v="*06016"/>
    <s v="*00064"/>
    <s v="*00064"/>
    <s v="*00023"/>
    <s v="000204"/>
  </r>
  <r>
    <s v="000024"/>
    <s v="Writer Long Book Premium  Mrp 50 [Unrulled]-124 page"/>
    <s v="Writer Long Book Premium  Mrp 50 [Unrulled]-124 page"/>
    <s v="*11101"/>
    <s v="*06016"/>
    <n v="0"/>
    <n v="0"/>
    <n v="1024"/>
    <m/>
    <s v="*05036"/>
    <s v="*18005"/>
    <m/>
    <s v="Writer Long Book Premium  Mrp 50 [Unrulled]-124 page"/>
    <s v="*25019"/>
    <m/>
    <s v="NULL"/>
    <s v="NULL"/>
    <s v="NULL"/>
    <s v="NULL"/>
    <s v="NULL"/>
    <s v="NULL"/>
    <s v="F"/>
    <s v="000001"/>
    <s v="GetDate()"/>
    <s v="NULL"/>
    <s v="NULL"/>
    <s v="N"/>
    <s v="N"/>
    <s v="000024"/>
    <m/>
    <s v="Rulling-Unrulled-[168 x 265]"/>
    <s v="000215"/>
    <s v="10.333"/>
    <x v="8"/>
    <s v="000204"/>
    <s v="0.167"/>
    <x v="1"/>
    <s v="000163"/>
    <s v="0.333"/>
    <s v="0.333"/>
    <s v="Writer Long Book Premium  Mrp 50"/>
    <s v="Writer Long Book Premium  Mrp 50"/>
    <n v="1000"/>
    <s v="168 x 265"/>
    <n v="124"/>
    <n v="4"/>
    <s v="Index"/>
    <s v="Unrulled"/>
    <s v="Pining"/>
    <n v="10"/>
    <n v="50"/>
    <s v="4+1"/>
    <s v="Full"/>
    <s v="WB"/>
    <n v="250"/>
    <s v="805 x 700"/>
    <n v="6"/>
    <n v="166.66666666666666"/>
    <n v="2.3479166666666666E-2"/>
    <s v="Trident"/>
    <n v="54"/>
    <n v="80"/>
    <n v="34.5"/>
    <n v="12"/>
    <n v="10.333333333333334"/>
    <n v="0.15400800000000003"/>
    <n v="10666.666666666666"/>
    <s v="Writer Long Book Premium  Mrp 50"/>
    <s v="80.00X34.50"/>
    <x v="4"/>
    <s v="Index-[168 x 265]"/>
    <s v="000024"/>
    <n v="0.33333333333333331"/>
    <s v="Trident-54gsm-31.50in-(80.00cm)-Reel-Super Line"/>
    <s v="Trident-54gsm-31.50in-(80.00cm)-Reel-Super Line"/>
    <s v="R"/>
    <s v="P"/>
    <n v="34.5"/>
    <n v="80"/>
    <n v="13.58"/>
    <n v="31.5"/>
    <s v="*15004"/>
    <n v="54"/>
    <s v="Trident"/>
    <s v="Super Line"/>
    <n v="7.4509999999999996"/>
    <n v="7"/>
    <n v="70"/>
    <s v="*16003"/>
    <n v="1.35"/>
    <s v="C"/>
    <s v="000001"/>
    <s v="GetDate()"/>
    <s v="NULL"/>
    <s v="NULL"/>
    <s v="N"/>
    <s v="N"/>
    <s v="Uncoated"/>
    <m/>
    <m/>
    <s v="*11101"/>
    <s v="*06016"/>
    <s v="*00064"/>
    <s v="*00064"/>
    <s v="*00023"/>
    <s v="000204"/>
  </r>
  <r>
    <s v="000025"/>
    <s v="Writer Long Book Premium  Mrp 50 [Hindi /Geometry]-124 page"/>
    <s v="Writer Long Book Premium  Mrp 50 [Hindi /Geometry]-124 page"/>
    <s v="*11101"/>
    <s v="*06016"/>
    <n v="0"/>
    <n v="0"/>
    <n v="1025"/>
    <m/>
    <s v="*05033"/>
    <s v="*18005"/>
    <m/>
    <s v="Writer Long Book Premium  Mrp 50 [Hindi /Geometry]-124 page"/>
    <s v="*25019"/>
    <m/>
    <s v="NULL"/>
    <s v="NULL"/>
    <s v="NULL"/>
    <s v="NULL"/>
    <s v="NULL"/>
    <s v="NULL"/>
    <s v="F"/>
    <s v="000001"/>
    <s v="GetDate()"/>
    <s v="NULL"/>
    <s v="NULL"/>
    <s v="N"/>
    <s v="N"/>
    <s v="000025"/>
    <m/>
    <s v="Rulling-Hindi /Geometry-[168 x 265]"/>
    <s v="000216"/>
    <s v="10.333"/>
    <x v="8"/>
    <s v="000204"/>
    <s v="0.167"/>
    <x v="1"/>
    <s v="000163"/>
    <s v="0.333"/>
    <s v="0.333"/>
    <s v="Writer Long Book Premium  Mrp 50"/>
    <s v="Writer Long Book Premium  Mrp 50"/>
    <n v="1000"/>
    <s v="168 x 265"/>
    <n v="124"/>
    <n v="4"/>
    <s v="Index"/>
    <s v="Hindi /Geometry"/>
    <s v="Pining"/>
    <n v="10"/>
    <n v="50"/>
    <s v="4+1"/>
    <s v="Full"/>
    <s v="WB"/>
    <n v="250"/>
    <s v="805 x 700"/>
    <n v="6"/>
    <n v="166.66666666666666"/>
    <n v="2.3479166666666666E-2"/>
    <s v="Trident"/>
    <n v="54"/>
    <n v="80"/>
    <n v="34.5"/>
    <n v="12"/>
    <n v="10.333333333333334"/>
    <n v="0.15400800000000003"/>
    <n v="10666.666666666666"/>
    <s v="Writer Long Book Premium  Mrp 50"/>
    <s v="80.00X34.50"/>
    <x v="5"/>
    <s v="Index-[168 x 265]"/>
    <s v="000025"/>
    <n v="0.33333333333333331"/>
    <s v="Trident-54gsm-31.50in-(80.00cm)-Reel-Super Line"/>
    <s v="Trident-54gsm-31.50in-(80.00cm)-Reel-Super Line"/>
    <s v="R"/>
    <s v="P"/>
    <n v="34.5"/>
    <n v="80"/>
    <n v="13.58"/>
    <n v="31.5"/>
    <s v="*15004"/>
    <n v="54"/>
    <s v="Trident"/>
    <s v="Super Line"/>
    <n v="7.4509999999999996"/>
    <n v="7"/>
    <n v="70"/>
    <s v="*16003"/>
    <n v="1.35"/>
    <s v="C"/>
    <s v="000001"/>
    <s v="GetDate()"/>
    <s v="NULL"/>
    <s v="NULL"/>
    <s v="N"/>
    <s v="N"/>
    <s v="Uncoated"/>
    <m/>
    <m/>
    <s v="*11101"/>
    <s v="*06016"/>
    <s v="*00064"/>
    <s v="*00064"/>
    <s v="*00023"/>
    <s v="000204"/>
  </r>
  <r>
    <s v="000026"/>
    <s v="Writer Long Book Premum  Mrp 66 [Single line]-172 page"/>
    <s v="Writer Long Book Premum  Mrp 66 [Single line]-172 page"/>
    <s v="*11101"/>
    <s v="*06016"/>
    <n v="0"/>
    <n v="0"/>
    <n v="1026"/>
    <m/>
    <s v="*05035"/>
    <s v="*18005"/>
    <m/>
    <s v="Writer Long Book Premum  Mrp 66 [Single line]-172 page"/>
    <s v="*25019"/>
    <m/>
    <s v="NULL"/>
    <s v="NULL"/>
    <s v="NULL"/>
    <s v="NULL"/>
    <s v="NULL"/>
    <s v="NULL"/>
    <s v="F"/>
    <s v="000001"/>
    <s v="GetDate()"/>
    <s v="NULL"/>
    <s v="NULL"/>
    <s v="N"/>
    <s v="N"/>
    <s v="000026"/>
    <m/>
    <s v="Rulling-Single line-[168 x 265]"/>
    <s v="000207"/>
    <s v="14.333"/>
    <x v="9"/>
    <s v="000206"/>
    <s v="0.167"/>
    <x v="1"/>
    <s v="000163"/>
    <s v="0.333"/>
    <s v="0.333"/>
    <s v="Writer Long Book Premum  Mrp 66"/>
    <s v="Writer Long Book Premum  Mrp 66"/>
    <n v="1000"/>
    <s v="168 x 265"/>
    <n v="172"/>
    <n v="4"/>
    <s v="Index"/>
    <s v="Single line"/>
    <s v="Pining"/>
    <n v="8"/>
    <n v="40"/>
    <s v="4+1"/>
    <s v="Full"/>
    <s v="WB"/>
    <n v="250"/>
    <s v="805 x 700"/>
    <n v="6"/>
    <n v="166.66666666666666"/>
    <n v="2.3479166666666666E-2"/>
    <s v="Trident"/>
    <n v="54"/>
    <n v="80"/>
    <n v="34.5"/>
    <n v="12"/>
    <n v="14.333333333333334"/>
    <n v="0.21362400000000004"/>
    <n v="14666.666666666666"/>
    <s v="Writer Long Book Premum  Mrp 66"/>
    <s v="80.00X34.50"/>
    <x v="3"/>
    <s v="Index-[168 x 265]"/>
    <s v="000026"/>
    <n v="0.33333333333333331"/>
    <s v="Trident-54gsm-31.50in-(80.00cm)-Reel-Super Line"/>
    <s v="Trident-54gsm-31.50in-(80.00cm)-Reel-Super Line"/>
    <s v="R"/>
    <s v="P"/>
    <n v="34.5"/>
    <n v="80"/>
    <n v="13.58"/>
    <n v="31.5"/>
    <s v="*15004"/>
    <n v="54"/>
    <s v="Trident"/>
    <s v="Super Line"/>
    <n v="7.4509999999999996"/>
    <n v="7"/>
    <n v="70"/>
    <s v="*16003"/>
    <n v="1.35"/>
    <s v="C"/>
    <s v="000001"/>
    <s v="GetDate()"/>
    <s v="NULL"/>
    <s v="NULL"/>
    <s v="N"/>
    <s v="N"/>
    <s v="Uncoated"/>
    <m/>
    <m/>
    <s v="*11101"/>
    <s v="*06016"/>
    <s v="*00064"/>
    <s v="*00064"/>
    <s v="*00023"/>
    <s v="000206"/>
  </r>
  <r>
    <s v="000027"/>
    <s v="Writer Long Book Premum  Mrp 66 [Unrulled]-172 page"/>
    <s v="Writer Long Book Premum  Mrp 66 [Unrulled]-172 page"/>
    <s v="*11101"/>
    <s v="*06016"/>
    <n v="0"/>
    <n v="0"/>
    <n v="1027"/>
    <m/>
    <s v="*05036"/>
    <s v="*18005"/>
    <m/>
    <s v="Writer Long Book Premum  Mrp 66 [Unrulled]-172 page"/>
    <s v="*25019"/>
    <m/>
    <s v="NULL"/>
    <s v="NULL"/>
    <s v="NULL"/>
    <s v="NULL"/>
    <s v="NULL"/>
    <s v="NULL"/>
    <s v="F"/>
    <s v="000001"/>
    <s v="GetDate()"/>
    <s v="NULL"/>
    <s v="NULL"/>
    <s v="N"/>
    <s v="N"/>
    <s v="000027"/>
    <m/>
    <s v="Rulling-Unrulled-[168 x 265]"/>
    <s v="000215"/>
    <s v="14.333"/>
    <x v="9"/>
    <s v="000206"/>
    <s v="0.167"/>
    <x v="1"/>
    <s v="000163"/>
    <s v="0.333"/>
    <s v="0.333"/>
    <s v="Writer Long Book Premum  Mrp 66"/>
    <s v="Writer Long Book Premum  Mrp 66"/>
    <n v="1000"/>
    <s v="168 x 265"/>
    <n v="172"/>
    <n v="4"/>
    <s v="Index"/>
    <s v="Unrulled"/>
    <s v="Pining"/>
    <n v="8"/>
    <n v="40"/>
    <s v="4+1"/>
    <s v="Full"/>
    <s v="WB"/>
    <n v="250"/>
    <s v="805 x 700"/>
    <n v="6"/>
    <n v="166.66666666666666"/>
    <n v="2.3479166666666666E-2"/>
    <s v="Trident"/>
    <n v="54"/>
    <n v="80"/>
    <n v="34.5"/>
    <n v="12"/>
    <n v="14.333333333333334"/>
    <n v="0.21362400000000004"/>
    <n v="14666.666666666666"/>
    <s v="Writer Long Book Premum  Mrp 66"/>
    <s v="80.00X34.50"/>
    <x v="4"/>
    <s v="Index-[168 x 265]"/>
    <s v="000027"/>
    <n v="0.33333333333333331"/>
    <s v="Trident-54gsm-31.50in-(80.00cm)-Reel-Super Line"/>
    <s v="Trident-54gsm-31.50in-(80.00cm)-Reel-Super Line"/>
    <s v="R"/>
    <s v="P"/>
    <n v="34.5"/>
    <n v="80"/>
    <n v="13.58"/>
    <n v="31.5"/>
    <s v="*15004"/>
    <n v="54"/>
    <s v="Trident"/>
    <s v="Super Line"/>
    <n v="7.4509999999999996"/>
    <n v="7"/>
    <n v="70"/>
    <s v="*16003"/>
    <n v="1.35"/>
    <s v="C"/>
    <s v="000001"/>
    <s v="GetDate()"/>
    <s v="NULL"/>
    <s v="NULL"/>
    <s v="N"/>
    <s v="N"/>
    <s v="Uncoated"/>
    <m/>
    <m/>
    <s v="*11101"/>
    <s v="*06016"/>
    <s v="*00064"/>
    <s v="*00064"/>
    <s v="*00023"/>
    <s v="000206"/>
  </r>
  <r>
    <s v="000028"/>
    <s v="Writer Long Book Premum  Mrp 66 [Hindi /Geometry]-172 page"/>
    <s v="Writer Long Book Premum  Mrp 66 [Hindi /Geometry]-172 page"/>
    <s v="*11101"/>
    <s v="*06016"/>
    <n v="0"/>
    <n v="0"/>
    <n v="1028"/>
    <m/>
    <s v="*05033"/>
    <s v="*18005"/>
    <m/>
    <s v="Writer Long Book Premum  Mrp 66 [Hindi /Geometry]-172 page"/>
    <s v="*25019"/>
    <m/>
    <s v="NULL"/>
    <s v="NULL"/>
    <s v="NULL"/>
    <s v="NULL"/>
    <s v="NULL"/>
    <s v="NULL"/>
    <s v="F"/>
    <s v="000001"/>
    <s v="GetDate()"/>
    <s v="NULL"/>
    <s v="NULL"/>
    <s v="N"/>
    <s v="N"/>
    <s v="000028"/>
    <m/>
    <s v="Rulling-Hindi /Geometry-[168 x 265]"/>
    <s v="000216"/>
    <s v="14.333"/>
    <x v="9"/>
    <s v="000206"/>
    <s v="0.167"/>
    <x v="1"/>
    <s v="000163"/>
    <s v="0.333"/>
    <s v="0.333"/>
    <s v="Writer Long Book Premum  Mrp 66"/>
    <s v="Writer Long Book Premum  Mrp 66"/>
    <n v="1000"/>
    <s v="168 x 265"/>
    <n v="172"/>
    <n v="4"/>
    <s v="Index"/>
    <s v="Hindi /Geometry"/>
    <s v="Pining"/>
    <n v="8"/>
    <n v="40"/>
    <s v="4+1"/>
    <s v="Full"/>
    <s v="WB"/>
    <n v="250"/>
    <s v="805 x 700"/>
    <n v="6"/>
    <n v="166.66666666666666"/>
    <n v="2.3479166666666666E-2"/>
    <s v="Trident"/>
    <n v="54"/>
    <n v="80"/>
    <n v="34.5"/>
    <n v="12"/>
    <n v="14.333333333333334"/>
    <n v="0.21362400000000004"/>
    <n v="14666.666666666666"/>
    <s v="Writer Long Book Premum  Mrp 66"/>
    <s v="80.00X34.50"/>
    <x v="5"/>
    <s v="Index-[168 x 265]"/>
    <s v="000028"/>
    <n v="0.33333333333333331"/>
    <s v="Trident-54gsm-31.50in-(80.00cm)-Reel-Super Line"/>
    <s v="Trident-54gsm-31.50in-(80.00cm)-Reel-Super Line"/>
    <s v="R"/>
    <s v="P"/>
    <n v="34.5"/>
    <n v="80"/>
    <n v="13.58"/>
    <n v="31.5"/>
    <s v="*15004"/>
    <n v="54"/>
    <s v="Trident"/>
    <s v="Super Line"/>
    <n v="7.4509999999999996"/>
    <n v="7"/>
    <n v="70"/>
    <s v="*16003"/>
    <n v="1.35"/>
    <s v="C"/>
    <s v="000001"/>
    <s v="GetDate()"/>
    <s v="NULL"/>
    <s v="NULL"/>
    <s v="N"/>
    <s v="N"/>
    <s v="Uncoated"/>
    <m/>
    <m/>
    <s v="*11101"/>
    <s v="*06016"/>
    <s v="*00064"/>
    <s v="*00064"/>
    <s v="*00023"/>
    <s v="000206"/>
  </r>
  <r>
    <s v="000029"/>
    <s v="Writer Convent Premium  Mrp 32 [Single line]-84 page"/>
    <s v="Writer Convent Premium  Mrp 32 [Single line]-84 page"/>
    <s v="*11103"/>
    <s v="*06016"/>
    <n v="0"/>
    <n v="0"/>
    <n v="1029"/>
    <m/>
    <s v="*05035"/>
    <s v="*18005"/>
    <m/>
    <s v="Writer Convent Premium  Mrp 32 [Single line]-84 page"/>
    <s v="*25019"/>
    <m/>
    <s v="NULL"/>
    <s v="NULL"/>
    <s v="NULL"/>
    <s v="NULL"/>
    <s v="NULL"/>
    <s v="NULL"/>
    <s v="F"/>
    <s v="000001"/>
    <s v="GetDate()"/>
    <s v="NULL"/>
    <s v="NULL"/>
    <s v="N"/>
    <s v="N"/>
    <s v="000029"/>
    <m/>
    <s v="Rulling-Single line-[180 x 240]"/>
    <s v="000209"/>
    <s v="5.250"/>
    <x v="10"/>
    <s v="000191"/>
    <s v="0.125"/>
    <x v="2"/>
    <s v="000161"/>
    <s v="0.250"/>
    <s v="0.250"/>
    <s v="Writer Convent Premium  Mrp 32"/>
    <s v="Writer Convent Premium  Mrp 32"/>
    <n v="1000"/>
    <s v="180 x 240"/>
    <n v="84"/>
    <n v="4"/>
    <s v="Index"/>
    <s v="Single line"/>
    <s v="Pining"/>
    <n v="15"/>
    <n v="75"/>
    <s v="4+2"/>
    <s v="Half Lamin"/>
    <s v="WB"/>
    <n v="260"/>
    <s v="960 x 735"/>
    <n v="8"/>
    <n v="125"/>
    <n v="2.2931999999999998E-2"/>
    <s v="Trident"/>
    <n v="54"/>
    <n v="96"/>
    <n v="36.5"/>
    <n v="16"/>
    <n v="5.25"/>
    <n v="9.9338399999999979E-2"/>
    <n v="5500"/>
    <s v="Writer Convent Premium  Mrp 32"/>
    <s v="96.00X36.50"/>
    <x v="6"/>
    <s v="Index-[180 x 240]"/>
    <s v="000029"/>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1"/>
  </r>
  <r>
    <s v="000030"/>
    <s v="Writer Convent Premium  Mrp 32 [English]-84 page"/>
    <s v="Writer Convent Premium  Mrp 32 [English]-84 page"/>
    <s v="*11103"/>
    <s v="*06016"/>
    <n v="0"/>
    <n v="0"/>
    <n v="1030"/>
    <m/>
    <s v="*05029"/>
    <s v="*18005"/>
    <m/>
    <s v="Writer Convent Premium  Mrp 32 [English]-84 page"/>
    <s v="*25019"/>
    <m/>
    <s v="NULL"/>
    <s v="NULL"/>
    <s v="NULL"/>
    <s v="NULL"/>
    <s v="NULL"/>
    <s v="NULL"/>
    <s v="F"/>
    <s v="000001"/>
    <s v="GetDate()"/>
    <s v="NULL"/>
    <s v="NULL"/>
    <s v="N"/>
    <s v="N"/>
    <s v="000030"/>
    <m/>
    <s v="Rulling-English-[180 x 240]"/>
    <s v="000195"/>
    <s v="5.250"/>
    <x v="10"/>
    <s v="000191"/>
    <s v="0.125"/>
    <x v="2"/>
    <s v="000161"/>
    <s v="0.250"/>
    <s v="0.250"/>
    <s v="Writer Convent Premium  Mrp 32"/>
    <s v="Writer Convent Premium  Mrp 32"/>
    <n v="1000"/>
    <s v="180 x 240"/>
    <n v="84"/>
    <n v="4"/>
    <s v="Index"/>
    <s v="English"/>
    <s v="Pining"/>
    <n v="15"/>
    <n v="75"/>
    <s v="4+2"/>
    <s v="Half Lamin"/>
    <s v="WB"/>
    <n v="260"/>
    <s v="960 x 735"/>
    <n v="8"/>
    <n v="125"/>
    <n v="2.2931999999999998E-2"/>
    <s v="Trident"/>
    <n v="54"/>
    <n v="96"/>
    <n v="36.5"/>
    <n v="16"/>
    <n v="5.25"/>
    <n v="9.9338399999999979E-2"/>
    <n v="5500"/>
    <s v="Writer Convent Premium  Mrp 32"/>
    <s v="96.00X36.50"/>
    <x v="7"/>
    <s v="Index-[180 x 240]"/>
    <s v="000030"/>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1"/>
  </r>
  <r>
    <s v="000031"/>
    <s v="Writer Convent Premium  Mrp 32 [10 mm Squire (small)]"/>
    <s v="Writer Convent Premium  Mrp 32 [10 mm Squire (small)]"/>
    <s v="*11103"/>
    <s v="*06016"/>
    <n v="0"/>
    <n v="0"/>
    <n v="1031"/>
    <m/>
    <s v="*05044"/>
    <s v="*18005"/>
    <m/>
    <s v="Writer Convent Premium  Mrp 32 [10 mm Squire (small)]"/>
    <s v="*25019"/>
    <m/>
    <s v="NULL"/>
    <s v="NULL"/>
    <s v="NULL"/>
    <s v="NULL"/>
    <s v="NULL"/>
    <s v="NULL"/>
    <s v="F"/>
    <s v="000001"/>
    <s v="GetDate()"/>
    <s v="NULL"/>
    <s v="NULL"/>
    <s v="N"/>
    <s v="N"/>
    <s v="000031"/>
    <m/>
    <s v="Rulling-10 mm Squire (small)-[180 x 240]"/>
    <s v="000217"/>
    <s v="5.250"/>
    <x v="10"/>
    <s v="000191"/>
    <s v="0.125"/>
    <x v="2"/>
    <s v="000161"/>
    <s v="0.250"/>
    <s v="0.250"/>
    <s v="Writer Convent Premium  Mrp 32"/>
    <s v="Writer Convent Premium  Mrp 32"/>
    <n v="1000"/>
    <s v="180 x 240"/>
    <n v="84"/>
    <n v="4"/>
    <s v="Index"/>
    <s v="10 mm Squire (small)"/>
    <s v="Pining"/>
    <n v="15"/>
    <n v="75"/>
    <s v="4+2"/>
    <s v="Half Lamin"/>
    <s v="WB"/>
    <n v="260"/>
    <s v="960 x 735"/>
    <n v="8"/>
    <n v="125"/>
    <n v="2.2931999999999998E-2"/>
    <s v="Trident"/>
    <n v="54"/>
    <n v="96"/>
    <n v="36.5"/>
    <n v="16"/>
    <n v="5.25"/>
    <n v="9.9338399999999979E-2"/>
    <n v="5500"/>
    <s v="Writer Convent Premium  Mrp 32"/>
    <s v="96.00X36.50"/>
    <x v="8"/>
    <s v="Index-[180 x 240]"/>
    <s v="000031"/>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1"/>
  </r>
  <r>
    <s v="000032"/>
    <s v="Writer Convent Premium  Mrp 32 [12 mm Squire ( Medium)]"/>
    <s v="Writer Convent Premium  Mrp 32 [12 mm Squire ( Medium)]"/>
    <s v="*11103"/>
    <s v="*06016"/>
    <n v="0"/>
    <n v="0"/>
    <n v="1032"/>
    <m/>
    <s v="*05045"/>
    <s v="*18005"/>
    <m/>
    <s v="Writer Convent Premium  Mrp 32 [12 mm Squire ( Medium)]"/>
    <s v="*25019"/>
    <m/>
    <s v="NULL"/>
    <s v="NULL"/>
    <s v="NULL"/>
    <s v="NULL"/>
    <s v="NULL"/>
    <s v="NULL"/>
    <s v="F"/>
    <s v="000001"/>
    <s v="GetDate()"/>
    <s v="NULL"/>
    <s v="NULL"/>
    <s v="N"/>
    <s v="N"/>
    <s v="000032"/>
    <m/>
    <s v="Rulling-12 mm Squire ( Medium)-[180 x 240]"/>
    <s v="000218"/>
    <s v="5.250"/>
    <x v="10"/>
    <s v="000191"/>
    <s v="0.125"/>
    <x v="2"/>
    <s v="000161"/>
    <s v="0.250"/>
    <s v="0.250"/>
    <s v="Writer Convent Premium  Mrp 32"/>
    <s v="Writer Convent Premium  Mrp 32"/>
    <n v="1000"/>
    <s v="180 x 240"/>
    <n v="84"/>
    <n v="4"/>
    <s v="Index"/>
    <s v="12 mm Squire ( Medium)"/>
    <s v="Pining"/>
    <n v="15"/>
    <n v="75"/>
    <s v="4+2"/>
    <s v="Half Lamin"/>
    <s v="WB"/>
    <n v="260"/>
    <s v="960 x 735"/>
    <n v="8"/>
    <n v="125"/>
    <n v="2.2931999999999998E-2"/>
    <s v="Trident"/>
    <n v="54"/>
    <n v="96"/>
    <n v="36.5"/>
    <n v="16"/>
    <n v="5.25"/>
    <n v="9.9338399999999979E-2"/>
    <n v="5500"/>
    <s v="Writer Convent Premium  Mrp 32"/>
    <s v="96.00X36.50"/>
    <x v="9"/>
    <s v="Index-[180 x 240]"/>
    <s v="000032"/>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1"/>
  </r>
  <r>
    <s v="000033"/>
    <s v="Writer Convent Premium  Mrp 32 [18 mm Squire (Big)]-84 page"/>
    <s v="Writer Convent Premium  Mrp 32 [18 mm Squire (Big)]-84 page"/>
    <s v="*11103"/>
    <s v="*06016"/>
    <n v="0"/>
    <n v="0"/>
    <n v="1033"/>
    <m/>
    <s v="*05046"/>
    <s v="*18005"/>
    <m/>
    <s v="Writer Convent Premium  Mrp 32 [18 mm Squire (Big)]-84 page"/>
    <s v="*25019"/>
    <m/>
    <s v="NULL"/>
    <s v="NULL"/>
    <s v="NULL"/>
    <s v="NULL"/>
    <s v="NULL"/>
    <s v="NULL"/>
    <s v="F"/>
    <s v="000001"/>
    <s v="GetDate()"/>
    <s v="NULL"/>
    <s v="NULL"/>
    <s v="N"/>
    <s v="N"/>
    <s v="000033"/>
    <m/>
    <s v="Rulling-18 mm Squire (Big)-[180 x 240]"/>
    <s v="000219"/>
    <s v="5.250"/>
    <x v="10"/>
    <s v="000191"/>
    <s v="0.125"/>
    <x v="2"/>
    <s v="000161"/>
    <s v="0.250"/>
    <s v="0.250"/>
    <s v="Writer Convent Premium  Mrp 32"/>
    <s v="Writer Convent Premium  Mrp 32"/>
    <n v="1000"/>
    <s v="180 x 240"/>
    <n v="84"/>
    <n v="4"/>
    <s v="Index"/>
    <s v="18 mm Squire (Big)"/>
    <s v="Pining"/>
    <n v="15"/>
    <n v="75"/>
    <s v="4+2"/>
    <s v="Half Lamin"/>
    <s v="WB"/>
    <n v="260"/>
    <s v="960 x 735"/>
    <n v="8"/>
    <n v="125"/>
    <n v="2.2931999999999998E-2"/>
    <s v="Trident"/>
    <n v="54"/>
    <n v="96"/>
    <n v="36.5"/>
    <n v="16"/>
    <n v="5.25"/>
    <n v="9.9338399999999979E-2"/>
    <n v="5500"/>
    <s v="Writer Convent Premium  Mrp 32"/>
    <s v="96.00X36.50"/>
    <x v="10"/>
    <s v="Index-[180 x 240]"/>
    <s v="000033"/>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1"/>
  </r>
  <r>
    <s v="000034"/>
    <s v="Writer Convent Premium  Mrp 32 [Hindi /Geometry]-84 page"/>
    <s v="Writer Convent Premium  Mrp 32 [Hindi /Geometry]-84 page"/>
    <s v="*11103"/>
    <s v="*06016"/>
    <n v="0"/>
    <n v="0"/>
    <n v="1034"/>
    <m/>
    <s v="*05033"/>
    <s v="*18005"/>
    <m/>
    <s v="Writer Convent Premium  Mrp 32 [Hindi /Geometry]-84 page"/>
    <s v="*25019"/>
    <m/>
    <s v="NULL"/>
    <s v="NULL"/>
    <s v="NULL"/>
    <s v="NULL"/>
    <s v="NULL"/>
    <s v="NULL"/>
    <s v="F"/>
    <s v="000001"/>
    <s v="GetDate()"/>
    <s v="NULL"/>
    <s v="NULL"/>
    <s v="N"/>
    <s v="N"/>
    <s v="000034"/>
    <m/>
    <s v="Rulling-Hindi /Geometry-[180 x 240]"/>
    <s v="000198"/>
    <s v="5.250"/>
    <x v="10"/>
    <s v="000191"/>
    <s v="0.125"/>
    <x v="2"/>
    <s v="000161"/>
    <s v="0.250"/>
    <s v="0.250"/>
    <s v="Writer Convent Premium  Mrp 32"/>
    <s v="Writer Convent Premium  Mrp 32"/>
    <n v="1000"/>
    <s v="180 x 240"/>
    <n v="84"/>
    <n v="4"/>
    <s v="Index"/>
    <s v="Hindi /Geometry"/>
    <s v="Pining"/>
    <n v="15"/>
    <n v="75"/>
    <s v="4+2"/>
    <s v="Half Lamin"/>
    <s v="WB"/>
    <n v="260"/>
    <s v="960 x 735"/>
    <n v="8"/>
    <n v="125"/>
    <n v="2.2931999999999998E-2"/>
    <s v="Trident"/>
    <n v="54"/>
    <n v="96"/>
    <n v="36.5"/>
    <n v="16"/>
    <n v="5.25"/>
    <n v="9.9338399999999979E-2"/>
    <n v="5500"/>
    <s v="Writer Convent Premium  Mrp 32"/>
    <s v="96.00X36.50"/>
    <x v="11"/>
    <s v="Index-[180 x 240]"/>
    <s v="000034"/>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1"/>
  </r>
  <r>
    <s v="000035"/>
    <s v="Writer Convent Premium  Mrp 32 [English /Geometry]-84 page"/>
    <s v="Writer Convent Premium  Mrp 32 [English /Geometry]-84 page"/>
    <s v="*11103"/>
    <s v="*06016"/>
    <n v="0"/>
    <n v="0"/>
    <n v="1035"/>
    <m/>
    <s v="*05030"/>
    <s v="*18005"/>
    <m/>
    <s v="Writer Convent Premium  Mrp 32 [English /Geometry]-84 page"/>
    <s v="*25019"/>
    <m/>
    <s v="NULL"/>
    <s v="NULL"/>
    <s v="NULL"/>
    <s v="NULL"/>
    <s v="NULL"/>
    <s v="NULL"/>
    <s v="F"/>
    <s v="000001"/>
    <s v="GetDate()"/>
    <s v="NULL"/>
    <s v="NULL"/>
    <s v="N"/>
    <s v="N"/>
    <s v="000035"/>
    <m/>
    <s v="Rulling-English /Geometry-[180 x 240]"/>
    <s v="000192"/>
    <s v="5.250"/>
    <x v="10"/>
    <s v="000191"/>
    <s v="0.125"/>
    <x v="2"/>
    <s v="000161"/>
    <s v="0.250"/>
    <s v="0.250"/>
    <s v="Writer Convent Premium  Mrp 32"/>
    <s v="Writer Convent Premium  Mrp 32"/>
    <n v="1000"/>
    <s v="180 x 240"/>
    <n v="84"/>
    <n v="4"/>
    <s v="Index"/>
    <s v="English /Geometry"/>
    <s v="Pining"/>
    <n v="15"/>
    <n v="75"/>
    <s v="4+2"/>
    <s v="Half Lamin"/>
    <s v="WB"/>
    <n v="260"/>
    <s v="960 x 735"/>
    <n v="8"/>
    <n v="125"/>
    <n v="2.2931999999999998E-2"/>
    <s v="Trident"/>
    <n v="54"/>
    <n v="96"/>
    <n v="36.5"/>
    <n v="16"/>
    <n v="5.25"/>
    <n v="9.9338399999999979E-2"/>
    <n v="5500"/>
    <s v="Writer Convent Premium  Mrp 32"/>
    <s v="96.00X36.50"/>
    <x v="12"/>
    <s v="Index-[180 x 240]"/>
    <s v="000035"/>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1"/>
  </r>
  <r>
    <s v="000036"/>
    <s v="Writer Convent Premium  Mrp 32 [3 In 1]-84 page"/>
    <s v="Writer Convent Premium  Mrp 32 [3 In 1]-84 page"/>
    <s v="*11103"/>
    <s v="*06016"/>
    <n v="0"/>
    <n v="0"/>
    <n v="1036"/>
    <m/>
    <s v="*05027"/>
    <s v="*18005"/>
    <m/>
    <s v="Writer Convent Premium  Mrp 32 [3 In 1]-84 page"/>
    <s v="*25019"/>
    <m/>
    <s v="NULL"/>
    <s v="NULL"/>
    <s v="NULL"/>
    <s v="NULL"/>
    <s v="NULL"/>
    <s v="NULL"/>
    <s v="F"/>
    <s v="000001"/>
    <s v="GetDate()"/>
    <s v="NULL"/>
    <s v="NULL"/>
    <s v="N"/>
    <s v="N"/>
    <s v="000036"/>
    <m/>
    <s v="Rulling-3 In 1-[180 x 240]"/>
    <s v="000220"/>
    <s v="5.250"/>
    <x v="10"/>
    <s v="000191"/>
    <s v="0.125"/>
    <x v="3"/>
    <s v="000165"/>
    <s v="0.250"/>
    <s v="0.250"/>
    <s v="Writer Convent Premium  Mrp 32"/>
    <s v="Writer Convent Premium  Mrp 32"/>
    <n v="1000"/>
    <s v="180 x 240"/>
    <n v="84"/>
    <n v="4"/>
    <s v=" 3 In 1"/>
    <s v="3 In 1"/>
    <s v="Pining"/>
    <n v="15"/>
    <n v="75"/>
    <s v="4+2"/>
    <s v="Half Lamin"/>
    <s v="WB"/>
    <n v="260"/>
    <s v="960 x 735"/>
    <n v="8"/>
    <n v="125"/>
    <n v="2.2931999999999998E-2"/>
    <s v="Trident"/>
    <n v="54"/>
    <n v="96"/>
    <n v="36.5"/>
    <n v="16"/>
    <n v="5.25"/>
    <n v="9.9338399999999979E-2"/>
    <n v="5500"/>
    <s v="Writer Convent Premium  Mrp 32"/>
    <s v="96.00X36.50"/>
    <x v="13"/>
    <s v=" 3 In 1-[180 x 240]"/>
    <s v="000036"/>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1"/>
  </r>
  <r>
    <s v="000037"/>
    <s v="Writer Convent Premium  Mrp 32 [Five Line English]-84 page"/>
    <s v="Writer Convent Premium  Mrp 32 [Five Line English]-84 page"/>
    <s v="*11103"/>
    <s v="*06016"/>
    <n v="0"/>
    <n v="0"/>
    <n v="1037"/>
    <m/>
    <s v="*05047"/>
    <s v="*18005"/>
    <m/>
    <s v="Writer Convent Premium  Mrp 32 [Five Line English]-84 page"/>
    <s v="*25019"/>
    <m/>
    <s v="NULL"/>
    <s v="NULL"/>
    <s v="NULL"/>
    <s v="NULL"/>
    <s v="NULL"/>
    <s v="NULL"/>
    <s v="F"/>
    <s v="000001"/>
    <s v="GetDate()"/>
    <s v="NULL"/>
    <s v="NULL"/>
    <s v="N"/>
    <s v="N"/>
    <s v="000037"/>
    <m/>
    <s v="Rulling-Five Line English-[180 x 240]"/>
    <s v="000221"/>
    <s v="5.250"/>
    <x v="10"/>
    <s v="000191"/>
    <s v="0.125"/>
    <x v="2"/>
    <s v="000161"/>
    <s v="0.250"/>
    <s v="0.250"/>
    <s v="Writer Convent Premium  Mrp 32"/>
    <s v="Writer Convent Premium  Mrp 32"/>
    <n v="1000"/>
    <s v="180 x 240"/>
    <n v="84"/>
    <n v="4"/>
    <s v="Index"/>
    <s v="Five Line English"/>
    <s v="Pining"/>
    <n v="15"/>
    <n v="75"/>
    <s v="4+2"/>
    <s v="Half Lamin"/>
    <s v="WB"/>
    <n v="260"/>
    <s v="960 x 735"/>
    <n v="8"/>
    <n v="125"/>
    <n v="2.2931999999999998E-2"/>
    <s v="Trident"/>
    <n v="54"/>
    <n v="96"/>
    <n v="36.5"/>
    <n v="16"/>
    <n v="5.25"/>
    <n v="9.9338399999999979E-2"/>
    <n v="5500"/>
    <s v="Writer Convent Premium  Mrp 32"/>
    <s v="96.00X36.50"/>
    <x v="14"/>
    <s v="Index-[180 x 240]"/>
    <s v="000037"/>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1"/>
  </r>
  <r>
    <s v="000038"/>
    <s v="Writer Convent Premium  Mrp 32 [Double Line]-84 page"/>
    <s v="Writer Convent Premium  Mrp 32 [Double Line]-84 page"/>
    <s v="*11103"/>
    <s v="*06016"/>
    <n v="0"/>
    <n v="0"/>
    <n v="1038"/>
    <m/>
    <s v="*05028"/>
    <s v="*18005"/>
    <m/>
    <s v="Writer Convent Premium  Mrp 32 [Double Line]-84 page"/>
    <s v="*25019"/>
    <m/>
    <s v="NULL"/>
    <s v="NULL"/>
    <s v="NULL"/>
    <s v="NULL"/>
    <s v="NULL"/>
    <s v="NULL"/>
    <s v="F"/>
    <s v="000001"/>
    <s v="GetDate()"/>
    <s v="NULL"/>
    <s v="NULL"/>
    <s v="N"/>
    <s v="N"/>
    <s v="000038"/>
    <m/>
    <s v="Rulling-Double Line-[180 x 240]"/>
    <s v="000191"/>
    <s v="5.250"/>
    <x v="10"/>
    <s v="000191"/>
    <s v="0.125"/>
    <x v="2"/>
    <s v="000161"/>
    <s v="0.250"/>
    <s v="0.250"/>
    <s v="Writer Convent Premium  Mrp 32"/>
    <s v="Writer Convent Premium  Mrp 32"/>
    <n v="1000"/>
    <s v="180 x 240"/>
    <n v="84"/>
    <n v="4"/>
    <s v="Index"/>
    <s v="Double Line"/>
    <s v="Pining"/>
    <n v="15"/>
    <n v="75"/>
    <s v="4+2"/>
    <s v="Half Lamin"/>
    <s v="WB"/>
    <n v="260"/>
    <s v="960 x 735"/>
    <n v="8"/>
    <n v="125"/>
    <n v="2.2931999999999998E-2"/>
    <s v="Trident"/>
    <n v="54"/>
    <n v="96"/>
    <n v="36.5"/>
    <n v="16"/>
    <n v="5.25"/>
    <n v="9.9338399999999979E-2"/>
    <n v="5500"/>
    <s v="Writer Convent Premium  Mrp 32"/>
    <s v="96.00X36.50"/>
    <x v="15"/>
    <s v="Index-[180 x 240]"/>
    <s v="000038"/>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1"/>
  </r>
  <r>
    <s v="000039"/>
    <s v="Writer Convent Premium  Mrp 44 [Single line]-112 page"/>
    <s v="Writer Convent Premium  Mrp 44 [Single line]-112 page"/>
    <s v="*11103"/>
    <s v="*06016"/>
    <n v="0"/>
    <n v="0"/>
    <n v="1039"/>
    <m/>
    <s v="*05035"/>
    <s v="*18005"/>
    <m/>
    <s v="Writer Convent Premium  Mrp 44 [Single line]-112 page"/>
    <s v="*25019"/>
    <m/>
    <s v="NULL"/>
    <s v="NULL"/>
    <s v="NULL"/>
    <s v="NULL"/>
    <s v="NULL"/>
    <s v="NULL"/>
    <s v="F"/>
    <s v="000001"/>
    <s v="GetDate()"/>
    <s v="NULL"/>
    <s v="NULL"/>
    <s v="N"/>
    <s v="N"/>
    <s v="000039"/>
    <m/>
    <s v="Rulling-Single line-[180 x 240]"/>
    <s v="000209"/>
    <s v="7.000"/>
    <x v="11"/>
    <s v="000192"/>
    <s v="0.125"/>
    <x v="2"/>
    <s v="000161"/>
    <s v="0.250"/>
    <s v="0.250"/>
    <s v="Writer Convent Premium  Mrp 44"/>
    <s v="Writer Convent Premium  Mrp 44"/>
    <n v="1000"/>
    <s v="180 x 240"/>
    <n v="112"/>
    <n v="4"/>
    <s v="Index"/>
    <s v="Single line"/>
    <s v="Pining"/>
    <n v="15"/>
    <n v="75"/>
    <s v="4+2"/>
    <s v="Half Lamin"/>
    <s v="WB"/>
    <n v="260"/>
    <s v="960 x 735"/>
    <n v="8"/>
    <n v="125"/>
    <n v="2.2931999999999998E-2"/>
    <s v="Trident"/>
    <n v="54"/>
    <n v="96"/>
    <n v="36.5"/>
    <n v="16"/>
    <n v="7"/>
    <n v="0.13245119999999999"/>
    <n v="7250"/>
    <s v="Writer Convent Premium  Mrp 44"/>
    <s v="96.00X36.50"/>
    <x v="6"/>
    <s v="Index-[180 x 240]"/>
    <s v="000039"/>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2"/>
  </r>
  <r>
    <s v="000040"/>
    <s v="Writer Convent Premium  Mrp 44 [English]-112 page"/>
    <s v="Writer Convent Premium  Mrp 44 [English]-112 page"/>
    <s v="*11103"/>
    <s v="*06016"/>
    <n v="0"/>
    <n v="0"/>
    <n v="1040"/>
    <m/>
    <s v="*05029"/>
    <s v="*18005"/>
    <m/>
    <s v="Writer Convent Premium  Mrp 44 [English]-112 page"/>
    <s v="*25019"/>
    <m/>
    <s v="NULL"/>
    <s v="NULL"/>
    <s v="NULL"/>
    <s v="NULL"/>
    <s v="NULL"/>
    <s v="NULL"/>
    <s v="F"/>
    <s v="000001"/>
    <s v="GetDate()"/>
    <s v="NULL"/>
    <s v="NULL"/>
    <s v="N"/>
    <s v="N"/>
    <s v="000040"/>
    <m/>
    <s v="Rulling-English-[180 x 240]"/>
    <s v="000195"/>
    <s v="7.000"/>
    <x v="11"/>
    <s v="000192"/>
    <s v="0.125"/>
    <x v="2"/>
    <s v="000161"/>
    <s v="0.250"/>
    <s v="0.250"/>
    <s v="Writer Convent Premium  Mrp 44"/>
    <s v="Writer Convent Premium  Mrp 44"/>
    <n v="1000"/>
    <s v="180 x 240"/>
    <n v="112"/>
    <n v="4"/>
    <s v="Index"/>
    <s v="English"/>
    <s v="Pining"/>
    <n v="15"/>
    <n v="75"/>
    <s v="4+2"/>
    <s v="Half Lamin"/>
    <s v="WB"/>
    <n v="260"/>
    <s v="960 x 735"/>
    <n v="8"/>
    <n v="125"/>
    <n v="2.2931999999999998E-2"/>
    <s v="Trident"/>
    <n v="54"/>
    <n v="96"/>
    <n v="36.5"/>
    <n v="16"/>
    <n v="7"/>
    <n v="0.13245119999999999"/>
    <n v="7250"/>
    <s v="Writer Convent Premium  Mrp 44"/>
    <s v="96.00X36.50"/>
    <x v="7"/>
    <s v="Index-[180 x 240]"/>
    <s v="000040"/>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2"/>
  </r>
  <r>
    <s v="000041"/>
    <s v="Writer Convent Premium  Mrp 44 [10 mm Squire (small)]"/>
    <s v="Writer Convent Premium  Mrp 44 [10 mm Squire (small)]"/>
    <s v="*11103"/>
    <s v="*06016"/>
    <n v="0"/>
    <n v="0"/>
    <n v="1041"/>
    <m/>
    <s v="*05044"/>
    <s v="*18005"/>
    <m/>
    <s v="Writer Convent Premium  Mrp 44 [10 mm Squire (small)]"/>
    <s v="*25019"/>
    <m/>
    <s v="NULL"/>
    <s v="NULL"/>
    <s v="NULL"/>
    <s v="NULL"/>
    <s v="NULL"/>
    <s v="NULL"/>
    <s v="F"/>
    <s v="000001"/>
    <s v="GetDate()"/>
    <s v="NULL"/>
    <s v="NULL"/>
    <s v="N"/>
    <s v="N"/>
    <s v="000041"/>
    <m/>
    <s v="Rulling-10 mm Squire (small)-[180 x 240]"/>
    <s v="000217"/>
    <s v="7.000"/>
    <x v="11"/>
    <s v="000192"/>
    <s v="0.125"/>
    <x v="2"/>
    <s v="000161"/>
    <s v="0.250"/>
    <s v="0.250"/>
    <s v="Writer Convent Premium  Mrp 44"/>
    <s v="Writer Convent Premium  Mrp 44"/>
    <n v="1000"/>
    <s v="180 x 240"/>
    <n v="112"/>
    <n v="4"/>
    <s v="Index"/>
    <s v="10 mm Squire (small)"/>
    <s v="Pining"/>
    <n v="15"/>
    <n v="75"/>
    <s v="4+2"/>
    <s v="Half Lamin"/>
    <s v="WB"/>
    <n v="260"/>
    <s v="960 x 735"/>
    <n v="8"/>
    <n v="125"/>
    <n v="2.2931999999999998E-2"/>
    <s v="Trident"/>
    <n v="54"/>
    <n v="96"/>
    <n v="36.5"/>
    <n v="16"/>
    <n v="7"/>
    <n v="0.13245119999999999"/>
    <n v="7250"/>
    <s v="Writer Convent Premium  Mrp 44"/>
    <s v="96.00X36.50"/>
    <x v="8"/>
    <s v="Index-[180 x 240]"/>
    <s v="000041"/>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2"/>
  </r>
  <r>
    <s v="000042"/>
    <s v="Writer Convent Premium  Mrp 44 [12 mm Squire ( Medium)]"/>
    <s v="Writer Convent Premium  Mrp 44 [12 mm Squire ( Medium)]"/>
    <s v="*11103"/>
    <s v="*06016"/>
    <n v="0"/>
    <n v="0"/>
    <n v="1042"/>
    <m/>
    <s v="*05045"/>
    <s v="*18005"/>
    <m/>
    <s v="Writer Convent Premium  Mrp 44 [12 mm Squire ( Medium)]"/>
    <s v="*25019"/>
    <m/>
    <s v="NULL"/>
    <s v="NULL"/>
    <s v="NULL"/>
    <s v="NULL"/>
    <s v="NULL"/>
    <s v="NULL"/>
    <s v="F"/>
    <s v="000001"/>
    <s v="GetDate()"/>
    <s v="NULL"/>
    <s v="NULL"/>
    <s v="N"/>
    <s v="N"/>
    <s v="000042"/>
    <m/>
    <s v="Rulling-12 mm Squire ( Medium)-[180 x 240]"/>
    <s v="000218"/>
    <s v="7.000"/>
    <x v="11"/>
    <s v="000192"/>
    <s v="0.125"/>
    <x v="2"/>
    <s v="000161"/>
    <s v="0.250"/>
    <s v="0.250"/>
    <s v="Writer Convent Premium  Mrp 44"/>
    <s v="Writer Convent Premium  Mrp 44"/>
    <n v="1000"/>
    <s v="180 x 240"/>
    <n v="112"/>
    <n v="4"/>
    <s v="Index"/>
    <s v="12 mm Squire ( Medium)"/>
    <s v="Pining"/>
    <n v="15"/>
    <n v="75"/>
    <s v="4+2"/>
    <s v="Half Lamin"/>
    <s v="WB"/>
    <n v="260"/>
    <s v="960 x 735"/>
    <n v="8"/>
    <n v="125"/>
    <n v="2.2931999999999998E-2"/>
    <s v="Trident"/>
    <n v="54"/>
    <n v="96"/>
    <n v="36.5"/>
    <n v="16"/>
    <n v="7"/>
    <n v="0.13245119999999999"/>
    <n v="7250"/>
    <s v="Writer Convent Premium  Mrp 44"/>
    <s v="96.00X36.50"/>
    <x v="9"/>
    <s v="Index-[180 x 240]"/>
    <s v="000042"/>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2"/>
  </r>
  <r>
    <s v="000043"/>
    <s v="Writer Convent Premium  Mrp 44 [18 mm Squire (Big)]-112 page"/>
    <s v="Writer Convent Premium  Mrp 44 [18 mm Squire (Big)]-112 page"/>
    <s v="*11103"/>
    <s v="*06016"/>
    <n v="0"/>
    <n v="0"/>
    <n v="1043"/>
    <m/>
    <s v="*05046"/>
    <s v="*18005"/>
    <m/>
    <s v="Writer Convent Premium  Mrp 44 [18 mm Squire (Big)]-112 page"/>
    <s v="*25019"/>
    <m/>
    <s v="NULL"/>
    <s v="NULL"/>
    <s v="NULL"/>
    <s v="NULL"/>
    <s v="NULL"/>
    <s v="NULL"/>
    <s v="F"/>
    <s v="000001"/>
    <s v="GetDate()"/>
    <s v="NULL"/>
    <s v="NULL"/>
    <s v="N"/>
    <s v="N"/>
    <s v="000043"/>
    <m/>
    <s v="Rulling-18 mm Squire (Big)-[180 x 240]"/>
    <s v="000219"/>
    <s v="7.000"/>
    <x v="11"/>
    <s v="000192"/>
    <s v="0.125"/>
    <x v="2"/>
    <s v="000161"/>
    <s v="0.250"/>
    <s v="0.250"/>
    <s v="Writer Convent Premium  Mrp 44"/>
    <s v="Writer Convent Premium  Mrp 44"/>
    <n v="1000"/>
    <s v="180 x 240"/>
    <n v="112"/>
    <n v="4"/>
    <s v="Index"/>
    <s v="18 mm Squire (Big)"/>
    <s v="Pining"/>
    <n v="15"/>
    <n v="75"/>
    <s v="4+2"/>
    <s v="Half Lamin"/>
    <s v="WB"/>
    <n v="260"/>
    <s v="960 x 735"/>
    <n v="8"/>
    <n v="125"/>
    <n v="2.2931999999999998E-2"/>
    <s v="Trident"/>
    <n v="54"/>
    <n v="96"/>
    <n v="36.5"/>
    <n v="16"/>
    <n v="7"/>
    <n v="0.13245119999999999"/>
    <n v="7250"/>
    <s v="Writer Convent Premium  Mrp 44"/>
    <s v="96.00X36.50"/>
    <x v="10"/>
    <s v="Index-[180 x 240]"/>
    <s v="000043"/>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2"/>
  </r>
  <r>
    <s v="000044"/>
    <s v="Writer Convent Premium  Mrp 44 [Hindi /Geometry]-112 page"/>
    <s v="Writer Convent Premium  Mrp 44 [Hindi /Geometry]-112 page"/>
    <s v="*11103"/>
    <s v="*06016"/>
    <n v="0"/>
    <n v="0"/>
    <n v="1044"/>
    <m/>
    <s v="*05033"/>
    <s v="*18005"/>
    <m/>
    <s v="Writer Convent Premium  Mrp 44 [Hindi /Geometry]-112 page"/>
    <s v="*25019"/>
    <m/>
    <s v="NULL"/>
    <s v="NULL"/>
    <s v="NULL"/>
    <s v="NULL"/>
    <s v="NULL"/>
    <s v="NULL"/>
    <s v="F"/>
    <s v="000001"/>
    <s v="GetDate()"/>
    <s v="NULL"/>
    <s v="NULL"/>
    <s v="N"/>
    <s v="N"/>
    <s v="000044"/>
    <m/>
    <s v="Rulling-Hindi /Geometry-[180 x 240]"/>
    <s v="000198"/>
    <s v="7.000"/>
    <x v="11"/>
    <s v="000192"/>
    <s v="0.125"/>
    <x v="2"/>
    <s v="000161"/>
    <s v="0.250"/>
    <s v="0.250"/>
    <s v="Writer Convent Premium  Mrp 44"/>
    <s v="Writer Convent Premium  Mrp 44"/>
    <n v="1000"/>
    <s v="180 x 240"/>
    <n v="112"/>
    <n v="4"/>
    <s v="Index"/>
    <s v="Hindi /Geometry"/>
    <s v="Pining"/>
    <n v="15"/>
    <n v="75"/>
    <s v="4+2"/>
    <s v="Half Lamin"/>
    <s v="WB"/>
    <n v="260"/>
    <s v="960 x 735"/>
    <n v="8"/>
    <n v="125"/>
    <n v="2.2931999999999998E-2"/>
    <s v="Trident"/>
    <n v="54"/>
    <n v="96"/>
    <n v="36.5"/>
    <n v="16"/>
    <n v="7"/>
    <n v="0.13245119999999999"/>
    <n v="7250"/>
    <s v="Writer Convent Premium  Mrp 44"/>
    <s v="96.00X36.50"/>
    <x v="11"/>
    <s v="Index-[180 x 240]"/>
    <s v="000044"/>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2"/>
  </r>
  <r>
    <s v="000045"/>
    <s v="Writer Convent Premium  Mrp 44 [English /Geometry]-112 page"/>
    <s v="Writer Convent Premium  Mrp 44 [English /Geometry]-112 page"/>
    <s v="*11103"/>
    <s v="*06016"/>
    <n v="0"/>
    <n v="0"/>
    <n v="1045"/>
    <m/>
    <s v="*05030"/>
    <s v="*18005"/>
    <m/>
    <s v="Writer Convent Premium  Mrp 44 [English /Geometry]-112 page"/>
    <s v="*25019"/>
    <m/>
    <s v="NULL"/>
    <s v="NULL"/>
    <s v="NULL"/>
    <s v="NULL"/>
    <s v="NULL"/>
    <s v="NULL"/>
    <s v="F"/>
    <s v="000001"/>
    <s v="GetDate()"/>
    <s v="NULL"/>
    <s v="NULL"/>
    <s v="N"/>
    <s v="N"/>
    <s v="000045"/>
    <m/>
    <s v="Rulling-English /Geometry-[180 x 240]"/>
    <s v="000192"/>
    <s v="7.000"/>
    <x v="11"/>
    <s v="000192"/>
    <s v="0.125"/>
    <x v="2"/>
    <s v="000161"/>
    <s v="0.250"/>
    <s v="0.250"/>
    <s v="Writer Convent Premium  Mrp 44"/>
    <s v="Writer Convent Premium  Mrp 44"/>
    <n v="1000"/>
    <s v="180 x 240"/>
    <n v="112"/>
    <n v="4"/>
    <s v="Index"/>
    <s v="English /Geometry"/>
    <s v="Pining"/>
    <n v="15"/>
    <n v="75"/>
    <s v="4+2"/>
    <s v="Half Lamin"/>
    <s v="WB"/>
    <n v="260"/>
    <s v="960 x 735"/>
    <n v="8"/>
    <n v="125"/>
    <n v="2.2931999999999998E-2"/>
    <s v="Trident"/>
    <n v="54"/>
    <n v="96"/>
    <n v="36.5"/>
    <n v="16"/>
    <n v="7"/>
    <n v="0.13245119999999999"/>
    <n v="7250"/>
    <s v="Writer Convent Premium  Mrp 44"/>
    <s v="96.00X36.50"/>
    <x v="12"/>
    <s v="Index-[180 x 240]"/>
    <s v="000045"/>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2"/>
  </r>
  <r>
    <s v="000046"/>
    <s v="Writer Convent Premium  Mrp 44 [3 In 1]-112 page"/>
    <s v="Writer Convent Premium  Mrp 44 [3 In 1]-112 page"/>
    <s v="*11103"/>
    <s v="*06016"/>
    <n v="0"/>
    <n v="0"/>
    <n v="1046"/>
    <m/>
    <s v="*05027"/>
    <s v="*18005"/>
    <m/>
    <s v="Writer Convent Premium  Mrp 44 [3 In 1]-112 page"/>
    <s v="*25019"/>
    <m/>
    <s v="NULL"/>
    <s v="NULL"/>
    <s v="NULL"/>
    <s v="NULL"/>
    <s v="NULL"/>
    <s v="NULL"/>
    <s v="F"/>
    <s v="000001"/>
    <s v="GetDate()"/>
    <s v="NULL"/>
    <s v="NULL"/>
    <s v="N"/>
    <s v="N"/>
    <s v="000046"/>
    <m/>
    <s v="Rulling-3 In 1-[180 x 240]"/>
    <s v="000220"/>
    <s v="7.000"/>
    <x v="11"/>
    <s v="000192"/>
    <s v="0.125"/>
    <x v="3"/>
    <s v="000165"/>
    <s v="0.250"/>
    <s v="0.250"/>
    <s v="Writer Convent Premium  Mrp 44"/>
    <s v="Writer Convent Premium  Mrp 44"/>
    <n v="1000"/>
    <s v="180 x 240"/>
    <n v="112"/>
    <n v="4"/>
    <s v=" 3 In 1"/>
    <s v="3 In 1"/>
    <s v="Pining"/>
    <n v="15"/>
    <n v="75"/>
    <s v="4+2"/>
    <s v="Half Lamin"/>
    <s v="WB"/>
    <n v="260"/>
    <s v="960 x 735"/>
    <n v="8"/>
    <n v="125"/>
    <n v="2.2931999999999998E-2"/>
    <s v="Trident"/>
    <n v="54"/>
    <n v="96"/>
    <n v="36.5"/>
    <n v="16"/>
    <n v="7"/>
    <n v="0.13245119999999999"/>
    <n v="7250"/>
    <s v="Writer Convent Premium  Mrp 44"/>
    <s v="96.00X36.50"/>
    <x v="13"/>
    <s v=" 3 In 1-[180 x 240]"/>
    <s v="000046"/>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2"/>
  </r>
  <r>
    <s v="000047"/>
    <s v="Writer Convent Premium  Mrp 44 [Five Line English]-112 page"/>
    <s v="Writer Convent Premium  Mrp 44 [Five Line English]-112 page"/>
    <s v="*11103"/>
    <s v="*06016"/>
    <n v="0"/>
    <n v="0"/>
    <n v="1047"/>
    <m/>
    <s v="*05047"/>
    <s v="*18005"/>
    <m/>
    <s v="Writer Convent Premium  Mrp 44 [Five Line English]-112 page"/>
    <s v="*25019"/>
    <m/>
    <s v="NULL"/>
    <s v="NULL"/>
    <s v="NULL"/>
    <s v="NULL"/>
    <s v="NULL"/>
    <s v="NULL"/>
    <s v="F"/>
    <s v="000001"/>
    <s v="GetDate()"/>
    <s v="NULL"/>
    <s v="NULL"/>
    <s v="N"/>
    <s v="N"/>
    <s v="000047"/>
    <m/>
    <s v="Rulling-Five Line English-[180 x 240]"/>
    <s v="000221"/>
    <s v="7.000"/>
    <x v="11"/>
    <s v="000192"/>
    <s v="0.125"/>
    <x v="2"/>
    <s v="000161"/>
    <s v="0.250"/>
    <s v="0.250"/>
    <s v="Writer Convent Premium  Mrp 44"/>
    <s v="Writer Convent Premium  Mrp 44"/>
    <n v="1000"/>
    <s v="180 x 240"/>
    <n v="112"/>
    <n v="4"/>
    <s v="Index"/>
    <s v="Five Line English"/>
    <s v="Pining"/>
    <n v="15"/>
    <n v="75"/>
    <s v="4+2"/>
    <s v="Half Lamin"/>
    <s v="WB"/>
    <n v="260"/>
    <s v="960 x 735"/>
    <n v="8"/>
    <n v="125"/>
    <n v="2.2931999999999998E-2"/>
    <s v="Trident"/>
    <n v="54"/>
    <n v="96"/>
    <n v="36.5"/>
    <n v="16"/>
    <n v="7"/>
    <n v="0.13245119999999999"/>
    <n v="7250"/>
    <s v="Writer Convent Premium  Mrp 44"/>
    <s v="96.00X36.50"/>
    <x v="14"/>
    <s v="Index-[180 x 240]"/>
    <s v="000047"/>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2"/>
  </r>
  <r>
    <s v="000048"/>
    <s v="Writer Convent Premium  Mrp 44 [Double Line]-112 page"/>
    <s v="Writer Convent Premium  Mrp 44 [Double Line]-112 page"/>
    <s v="*11103"/>
    <s v="*06016"/>
    <n v="0"/>
    <n v="0"/>
    <n v="1048"/>
    <m/>
    <s v="*05028"/>
    <s v="*18005"/>
    <m/>
    <s v="Writer Convent Premium  Mrp 44 [Double Line]-112 page"/>
    <s v="*25019"/>
    <m/>
    <s v="NULL"/>
    <s v="NULL"/>
    <s v="NULL"/>
    <s v="NULL"/>
    <s v="NULL"/>
    <s v="NULL"/>
    <s v="F"/>
    <s v="000001"/>
    <s v="GetDate()"/>
    <s v="NULL"/>
    <s v="NULL"/>
    <s v="N"/>
    <s v="N"/>
    <s v="000048"/>
    <m/>
    <s v="Rulling-Double Line-[180 x 240]"/>
    <s v="000191"/>
    <s v="7.000"/>
    <x v="11"/>
    <s v="000192"/>
    <s v="0.125"/>
    <x v="2"/>
    <s v="000161"/>
    <s v="0.250"/>
    <s v="0.250"/>
    <s v="Writer Convent Premium  Mrp 44"/>
    <s v="Writer Convent Premium  Mrp 44"/>
    <n v="1000"/>
    <s v="180 x 240"/>
    <n v="112"/>
    <n v="4"/>
    <s v="Index"/>
    <s v="Double Line"/>
    <s v="Pining"/>
    <n v="15"/>
    <n v="75"/>
    <s v="4+2"/>
    <s v="Half Lamin"/>
    <s v="WB"/>
    <n v="260"/>
    <s v="960 x 735"/>
    <n v="8"/>
    <n v="125"/>
    <n v="2.2931999999999998E-2"/>
    <s v="Trident"/>
    <n v="54"/>
    <n v="96"/>
    <n v="36.5"/>
    <n v="16"/>
    <n v="7"/>
    <n v="0.13245119999999999"/>
    <n v="7250"/>
    <s v="Writer Convent Premium  Mrp 44"/>
    <s v="96.00X36.50"/>
    <x v="15"/>
    <s v="Index-[180 x 240]"/>
    <s v="000048"/>
    <n v="0.25"/>
    <s v="Trident-54gsm-37.80in-(96.00cm)-Reel-Super Line"/>
    <s v="Trident-54gsm-37.80in-(96.00cm)-Reel-Super Line"/>
    <s v="R"/>
    <s v="P"/>
    <n v="36.5"/>
    <n v="96"/>
    <n v="14.37"/>
    <n v="37.799999999999997"/>
    <s v="*15004"/>
    <n v="54"/>
    <s v="Trident"/>
    <s v="Super Line"/>
    <n v="9.4619999999999997"/>
    <n v="5"/>
    <n v="70"/>
    <s v="*16003"/>
    <n v="1.35"/>
    <s v="C"/>
    <s v="000001"/>
    <s v="GetDate()"/>
    <s v="NULL"/>
    <s v="NULL"/>
    <s v="N"/>
    <s v="N"/>
    <s v="Uncoated"/>
    <m/>
    <m/>
    <s v="*11103"/>
    <s v="*06016"/>
    <s v="*00065"/>
    <s v="*00065"/>
    <s v="*00026"/>
    <s v="000192"/>
  </r>
  <r>
    <s v="000049"/>
    <s v="Writer Convent Premium  Mrp 48 [Single line]-132 page"/>
    <s v="Writer Convent Premium  Mrp 48 [Single line]-132 page"/>
    <s v="*11103"/>
    <s v="*06016"/>
    <n v="0"/>
    <n v="0"/>
    <n v="1049"/>
    <m/>
    <s v="*05035"/>
    <s v="*18005"/>
    <m/>
    <s v="Writer Convent Premium  Mrp 48 [Single line]-132 page"/>
    <s v="*25019"/>
    <m/>
    <s v="NULL"/>
    <s v="NULL"/>
    <s v="NULL"/>
    <s v="NULL"/>
    <s v="NULL"/>
    <s v="NULL"/>
    <s v="F"/>
    <s v="000001"/>
    <s v="GetDate()"/>
    <s v="NULL"/>
    <s v="NULL"/>
    <s v="N"/>
    <s v="N"/>
    <s v="000049"/>
    <m/>
    <s v="Rulling-Single line-[180 x 240]"/>
    <s v="000209"/>
    <s v="8.250"/>
    <x v="12"/>
    <s v="000193"/>
    <s v="0.125"/>
    <x v="2"/>
    <s v="000161"/>
    <s v="0.250"/>
    <s v="0.250"/>
    <s v="Writer Convent Premium  Mrp 48"/>
    <s v="Writer Convent Premium  Mrp 48"/>
    <n v="1000"/>
    <s v="180 x 240"/>
    <n v="132"/>
    <n v="4"/>
    <s v="Index"/>
    <s v="Single line"/>
    <s v="Pining"/>
    <n v="10"/>
    <n v="50"/>
    <s v="4+2"/>
    <s v="Full"/>
    <s v="WB"/>
    <n v="260"/>
    <s v="960 x 735"/>
    <n v="8"/>
    <n v="125"/>
    <n v="2.2931999999999998E-2"/>
    <s v="Trident"/>
    <n v="52"/>
    <n v="96"/>
    <n v="36.5"/>
    <n v="16"/>
    <n v="8.25"/>
    <n v="0.15032160000000003"/>
    <n v="8500"/>
    <s v="Writer Convent Premium  Mrp 48"/>
    <s v="96.00X36.50"/>
    <x v="6"/>
    <s v="Index-[180 x 240]"/>
    <s v="000049"/>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3"/>
  </r>
  <r>
    <s v="000050"/>
    <s v="Writer Convent Premium  Mrp 48 [English]-132 page"/>
    <s v="Writer Convent Premium  Mrp 48 [English]-132 page"/>
    <s v="*11103"/>
    <s v="*06016"/>
    <n v="0"/>
    <n v="0"/>
    <n v="1050"/>
    <m/>
    <s v="*05029"/>
    <s v="*18005"/>
    <m/>
    <s v="Writer Convent Premium  Mrp 48 [English]-132 page"/>
    <s v="*25019"/>
    <m/>
    <s v="NULL"/>
    <s v="NULL"/>
    <s v="NULL"/>
    <s v="NULL"/>
    <s v="NULL"/>
    <s v="NULL"/>
    <s v="F"/>
    <s v="000001"/>
    <s v="GetDate()"/>
    <s v="NULL"/>
    <s v="NULL"/>
    <s v="N"/>
    <s v="N"/>
    <s v="000050"/>
    <m/>
    <s v="Rulling-English-[180 x 240]"/>
    <s v="000195"/>
    <s v="8.250"/>
    <x v="12"/>
    <s v="000193"/>
    <s v="0.125"/>
    <x v="2"/>
    <s v="000161"/>
    <s v="0.250"/>
    <s v="0.250"/>
    <s v="Writer Convent Premium  Mrp 48"/>
    <s v="Writer Convent Premium  Mrp 48"/>
    <n v="1000"/>
    <s v="180 x 240"/>
    <n v="132"/>
    <n v="4"/>
    <s v="Index"/>
    <s v="English"/>
    <s v="Pining"/>
    <n v="10"/>
    <n v="50"/>
    <s v="4+2"/>
    <s v="Full"/>
    <s v="WB"/>
    <n v="260"/>
    <s v="960 x 735"/>
    <n v="8"/>
    <n v="125"/>
    <n v="2.2931999999999998E-2"/>
    <s v="Trident"/>
    <n v="52"/>
    <n v="96"/>
    <n v="36.5"/>
    <n v="16"/>
    <n v="8.25"/>
    <n v="0.15032160000000003"/>
    <n v="8500"/>
    <s v="Writer Convent Premium  Mrp 48"/>
    <s v="96.00X36.50"/>
    <x v="7"/>
    <s v="Index-[180 x 240]"/>
    <s v="000050"/>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3"/>
  </r>
  <r>
    <s v="000051"/>
    <s v="Writer Convent Premium  Mrp 48 [10 mm Squire (small)]"/>
    <s v="Writer Convent Premium  Mrp 48 [10 mm Squire (small)]"/>
    <s v="*11103"/>
    <s v="*06016"/>
    <n v="0"/>
    <n v="0"/>
    <n v="1051"/>
    <m/>
    <s v="*05044"/>
    <s v="*18005"/>
    <m/>
    <s v="Writer Convent Premium  Mrp 48 [10 mm Squire (small)]"/>
    <s v="*25019"/>
    <m/>
    <s v="NULL"/>
    <s v="NULL"/>
    <s v="NULL"/>
    <s v="NULL"/>
    <s v="NULL"/>
    <s v="NULL"/>
    <s v="F"/>
    <s v="000001"/>
    <s v="GetDate()"/>
    <s v="NULL"/>
    <s v="NULL"/>
    <s v="N"/>
    <s v="N"/>
    <s v="000051"/>
    <m/>
    <s v="Rulling-10 mm Squire (small)-[180 x 240]"/>
    <s v="000217"/>
    <s v="8.250"/>
    <x v="12"/>
    <s v="000193"/>
    <s v="0.125"/>
    <x v="2"/>
    <s v="000161"/>
    <s v="0.250"/>
    <s v="0.250"/>
    <s v="Writer Convent Premium  Mrp 48"/>
    <s v="Writer Convent Premium  Mrp 48"/>
    <n v="1000"/>
    <s v="180 x 240"/>
    <n v="132"/>
    <n v="4"/>
    <s v="Index"/>
    <s v="10 mm Squire (small)"/>
    <s v="Pining"/>
    <n v="10"/>
    <n v="50"/>
    <s v="4+2"/>
    <s v="Full"/>
    <s v="WB"/>
    <n v="260"/>
    <s v="960 x 735"/>
    <n v="8"/>
    <n v="125"/>
    <n v="2.2931999999999998E-2"/>
    <s v="Trident"/>
    <n v="52"/>
    <n v="96"/>
    <n v="36.5"/>
    <n v="16"/>
    <n v="8.25"/>
    <n v="0.15032160000000003"/>
    <n v="8500"/>
    <s v="Writer Convent Premium  Mrp 48"/>
    <s v="96.00X36.50"/>
    <x v="8"/>
    <s v="Index-[180 x 240]"/>
    <s v="000051"/>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3"/>
  </r>
  <r>
    <s v="000052"/>
    <s v="Writer Convent Premium  Mrp 48 [12 mm Squire ( Medium)]"/>
    <s v="Writer Convent Premium  Mrp 48 [12 mm Squire ( Medium)]"/>
    <s v="*11103"/>
    <s v="*06016"/>
    <n v="0"/>
    <n v="0"/>
    <n v="1052"/>
    <m/>
    <s v="*05045"/>
    <s v="*18005"/>
    <m/>
    <s v="Writer Convent Premium  Mrp 48 [12 mm Squire ( Medium)]"/>
    <s v="*25019"/>
    <m/>
    <s v="NULL"/>
    <s v="NULL"/>
    <s v="NULL"/>
    <s v="NULL"/>
    <s v="NULL"/>
    <s v="NULL"/>
    <s v="F"/>
    <s v="000001"/>
    <s v="GetDate()"/>
    <s v="NULL"/>
    <s v="NULL"/>
    <s v="N"/>
    <s v="N"/>
    <s v="000052"/>
    <m/>
    <s v="Rulling-12 mm Squire ( Medium)-[180 x 240]"/>
    <s v="000218"/>
    <s v="8.250"/>
    <x v="12"/>
    <s v="000193"/>
    <s v="0.125"/>
    <x v="2"/>
    <s v="000161"/>
    <s v="0.250"/>
    <s v="0.250"/>
    <s v="Writer Convent Premium  Mrp 48"/>
    <s v="Writer Convent Premium  Mrp 48"/>
    <n v="1000"/>
    <s v="180 x 240"/>
    <n v="132"/>
    <n v="4"/>
    <s v="Index"/>
    <s v="12 mm Squire ( Medium)"/>
    <s v="Pining"/>
    <n v="10"/>
    <n v="50"/>
    <s v="4+2"/>
    <s v="Full"/>
    <s v="WB"/>
    <n v="260"/>
    <s v="960 x 735"/>
    <n v="8"/>
    <n v="125"/>
    <n v="2.2931999999999998E-2"/>
    <s v="Trident"/>
    <n v="52"/>
    <n v="96"/>
    <n v="36.5"/>
    <n v="16"/>
    <n v="8.25"/>
    <n v="0.15032160000000003"/>
    <n v="8500"/>
    <s v="Writer Convent Premium  Mrp 48"/>
    <s v="96.00X36.50"/>
    <x v="9"/>
    <s v="Index-[180 x 240]"/>
    <s v="000052"/>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3"/>
  </r>
  <r>
    <s v="000053"/>
    <s v="Writer Convent Premium  Mrp 48 [18 mm Squire (Big)]-132 page"/>
    <s v="Writer Convent Premium  Mrp 48 [18 mm Squire (Big)]-132 page"/>
    <s v="*11103"/>
    <s v="*06016"/>
    <n v="0"/>
    <n v="0"/>
    <n v="1053"/>
    <m/>
    <s v="*05046"/>
    <s v="*18005"/>
    <m/>
    <s v="Writer Convent Premium  Mrp 48 [18 mm Squire (Big)]-132 page"/>
    <s v="*25019"/>
    <m/>
    <s v="NULL"/>
    <s v="NULL"/>
    <s v="NULL"/>
    <s v="NULL"/>
    <s v="NULL"/>
    <s v="NULL"/>
    <s v="F"/>
    <s v="000001"/>
    <s v="GetDate()"/>
    <s v="NULL"/>
    <s v="NULL"/>
    <s v="N"/>
    <s v="N"/>
    <s v="000053"/>
    <m/>
    <s v="Rulling-18 mm Squire (Big)-[180 x 240]"/>
    <s v="000219"/>
    <s v="8.250"/>
    <x v="12"/>
    <s v="000193"/>
    <s v="0.125"/>
    <x v="2"/>
    <s v="000161"/>
    <s v="0.250"/>
    <s v="0.250"/>
    <s v="Writer Convent Premium  Mrp 48"/>
    <s v="Writer Convent Premium  Mrp 48"/>
    <n v="1000"/>
    <s v="180 x 240"/>
    <n v="132"/>
    <n v="4"/>
    <s v="Index"/>
    <s v="18 mm Squire (Big)"/>
    <s v="Pining"/>
    <n v="10"/>
    <n v="50"/>
    <s v="4+2"/>
    <s v="Full"/>
    <s v="WB"/>
    <n v="260"/>
    <s v="960 x 735"/>
    <n v="8"/>
    <n v="125"/>
    <n v="2.2931999999999998E-2"/>
    <s v="Trident"/>
    <n v="52"/>
    <n v="96"/>
    <n v="36.5"/>
    <n v="16"/>
    <n v="8.25"/>
    <n v="0.15032160000000003"/>
    <n v="8500"/>
    <s v="Writer Convent Premium  Mrp 48"/>
    <s v="96.00X36.50"/>
    <x v="10"/>
    <s v="Index-[180 x 240]"/>
    <s v="000053"/>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3"/>
  </r>
  <r>
    <s v="000054"/>
    <s v="Writer Convent Premium  Mrp 48 [Hindi /Geometry]-132 page"/>
    <s v="Writer Convent Premium  Mrp 48 [Hindi /Geometry]-132 page"/>
    <s v="*11103"/>
    <s v="*06016"/>
    <n v="0"/>
    <n v="0"/>
    <n v="1054"/>
    <m/>
    <s v="*05033"/>
    <s v="*18005"/>
    <m/>
    <s v="Writer Convent Premium  Mrp 48 [Hindi /Geometry]-132 page"/>
    <s v="*25019"/>
    <m/>
    <s v="NULL"/>
    <s v="NULL"/>
    <s v="NULL"/>
    <s v="NULL"/>
    <s v="NULL"/>
    <s v="NULL"/>
    <s v="F"/>
    <s v="000001"/>
    <s v="GetDate()"/>
    <s v="NULL"/>
    <s v="NULL"/>
    <s v="N"/>
    <s v="N"/>
    <s v="000054"/>
    <m/>
    <s v="Rulling-Hindi /Geometry-[180 x 240]"/>
    <s v="000198"/>
    <s v="8.250"/>
    <x v="12"/>
    <s v="000193"/>
    <s v="0.125"/>
    <x v="2"/>
    <s v="000161"/>
    <s v="0.250"/>
    <s v="0.250"/>
    <s v="Writer Convent Premium  Mrp 48"/>
    <s v="Writer Convent Premium  Mrp 48"/>
    <n v="1000"/>
    <s v="180 x 240"/>
    <n v="132"/>
    <n v="4"/>
    <s v="Index"/>
    <s v="Hindi /Geometry"/>
    <s v="Pining"/>
    <n v="10"/>
    <n v="50"/>
    <s v="4+2"/>
    <s v="Full"/>
    <s v="WB"/>
    <n v="260"/>
    <s v="960 x 735"/>
    <n v="8"/>
    <n v="125"/>
    <n v="2.2931999999999998E-2"/>
    <s v="Trident"/>
    <n v="52"/>
    <n v="96"/>
    <n v="36.5"/>
    <n v="16"/>
    <n v="8.25"/>
    <n v="0.15032160000000003"/>
    <n v="8500"/>
    <s v="Writer Convent Premium  Mrp 48"/>
    <s v="96.00X36.50"/>
    <x v="11"/>
    <s v="Index-[180 x 240]"/>
    <s v="000054"/>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3"/>
  </r>
  <r>
    <s v="000055"/>
    <s v="Writer Convent Premium  Mrp 48 [English /Geometry]-132 page"/>
    <s v="Writer Convent Premium  Mrp 48 [English /Geometry]-132 page"/>
    <s v="*11103"/>
    <s v="*06016"/>
    <n v="0"/>
    <n v="0"/>
    <n v="1055"/>
    <m/>
    <s v="*05030"/>
    <s v="*18005"/>
    <m/>
    <s v="Writer Convent Premium  Mrp 48 [English /Geometry]-132 page"/>
    <s v="*25019"/>
    <m/>
    <s v="NULL"/>
    <s v="NULL"/>
    <s v="NULL"/>
    <s v="NULL"/>
    <s v="NULL"/>
    <s v="NULL"/>
    <s v="F"/>
    <s v="000001"/>
    <s v="GetDate()"/>
    <s v="NULL"/>
    <s v="NULL"/>
    <s v="N"/>
    <s v="N"/>
    <s v="000055"/>
    <m/>
    <s v="Rulling-English /Geometry-[180 x 240]"/>
    <s v="000192"/>
    <s v="8.250"/>
    <x v="12"/>
    <s v="000193"/>
    <s v="0.125"/>
    <x v="2"/>
    <s v="000161"/>
    <s v="0.250"/>
    <s v="0.250"/>
    <s v="Writer Convent Premium  Mrp 48"/>
    <s v="Writer Convent Premium  Mrp 48"/>
    <n v="1000"/>
    <s v="180 x 240"/>
    <n v="132"/>
    <n v="4"/>
    <s v="Index"/>
    <s v="English /Geometry"/>
    <s v="Pining"/>
    <n v="10"/>
    <n v="50"/>
    <s v="4+2"/>
    <s v="Full"/>
    <s v="WB"/>
    <n v="260"/>
    <s v="960 x 735"/>
    <n v="8"/>
    <n v="125"/>
    <n v="2.2931999999999998E-2"/>
    <s v="Trident"/>
    <n v="52"/>
    <n v="96"/>
    <n v="36.5"/>
    <n v="16"/>
    <n v="8.25"/>
    <n v="0.15032160000000003"/>
    <n v="8500"/>
    <s v="Writer Convent Premium  Mrp 48"/>
    <s v="96.00X36.50"/>
    <x v="12"/>
    <s v="Index-[180 x 240]"/>
    <s v="000055"/>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3"/>
  </r>
  <r>
    <s v="000056"/>
    <s v="Writer Convent Premium  Mrp 48 [3 In 1]-132 page"/>
    <s v="Writer Convent Premium  Mrp 48 [3 In 1]-132 page"/>
    <s v="*11103"/>
    <s v="*06016"/>
    <n v="0"/>
    <n v="0"/>
    <n v="1056"/>
    <m/>
    <s v="*05027"/>
    <s v="*18005"/>
    <m/>
    <s v="Writer Convent Premium  Mrp 48 [3 In 1]-132 page"/>
    <s v="*25019"/>
    <m/>
    <s v="NULL"/>
    <s v="NULL"/>
    <s v="NULL"/>
    <s v="NULL"/>
    <s v="NULL"/>
    <s v="NULL"/>
    <s v="F"/>
    <s v="000001"/>
    <s v="GetDate()"/>
    <s v="NULL"/>
    <s v="NULL"/>
    <s v="N"/>
    <s v="N"/>
    <s v="000056"/>
    <m/>
    <s v="Rulling-3 In 1-[180 x 240]"/>
    <s v="000220"/>
    <s v="8.250"/>
    <x v="12"/>
    <s v="000193"/>
    <s v="0.125"/>
    <x v="3"/>
    <s v="000165"/>
    <s v="0.250"/>
    <s v="0.250"/>
    <s v="Writer Convent Premium  Mrp 48"/>
    <s v="Writer Convent Premium  Mrp 48"/>
    <n v="1000"/>
    <s v="180 x 240"/>
    <n v="132"/>
    <n v="4"/>
    <s v=" 3 In 1"/>
    <s v="3 In 1"/>
    <s v="Pining"/>
    <n v="10"/>
    <n v="50"/>
    <s v="4+2"/>
    <s v="Full"/>
    <s v="WB"/>
    <n v="260"/>
    <s v="960 x 735"/>
    <n v="8"/>
    <n v="125"/>
    <n v="2.2931999999999998E-2"/>
    <s v="Trident"/>
    <n v="52"/>
    <n v="96"/>
    <n v="36.5"/>
    <n v="16"/>
    <n v="8.25"/>
    <n v="0.15032160000000003"/>
    <n v="8500"/>
    <s v="Writer Convent Premium  Mrp 48"/>
    <s v="96.00X36.50"/>
    <x v="13"/>
    <s v=" 3 In 1-[180 x 240]"/>
    <s v="000056"/>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3"/>
  </r>
  <r>
    <s v="000057"/>
    <s v="Writer Convent Premium  Mrp 48 [Five Line English]-132 page"/>
    <s v="Writer Convent Premium  Mrp 48 [Five Line English]-132 page"/>
    <s v="*11103"/>
    <s v="*06016"/>
    <n v="0"/>
    <n v="0"/>
    <n v="1057"/>
    <m/>
    <s v="*05047"/>
    <s v="*18005"/>
    <m/>
    <s v="Writer Convent Premium  Mrp 48 [Five Line English]-132 page"/>
    <s v="*25019"/>
    <m/>
    <s v="NULL"/>
    <s v="NULL"/>
    <s v="NULL"/>
    <s v="NULL"/>
    <s v="NULL"/>
    <s v="NULL"/>
    <s v="F"/>
    <s v="000001"/>
    <s v="GetDate()"/>
    <s v="NULL"/>
    <s v="NULL"/>
    <s v="N"/>
    <s v="N"/>
    <s v="000057"/>
    <m/>
    <s v="Rulling-Five Line English-[180 x 240]"/>
    <s v="000221"/>
    <s v="8.250"/>
    <x v="12"/>
    <s v="000193"/>
    <s v="0.125"/>
    <x v="2"/>
    <s v="000161"/>
    <s v="0.250"/>
    <s v="0.250"/>
    <s v="Writer Convent Premium  Mrp 48"/>
    <s v="Writer Convent Premium  Mrp 48"/>
    <n v="1000"/>
    <s v="180 x 240"/>
    <n v="132"/>
    <n v="4"/>
    <s v="Index"/>
    <s v="Five Line English"/>
    <s v="Pining"/>
    <n v="10"/>
    <n v="50"/>
    <s v="4+2"/>
    <s v="Full"/>
    <s v="WB"/>
    <n v="260"/>
    <s v="960 x 735"/>
    <n v="8"/>
    <n v="125"/>
    <n v="2.2931999999999998E-2"/>
    <s v="Trident"/>
    <n v="52"/>
    <n v="96"/>
    <n v="36.5"/>
    <n v="16"/>
    <n v="8.25"/>
    <n v="0.15032160000000003"/>
    <n v="8500"/>
    <s v="Writer Convent Premium  Mrp 48"/>
    <s v="96.00X36.50"/>
    <x v="14"/>
    <s v="Index-[180 x 240]"/>
    <s v="000057"/>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3"/>
  </r>
  <r>
    <s v="000058"/>
    <s v="Writer Convent Premium  Mrp 48 [Double Line]-132 page"/>
    <s v="Writer Convent Premium  Mrp 48 [Double Line]-132 page"/>
    <s v="*11103"/>
    <s v="*06016"/>
    <n v="0"/>
    <n v="0"/>
    <n v="1058"/>
    <m/>
    <s v="*05028"/>
    <s v="*18005"/>
    <m/>
    <s v="Writer Convent Premium  Mrp 48 [Double Line]-132 page"/>
    <s v="*25019"/>
    <m/>
    <s v="NULL"/>
    <s v="NULL"/>
    <s v="NULL"/>
    <s v="NULL"/>
    <s v="NULL"/>
    <s v="NULL"/>
    <s v="F"/>
    <s v="000001"/>
    <s v="GetDate()"/>
    <s v="NULL"/>
    <s v="NULL"/>
    <s v="N"/>
    <s v="N"/>
    <s v="000058"/>
    <m/>
    <s v="Rulling-Double Line-[180 x 240]"/>
    <s v="000191"/>
    <s v="8.250"/>
    <x v="12"/>
    <s v="000193"/>
    <s v="0.125"/>
    <x v="2"/>
    <s v="000161"/>
    <s v="0.250"/>
    <s v="0.250"/>
    <s v="Writer Convent Premium  Mrp 48"/>
    <s v="Writer Convent Premium  Mrp 48"/>
    <n v="1000"/>
    <s v="180 x 240"/>
    <n v="132"/>
    <n v="4"/>
    <s v="Index"/>
    <s v="Double Line"/>
    <s v="Pining"/>
    <n v="10"/>
    <n v="50"/>
    <s v="4+2"/>
    <s v="Full"/>
    <s v="WB"/>
    <n v="260"/>
    <s v="960 x 735"/>
    <n v="8"/>
    <n v="125"/>
    <n v="2.2931999999999998E-2"/>
    <s v="Trident"/>
    <n v="52"/>
    <n v="96"/>
    <n v="36.5"/>
    <n v="16"/>
    <n v="8.25"/>
    <n v="0.15032160000000003"/>
    <n v="8500"/>
    <s v="Writer Convent Premium  Mrp 48"/>
    <s v="96.00X36.50"/>
    <x v="15"/>
    <s v="Index-[180 x 240]"/>
    <s v="000058"/>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3"/>
  </r>
  <r>
    <s v="000059"/>
    <s v="Writer Convent Premium  Mrp 65 [Single line]-180 page"/>
    <s v="Writer Convent Premium  Mrp 65 [Single line]-180 page"/>
    <s v="*11103"/>
    <s v="*06016"/>
    <n v="0"/>
    <n v="0"/>
    <n v="1059"/>
    <m/>
    <s v="*05035"/>
    <s v="*18005"/>
    <m/>
    <s v="Writer Convent Premium  Mrp 65 [Single line]-180 page"/>
    <s v="*25019"/>
    <m/>
    <s v="NULL"/>
    <s v="NULL"/>
    <s v="NULL"/>
    <s v="NULL"/>
    <s v="NULL"/>
    <s v="NULL"/>
    <s v="F"/>
    <s v="000001"/>
    <s v="GetDate()"/>
    <s v="NULL"/>
    <s v="NULL"/>
    <s v="N"/>
    <s v="N"/>
    <s v="000059"/>
    <m/>
    <s v="Rulling-Single line-[180 x 240]"/>
    <s v="000209"/>
    <s v="11.250"/>
    <x v="13"/>
    <s v="000194"/>
    <s v="0.125"/>
    <x v="2"/>
    <s v="000161"/>
    <s v="0.250"/>
    <s v="0.250"/>
    <s v="Writer Convent Premium  Mrp 65"/>
    <s v="Writer Convent Premium  Mrp 65"/>
    <n v="1000"/>
    <s v="180 x 240"/>
    <n v="180"/>
    <n v="4"/>
    <s v="Index"/>
    <s v="Single line"/>
    <s v="Pining"/>
    <n v="8"/>
    <n v="40"/>
    <s v="4+2"/>
    <s v="Full"/>
    <s v="WB"/>
    <n v="260"/>
    <s v="960 x 735"/>
    <n v="8"/>
    <n v="125"/>
    <n v="2.2931999999999998E-2"/>
    <s v="Trident"/>
    <n v="52"/>
    <n v="96"/>
    <n v="36.5"/>
    <n v="16"/>
    <n v="11.25"/>
    <n v="0.20498400000000003"/>
    <n v="11500"/>
    <s v="Writer Convent Premium  Mrp 65"/>
    <s v="96.00X36.50"/>
    <x v="6"/>
    <s v="Index-[180 x 240]"/>
    <s v="000059"/>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4"/>
  </r>
  <r>
    <s v="000060"/>
    <s v="Writer Convent Premium  Mrp 65 [English]-180 page"/>
    <s v="Writer Convent Premium  Mrp 65 [English]-180 page"/>
    <s v="*11103"/>
    <s v="*06016"/>
    <n v="0"/>
    <n v="0"/>
    <n v="1060"/>
    <m/>
    <s v="*05029"/>
    <s v="*18005"/>
    <m/>
    <s v="Writer Convent Premium  Mrp 65 [English]-180 page"/>
    <s v="*25019"/>
    <m/>
    <s v="NULL"/>
    <s v="NULL"/>
    <s v="NULL"/>
    <s v="NULL"/>
    <s v="NULL"/>
    <s v="NULL"/>
    <s v="F"/>
    <s v="000001"/>
    <s v="GetDate()"/>
    <s v="NULL"/>
    <s v="NULL"/>
    <s v="N"/>
    <s v="N"/>
    <s v="000060"/>
    <m/>
    <s v="Rulling-English-[180 x 240]"/>
    <s v="000195"/>
    <s v="11.250"/>
    <x v="13"/>
    <s v="000194"/>
    <s v="0.125"/>
    <x v="2"/>
    <s v="000161"/>
    <s v="0.250"/>
    <s v="0.250"/>
    <s v="Writer Convent Premium  Mrp 65"/>
    <s v="Writer Convent Premium  Mrp 65"/>
    <n v="1000"/>
    <s v="180 x 240"/>
    <n v="180"/>
    <n v="4"/>
    <s v="Index"/>
    <s v="English"/>
    <s v="Pining"/>
    <n v="8"/>
    <n v="40"/>
    <s v="4+2"/>
    <s v="Full"/>
    <s v="WB"/>
    <n v="260"/>
    <s v="960 x 735"/>
    <n v="8"/>
    <n v="125"/>
    <n v="2.2931999999999998E-2"/>
    <s v="Trident"/>
    <n v="52"/>
    <n v="96"/>
    <n v="36.5"/>
    <n v="16"/>
    <n v="11.25"/>
    <n v="0.20498400000000003"/>
    <n v="11500"/>
    <s v="Writer Convent Premium  Mrp 65"/>
    <s v="96.00X36.50"/>
    <x v="7"/>
    <s v="Index-[180 x 240]"/>
    <s v="000060"/>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4"/>
  </r>
  <r>
    <s v="000061"/>
    <s v="Writer Convent Premium  Mrp 65 [10 mm Squire (small)]"/>
    <s v="Writer Convent Premium  Mrp 65 [10 mm Squire (small)]"/>
    <s v="*11103"/>
    <s v="*06016"/>
    <n v="0"/>
    <n v="0"/>
    <n v="1061"/>
    <m/>
    <s v="*05044"/>
    <s v="*18005"/>
    <m/>
    <s v="Writer Convent Premium  Mrp 65 [10 mm Squire (small)]"/>
    <s v="*25019"/>
    <m/>
    <s v="NULL"/>
    <s v="NULL"/>
    <s v="NULL"/>
    <s v="NULL"/>
    <s v="NULL"/>
    <s v="NULL"/>
    <s v="F"/>
    <s v="000001"/>
    <s v="GetDate()"/>
    <s v="NULL"/>
    <s v="NULL"/>
    <s v="N"/>
    <s v="N"/>
    <s v="000061"/>
    <m/>
    <s v="Rulling-10 mm Squire (small)-[180 x 240]"/>
    <s v="000217"/>
    <s v="11.250"/>
    <x v="13"/>
    <s v="000194"/>
    <s v="0.125"/>
    <x v="2"/>
    <s v="000161"/>
    <s v="0.250"/>
    <s v="0.250"/>
    <s v="Writer Convent Premium  Mrp 65"/>
    <s v="Writer Convent Premium  Mrp 65"/>
    <n v="1000"/>
    <s v="180 x 240"/>
    <n v="180"/>
    <n v="4"/>
    <s v="Index"/>
    <s v="10 mm Squire (small)"/>
    <s v="Pining"/>
    <n v="8"/>
    <n v="40"/>
    <s v="4+2"/>
    <s v="Full"/>
    <s v="WB"/>
    <n v="260"/>
    <s v="960 x 735"/>
    <n v="8"/>
    <n v="125"/>
    <n v="2.2931999999999998E-2"/>
    <s v="Trident"/>
    <n v="52"/>
    <n v="96"/>
    <n v="36.5"/>
    <n v="16"/>
    <n v="11.25"/>
    <n v="0.20498400000000003"/>
    <n v="11500"/>
    <s v="Writer Convent Premium  Mrp 65"/>
    <s v="96.00X36.50"/>
    <x v="8"/>
    <s v="Index-[180 x 240]"/>
    <s v="000061"/>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4"/>
  </r>
  <r>
    <s v="000062"/>
    <s v="Writer Convent Premium  Mrp 65 [12 mm Squire ( Medium)]"/>
    <s v="Writer Convent Premium  Mrp 65 [12 mm Squire ( Medium)]"/>
    <s v="*11103"/>
    <s v="*06016"/>
    <n v="0"/>
    <n v="0"/>
    <n v="1062"/>
    <m/>
    <s v="*05045"/>
    <s v="*18005"/>
    <m/>
    <s v="Writer Convent Premium  Mrp 65 [12 mm Squire ( Medium)]"/>
    <s v="*25019"/>
    <m/>
    <s v="NULL"/>
    <s v="NULL"/>
    <s v="NULL"/>
    <s v="NULL"/>
    <s v="NULL"/>
    <s v="NULL"/>
    <s v="F"/>
    <s v="000001"/>
    <s v="GetDate()"/>
    <s v="NULL"/>
    <s v="NULL"/>
    <s v="N"/>
    <s v="N"/>
    <s v="000062"/>
    <m/>
    <s v="Rulling-12 mm Squire ( Medium)-[180 x 240]"/>
    <s v="000218"/>
    <s v="11.250"/>
    <x v="13"/>
    <s v="000194"/>
    <s v="0.125"/>
    <x v="2"/>
    <s v="000161"/>
    <s v="0.250"/>
    <s v="0.250"/>
    <s v="Writer Convent Premium  Mrp 65"/>
    <s v="Writer Convent Premium  Mrp 65"/>
    <n v="1000"/>
    <s v="180 x 240"/>
    <n v="180"/>
    <n v="4"/>
    <s v="Index"/>
    <s v="12 mm Squire ( Medium)"/>
    <s v="Pining"/>
    <n v="8"/>
    <n v="40"/>
    <s v="4+2"/>
    <s v="Full"/>
    <s v="WB"/>
    <n v="260"/>
    <s v="960 x 735"/>
    <n v="8"/>
    <n v="125"/>
    <n v="2.2931999999999998E-2"/>
    <s v="Trident"/>
    <n v="52"/>
    <n v="96"/>
    <n v="36.5"/>
    <n v="16"/>
    <n v="11.25"/>
    <n v="0.20498400000000003"/>
    <n v="11500"/>
    <s v="Writer Convent Premium  Mrp 65"/>
    <s v="96.00X36.50"/>
    <x v="9"/>
    <s v="Index-[180 x 240]"/>
    <s v="000062"/>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4"/>
  </r>
  <r>
    <s v="000063"/>
    <s v="Writer Convent Premium  Mrp 65 [18 mm Squire (Big)]-180 page"/>
    <s v="Writer Convent Premium  Mrp 65 [18 mm Squire (Big)]-180 page"/>
    <s v="*11103"/>
    <s v="*06016"/>
    <n v="0"/>
    <n v="0"/>
    <n v="1063"/>
    <m/>
    <s v="*05046"/>
    <s v="*18005"/>
    <m/>
    <s v="Writer Convent Premium  Mrp 65 [18 mm Squire (Big)]-180 page"/>
    <s v="*25019"/>
    <m/>
    <s v="NULL"/>
    <s v="NULL"/>
    <s v="NULL"/>
    <s v="NULL"/>
    <s v="NULL"/>
    <s v="NULL"/>
    <s v="F"/>
    <s v="000001"/>
    <s v="GetDate()"/>
    <s v="NULL"/>
    <s v="NULL"/>
    <s v="N"/>
    <s v="N"/>
    <s v="000063"/>
    <m/>
    <s v="Rulling-18 mm Squire (Big)-[180 x 240]"/>
    <s v="000219"/>
    <s v="11.250"/>
    <x v="13"/>
    <s v="000194"/>
    <s v="0.125"/>
    <x v="2"/>
    <s v="000161"/>
    <s v="0.250"/>
    <s v="0.250"/>
    <s v="Writer Convent Premium  Mrp 65"/>
    <s v="Writer Convent Premium  Mrp 65"/>
    <n v="1000"/>
    <s v="180 x 240"/>
    <n v="180"/>
    <n v="4"/>
    <s v="Index"/>
    <s v="18 mm Squire (Big)"/>
    <s v="Pining"/>
    <n v="8"/>
    <n v="40"/>
    <s v="4+2"/>
    <s v="Full"/>
    <s v="WB"/>
    <n v="260"/>
    <s v="960 x 735"/>
    <n v="8"/>
    <n v="125"/>
    <n v="2.2931999999999998E-2"/>
    <s v="Trident"/>
    <n v="52"/>
    <n v="96"/>
    <n v="36.5"/>
    <n v="16"/>
    <n v="11.25"/>
    <n v="0.20498400000000003"/>
    <n v="11500"/>
    <s v="Writer Convent Premium  Mrp 65"/>
    <s v="96.00X36.50"/>
    <x v="10"/>
    <s v="Index-[180 x 240]"/>
    <s v="000063"/>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4"/>
  </r>
  <r>
    <s v="000064"/>
    <s v="Writer Convent Premium  Mrp 65 [Hindi /Geometry]-180 page"/>
    <s v="Writer Convent Premium  Mrp 65 [Hindi /Geometry]-180 page"/>
    <s v="*11103"/>
    <s v="*06016"/>
    <n v="0"/>
    <n v="0"/>
    <n v="1064"/>
    <m/>
    <s v="*05033"/>
    <s v="*18005"/>
    <m/>
    <s v="Writer Convent Premium  Mrp 65 [Hindi /Geometry]-180 page"/>
    <s v="*25019"/>
    <m/>
    <s v="NULL"/>
    <s v="NULL"/>
    <s v="NULL"/>
    <s v="NULL"/>
    <s v="NULL"/>
    <s v="NULL"/>
    <s v="F"/>
    <s v="000001"/>
    <s v="GetDate()"/>
    <s v="NULL"/>
    <s v="NULL"/>
    <s v="N"/>
    <s v="N"/>
    <s v="000064"/>
    <m/>
    <s v="Rulling-Hindi /Geometry-[180 x 240]"/>
    <s v="000198"/>
    <s v="11.250"/>
    <x v="13"/>
    <s v="000194"/>
    <s v="0.125"/>
    <x v="2"/>
    <s v="000161"/>
    <s v="0.250"/>
    <s v="0.250"/>
    <s v="Writer Convent Premium  Mrp 65"/>
    <s v="Writer Convent Premium  Mrp 65"/>
    <n v="1000"/>
    <s v="180 x 240"/>
    <n v="180"/>
    <n v="4"/>
    <s v="Index"/>
    <s v="Hindi /Geometry"/>
    <s v="Pining"/>
    <n v="8"/>
    <n v="40"/>
    <s v="4+2"/>
    <s v="Full"/>
    <s v="WB"/>
    <n v="260"/>
    <s v="960 x 735"/>
    <n v="8"/>
    <n v="125"/>
    <n v="2.2931999999999998E-2"/>
    <s v="Trident"/>
    <n v="52"/>
    <n v="96"/>
    <n v="36.5"/>
    <n v="16"/>
    <n v="11.25"/>
    <n v="0.20498400000000003"/>
    <n v="11500"/>
    <s v="Writer Convent Premium  Mrp 65"/>
    <s v="96.00X36.50"/>
    <x v="11"/>
    <s v="Index-[180 x 240]"/>
    <s v="000064"/>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4"/>
  </r>
  <r>
    <s v="000065"/>
    <s v="Writer Convent Premium  Mrp 65 [English /Geometry]-180 page"/>
    <s v="Writer Convent Premium  Mrp 65 [English /Geometry]-180 page"/>
    <s v="*11103"/>
    <s v="*06016"/>
    <n v="0"/>
    <n v="0"/>
    <n v="1065"/>
    <m/>
    <s v="*05030"/>
    <s v="*18005"/>
    <m/>
    <s v="Writer Convent Premium  Mrp 65 [English /Geometry]-180 page"/>
    <s v="*25019"/>
    <m/>
    <s v="NULL"/>
    <s v="NULL"/>
    <s v="NULL"/>
    <s v="NULL"/>
    <s v="NULL"/>
    <s v="NULL"/>
    <s v="F"/>
    <s v="000001"/>
    <s v="GetDate()"/>
    <s v="NULL"/>
    <s v="NULL"/>
    <s v="N"/>
    <s v="N"/>
    <s v="000065"/>
    <m/>
    <s v="Rulling-English /Geometry-[180 x 240]"/>
    <s v="000192"/>
    <s v="11.250"/>
    <x v="13"/>
    <s v="000194"/>
    <s v="0.125"/>
    <x v="2"/>
    <s v="000161"/>
    <s v="0.250"/>
    <s v="0.250"/>
    <s v="Writer Convent Premium  Mrp 65"/>
    <s v="Writer Convent Premium  Mrp 65"/>
    <n v="1000"/>
    <s v="180 x 240"/>
    <n v="180"/>
    <n v="4"/>
    <s v="Index"/>
    <s v="English /Geometry"/>
    <s v="Pining"/>
    <n v="8"/>
    <n v="40"/>
    <s v="4+2"/>
    <s v="Full"/>
    <s v="WB"/>
    <n v="260"/>
    <s v="960 x 735"/>
    <n v="8"/>
    <n v="125"/>
    <n v="2.2931999999999998E-2"/>
    <s v="Trident"/>
    <n v="52"/>
    <n v="96"/>
    <n v="36.5"/>
    <n v="16"/>
    <n v="11.25"/>
    <n v="0.20498400000000003"/>
    <n v="11500"/>
    <s v="Writer Convent Premium  Mrp 65"/>
    <s v="96.00X36.50"/>
    <x v="12"/>
    <s v="Index-[180 x 240]"/>
    <s v="000065"/>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4"/>
  </r>
  <r>
    <s v="000066"/>
    <s v="Writer Convent Premium  Mrp 65 [3 In 1]-180 page"/>
    <s v="Writer Convent Premium  Mrp 65 [3 In 1]-180 page"/>
    <s v="*11103"/>
    <s v="*06016"/>
    <n v="0"/>
    <n v="0"/>
    <n v="1066"/>
    <m/>
    <s v="*05027"/>
    <s v="*18005"/>
    <m/>
    <s v="Writer Convent Premium  Mrp 65 [3 In 1]-180 page"/>
    <s v="*25019"/>
    <m/>
    <s v="NULL"/>
    <s v="NULL"/>
    <s v="NULL"/>
    <s v="NULL"/>
    <s v="NULL"/>
    <s v="NULL"/>
    <s v="F"/>
    <s v="000001"/>
    <s v="GetDate()"/>
    <s v="NULL"/>
    <s v="NULL"/>
    <s v="N"/>
    <s v="N"/>
    <s v="000066"/>
    <m/>
    <s v="Rulling-3 In 1-[180 x 240]"/>
    <s v="000220"/>
    <s v="11.250"/>
    <x v="13"/>
    <s v="000194"/>
    <s v="0.125"/>
    <x v="3"/>
    <s v="000165"/>
    <s v="0.250"/>
    <s v="0.250"/>
    <s v="Writer Convent Premium  Mrp 65"/>
    <s v="Writer Convent Premium  Mrp 65"/>
    <n v="1000"/>
    <s v="180 x 240"/>
    <n v="180"/>
    <n v="4"/>
    <s v=" 3 In 1"/>
    <s v="3 In 1"/>
    <s v="Pining"/>
    <n v="8"/>
    <n v="40"/>
    <s v="4+2"/>
    <s v="Full"/>
    <s v="WB"/>
    <n v="260"/>
    <s v="960 x 735"/>
    <n v="8"/>
    <n v="125"/>
    <n v="2.2931999999999998E-2"/>
    <s v="Trident"/>
    <n v="52"/>
    <n v="96"/>
    <n v="36.5"/>
    <n v="16"/>
    <n v="11.25"/>
    <n v="0.20498400000000003"/>
    <n v="11500"/>
    <s v="Writer Convent Premium  Mrp 65"/>
    <s v="96.00X36.50"/>
    <x v="13"/>
    <s v=" 3 In 1-[180 x 240]"/>
    <s v="000066"/>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4"/>
  </r>
  <r>
    <s v="000067"/>
    <s v="Writer Convent Premium  Mrp 65 [Five Line English]-180 page"/>
    <s v="Writer Convent Premium  Mrp 65 [Five Line English]-180 page"/>
    <s v="*11103"/>
    <s v="*06016"/>
    <n v="0"/>
    <n v="0"/>
    <n v="1067"/>
    <m/>
    <s v="*05047"/>
    <s v="*18005"/>
    <m/>
    <s v="Writer Convent Premium  Mrp 65 [Five Line English]-180 page"/>
    <s v="*25019"/>
    <m/>
    <s v="NULL"/>
    <s v="NULL"/>
    <s v="NULL"/>
    <s v="NULL"/>
    <s v="NULL"/>
    <s v="NULL"/>
    <s v="F"/>
    <s v="000001"/>
    <s v="GetDate()"/>
    <s v="NULL"/>
    <s v="NULL"/>
    <s v="N"/>
    <s v="N"/>
    <s v="000067"/>
    <m/>
    <s v="Rulling-Five Line English-[180 x 240]"/>
    <s v="000221"/>
    <s v="11.250"/>
    <x v="13"/>
    <s v="000194"/>
    <s v="0.125"/>
    <x v="2"/>
    <s v="000161"/>
    <s v="0.250"/>
    <s v="0.250"/>
    <s v="Writer Convent Premium  Mrp 65"/>
    <s v="Writer Convent Premium  Mrp 65"/>
    <n v="1000"/>
    <s v="180 x 240"/>
    <n v="180"/>
    <n v="4"/>
    <s v="Index"/>
    <s v="Five Line English"/>
    <s v="Pining"/>
    <n v="8"/>
    <n v="40"/>
    <s v="4+2"/>
    <s v="Full"/>
    <s v="WB"/>
    <n v="260"/>
    <s v="960 x 735"/>
    <n v="8"/>
    <n v="125"/>
    <n v="2.2931999999999998E-2"/>
    <s v="Trident"/>
    <n v="52"/>
    <n v="96"/>
    <n v="36.5"/>
    <n v="16"/>
    <n v="11.25"/>
    <n v="0.20498400000000003"/>
    <n v="11500"/>
    <s v="Writer Convent Premium  Mrp 65"/>
    <s v="96.00X36.50"/>
    <x v="14"/>
    <s v="Index-[180 x 240]"/>
    <s v="000067"/>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4"/>
  </r>
  <r>
    <s v="000068"/>
    <s v="Writer Convent Premium  Mrp 65 [Double Line]-180 page"/>
    <s v="Writer Convent Premium  Mrp 65 [Double Line]-180 page"/>
    <s v="*11103"/>
    <s v="*06016"/>
    <n v="0"/>
    <n v="0"/>
    <n v="1068"/>
    <m/>
    <s v="*05028"/>
    <s v="*18005"/>
    <m/>
    <s v="Writer Convent Premium  Mrp 65 [Double Line]-180 page"/>
    <s v="*25019"/>
    <m/>
    <s v="NULL"/>
    <s v="NULL"/>
    <s v="NULL"/>
    <s v="NULL"/>
    <s v="NULL"/>
    <s v="NULL"/>
    <s v="F"/>
    <s v="000001"/>
    <s v="GetDate()"/>
    <s v="NULL"/>
    <s v="NULL"/>
    <s v="N"/>
    <s v="N"/>
    <s v="000068"/>
    <m/>
    <s v="Rulling-Double Line-[180 x 240]"/>
    <s v="000191"/>
    <s v="11.250"/>
    <x v="13"/>
    <s v="000194"/>
    <s v="0.125"/>
    <x v="2"/>
    <s v="000161"/>
    <s v="0.250"/>
    <s v="0.250"/>
    <s v="Writer Convent Premium  Mrp 65"/>
    <s v="Writer Convent Premium  Mrp 65"/>
    <n v="1000"/>
    <s v="180 x 240"/>
    <n v="180"/>
    <n v="4"/>
    <s v="Index"/>
    <s v="Double Line"/>
    <s v="Pining"/>
    <n v="8"/>
    <n v="40"/>
    <s v="4+2"/>
    <s v="Full"/>
    <s v="WB"/>
    <n v="260"/>
    <s v="960 x 735"/>
    <n v="8"/>
    <n v="125"/>
    <n v="2.2931999999999998E-2"/>
    <s v="Trident"/>
    <n v="52"/>
    <n v="96"/>
    <n v="36.5"/>
    <n v="16"/>
    <n v="11.25"/>
    <n v="0.20498400000000003"/>
    <n v="11500"/>
    <s v="Writer Convent Premium  Mrp 65"/>
    <s v="96.00X36.50"/>
    <x v="15"/>
    <s v="Index-[180 x 240]"/>
    <s v="000068"/>
    <n v="0.25"/>
    <s v="Trident-52gsm-37.80in-(96.00cm)-Reel-Super Line"/>
    <s v="Trident-52gsm-37.80in-(96.00cm)-Reel-Super Line"/>
    <s v="R"/>
    <s v="P"/>
    <n v="36.5"/>
    <n v="96"/>
    <n v="14.37"/>
    <n v="37.799999999999997"/>
    <s v="*15004"/>
    <n v="52"/>
    <s v="Trident"/>
    <s v="Super Line"/>
    <n v="9.1120000000000001"/>
    <n v="5"/>
    <n v="70"/>
    <s v="*16003"/>
    <n v="1.35"/>
    <s v="C"/>
    <s v="000001"/>
    <s v="GetDate()"/>
    <s v="NULL"/>
    <s v="NULL"/>
    <s v="N"/>
    <s v="N"/>
    <s v="Uncoated"/>
    <m/>
    <m/>
    <s v="*11103"/>
    <s v="*06016"/>
    <s v="*00063"/>
    <s v="*00063"/>
    <s v="*00026"/>
    <s v="000194"/>
  </r>
  <r>
    <s v="000069"/>
    <s v="Writer A4 Premium Spiral  Mrp 104 [Single line]-148 page"/>
    <s v="Writer A4 Premium Spiral  Mrp 104 [Single line]-148 page"/>
    <s v="*11107"/>
    <s v="*06020"/>
    <n v="0"/>
    <n v="0"/>
    <n v="1069"/>
    <m/>
    <s v="*05035"/>
    <s v="*18005"/>
    <m/>
    <s v="Writer A4 Premium Spiral  Mrp 104 [Single line]-148 page"/>
    <s v="*25019"/>
    <m/>
    <s v="NULL"/>
    <s v="NULL"/>
    <s v="NULL"/>
    <s v="NULL"/>
    <s v="NULL"/>
    <s v="NULL"/>
    <s v="F"/>
    <s v="000001"/>
    <s v="GetDate()"/>
    <s v="NULL"/>
    <s v="NULL"/>
    <s v="N"/>
    <s v="N"/>
    <s v="000069"/>
    <m/>
    <s v="Rulling-Single line-[210 x 290]"/>
    <s v="000211"/>
    <s v="12.333"/>
    <x v="14"/>
    <s v="000185"/>
    <s v="0.250"/>
    <x v="0"/>
    <s v="000158"/>
    <s v="0.333"/>
    <s v="0.333"/>
    <s v="Writer A4 Premium Spiral  Mrp 104"/>
    <s v="Writer A4 Premium Spiral  Mrp 104"/>
    <n v="1000"/>
    <s v="210 x 290"/>
    <n v="148"/>
    <n v="4"/>
    <s v="Index"/>
    <s v="Single line"/>
    <s v="Spiral 15 MM"/>
    <n v="2"/>
    <n v="20"/>
    <s v="4+2"/>
    <s v="Full"/>
    <s v="WB"/>
    <n v="260"/>
    <s v="600 x 860"/>
    <n v="4"/>
    <n v="250"/>
    <n v="3.354E-2"/>
    <s v="Trident"/>
    <n v="64"/>
    <n v="88"/>
    <n v="42"/>
    <n v="12"/>
    <n v="12.333333333333334"/>
    <n v="0.29173759999999999"/>
    <n v="12666.666666666666"/>
    <s v="Writer A4 Premium Spiral  Mrp 104"/>
    <s v="88.00X42.00"/>
    <x v="0"/>
    <s v="Index-[210 x 290]"/>
    <s v="000069"/>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20"/>
    <s v="*00068"/>
    <s v="*00068"/>
    <s v="*00024"/>
    <s v="000185"/>
  </r>
  <r>
    <s v="000070"/>
    <s v="Writer A4 Premium Spiral  Mrp 104 [Unrulled]-148 page"/>
    <s v="Writer A4 Premium Spiral  Mrp 104 [Unrulled]-148 page"/>
    <s v="*11107"/>
    <s v="*06020"/>
    <n v="0"/>
    <n v="0"/>
    <n v="1070"/>
    <m/>
    <s v="*05036"/>
    <s v="*18005"/>
    <m/>
    <s v="Writer A4 Premium Spiral  Mrp 104 [Unrulled]-148 page"/>
    <s v="*25019"/>
    <m/>
    <s v="NULL"/>
    <s v="NULL"/>
    <s v="NULL"/>
    <s v="NULL"/>
    <s v="NULL"/>
    <s v="NULL"/>
    <s v="F"/>
    <s v="000001"/>
    <s v="GetDate()"/>
    <s v="NULL"/>
    <s v="NULL"/>
    <s v="N"/>
    <s v="N"/>
    <s v="000070"/>
    <m/>
    <s v="Rulling-Unrulled-[210 x 290]"/>
    <s v="000214"/>
    <s v="12.333"/>
    <x v="14"/>
    <s v="000185"/>
    <s v="0.250"/>
    <x v="0"/>
    <s v="000158"/>
    <s v="0.333"/>
    <s v="0.333"/>
    <s v="Writer A4 Premium Spiral  Mrp 104"/>
    <s v="Writer A4 Premium Spiral  Mrp 104"/>
    <n v="1000"/>
    <s v="210 x 290"/>
    <n v="148"/>
    <n v="4"/>
    <s v="Index"/>
    <s v="Unrulled"/>
    <s v="Spiral 15 MM"/>
    <n v="2"/>
    <n v="20"/>
    <s v="4+2"/>
    <s v="Full"/>
    <s v="WB"/>
    <n v="260"/>
    <s v="600 x 860"/>
    <n v="4"/>
    <n v="250"/>
    <n v="3.354E-2"/>
    <s v="Trident"/>
    <n v="64"/>
    <n v="88"/>
    <n v="42"/>
    <n v="12"/>
    <n v="12.333333333333334"/>
    <n v="0.29173759999999999"/>
    <n v="12666.666666666666"/>
    <s v="Writer A4 Premium Spiral  Mrp 104"/>
    <s v="88.00X42.00"/>
    <x v="1"/>
    <s v="Index-[210 x 290]"/>
    <s v="000070"/>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20"/>
    <s v="*00068"/>
    <s v="*00068"/>
    <s v="*00024"/>
    <s v="000185"/>
  </r>
  <r>
    <s v="000071"/>
    <s v="Writer A4 Premium Spiral  Mrp 124 [Single line]-192 page"/>
    <s v="Writer A4 Premium Spiral  Mrp 124 [Single line]-192 page"/>
    <s v="*11107"/>
    <s v="*06022"/>
    <n v="0"/>
    <n v="0"/>
    <n v="1071"/>
    <m/>
    <s v="*05035"/>
    <s v="*18005"/>
    <m/>
    <s v="Writer A4 Premium Spiral  Mrp 124 [Single line]-192 page"/>
    <s v="*25019"/>
    <m/>
    <s v="NULL"/>
    <s v="NULL"/>
    <s v="NULL"/>
    <s v="NULL"/>
    <s v="NULL"/>
    <s v="NULL"/>
    <s v="F"/>
    <s v="000001"/>
    <s v="GetDate()"/>
    <s v="NULL"/>
    <s v="NULL"/>
    <s v="N"/>
    <s v="N"/>
    <s v="000071"/>
    <m/>
    <s v="Rulling-Single line-[210 x 290]"/>
    <s v="000211"/>
    <s v="16.000"/>
    <x v="15"/>
    <s v="000186"/>
    <s v="0.250"/>
    <x v="0"/>
    <s v="000158"/>
    <s v="0.333"/>
    <s v="0.333"/>
    <s v="Writer A4 Premium Spiral  Mrp 124"/>
    <s v="Writer A4 Premium Spiral  Mrp 124"/>
    <n v="1000"/>
    <s v="210 x 290"/>
    <n v="192"/>
    <n v="4"/>
    <s v="Index"/>
    <s v="Single line"/>
    <s v="Spiral 20 MM"/>
    <n v="2"/>
    <n v="20"/>
    <s v="4+2"/>
    <s v="Full"/>
    <s v="WB"/>
    <n v="260"/>
    <s v="600 x 860"/>
    <n v="4"/>
    <n v="250"/>
    <n v="3.354E-2"/>
    <s v="Trident"/>
    <n v="64"/>
    <n v="88"/>
    <n v="42"/>
    <n v="12"/>
    <n v="16"/>
    <n v="0.37847039999999998"/>
    <n v="16333.333333333334"/>
    <s v="Writer A4 Premium Spiral  Mrp 124"/>
    <s v="88.00X42.00"/>
    <x v="0"/>
    <s v="Index-[210 x 290]"/>
    <s v="000071"/>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22"/>
    <s v="*00068"/>
    <s v="*00068"/>
    <s v="*00024"/>
    <s v="000186"/>
  </r>
  <r>
    <s v="000072"/>
    <s v="Writer A4 Premium Spiral  Mrp 124 [Unrulled]-192 page"/>
    <s v="Writer A4 Premium Spiral  Mrp 124 [Unrulled]-192 page"/>
    <s v="*11107"/>
    <s v="*06022"/>
    <n v="0"/>
    <n v="0"/>
    <n v="1072"/>
    <m/>
    <s v="*05036"/>
    <s v="*18005"/>
    <m/>
    <s v="Writer A4 Premium Spiral  Mrp 124 [Unrulled]-192 page"/>
    <s v="*25019"/>
    <m/>
    <s v="NULL"/>
    <s v="NULL"/>
    <s v="NULL"/>
    <s v="NULL"/>
    <s v="NULL"/>
    <s v="NULL"/>
    <s v="F"/>
    <s v="000001"/>
    <s v="GetDate()"/>
    <s v="NULL"/>
    <s v="NULL"/>
    <s v="N"/>
    <s v="N"/>
    <s v="000072"/>
    <m/>
    <s v="Rulling-Unrulled-[210 x 290]"/>
    <s v="000214"/>
    <s v="16.000"/>
    <x v="15"/>
    <s v="000186"/>
    <s v="0.250"/>
    <x v="0"/>
    <s v="000158"/>
    <s v="0.333"/>
    <s v="0.333"/>
    <s v="Writer A4 Premium Spiral  Mrp 124"/>
    <s v="Writer A4 Premium Spiral  Mrp 124"/>
    <n v="1000"/>
    <s v="210 x 290"/>
    <n v="192"/>
    <n v="4"/>
    <s v="Index"/>
    <s v="Unrulled"/>
    <s v="Spiral 20 MM"/>
    <n v="2"/>
    <n v="20"/>
    <s v="4+2"/>
    <s v="Full"/>
    <s v="WB"/>
    <n v="260"/>
    <s v="600 x 860"/>
    <n v="4"/>
    <n v="250"/>
    <n v="3.354E-2"/>
    <s v="Trident"/>
    <n v="64"/>
    <n v="88"/>
    <n v="42"/>
    <n v="12"/>
    <n v="16"/>
    <n v="0.37847039999999998"/>
    <n v="16333.333333333334"/>
    <s v="Writer A4 Premium Spiral  Mrp 124"/>
    <s v="88.00X42.00"/>
    <x v="1"/>
    <s v="Index-[210 x 290]"/>
    <s v="000072"/>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22"/>
    <s v="*00068"/>
    <s v="*00068"/>
    <s v="*00024"/>
    <s v="000186"/>
  </r>
  <r>
    <s v="000073"/>
    <s v="Writer A4 Premium Spiral  Mrp 160 [Single line]-260 page"/>
    <s v="Writer A4 Premium Spiral  Mrp 160 [Single line]-260 page"/>
    <s v="*11107"/>
    <s v="*06023"/>
    <n v="0"/>
    <n v="0"/>
    <n v="1073"/>
    <m/>
    <s v="*05035"/>
    <s v="*18005"/>
    <m/>
    <s v="Writer A4 Premium Spiral  Mrp 160 [Single line]-260 page"/>
    <s v="*25019"/>
    <m/>
    <s v="NULL"/>
    <s v="NULL"/>
    <s v="NULL"/>
    <s v="NULL"/>
    <s v="NULL"/>
    <s v="NULL"/>
    <s v="F"/>
    <s v="000001"/>
    <s v="GetDate()"/>
    <s v="NULL"/>
    <s v="NULL"/>
    <s v="N"/>
    <s v="N"/>
    <s v="000073"/>
    <m/>
    <s v="Rulling-Single line-[210 x 290]"/>
    <s v="000211"/>
    <s v="21.667"/>
    <x v="16"/>
    <s v="000187"/>
    <s v="0.250"/>
    <x v="0"/>
    <s v="000158"/>
    <s v="0.333"/>
    <s v="0.333"/>
    <s v="Writer A4 Premium Spiral  Mrp 160"/>
    <s v="Writer A4 Premium Spiral  Mrp 160"/>
    <n v="1000"/>
    <s v="210 x 290"/>
    <n v="260"/>
    <n v="4"/>
    <s v="Index"/>
    <s v="Single line"/>
    <s v="Spiral 22 MM"/>
    <n v="2"/>
    <n v="20"/>
    <s v="4+2"/>
    <s v="Full"/>
    <s v="WB"/>
    <n v="260"/>
    <s v="600 x 860"/>
    <n v="4"/>
    <n v="250"/>
    <n v="3.354E-2"/>
    <s v="Trident"/>
    <n v="64"/>
    <n v="88"/>
    <n v="42"/>
    <n v="12"/>
    <n v="21.666666666666668"/>
    <n v="0.51251199999999997"/>
    <n v="22000"/>
    <s v="Writer A4 Premium Spiral  Mrp 160"/>
    <s v="88.00X42.00"/>
    <x v="0"/>
    <s v="Index-[210 x 290]"/>
    <s v="000073"/>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23"/>
    <s v="*00068"/>
    <s v="*00068"/>
    <s v="*00024"/>
    <s v="000187"/>
  </r>
  <r>
    <s v="000074"/>
    <s v="Writer A4 Premium Spiral  Mrp 160 [Unrulled]-260 page"/>
    <s v="Writer A4 Premium Spiral  Mrp 160 [Unrulled]-260 page"/>
    <s v="*11107"/>
    <s v="*06023"/>
    <n v="0"/>
    <n v="0"/>
    <n v="1074"/>
    <m/>
    <s v="*05036"/>
    <s v="*18005"/>
    <m/>
    <s v="Writer A4 Premium Spiral  Mrp 160 [Unrulled]-260 page"/>
    <s v="*25019"/>
    <m/>
    <s v="NULL"/>
    <s v="NULL"/>
    <s v="NULL"/>
    <s v="NULL"/>
    <s v="NULL"/>
    <s v="NULL"/>
    <s v="F"/>
    <s v="000001"/>
    <s v="GetDate()"/>
    <s v="NULL"/>
    <s v="NULL"/>
    <s v="N"/>
    <s v="N"/>
    <s v="000074"/>
    <m/>
    <s v="Rulling-Unrulled-[210 x 290]"/>
    <s v="000214"/>
    <s v="21.667"/>
    <x v="16"/>
    <s v="000187"/>
    <s v="0.250"/>
    <x v="0"/>
    <s v="000158"/>
    <s v="0.333"/>
    <s v="0.333"/>
    <s v="Writer A4 Premium Spiral  Mrp 160"/>
    <s v="Writer A4 Premium Spiral  Mrp 160"/>
    <n v="1000"/>
    <s v="210 x 290"/>
    <n v="260"/>
    <n v="4"/>
    <s v="Index"/>
    <s v="Unrulled"/>
    <s v="Spiral 22 MM"/>
    <n v="2"/>
    <n v="20"/>
    <s v="4+2"/>
    <s v="Full"/>
    <s v="WB"/>
    <n v="260"/>
    <s v="600 x 860"/>
    <n v="4"/>
    <n v="250"/>
    <n v="3.354E-2"/>
    <s v="Trident"/>
    <n v="64"/>
    <n v="88"/>
    <n v="42"/>
    <n v="12"/>
    <n v="21.666666666666668"/>
    <n v="0.51251199999999997"/>
    <n v="22000"/>
    <s v="Writer A4 Premium Spiral  Mrp 160"/>
    <s v="88.00X42.00"/>
    <x v="1"/>
    <s v="Index-[210 x 290]"/>
    <s v="000074"/>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23"/>
    <s v="*00068"/>
    <s v="*00068"/>
    <s v="*00024"/>
    <s v="000187"/>
  </r>
  <r>
    <s v="000075"/>
    <s v="Writer A4 Premium Spiral  Mrp 200 [Single line]-332 page"/>
    <s v="Writer A4 Premium Spiral  Mrp 200 [Single line]-332 page"/>
    <s v="*11107"/>
    <s v="*06024"/>
    <n v="0"/>
    <n v="0"/>
    <n v="1075"/>
    <m/>
    <s v="*05035"/>
    <s v="*18005"/>
    <m/>
    <s v="Writer A4 Premium Spiral  Mrp 200 [Single line]-332 page"/>
    <s v="*25019"/>
    <m/>
    <s v="NULL"/>
    <s v="NULL"/>
    <s v="NULL"/>
    <s v="NULL"/>
    <s v="NULL"/>
    <s v="NULL"/>
    <s v="F"/>
    <s v="000001"/>
    <s v="GetDate()"/>
    <s v="NULL"/>
    <s v="NULL"/>
    <s v="N"/>
    <s v="N"/>
    <s v="000075"/>
    <m/>
    <s v="Rulling-Single line-[210 x 290]"/>
    <s v="000211"/>
    <s v="27.667"/>
    <x v="17"/>
    <s v="000188"/>
    <s v="0.250"/>
    <x v="0"/>
    <s v="000158"/>
    <s v="0.333"/>
    <s v="0.333"/>
    <s v="Writer A4 Premium Spiral  Mrp 200"/>
    <s v="Writer A4 Premium Spiral  Mrp 200"/>
    <n v="1000"/>
    <s v="210 x 290"/>
    <n v="332"/>
    <n v="4"/>
    <s v="Index"/>
    <s v="Single line"/>
    <s v="Spiral 25 MM"/>
    <n v="2"/>
    <n v="20"/>
    <s v="4+2"/>
    <s v="Full"/>
    <s v="WB"/>
    <n v="260"/>
    <s v="600 x 860"/>
    <n v="4"/>
    <n v="250"/>
    <n v="3.354E-2"/>
    <s v="Trident"/>
    <n v="64"/>
    <n v="88"/>
    <n v="42"/>
    <n v="12"/>
    <n v="27.666666666666668"/>
    <n v="0.65443839999999998"/>
    <n v="28000"/>
    <s v="Writer A4 Premium Spiral  Mrp 200"/>
    <s v="88.00X42.00"/>
    <x v="0"/>
    <s v="Index-[210 x 290]"/>
    <s v="000075"/>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24"/>
    <s v="*00068"/>
    <s v="*00068"/>
    <s v="*00024"/>
    <s v="000188"/>
  </r>
  <r>
    <s v="000076"/>
    <s v="Writer A4 Premium Spiral  Mrp 200 [Unrulled]-332 page"/>
    <s v="Writer A4 Premium Spiral  Mrp 200 [Unrulled]-332 page"/>
    <s v="*11107"/>
    <s v="*06024"/>
    <n v="0"/>
    <n v="0"/>
    <n v="1076"/>
    <m/>
    <s v="*05036"/>
    <s v="*18005"/>
    <m/>
    <s v="Writer A4 Premium Spiral  Mrp 200 [Unrulled]-332 page"/>
    <s v="*25019"/>
    <m/>
    <s v="NULL"/>
    <s v="NULL"/>
    <s v="NULL"/>
    <s v="NULL"/>
    <s v="NULL"/>
    <s v="NULL"/>
    <s v="F"/>
    <s v="000001"/>
    <s v="GetDate()"/>
    <s v="NULL"/>
    <s v="NULL"/>
    <s v="N"/>
    <s v="N"/>
    <s v="000076"/>
    <m/>
    <s v="Rulling-Unrulled-[210 x 290]"/>
    <s v="000214"/>
    <s v="27.667"/>
    <x v="17"/>
    <s v="000188"/>
    <s v="0.250"/>
    <x v="0"/>
    <s v="000158"/>
    <s v="0.333"/>
    <s v="0.333"/>
    <s v="Writer A4 Premium Spiral  Mrp 200"/>
    <s v="Writer A4 Premium Spiral  Mrp 200"/>
    <n v="1000"/>
    <s v="210 x 290"/>
    <n v="332"/>
    <n v="4"/>
    <s v="Index"/>
    <s v="Unrulled"/>
    <s v="Spiral 25 MM"/>
    <n v="2"/>
    <n v="20"/>
    <s v="4+2"/>
    <s v="Full"/>
    <s v="WB"/>
    <n v="260"/>
    <s v="600 x 860"/>
    <n v="4"/>
    <n v="250"/>
    <n v="3.354E-2"/>
    <s v="Trident"/>
    <n v="64"/>
    <n v="88"/>
    <n v="42"/>
    <n v="12"/>
    <n v="27.666666666666668"/>
    <n v="0.65443839999999998"/>
    <n v="28000"/>
    <s v="Writer A4 Premium Spiral  Mrp 200"/>
    <s v="88.00X42.00"/>
    <x v="1"/>
    <s v="Index-[210 x 290]"/>
    <s v="000076"/>
    <n v="0.33333333333333331"/>
    <s v="Trident-64gsm-34.65in-(88.00cm)-Reel-Super Line"/>
    <s v="Trident-64gsm-34.65in-(88.00cm)-Reel-Super Line"/>
    <s v="R"/>
    <s v="P"/>
    <n v="42"/>
    <n v="88"/>
    <n v="16.54"/>
    <n v="34.65"/>
    <s v="*15004"/>
    <n v="64"/>
    <s v="Trident"/>
    <s v="Super Line"/>
    <n v="11.832000000000001"/>
    <n v="4"/>
    <n v="70"/>
    <s v="*16003"/>
    <n v="1.35"/>
    <s v="C"/>
    <s v="000001"/>
    <s v="GetDate()"/>
    <s v="NULL"/>
    <s v="NULL"/>
    <s v="N"/>
    <s v="N"/>
    <s v="Uncoated"/>
    <m/>
    <m/>
    <s v="*11107"/>
    <s v="*06024"/>
    <s v="*00068"/>
    <s v="*00068"/>
    <s v="*00024"/>
    <s v="000188"/>
  </r>
  <r>
    <s v="000077"/>
    <s v="Writer Drowing book Small [Unrulled]-16 page"/>
    <s v="Writer Drowing book Small [Unrulled]-16 page"/>
    <s v="*11105"/>
    <s v="*06016"/>
    <n v="0"/>
    <n v="0"/>
    <n v="1077"/>
    <m/>
    <s v="*05036"/>
    <s v="*18005"/>
    <m/>
    <s v="Writer Drowing book Small [Unrulled]-16 page"/>
    <s v="*25019"/>
    <m/>
    <s v="NULL"/>
    <s v="NULL"/>
    <s v="NULL"/>
    <s v="NULL"/>
    <s v="NULL"/>
    <s v="NULL"/>
    <s v="F"/>
    <s v="000001"/>
    <s v="GetDate()"/>
    <s v="NULL"/>
    <s v="NULL"/>
    <s v="N"/>
    <s v="N"/>
    <s v="000077"/>
    <m/>
    <s v="Rulling-Unrulled-[210 x 265]"/>
    <s v="000212"/>
    <s v="2.000"/>
    <x v="18"/>
    <s v="000197"/>
    <s v="0.250"/>
    <x v="4"/>
    <s v=""/>
    <s v="0.000"/>
    <s v="0.000"/>
    <s v="Writer Drowing book Small"/>
    <s v="Writer Drowing book Small"/>
    <n v="1000"/>
    <s v="210 x 265"/>
    <n v="16"/>
    <m/>
    <m/>
    <s v="Unrulled"/>
    <s v="Pining"/>
    <n v="0"/>
    <n v="150"/>
    <s v="4+0"/>
    <s v="Half Lamin"/>
    <s v="GB"/>
    <n v="250"/>
    <s v="540 x 870"/>
    <n v="4"/>
    <n v="250"/>
    <n v="2.93625E-2"/>
    <s v="Century NS"/>
    <n v="64"/>
    <n v="53.5"/>
    <n v="43"/>
    <n v="8"/>
    <n v="2"/>
    <n v="2.9446400000000005E-2"/>
    <n v="2000"/>
    <s v="Writer Drowing book Small"/>
    <s v="53.50X43.00"/>
    <x v="16"/>
    <s v="-[210 x 265]"/>
    <s v="000077"/>
    <n v="0"/>
    <e v="#N/A"/>
    <e v="#N/A"/>
    <s v="R"/>
    <s v="P"/>
    <n v="43"/>
    <n v="53.5"/>
    <n v="16.93"/>
    <n v="21.06"/>
    <s v="*15004"/>
    <n v="64"/>
    <s v="Century NS"/>
    <e v="#N/A"/>
    <n v="7.3609999999999998"/>
    <n v="7"/>
    <n v="70"/>
    <s v="*16003"/>
    <n v="1.35"/>
    <s v="C"/>
    <s v="000001"/>
    <s v="GetDate()"/>
    <s v="NULL"/>
    <s v="NULL"/>
    <s v="N"/>
    <s v="N"/>
    <s v="Uncoated"/>
    <m/>
    <m/>
    <s v="*11105"/>
    <s v="*06016"/>
    <e v="#N/A"/>
    <e v="#N/A"/>
    <s v="*00021"/>
    <s v="000197"/>
  </r>
  <r>
    <s v="000078"/>
    <s v="Writer Drowing book A4  Mrp 32 [Unrulled]-24 page"/>
    <s v="Writer Drowing book A4  Mrp 32 [Unrulled]-24 page"/>
    <s v="*11107"/>
    <s v="*06016"/>
    <n v="0"/>
    <n v="0"/>
    <n v="1078"/>
    <m/>
    <s v="*05036"/>
    <s v="*18005"/>
    <m/>
    <s v="Writer Drowing book A4  Mrp 32 [Unrulled]-24 page"/>
    <s v="*25019"/>
    <m/>
    <s v="NULL"/>
    <s v="NULL"/>
    <s v="NULL"/>
    <s v="NULL"/>
    <s v="NULL"/>
    <s v="NULL"/>
    <s v="F"/>
    <s v="000001"/>
    <s v="GetDate()"/>
    <s v="NULL"/>
    <s v="NULL"/>
    <s v="N"/>
    <s v="N"/>
    <s v="000078"/>
    <m/>
    <s v="Rulling-Unrulled-[210 x 290]"/>
    <s v="000214"/>
    <s v="3.000"/>
    <x v="19"/>
    <s v="000196"/>
    <s v="0.250"/>
    <x v="4"/>
    <s v=""/>
    <s v="0.000"/>
    <s v="0.000"/>
    <s v="Writer Drowing book A4  Mrp 32"/>
    <s v="Writer Drowing book A4  Mrp 32,50"/>
    <n v="1000"/>
    <s v="210 x 290"/>
    <n v="24"/>
    <m/>
    <m/>
    <s v="Unrulled"/>
    <s v="Pining"/>
    <n v="20"/>
    <n v="100"/>
    <s v="4+1"/>
    <s v="Full"/>
    <s v="WB"/>
    <n v="260"/>
    <s v="600 x 860"/>
    <n v="4"/>
    <n v="250"/>
    <n v="3.354E-2"/>
    <s v="Century S White"/>
    <n v="110"/>
    <n v="59.5"/>
    <n v="42"/>
    <n v="8"/>
    <n v="3"/>
    <n v="8.2466999999999985E-2"/>
    <n v="3000"/>
    <s v="Writer Drowing book A4  Mrp 32,50"/>
    <s v="59.50X42.00"/>
    <x v="1"/>
    <s v="-[210 x 290]"/>
    <s v="000078"/>
    <n v="0"/>
    <e v="#N/A"/>
    <e v="#N/A"/>
    <s v="R"/>
    <s v="P"/>
    <n v="42"/>
    <n v="59.5"/>
    <n v="16.54"/>
    <n v="23.43"/>
    <s v="*15004"/>
    <n v="110"/>
    <s v="Century S White"/>
    <e v="#N/A"/>
    <n v="13.750999999999999"/>
    <n v="4"/>
    <n v="70"/>
    <s v="*16003"/>
    <n v="1.35"/>
    <s v="C"/>
    <s v="000001"/>
    <s v="GetDate()"/>
    <s v="NULL"/>
    <s v="NULL"/>
    <s v="N"/>
    <s v="N"/>
    <s v="Uncoated"/>
    <m/>
    <m/>
    <s v="*11107"/>
    <s v="*06016"/>
    <e v="#N/A"/>
    <e v="#N/A"/>
    <s v="*00024"/>
    <s v="000196"/>
  </r>
  <r>
    <s v="000079"/>
    <s v="Writer Drowing book A4  Mrp 50 [Unrulled]-44 page"/>
    <s v="Writer Drowing book A4  Mrp 50 [Unrulled]-44 page"/>
    <s v="*11107"/>
    <s v="*06016"/>
    <n v="0"/>
    <n v="0"/>
    <n v="1079"/>
    <m/>
    <s v="*05036"/>
    <s v="*18005"/>
    <m/>
    <s v="Writer Drowing book A4  Mrp 50 [Unrulled]-44 page"/>
    <s v="*25019"/>
    <m/>
    <s v="NULL"/>
    <s v="NULL"/>
    <s v="NULL"/>
    <s v="NULL"/>
    <s v="NULL"/>
    <s v="NULL"/>
    <s v="F"/>
    <s v="000001"/>
    <s v="GetDate()"/>
    <s v="NULL"/>
    <s v="NULL"/>
    <s v="N"/>
    <s v="N"/>
    <s v="000079"/>
    <m/>
    <s v="Rulling-Unrulled-[210 x 290]"/>
    <s v="000214"/>
    <s v="5.500"/>
    <x v="19"/>
    <s v="000196"/>
    <s v="0.250"/>
    <x v="4"/>
    <s v=""/>
    <s v="0.000"/>
    <s v="0.000"/>
    <s v="Writer Drowing book A4  Mrp 50"/>
    <s v="Writer Drowing book A4  Mrp 32,50"/>
    <n v="1000"/>
    <s v="210 x 290"/>
    <n v="44"/>
    <m/>
    <m/>
    <s v="Unrulled"/>
    <s v="Pining"/>
    <n v="15"/>
    <n v="60"/>
    <s v="4+1"/>
    <s v="Full"/>
    <s v="WB"/>
    <n v="260"/>
    <s v="600 x 860"/>
    <n v="4"/>
    <n v="250"/>
    <n v="3.354E-2"/>
    <s v="Century S White"/>
    <n v="110"/>
    <n v="59.5"/>
    <n v="42"/>
    <n v="8"/>
    <n v="5.5"/>
    <n v="0.15118949999999998"/>
    <n v="5500"/>
    <s v="Writer Drowing book A4  Mrp 32,50"/>
    <s v="59.50X42.00"/>
    <x v="1"/>
    <s v="-[210 x 290]"/>
    <s v="000079"/>
    <n v="0"/>
    <e v="#N/A"/>
    <e v="#N/A"/>
    <s v="R"/>
    <s v="P"/>
    <n v="42"/>
    <n v="59.5"/>
    <n v="16.54"/>
    <n v="23.43"/>
    <s v="*15004"/>
    <n v="110"/>
    <s v="Century S White"/>
    <e v="#N/A"/>
    <n v="13.750999999999999"/>
    <n v="4"/>
    <n v="70"/>
    <s v="*16003"/>
    <n v="1.35"/>
    <s v="C"/>
    <s v="000001"/>
    <s v="GetDate()"/>
    <s v="NULL"/>
    <s v="NULL"/>
    <s v="N"/>
    <s v="N"/>
    <s v="Uncoated"/>
    <m/>
    <m/>
    <s v="*11107"/>
    <s v="*06016"/>
    <e v="#N/A"/>
    <e v="#N/A"/>
    <s v="*00024"/>
    <s v="000196"/>
  </r>
  <r>
    <s v="000080"/>
    <s v="Writer Graph Book  Mrp  [Graph]-12 page"/>
    <s v="Writer Graph Book  Mrp  [Graph]-12 page"/>
    <s v="*11108"/>
    <s v="*06016"/>
    <n v="0"/>
    <n v="0"/>
    <n v="1080"/>
    <m/>
    <s v="*05032"/>
    <s v="*18005"/>
    <m/>
    <s v="Writer Graph Book  Mrp  [Graph]-12 page"/>
    <s v="*25019"/>
    <m/>
    <s v="NULL"/>
    <s v="NULL"/>
    <s v="NULL"/>
    <s v="NULL"/>
    <s v="NULL"/>
    <s v="NULL"/>
    <s v="F"/>
    <s v="000001"/>
    <s v="GetDate()"/>
    <s v="NULL"/>
    <s v="NULL"/>
    <s v="N"/>
    <s v="N"/>
    <s v="000080"/>
    <m/>
    <s v="Rulling-Graph-[220 x 270]"/>
    <s v="000196"/>
    <s v="1.500"/>
    <x v="20"/>
    <s v="000210"/>
    <s v="0.250"/>
    <x v="5"/>
    <s v="000157"/>
    <s v="0.500"/>
    <s v="0.500"/>
    <s v="Writer Graph Book  Mrp "/>
    <s v="Writer Graph Book  Mrp"/>
    <n v="1000"/>
    <s v="220 x 270"/>
    <n v="12"/>
    <n v="4"/>
    <s v="Index"/>
    <s v="Graph"/>
    <s v="Pining"/>
    <n v="0"/>
    <n v="200"/>
    <s v="4+1"/>
    <s v="Without Lamination"/>
    <s v="GB"/>
    <n v="250"/>
    <s v="585 x 910"/>
    <n v="4"/>
    <n v="250"/>
    <n v="3.3271874999999999E-2"/>
    <s v="Imami"/>
    <n v="52"/>
    <n v="45"/>
    <n v="55"/>
    <n v="8"/>
    <n v="1.5"/>
    <n v="1.9304999999999999E-2"/>
    <n v="2000"/>
    <s v="Writer Graph Book  "/>
    <s v="45.00X55.00"/>
    <x v="17"/>
    <s v="Index-[220 x 270]"/>
    <s v="000080"/>
    <n v="0.5"/>
    <s v="Imami-52gsm-17.72in-(45.00cm)-Reel-White"/>
    <s v="Imami-52gsm-17.72in-(45.00cm)-Reel-White"/>
    <s v="R"/>
    <s v="P"/>
    <n v="55"/>
    <n v="45"/>
    <n v="21.65"/>
    <n v="17.72"/>
    <s v="*15004"/>
    <n v="52"/>
    <s v="Imami"/>
    <s v="White"/>
    <n v="6.4349999999999996"/>
    <n v="8"/>
    <n v="70"/>
    <s v="*16003"/>
    <n v="1.35"/>
    <s v="C"/>
    <s v="000001"/>
    <s v="GetDate()"/>
    <s v="NULL"/>
    <s v="NULL"/>
    <s v="N"/>
    <s v="N"/>
    <s v="Uncoated"/>
    <m/>
    <m/>
    <s v="*11108"/>
    <s v="*06016"/>
    <s v="*00056"/>
    <s v="*00056"/>
    <s v="*00022"/>
    <s v="000210"/>
  </r>
  <r>
    <s v="000081"/>
    <s v="Writer Graph Book  Mrp [Graph]-40 page"/>
    <s v="Writer Graph Book  Mrp [Graph]-40 page"/>
    <s v="*11108"/>
    <s v="*06016"/>
    <n v="0"/>
    <n v="0"/>
    <n v="1081"/>
    <m/>
    <s v="*05032"/>
    <s v="*18005"/>
    <m/>
    <s v="Writer Graph Book  Mrp [Graph]-40 page"/>
    <s v="*25019"/>
    <m/>
    <s v="NULL"/>
    <s v="NULL"/>
    <s v="NULL"/>
    <s v="NULL"/>
    <s v="NULL"/>
    <s v="NULL"/>
    <s v="F"/>
    <s v="000001"/>
    <s v="GetDate()"/>
    <s v="NULL"/>
    <s v="NULL"/>
    <s v="N"/>
    <s v="N"/>
    <s v="000081"/>
    <m/>
    <s v="Rulling-Graph-[220 x 270]"/>
    <s v="000196"/>
    <s v="5.000"/>
    <x v="20"/>
    <s v="000210"/>
    <s v="0.250"/>
    <x v="5"/>
    <s v="000157"/>
    <s v="0.500"/>
    <s v="0.500"/>
    <s v="Writer Graph Book  Mrp"/>
    <s v="Writer Graph Book  Mrp"/>
    <n v="1000"/>
    <s v="220 x 270"/>
    <n v="40"/>
    <n v="4"/>
    <s v="Index"/>
    <s v="Graph"/>
    <s v="Pining"/>
    <n v="0"/>
    <n v="100"/>
    <s v="4+1"/>
    <s v="Half Lamin"/>
    <s v="GB"/>
    <n v="250"/>
    <s v="585 x 910"/>
    <n v="4"/>
    <n v="250"/>
    <n v="3.3271874999999999E-2"/>
    <s v="Imami"/>
    <n v="52"/>
    <n v="45"/>
    <n v="55"/>
    <n v="8"/>
    <n v="5"/>
    <n v="6.4349999999999991E-2"/>
    <n v="5500"/>
    <s v="Writer Graph Book"/>
    <s v="45.00X55.00"/>
    <x v="17"/>
    <s v="Index-[220 x 270]"/>
    <s v="000081"/>
    <n v="0.5"/>
    <s v="Imami-52gsm-17.72in-(45.00cm)-Reel-White"/>
    <s v="Imami-52gsm-17.72in-(45.00cm)-Reel-White"/>
    <s v="R"/>
    <s v="P"/>
    <n v="55"/>
    <n v="45"/>
    <n v="21.65"/>
    <n v="17.72"/>
    <s v="*15004"/>
    <n v="52"/>
    <s v="Imami"/>
    <s v="White"/>
    <n v="6.4349999999999996"/>
    <n v="8"/>
    <n v="70"/>
    <s v="*16003"/>
    <n v="1.35"/>
    <s v="C"/>
    <s v="000001"/>
    <s v="GetDate()"/>
    <s v="NULL"/>
    <s v="NULL"/>
    <s v="N"/>
    <s v="N"/>
    <s v="Uncoated"/>
    <m/>
    <m/>
    <s v="*11108"/>
    <s v="*06016"/>
    <s v="*00056"/>
    <s v="*00056"/>
    <s v="*00022"/>
    <s v="000210"/>
  </r>
  <r>
    <s v="000082"/>
    <s v="Writer Lesson Plan Mrp 50 [Single line]-64 page"/>
    <s v="Writer Lesson Plan Mrp 50 [Single line]-64 page"/>
    <s v="*11109"/>
    <s v="*06025"/>
    <n v="0"/>
    <n v="0"/>
    <n v="1082"/>
    <m/>
    <s v="*05035"/>
    <s v="*18005"/>
    <m/>
    <s v="Writer Lesson Plan Mrp 50 [Single line]-64 page"/>
    <s v="*25019"/>
    <m/>
    <s v="NULL"/>
    <s v="NULL"/>
    <s v="NULL"/>
    <s v="NULL"/>
    <s v="NULL"/>
    <s v="NULL"/>
    <s v="F"/>
    <s v="000001"/>
    <s v="GetDate()"/>
    <s v="NULL"/>
    <s v="NULL"/>
    <s v="N"/>
    <s v="N"/>
    <s v="000082"/>
    <m/>
    <s v="Rulling-Single line-[220 x 280]"/>
    <s v="000222"/>
    <s v="8.000"/>
    <x v="21"/>
    <s v="000200"/>
    <s v="0.500"/>
    <x v="6"/>
    <s v="000156"/>
    <s v="0.500"/>
    <s v="0.500"/>
    <s v="Writer Lesson Plan Mrp 50"/>
    <s v="Writer Lesson Plan"/>
    <n v="1000"/>
    <s v="220 x 280"/>
    <n v="64"/>
    <n v="4"/>
    <s v="Index"/>
    <s v="Single line"/>
    <s v="Gatta"/>
    <n v="8"/>
    <n v="40"/>
    <s v="4+0"/>
    <s v="Full"/>
    <s v="Cromo"/>
    <n v="90"/>
    <s v="480 x 630"/>
    <n v="2"/>
    <n v="500"/>
    <n v="1.3608E-2"/>
    <s v="Amlai"/>
    <n v="61"/>
    <n v="54"/>
    <n v="44"/>
    <n v="8"/>
    <n v="8"/>
    <n v="0.1159488"/>
    <n v="8500"/>
    <s v="Writer Lesson Plan"/>
    <s v="54.00X44.00"/>
    <x v="18"/>
    <s v="Index-[220 x 280]"/>
    <s v="000082"/>
    <n v="0.5"/>
    <s v="Amlai-61gsm-21.26in-(54.00cm)-Reel-White"/>
    <s v="Amlai-61gsm-21.26in-(54.00cm)-Reel-White"/>
    <s v="R"/>
    <s v="P"/>
    <n v="44"/>
    <n v="54"/>
    <n v="17.32"/>
    <n v="21.26"/>
    <s v="*15004"/>
    <n v="61"/>
    <s v="Amlai"/>
    <s v="White"/>
    <n v="7.2460000000000004"/>
    <n v="7"/>
    <n v="70"/>
    <s v="*16003"/>
    <n v="1.35"/>
    <s v="C"/>
    <s v="000001"/>
    <s v="GetDate()"/>
    <s v="NULL"/>
    <s v="NULL"/>
    <s v="N"/>
    <s v="N"/>
    <s v="Uncoated"/>
    <m/>
    <m/>
    <s v="*11109"/>
    <s v="*06025"/>
    <s v="*00049"/>
    <s v="*00049"/>
    <s v="*00032"/>
    <s v="000200"/>
  </r>
  <r>
    <s v="000083"/>
    <s v="Writer Lesson Plan Mrp 50 [Hindi /Geometry]-64 page"/>
    <s v="Writer Lesson Plan Mrp 50 [Hindi /Geometry]-64 page"/>
    <s v="*11109"/>
    <s v="*06025"/>
    <n v="0"/>
    <n v="0"/>
    <n v="1083"/>
    <m/>
    <s v="*05033"/>
    <s v="*18005"/>
    <m/>
    <s v="Writer Lesson Plan Mrp 50 [Hindi /Geometry]-64 page"/>
    <s v="*25019"/>
    <m/>
    <s v="NULL"/>
    <s v="NULL"/>
    <s v="NULL"/>
    <s v="NULL"/>
    <s v="NULL"/>
    <s v="NULL"/>
    <s v="F"/>
    <s v="000001"/>
    <s v="GetDate()"/>
    <s v="NULL"/>
    <s v="NULL"/>
    <s v="N"/>
    <s v="N"/>
    <s v="000083"/>
    <m/>
    <s v="Rulling-Hindi /Geometry-[220 x 280]"/>
    <s v="000200"/>
    <s v="8.000"/>
    <x v="21"/>
    <s v="000200"/>
    <s v="0.500"/>
    <x v="6"/>
    <s v="000156"/>
    <s v="0.500"/>
    <s v="0.500"/>
    <s v="Writer Lesson Plan Mrp 50"/>
    <s v="Writer Lesson Plan"/>
    <n v="1000"/>
    <s v="220 x 280"/>
    <n v="64"/>
    <n v="4"/>
    <s v="Index"/>
    <s v="Hindi /Geometry"/>
    <s v="Gatta"/>
    <n v="8"/>
    <n v="40"/>
    <s v="4+0"/>
    <s v="Full"/>
    <s v="Cromo"/>
    <n v="90"/>
    <s v="480 x 630"/>
    <n v="2"/>
    <n v="500"/>
    <n v="1.3608E-2"/>
    <s v="Amlai"/>
    <n v="61"/>
    <n v="54"/>
    <n v="44"/>
    <n v="8"/>
    <n v="8"/>
    <n v="0.1159488"/>
    <n v="8500"/>
    <s v="Writer Lesson Plan"/>
    <s v="54.00X44.00"/>
    <x v="19"/>
    <s v="Index-[220 x 280]"/>
    <s v="000083"/>
    <n v="0.5"/>
    <s v="Amlai-61gsm-21.26in-(54.00cm)-Reel-White"/>
    <s v="Amlai-61gsm-21.26in-(54.00cm)-Reel-White"/>
    <s v="R"/>
    <s v="P"/>
    <n v="44"/>
    <n v="54"/>
    <n v="17.32"/>
    <n v="21.26"/>
    <s v="*15004"/>
    <n v="61"/>
    <s v="Amlai"/>
    <s v="White"/>
    <n v="7.2460000000000004"/>
    <n v="7"/>
    <n v="70"/>
    <s v="*16003"/>
    <n v="1.35"/>
    <s v="C"/>
    <s v="000001"/>
    <s v="GetDate()"/>
    <s v="NULL"/>
    <s v="NULL"/>
    <s v="N"/>
    <s v="N"/>
    <s v="Uncoated"/>
    <m/>
    <m/>
    <s v="*11109"/>
    <s v="*06025"/>
    <s v="*00049"/>
    <s v="*00049"/>
    <s v="*00032"/>
    <s v="000200"/>
  </r>
  <r>
    <s v="000084"/>
    <s v="Writer Lesson Plan Mrp 66 [Single line]-96 page"/>
    <s v="Writer Lesson Plan Mrp 66 [Single line]-96 page"/>
    <s v="*11109"/>
    <s v="*06025"/>
    <n v="0"/>
    <n v="0"/>
    <n v="1084"/>
    <m/>
    <s v="*05035"/>
    <s v="*18005"/>
    <m/>
    <s v="Writer Lesson Plan Mrp 66 [Single line]-96 page"/>
    <s v="*25019"/>
    <m/>
    <s v="NULL"/>
    <s v="NULL"/>
    <s v="NULL"/>
    <s v="NULL"/>
    <s v="NULL"/>
    <s v="NULL"/>
    <s v="F"/>
    <s v="000001"/>
    <s v="GetDate()"/>
    <s v="NULL"/>
    <s v="NULL"/>
    <s v="N"/>
    <s v="N"/>
    <s v="000084"/>
    <m/>
    <s v="Rulling-Single line-[220 x 280]"/>
    <s v="000222"/>
    <s v="12.000"/>
    <x v="21"/>
    <s v="000200"/>
    <s v="0.500"/>
    <x v="6"/>
    <s v="000156"/>
    <s v="0.500"/>
    <s v="0.500"/>
    <s v="Writer Lesson Plan Mrp 66"/>
    <s v="Writer Lesson Plan"/>
    <n v="1000"/>
    <s v="220 x 280"/>
    <n v="96"/>
    <n v="4"/>
    <s v="Index"/>
    <s v="Single line"/>
    <s v="Gatta"/>
    <n v="8"/>
    <n v="40"/>
    <s v="4+0"/>
    <s v="Full"/>
    <s v="Cromo"/>
    <n v="90"/>
    <s v="480 x 630"/>
    <n v="2"/>
    <n v="500"/>
    <n v="1.3608E-2"/>
    <s v="Amlai"/>
    <n v="61"/>
    <n v="54"/>
    <n v="44"/>
    <n v="8"/>
    <n v="12"/>
    <n v="0.1739232"/>
    <n v="12500"/>
    <s v="Writer Lesson Plan"/>
    <s v="54.00X44.00"/>
    <x v="18"/>
    <s v="Index-[220 x 280]"/>
    <s v="000084"/>
    <n v="0.5"/>
    <s v="Amlai-61gsm-21.26in-(54.00cm)-Reel-White"/>
    <s v="Amlai-61gsm-21.26in-(54.00cm)-Reel-White"/>
    <s v="R"/>
    <s v="P"/>
    <n v="44"/>
    <n v="54"/>
    <n v="17.32"/>
    <n v="21.26"/>
    <s v="*15004"/>
    <n v="61"/>
    <s v="Amlai"/>
    <s v="White"/>
    <n v="7.2460000000000004"/>
    <n v="7"/>
    <n v="70"/>
    <s v="*16003"/>
    <n v="1.35"/>
    <s v="C"/>
    <s v="000001"/>
    <s v="GetDate()"/>
    <s v="NULL"/>
    <s v="NULL"/>
    <s v="N"/>
    <s v="N"/>
    <s v="Uncoated"/>
    <m/>
    <m/>
    <s v="*11109"/>
    <s v="*06025"/>
    <s v="*00049"/>
    <s v="*00049"/>
    <s v="*00032"/>
    <s v="000200"/>
  </r>
  <r>
    <s v="000085"/>
    <s v="Writer Lesson Plan Mrp 66 [Hindi /Geometry]-96 page"/>
    <s v="Writer Lesson Plan Mrp 66 [Hindi /Geometry]-96 page"/>
    <s v="*11109"/>
    <s v="*06025"/>
    <n v="0"/>
    <n v="0"/>
    <n v="1085"/>
    <m/>
    <s v="*05033"/>
    <s v="*18005"/>
    <m/>
    <s v="Writer Lesson Plan Mrp 66 [Hindi /Geometry]-96 page"/>
    <s v="*25019"/>
    <m/>
    <s v="NULL"/>
    <s v="NULL"/>
    <s v="NULL"/>
    <s v="NULL"/>
    <s v="NULL"/>
    <s v="NULL"/>
    <s v="F"/>
    <s v="000001"/>
    <s v="GetDate()"/>
    <s v="NULL"/>
    <s v="NULL"/>
    <s v="N"/>
    <s v="N"/>
    <s v="000085"/>
    <m/>
    <s v="Rulling-Hindi /Geometry-[220 x 280]"/>
    <s v="000200"/>
    <s v="12.000"/>
    <x v="21"/>
    <s v="000200"/>
    <s v="0.500"/>
    <x v="6"/>
    <s v="000156"/>
    <s v="0.500"/>
    <s v="0.500"/>
    <s v="Writer Lesson Plan Mrp 66"/>
    <s v="Writer Lesson Plan"/>
    <n v="1000"/>
    <s v="220 x 280"/>
    <n v="96"/>
    <n v="4"/>
    <s v="Index"/>
    <s v="Hindi /Geometry"/>
    <s v="Gatta"/>
    <n v="8"/>
    <n v="40"/>
    <s v="4+0"/>
    <s v="Full"/>
    <s v="Cromo"/>
    <n v="90"/>
    <s v="480 x 630"/>
    <n v="2"/>
    <n v="500"/>
    <n v="1.3608E-2"/>
    <s v="Amlai"/>
    <n v="61"/>
    <n v="54"/>
    <n v="44"/>
    <n v="8"/>
    <n v="12"/>
    <n v="0.1739232"/>
    <n v="12500"/>
    <s v="Writer Lesson Plan"/>
    <s v="54.00X44.00"/>
    <x v="19"/>
    <s v="Index-[220 x 280]"/>
    <s v="000085"/>
    <n v="0.5"/>
    <s v="Amlai-61gsm-21.26in-(54.00cm)-Reel-White"/>
    <s v="Amlai-61gsm-21.26in-(54.00cm)-Reel-White"/>
    <s v="R"/>
    <s v="P"/>
    <n v="44"/>
    <n v="54"/>
    <n v="17.32"/>
    <n v="21.26"/>
    <s v="*15004"/>
    <n v="61"/>
    <s v="Amlai"/>
    <s v="White"/>
    <n v="7.2460000000000004"/>
    <n v="7"/>
    <n v="70"/>
    <s v="*16003"/>
    <n v="1.35"/>
    <s v="C"/>
    <s v="000001"/>
    <s v="GetDate()"/>
    <s v="NULL"/>
    <s v="NULL"/>
    <s v="N"/>
    <s v="N"/>
    <s v="Uncoated"/>
    <m/>
    <m/>
    <s v="*11109"/>
    <s v="*06025"/>
    <s v="*00049"/>
    <s v="*00049"/>
    <s v="*00032"/>
    <s v="000200"/>
  </r>
  <r>
    <s v="000086"/>
    <s v="Writer Lesson Plan Mrp 84 [Single line]-136 page"/>
    <s v="Writer Lesson Plan Mrp 84 [Single line]-136 page"/>
    <s v="*11109"/>
    <s v="*06025"/>
    <n v="0"/>
    <n v="0"/>
    <n v="1086"/>
    <m/>
    <s v="*05035"/>
    <s v="*18005"/>
    <m/>
    <s v="Writer Lesson Plan Mrp 84 [Single line]-136 page"/>
    <s v="*25019"/>
    <m/>
    <s v="NULL"/>
    <s v="NULL"/>
    <s v="NULL"/>
    <s v="NULL"/>
    <s v="NULL"/>
    <s v="NULL"/>
    <s v="F"/>
    <s v="000001"/>
    <s v="GetDate()"/>
    <s v="NULL"/>
    <s v="NULL"/>
    <s v="N"/>
    <s v="N"/>
    <s v="000086"/>
    <m/>
    <s v="Rulling-Single line-[220 x 280]"/>
    <s v="000222"/>
    <s v="17.000"/>
    <x v="21"/>
    <s v="000200"/>
    <s v="0.500"/>
    <x v="6"/>
    <s v="000156"/>
    <s v="0.500"/>
    <s v="0.500"/>
    <s v="Writer Lesson Plan Mrp 84"/>
    <s v="Writer Lesson Plan"/>
    <n v="1000"/>
    <s v="220 x 280"/>
    <n v="136"/>
    <n v="4"/>
    <s v="Index"/>
    <s v="Single line"/>
    <s v="Gatta"/>
    <n v="8"/>
    <n v="40"/>
    <s v="4+0"/>
    <s v="Full"/>
    <s v="Cromo"/>
    <n v="90"/>
    <s v="480 x 630"/>
    <n v="2"/>
    <n v="500"/>
    <n v="1.3608E-2"/>
    <s v="Amlai"/>
    <n v="61"/>
    <n v="54"/>
    <n v="44"/>
    <n v="8"/>
    <n v="17"/>
    <n v="0.2463912"/>
    <n v="17500"/>
    <s v="Writer Lesson Plan"/>
    <s v="54.00X44.00"/>
    <x v="18"/>
    <s v="Index-[220 x 280]"/>
    <s v="000086"/>
    <n v="0.5"/>
    <s v="Amlai-61gsm-21.26in-(54.00cm)-Reel-White"/>
    <s v="Amlai-61gsm-21.26in-(54.00cm)-Reel-White"/>
    <s v="R"/>
    <s v="P"/>
    <n v="44"/>
    <n v="54"/>
    <n v="17.32"/>
    <n v="21.26"/>
    <s v="*15004"/>
    <n v="61"/>
    <s v="Amlai"/>
    <s v="White"/>
    <n v="7.2460000000000004"/>
    <n v="7"/>
    <n v="70"/>
    <s v="*16003"/>
    <n v="1.35"/>
    <s v="C"/>
    <s v="000001"/>
    <s v="GetDate()"/>
    <s v="NULL"/>
    <s v="NULL"/>
    <s v="N"/>
    <s v="N"/>
    <s v="Uncoated"/>
    <m/>
    <m/>
    <s v="*11109"/>
    <s v="*06025"/>
    <s v="*00049"/>
    <s v="*00049"/>
    <s v="*00032"/>
    <s v="000200"/>
  </r>
  <r>
    <s v="000087"/>
    <s v="Writer Lesson Plan Mrp 84 [Hindi /Geometry]-136 page"/>
    <s v="Writer Lesson Plan Mrp 84 [Hindi /Geometry]-136 page"/>
    <s v="*11109"/>
    <s v="*06025"/>
    <n v="0"/>
    <n v="0"/>
    <n v="1087"/>
    <m/>
    <s v="*05033"/>
    <s v="*18005"/>
    <m/>
    <s v="Writer Lesson Plan Mrp 84 [Hindi /Geometry]-136 page"/>
    <s v="*25019"/>
    <m/>
    <s v="NULL"/>
    <s v="NULL"/>
    <s v="NULL"/>
    <s v="NULL"/>
    <s v="NULL"/>
    <s v="NULL"/>
    <s v="F"/>
    <s v="000001"/>
    <s v="GetDate()"/>
    <s v="NULL"/>
    <s v="NULL"/>
    <s v="N"/>
    <s v="N"/>
    <s v="000087"/>
    <m/>
    <s v="Rulling-Hindi /Geometry-[220 x 280]"/>
    <s v="000200"/>
    <s v="17.000"/>
    <x v="21"/>
    <s v="000200"/>
    <s v="0.500"/>
    <x v="6"/>
    <s v="000156"/>
    <s v="0.500"/>
    <s v="0.500"/>
    <s v="Writer Lesson Plan Mrp 84"/>
    <s v="Writer Lesson Plan"/>
    <n v="1000"/>
    <s v="220 x 280"/>
    <n v="136"/>
    <n v="4"/>
    <s v="Index"/>
    <s v="Hindi /Geometry"/>
    <s v="Gatta"/>
    <n v="8"/>
    <n v="40"/>
    <s v="4+0"/>
    <s v="Full"/>
    <s v="Cromo"/>
    <n v="90"/>
    <s v="480 x 630"/>
    <n v="2"/>
    <n v="500"/>
    <n v="1.3608E-2"/>
    <s v="Amlai"/>
    <n v="61"/>
    <n v="54"/>
    <n v="44"/>
    <n v="8"/>
    <n v="17"/>
    <n v="0.2463912"/>
    <n v="17500"/>
    <s v="Writer Lesson Plan"/>
    <s v="54.00X44.00"/>
    <x v="19"/>
    <s v="Index-[220 x 280]"/>
    <s v="000087"/>
    <n v="0.5"/>
    <s v="Amlai-61gsm-21.26in-(54.00cm)-Reel-White"/>
    <s v="Amlai-61gsm-21.26in-(54.00cm)-Reel-White"/>
    <s v="R"/>
    <s v="P"/>
    <n v="44"/>
    <n v="54"/>
    <n v="17.32"/>
    <n v="21.26"/>
    <s v="*15004"/>
    <n v="61"/>
    <s v="Amlai"/>
    <s v="White"/>
    <n v="7.2460000000000004"/>
    <n v="7"/>
    <n v="70"/>
    <s v="*16003"/>
    <n v="1.35"/>
    <s v="C"/>
    <s v="000001"/>
    <s v="GetDate()"/>
    <s v="NULL"/>
    <s v="NULL"/>
    <s v="N"/>
    <s v="N"/>
    <s v="Uncoated"/>
    <m/>
    <m/>
    <s v="*11109"/>
    <s v="*06025"/>
    <s v="*00049"/>
    <s v="*00049"/>
    <s v="*00032"/>
    <s v="000200"/>
  </r>
  <r>
    <s v="000088"/>
    <s v="Writer Computer  Mrp 50 [Hindi /Geometry]-56 page"/>
    <s v="Writer Computer  Mrp 50 [Hindi /Geometry]-56 page"/>
    <s v="*11111"/>
    <s v="*06016"/>
    <n v="0"/>
    <n v="0"/>
    <n v="1088"/>
    <m/>
    <s v="*05033"/>
    <s v="*18005"/>
    <m/>
    <s v="Writer Computer  Mrp 50 [Hindi /Geometry]-56 page"/>
    <s v="*25019"/>
    <m/>
    <s v="NULL"/>
    <s v="NULL"/>
    <s v="NULL"/>
    <s v="NULL"/>
    <s v="NULL"/>
    <s v="NULL"/>
    <s v="F"/>
    <s v="000001"/>
    <s v="GetDate()"/>
    <s v="NULL"/>
    <s v="NULL"/>
    <s v="N"/>
    <s v="N"/>
    <s v="000088"/>
    <m/>
    <s v="Rulling-Hindi /Geometry-[265 X 215]"/>
    <s v="000202"/>
    <s v="7.000"/>
    <x v="22"/>
    <s v="000189"/>
    <s v="0.167"/>
    <x v="7"/>
    <s v="000154"/>
    <s v="1.500"/>
    <s v="1.500"/>
    <s v="Writer Computer  Mrp 50"/>
    <s v="Writer Computer  Mrp 50,66,84"/>
    <n v="1000"/>
    <s v="265 X 215"/>
    <n v="56"/>
    <n v="12"/>
    <s v="Practical "/>
    <s v="Hindi /Geometry"/>
    <s v="Pining"/>
    <n v="10"/>
    <n v="50"/>
    <s v="4+0"/>
    <s v="Full"/>
    <s v="SBS"/>
    <n v="350"/>
    <s v="585 x 910"/>
    <n v="6"/>
    <n v="166.66666666666666"/>
    <n v="3.1053749999999998E-2"/>
    <s v="Trident"/>
    <n v="60"/>
    <n v="54"/>
    <n v="44"/>
    <n v="8"/>
    <n v="7"/>
    <n v="9.9791999999999992E-2"/>
    <n v="8500"/>
    <s v="Writer Computer  Mrp 50,66,84"/>
    <s v="54.00X44.00"/>
    <x v="20"/>
    <s v="Practical -[265 X 215]"/>
    <s v="000088"/>
    <n v="1.5"/>
    <s v="Trident-60gsm-21.26in-(54.00cm)-Reel-Super Line"/>
    <s v="Trident-60gsm-21.26in-(54.00cm)-Reel-Super Line"/>
    <s v="R"/>
    <s v="P"/>
    <n v="44"/>
    <n v="54"/>
    <n v="17.32"/>
    <n v="21.26"/>
    <s v="*15004"/>
    <n v="60"/>
    <s v="Trident"/>
    <s v="Super Line"/>
    <n v="7.1269999999999998"/>
    <n v="7"/>
    <n v="70"/>
    <s v="*16003"/>
    <n v="1.35"/>
    <s v="C"/>
    <s v="000001"/>
    <s v="GetDate()"/>
    <s v="NULL"/>
    <s v="NULL"/>
    <s v="N"/>
    <s v="N"/>
    <s v="Uncoated"/>
    <m/>
    <m/>
    <s v="*11111"/>
    <s v="*06016"/>
    <s v="*00066"/>
    <s v="*00066"/>
    <s v="*00031"/>
    <s v="000189"/>
  </r>
  <r>
    <s v="000089"/>
    <s v="Writer Computer  Mrp 66 [Hindi /Geometry]-84 page"/>
    <s v="Writer Computer  Mrp 66 [Hindi /Geometry]-84 page"/>
    <s v="*11111"/>
    <s v="*06016"/>
    <n v="0"/>
    <n v="0"/>
    <n v="1089"/>
    <m/>
    <s v="*05033"/>
    <s v="*18005"/>
    <m/>
    <s v="Writer Computer  Mrp 66 [Hindi /Geometry]-84 page"/>
    <s v="*25019"/>
    <m/>
    <s v="NULL"/>
    <s v="NULL"/>
    <s v="NULL"/>
    <s v="NULL"/>
    <s v="NULL"/>
    <s v="NULL"/>
    <s v="F"/>
    <s v="000001"/>
    <s v="GetDate()"/>
    <s v="NULL"/>
    <s v="NULL"/>
    <s v="N"/>
    <s v="N"/>
    <s v="000089"/>
    <m/>
    <s v="Rulling-Hindi /Geometry-[265 X 215]"/>
    <s v="000202"/>
    <s v="10.500"/>
    <x v="22"/>
    <s v="000189"/>
    <s v="0.167"/>
    <x v="7"/>
    <s v="000154"/>
    <s v="1.500"/>
    <s v="1.500"/>
    <s v="Writer Computer  Mrp 66"/>
    <s v="Writer Computer  Mrp 50,66,84"/>
    <n v="1000"/>
    <s v="265 X 215"/>
    <n v="84"/>
    <n v="12"/>
    <s v="Practical "/>
    <s v="Hindi /Geometry"/>
    <s v="Pining"/>
    <n v="10"/>
    <n v="50"/>
    <s v="4+0"/>
    <s v="Full"/>
    <s v="SBS"/>
    <n v="350"/>
    <s v="585 x 910"/>
    <n v="6"/>
    <n v="166.66666666666666"/>
    <n v="3.1053749999999998E-2"/>
    <s v="Trident"/>
    <n v="60"/>
    <n v="54"/>
    <n v="44"/>
    <n v="8"/>
    <n v="10.5"/>
    <n v="0.14968799999999999"/>
    <n v="12000"/>
    <s v="Writer Computer  Mrp 50,66,84"/>
    <s v="54.00X44.00"/>
    <x v="20"/>
    <s v="Practical -[265 X 215]"/>
    <s v="000089"/>
    <n v="1.5"/>
    <s v="Trident-60gsm-21.26in-(54.00cm)-Reel-Super Line"/>
    <s v="Trident-60gsm-21.26in-(54.00cm)-Reel-Super Line"/>
    <s v="R"/>
    <s v="P"/>
    <n v="44"/>
    <n v="54"/>
    <n v="17.32"/>
    <n v="21.26"/>
    <s v="*15004"/>
    <n v="60"/>
    <s v="Trident"/>
    <s v="Super Line"/>
    <n v="7.1269999999999998"/>
    <n v="7"/>
    <n v="70"/>
    <s v="*16003"/>
    <n v="1.35"/>
    <s v="C"/>
    <s v="000001"/>
    <s v="GetDate()"/>
    <s v="NULL"/>
    <s v="NULL"/>
    <s v="N"/>
    <s v="N"/>
    <s v="Uncoated"/>
    <m/>
    <m/>
    <s v="*11111"/>
    <s v="*06016"/>
    <s v="*00066"/>
    <s v="*00066"/>
    <s v="*00031"/>
    <s v="000189"/>
  </r>
  <r>
    <s v="000090"/>
    <s v="Writer Computer  Mrp 84 [Hindi /Geometry]-124 page"/>
    <s v="Writer Computer  Mrp 84 [Hindi /Geometry]-124 page"/>
    <s v="*11111"/>
    <s v="*06016"/>
    <n v="0"/>
    <n v="0"/>
    <n v="1090"/>
    <m/>
    <s v="*05033"/>
    <s v="*18005"/>
    <m/>
    <s v="Writer Computer  Mrp 84 [Hindi /Geometry]-124 page"/>
    <s v="*25019"/>
    <m/>
    <s v="NULL"/>
    <s v="NULL"/>
    <s v="NULL"/>
    <s v="NULL"/>
    <s v="NULL"/>
    <s v="NULL"/>
    <s v="F"/>
    <s v="000001"/>
    <s v="GetDate()"/>
    <s v="NULL"/>
    <s v="NULL"/>
    <s v="N"/>
    <s v="N"/>
    <s v="000090"/>
    <m/>
    <s v="Rulling-Hindi /Geometry-[265 X 215]"/>
    <s v="000202"/>
    <s v="15.500"/>
    <x v="22"/>
    <s v="000189"/>
    <s v="0.167"/>
    <x v="7"/>
    <s v="000154"/>
    <s v="1.500"/>
    <s v="1.500"/>
    <s v="Writer Computer  Mrp 84"/>
    <s v="Writer Computer  Mrp 50,66,84"/>
    <n v="1000"/>
    <s v="265 X 215"/>
    <n v="124"/>
    <n v="12"/>
    <s v="Practical "/>
    <s v="Hindi /Geometry"/>
    <s v="Pining"/>
    <n v="8"/>
    <n v="40"/>
    <s v="4+0"/>
    <s v="Full"/>
    <s v="SBS"/>
    <n v="350"/>
    <s v="585 x 910"/>
    <n v="6"/>
    <n v="166.66666666666666"/>
    <n v="3.1053749999999998E-2"/>
    <s v="Trident"/>
    <n v="60"/>
    <n v="54"/>
    <n v="44"/>
    <n v="8"/>
    <n v="15.5"/>
    <n v="0.220968"/>
    <n v="17000"/>
    <s v="Writer Computer  Mrp 50,66,84"/>
    <s v="54.00X44.00"/>
    <x v="20"/>
    <s v="Practical -[265 X 215]"/>
    <s v="000090"/>
    <n v="1.5"/>
    <s v="Trident-60gsm-21.26in-(54.00cm)-Reel-Super Line"/>
    <s v="Trident-60gsm-21.26in-(54.00cm)-Reel-Super Line"/>
    <s v="R"/>
    <s v="P"/>
    <n v="44"/>
    <n v="54"/>
    <n v="17.32"/>
    <n v="21.26"/>
    <s v="*15004"/>
    <n v="60"/>
    <s v="Trident"/>
    <s v="Super Line"/>
    <n v="7.1269999999999998"/>
    <n v="7"/>
    <n v="70"/>
    <s v="*16003"/>
    <n v="1.35"/>
    <s v="C"/>
    <s v="000001"/>
    <s v="GetDate()"/>
    <s v="NULL"/>
    <s v="NULL"/>
    <s v="N"/>
    <s v="N"/>
    <s v="Uncoated"/>
    <m/>
    <m/>
    <s v="*11111"/>
    <s v="*06016"/>
    <s v="*00066"/>
    <s v="*00066"/>
    <s v="*00031"/>
    <s v="000189"/>
  </r>
  <r>
    <s v="000091"/>
    <s v="Writer Physics  Mrp  44 [Hindi /Geometry]-52 page"/>
    <s v="Writer Physics  Mrp  44 [Hindi /Geometry]-52 page"/>
    <s v="*11111"/>
    <s v="*06016"/>
    <n v="0"/>
    <n v="0"/>
    <n v="1091"/>
    <m/>
    <s v="*05033"/>
    <s v="*18005"/>
    <m/>
    <s v="Writer Physics  Mrp  44 [Hindi /Geometry]-52 page"/>
    <s v="*25019"/>
    <m/>
    <s v="NULL"/>
    <s v="NULL"/>
    <s v="NULL"/>
    <s v="NULL"/>
    <s v="NULL"/>
    <s v="NULL"/>
    <s v="F"/>
    <s v="000001"/>
    <s v="GetDate()"/>
    <s v="NULL"/>
    <s v="NULL"/>
    <s v="N"/>
    <s v="N"/>
    <s v="000091"/>
    <m/>
    <s v="Rulling-Hindi /Geometry-[265 X 215]"/>
    <s v="000202"/>
    <s v="6.500"/>
    <x v="23"/>
    <s v="000211"/>
    <s v="0.250"/>
    <x v="7"/>
    <s v="000154"/>
    <s v="2.000"/>
    <s v="2.000"/>
    <s v="Writer Physics  Mrp  44"/>
    <s v="Writer Sci Manual  Mrp44,58,76 "/>
    <n v="1000"/>
    <s v="265 X 215"/>
    <n v="52"/>
    <n v="16"/>
    <s v="Practical "/>
    <s v="Hindi /Geometry"/>
    <s v="Pining"/>
    <n v="10"/>
    <n v="50"/>
    <s v="4+2"/>
    <s v="Full"/>
    <s v="SBS"/>
    <n v="350"/>
    <s v="585 x 910"/>
    <n v="4"/>
    <n v="250"/>
    <n v="4.6580625000000001E-2"/>
    <s v="Amlai"/>
    <n v="61"/>
    <n v="54"/>
    <n v="44"/>
    <n v="8"/>
    <n v="6.5"/>
    <n v="9.4208399999999998E-2"/>
    <n v="8500"/>
    <s v="Writer Science Manual  Mrp 44,58,76 P/C/B"/>
    <s v="54.00X44.00"/>
    <x v="20"/>
    <s v="Practical -[265 X 215]"/>
    <s v="000091"/>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092"/>
    <s v="Writer Physics  Mrp 58 [Hindi /Geometry]-80 page"/>
    <s v="Writer Physics  Mrp 58 [Hindi /Geometry]-80 page"/>
    <s v="*11111"/>
    <s v="*06016"/>
    <n v="0"/>
    <n v="0"/>
    <n v="1092"/>
    <m/>
    <s v="*05033"/>
    <s v="*18005"/>
    <m/>
    <s v="Writer Physics  Mrp 58 [Hindi /Geometry]-80 page"/>
    <s v="*25019"/>
    <m/>
    <s v="NULL"/>
    <s v="NULL"/>
    <s v="NULL"/>
    <s v="NULL"/>
    <s v="NULL"/>
    <s v="NULL"/>
    <s v="F"/>
    <s v="000001"/>
    <s v="GetDate()"/>
    <s v="NULL"/>
    <s v="NULL"/>
    <s v="N"/>
    <s v="N"/>
    <s v="000092"/>
    <m/>
    <s v="Rulling-Hindi /Geometry-[265 X 215]"/>
    <s v="000202"/>
    <s v="10.000"/>
    <x v="23"/>
    <s v="000211"/>
    <s v="0.250"/>
    <x v="7"/>
    <s v="000154"/>
    <s v="2.000"/>
    <s v="2.000"/>
    <s v="Writer Physics  Mrp 58"/>
    <s v="Writer Sci Manual  Mrp44,58,76 "/>
    <n v="1000"/>
    <s v="265 X 215"/>
    <n v="80"/>
    <n v="16"/>
    <s v="Practical "/>
    <s v="Hindi /Geometry"/>
    <s v="Pining"/>
    <n v="8"/>
    <n v="40"/>
    <s v="4+2"/>
    <s v="Full"/>
    <s v="SBS"/>
    <n v="350"/>
    <s v="585 x 910"/>
    <n v="4"/>
    <n v="250"/>
    <n v="4.6580625000000001E-2"/>
    <s v="Amlai"/>
    <n v="61"/>
    <n v="54"/>
    <n v="44"/>
    <n v="8"/>
    <n v="10"/>
    <n v="0.14493600000000001"/>
    <n v="12000"/>
    <s v="Writer Science Manual  Mrp 44,58,76 P/C/B"/>
    <s v="54.00X44.00"/>
    <x v="20"/>
    <s v="Practical -[265 X 215]"/>
    <s v="000092"/>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093"/>
    <s v="Writer Physics  Mrp 76  [Hindi /Geometry]-120 page"/>
    <s v="Writer Physics  Mrp 76  [Hindi /Geometry]-120 page"/>
    <s v="*11111"/>
    <s v="*06016"/>
    <n v="0"/>
    <n v="0"/>
    <n v="1093"/>
    <m/>
    <s v="*05033"/>
    <s v="*18005"/>
    <m/>
    <s v="Writer Physics  Mrp 76  [Hindi /Geometry]-120 page"/>
    <s v="*25019"/>
    <m/>
    <s v="NULL"/>
    <s v="NULL"/>
    <s v="NULL"/>
    <s v="NULL"/>
    <s v="NULL"/>
    <s v="NULL"/>
    <s v="F"/>
    <s v="000001"/>
    <s v="GetDate()"/>
    <s v="NULL"/>
    <s v="NULL"/>
    <s v="N"/>
    <s v="N"/>
    <s v="000093"/>
    <m/>
    <s v="Rulling-Hindi /Geometry-[265 X 215]"/>
    <s v="000202"/>
    <s v="15.000"/>
    <x v="23"/>
    <s v="000211"/>
    <s v="0.250"/>
    <x v="7"/>
    <s v="000154"/>
    <s v="2.000"/>
    <s v="2.000"/>
    <s v="Writer Physics  Mrp 76 "/>
    <s v="Writer Sci Manual  Mrp44,58,76 "/>
    <n v="1000"/>
    <s v="265 X 215"/>
    <n v="120"/>
    <n v="16"/>
    <s v="Practical "/>
    <s v="Hindi /Geometry"/>
    <s v="Pining"/>
    <n v="7"/>
    <n v="35"/>
    <s v="4+2"/>
    <s v="Full"/>
    <s v="SBS"/>
    <n v="350"/>
    <s v="585 x 910"/>
    <n v="4"/>
    <n v="250"/>
    <n v="4.6580625000000001E-2"/>
    <s v="Amlai"/>
    <n v="61"/>
    <n v="54"/>
    <n v="44"/>
    <n v="8"/>
    <n v="15"/>
    <n v="0.21740400000000001"/>
    <n v="17000"/>
    <s v="Writer Science Manual  Mrp 44,58,76 P/C/B"/>
    <s v="54.00X44.00"/>
    <x v="20"/>
    <s v="Practical -[265 X 215]"/>
    <s v="000093"/>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094"/>
    <s v="Writer Chemistry  Mrp  44 [Hindi /Geometry]-52 page"/>
    <s v="Writer Chemistry  Mrp  44 [Hindi /Geometry]-52 page"/>
    <s v="*11111"/>
    <s v="*06016"/>
    <n v="0"/>
    <n v="0"/>
    <n v="1094"/>
    <m/>
    <s v="*05033"/>
    <s v="*18005"/>
    <m/>
    <s v="Writer Chemistry  Mrp  44 [Hindi /Geometry]-52 page"/>
    <s v="*25019"/>
    <m/>
    <s v="NULL"/>
    <s v="NULL"/>
    <s v="NULL"/>
    <s v="NULL"/>
    <s v="NULL"/>
    <s v="NULL"/>
    <s v="F"/>
    <s v="000001"/>
    <s v="GetDate()"/>
    <s v="NULL"/>
    <s v="NULL"/>
    <s v="N"/>
    <s v="N"/>
    <s v="000094"/>
    <m/>
    <s v="Rulling-Hindi /Geometry-[265 X 215]"/>
    <s v="000202"/>
    <s v="6.500"/>
    <x v="23"/>
    <s v="000211"/>
    <s v="0.250"/>
    <x v="7"/>
    <s v="000154"/>
    <s v="2.000"/>
    <s v="2.000"/>
    <s v="Writer Chemistry  Mrp  44"/>
    <s v="Writer Sci Manual  Mrp44,58,76 "/>
    <n v="1000"/>
    <s v="265 X 215"/>
    <n v="52"/>
    <n v="16"/>
    <s v="Practical "/>
    <s v="Hindi /Geometry"/>
    <s v="Pining"/>
    <n v="10"/>
    <n v="50"/>
    <s v="4+2"/>
    <s v="Full"/>
    <s v="SBS"/>
    <n v="350"/>
    <s v="585 x 910"/>
    <n v="4"/>
    <n v="250"/>
    <n v="4.6580625000000001E-2"/>
    <s v="Amlai"/>
    <n v="61"/>
    <n v="54"/>
    <n v="44"/>
    <n v="8"/>
    <n v="6.5"/>
    <n v="9.4208399999999998E-2"/>
    <n v="8500"/>
    <s v="Writer Science Manual  Mrp 44,58,76 P/C/B"/>
    <s v="54.00X44.00"/>
    <x v="20"/>
    <s v="Practical -[265 X 215]"/>
    <s v="000094"/>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095"/>
    <s v="Writer Chemistry  Mrp 58 [Hindi /Geometry]-80 page"/>
    <s v="Writer Chemistry  Mrp 58 [Hindi /Geometry]-80 page"/>
    <s v="*11111"/>
    <s v="*06016"/>
    <n v="0"/>
    <n v="0"/>
    <n v="1095"/>
    <m/>
    <s v="*05033"/>
    <s v="*18005"/>
    <m/>
    <s v="Writer Chemistry  Mrp 58 [Hindi /Geometry]-80 page"/>
    <s v="*25019"/>
    <m/>
    <s v="NULL"/>
    <s v="NULL"/>
    <s v="NULL"/>
    <s v="NULL"/>
    <s v="NULL"/>
    <s v="NULL"/>
    <s v="F"/>
    <s v="000001"/>
    <s v="GetDate()"/>
    <s v="NULL"/>
    <s v="NULL"/>
    <s v="N"/>
    <s v="N"/>
    <s v="000095"/>
    <m/>
    <s v="Rulling-Hindi /Geometry-[265 X 215]"/>
    <s v="000202"/>
    <s v="10.000"/>
    <x v="23"/>
    <s v="000211"/>
    <s v="0.250"/>
    <x v="7"/>
    <s v="000154"/>
    <s v="2.000"/>
    <s v="2.000"/>
    <s v="Writer Chemistry  Mrp 58"/>
    <s v="Writer Sci Manual  Mrp44,58,76 "/>
    <n v="1000"/>
    <s v="265 X 215"/>
    <n v="80"/>
    <n v="16"/>
    <s v="Practical "/>
    <s v="Hindi /Geometry"/>
    <s v="Pining"/>
    <n v="8"/>
    <n v="40"/>
    <s v="4+2"/>
    <s v="Full"/>
    <s v="SBS"/>
    <n v="350"/>
    <s v="585 x 910"/>
    <n v="4"/>
    <n v="250"/>
    <n v="4.6580625000000001E-2"/>
    <s v="Amlai"/>
    <n v="61"/>
    <n v="54"/>
    <n v="44"/>
    <n v="8"/>
    <n v="10"/>
    <n v="0.14493600000000001"/>
    <n v="12000"/>
    <s v="Writer Science Manual  Mrp 44,58,76 P/C/B"/>
    <s v="54.00X44.00"/>
    <x v="20"/>
    <s v="Practical -[265 X 215]"/>
    <s v="000095"/>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096"/>
    <s v="Writer Chemistry  Mrp 76  [Hindi /Geometry]-120 page"/>
    <s v="Writer Chemistry  Mrp 76  [Hindi /Geometry]-120 page"/>
    <s v="*11111"/>
    <s v="*06016"/>
    <n v="0"/>
    <n v="0"/>
    <n v="1096"/>
    <m/>
    <s v="*05033"/>
    <s v="*18005"/>
    <m/>
    <s v="Writer Chemistry  Mrp 76  [Hindi /Geometry]-120 page"/>
    <s v="*25019"/>
    <m/>
    <s v="NULL"/>
    <s v="NULL"/>
    <s v="NULL"/>
    <s v="NULL"/>
    <s v="NULL"/>
    <s v="NULL"/>
    <s v="F"/>
    <s v="000001"/>
    <s v="GetDate()"/>
    <s v="NULL"/>
    <s v="NULL"/>
    <s v="N"/>
    <s v="N"/>
    <s v="000096"/>
    <m/>
    <s v="Rulling-Hindi /Geometry-[265 X 215]"/>
    <s v="000202"/>
    <s v="15.000"/>
    <x v="23"/>
    <s v="000211"/>
    <s v="0.250"/>
    <x v="7"/>
    <s v="000154"/>
    <s v="2.000"/>
    <s v="2.000"/>
    <s v="Writer Chemistry  Mrp 76 "/>
    <s v="Writer Sci Manual  Mrp44,58,76 "/>
    <n v="1000"/>
    <s v="265 X 215"/>
    <n v="120"/>
    <n v="16"/>
    <s v="Practical "/>
    <s v="Hindi /Geometry"/>
    <s v="Pining"/>
    <n v="7"/>
    <n v="35"/>
    <s v="4+2"/>
    <s v="Full"/>
    <s v="SBS"/>
    <n v="350"/>
    <s v="585 x 910"/>
    <n v="4"/>
    <n v="250"/>
    <n v="4.6580625000000001E-2"/>
    <s v="Amlai"/>
    <n v="61"/>
    <n v="54"/>
    <n v="44"/>
    <n v="8"/>
    <n v="15"/>
    <n v="0.21740400000000001"/>
    <n v="17000"/>
    <s v="Writer Science Manual  Mrp 44,58,76 P/C/B"/>
    <s v="54.00X44.00"/>
    <x v="20"/>
    <s v="Practical -[265 X 215]"/>
    <s v="000096"/>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097"/>
    <s v="Writer Biology  Mrp  44 [Hindi /Geometry]-52 page"/>
    <s v="Writer Biology  Mrp  44 [Hindi /Geometry]-52 page"/>
    <s v="*11111"/>
    <s v="*06016"/>
    <n v="0"/>
    <n v="0"/>
    <n v="1097"/>
    <m/>
    <s v="*05033"/>
    <s v="*18005"/>
    <m/>
    <s v="Writer Biology  Mrp  44 [Hindi /Geometry]-52 page"/>
    <s v="*25019"/>
    <m/>
    <s v="NULL"/>
    <s v="NULL"/>
    <s v="NULL"/>
    <s v="NULL"/>
    <s v="NULL"/>
    <s v="NULL"/>
    <s v="F"/>
    <s v="000001"/>
    <s v="GetDate()"/>
    <s v="NULL"/>
    <s v="NULL"/>
    <s v="N"/>
    <s v="N"/>
    <s v="000097"/>
    <m/>
    <s v="Rulling-Hindi /Geometry-[265 X 215]"/>
    <s v="000202"/>
    <s v="6.500"/>
    <x v="23"/>
    <s v="000211"/>
    <s v="0.250"/>
    <x v="7"/>
    <s v="000154"/>
    <s v="2.000"/>
    <s v="2.000"/>
    <s v="Writer Biology  Mrp  44"/>
    <s v="Writer Sci Manual  Mrp44,58,76 "/>
    <n v="1000"/>
    <s v="265 X 215"/>
    <n v="52"/>
    <n v="16"/>
    <s v="Practical "/>
    <s v="Hindi /Geometry"/>
    <s v="Pining"/>
    <n v="10"/>
    <n v="50"/>
    <s v="4+2"/>
    <s v="Full"/>
    <s v="SBS"/>
    <n v="350"/>
    <s v="585 x 910"/>
    <n v="4"/>
    <n v="250"/>
    <n v="4.6580625000000001E-2"/>
    <s v="Amlai"/>
    <n v="61"/>
    <n v="54"/>
    <n v="44"/>
    <n v="8"/>
    <n v="6.5"/>
    <n v="9.4208399999999998E-2"/>
    <n v="8500"/>
    <s v="Writer Science Manual  Mrp 44,58,76 P/C/B"/>
    <s v="54.00X44.00"/>
    <x v="20"/>
    <s v="Practical -[265 X 215]"/>
    <s v="000097"/>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098"/>
    <s v="Writer Biology  Mrp 58, [Hindi /Geometry]-80 page"/>
    <s v="Writer Biology  Mrp 58, [Hindi /Geometry]-80 page"/>
    <s v="*11111"/>
    <s v="*06016"/>
    <n v="0"/>
    <n v="0"/>
    <n v="1098"/>
    <m/>
    <s v="*05033"/>
    <s v="*18005"/>
    <m/>
    <s v="Writer Biology  Mrp 58, [Hindi /Geometry]-80 page"/>
    <s v="*25019"/>
    <m/>
    <s v="NULL"/>
    <s v="NULL"/>
    <s v="NULL"/>
    <s v="NULL"/>
    <s v="NULL"/>
    <s v="NULL"/>
    <s v="F"/>
    <s v="000001"/>
    <s v="GetDate()"/>
    <s v="NULL"/>
    <s v="NULL"/>
    <s v="N"/>
    <s v="N"/>
    <s v="000098"/>
    <m/>
    <s v="Rulling-Hindi /Geometry-[265 X 215]"/>
    <s v="000202"/>
    <s v="10.000"/>
    <x v="23"/>
    <s v="000211"/>
    <s v="0.250"/>
    <x v="7"/>
    <s v="000154"/>
    <s v="2.000"/>
    <s v="2.000"/>
    <s v="Writer Biology  Mrp 58,"/>
    <s v="Writer Sci Manual  Mrp44,58,76 "/>
    <n v="1000"/>
    <s v="265 X 215"/>
    <n v="80"/>
    <n v="16"/>
    <s v="Practical "/>
    <s v="Hindi /Geometry"/>
    <s v="Pining"/>
    <n v="8"/>
    <n v="40"/>
    <s v="4+2"/>
    <s v="Full"/>
    <s v="SBS"/>
    <n v="350"/>
    <s v="585 x 910"/>
    <n v="4"/>
    <n v="250"/>
    <n v="4.6580625000000001E-2"/>
    <s v="Amlai"/>
    <n v="61"/>
    <n v="54"/>
    <n v="44"/>
    <n v="8"/>
    <n v="10"/>
    <n v="0.14493600000000001"/>
    <n v="12000"/>
    <s v="Writer Science Manual  Mrp 44,58,76 P/C/B"/>
    <s v="54.00X44.00"/>
    <x v="20"/>
    <s v="Practical -[265 X 215]"/>
    <s v="000098"/>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099"/>
    <s v="Writer Biology  Mrp  76  [Hindi /Geometry]-120 page"/>
    <s v="Writer Biology  Mrp  76  [Hindi /Geometry]-120 page"/>
    <s v="*11111"/>
    <s v="*06016"/>
    <n v="0"/>
    <n v="0"/>
    <n v="1099"/>
    <m/>
    <s v="*05033"/>
    <s v="*18005"/>
    <m/>
    <s v="Writer Biology  Mrp  76  [Hindi /Geometry]-120 page"/>
    <s v="*25019"/>
    <m/>
    <s v="NULL"/>
    <s v="NULL"/>
    <s v="NULL"/>
    <s v="NULL"/>
    <s v="NULL"/>
    <s v="NULL"/>
    <s v="F"/>
    <s v="000001"/>
    <s v="GetDate()"/>
    <s v="NULL"/>
    <s v="NULL"/>
    <s v="N"/>
    <s v="N"/>
    <s v="000099"/>
    <m/>
    <s v="Rulling-Hindi /Geometry-[265 X 215]"/>
    <s v="000202"/>
    <s v="15.000"/>
    <x v="23"/>
    <s v="000211"/>
    <s v="0.250"/>
    <x v="7"/>
    <s v="000154"/>
    <s v="2.000"/>
    <s v="2.000"/>
    <s v="Writer Biology  Mrp  76 "/>
    <s v="Writer Sci Manual  Mrp44,58,76 "/>
    <n v="1000"/>
    <s v="265 X 215"/>
    <n v="120"/>
    <n v="16"/>
    <s v="Practical "/>
    <s v="Hindi /Geometry"/>
    <s v="Pining"/>
    <n v="7"/>
    <n v="35"/>
    <s v="4+2"/>
    <s v="Full"/>
    <s v="SBS"/>
    <n v="350"/>
    <s v="585 x 910"/>
    <n v="4"/>
    <n v="250"/>
    <n v="4.6580625000000001E-2"/>
    <s v="Amlai"/>
    <n v="61"/>
    <n v="54"/>
    <n v="44"/>
    <n v="8"/>
    <n v="15"/>
    <n v="0.21740400000000001"/>
    <n v="17000"/>
    <s v="Writer Science Manual  Mrp 44,58,76 P/C/B"/>
    <s v="54.00X44.00"/>
    <x v="20"/>
    <s v="Practical -[265 X 215]"/>
    <s v="000099"/>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100"/>
    <s v="Writer Genral  Mrp  44 [Hindi /Geometry]-52 page"/>
    <s v="Writer Genral  Mrp  44 [Hindi /Geometry]-52 page"/>
    <s v="*11111"/>
    <s v="*06016"/>
    <n v="0"/>
    <n v="0"/>
    <n v="1100"/>
    <m/>
    <s v="*05033"/>
    <s v="*18005"/>
    <m/>
    <s v="Writer Genral  Mrp  44 [Hindi /Geometry]-52 page"/>
    <s v="*25019"/>
    <m/>
    <s v="NULL"/>
    <s v="NULL"/>
    <s v="NULL"/>
    <s v="NULL"/>
    <s v="NULL"/>
    <s v="NULL"/>
    <s v="F"/>
    <s v="000001"/>
    <s v="GetDate()"/>
    <s v="NULL"/>
    <s v="NULL"/>
    <s v="N"/>
    <s v="N"/>
    <s v="000100"/>
    <m/>
    <s v="Rulling-Hindi /Geometry-[265 X 215]"/>
    <s v="000202"/>
    <s v="6.500"/>
    <x v="23"/>
    <s v="000211"/>
    <s v="0.250"/>
    <x v="7"/>
    <s v="000154"/>
    <s v="2.000"/>
    <s v="2.000"/>
    <s v="Writer Genral  Mrp  44"/>
    <s v="Writer Sci Manual  Mrp44,58,76 "/>
    <n v="1000"/>
    <s v="265 X 215"/>
    <n v="52"/>
    <n v="16"/>
    <s v="Practical "/>
    <s v="Hindi /Geometry"/>
    <s v="Pining"/>
    <n v="10"/>
    <n v="50"/>
    <s v="4+2"/>
    <s v="Full"/>
    <s v="SBS"/>
    <n v="350"/>
    <s v="585 x 910"/>
    <n v="4"/>
    <n v="250"/>
    <n v="4.6580625000000001E-2"/>
    <s v="Amlai"/>
    <n v="61"/>
    <n v="54"/>
    <n v="44"/>
    <n v="8"/>
    <n v="6.5"/>
    <n v="9.4208399999999998E-2"/>
    <n v="8500"/>
    <s v="Writer Science Manual  Mrp 44,58,76 P/C/B"/>
    <s v="54.00X44.00"/>
    <x v="20"/>
    <s v="Practical -[265 X 215]"/>
    <s v="000100"/>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101"/>
    <s v="Writer Genral  Mrp 58 [Hindi /Geometry]-80 page"/>
    <s v="Writer Genral  Mrp 58 [Hindi /Geometry]-80 page"/>
    <s v="*11111"/>
    <s v="*06016"/>
    <n v="0"/>
    <n v="0"/>
    <n v="1101"/>
    <m/>
    <s v="*05033"/>
    <s v="*18005"/>
    <m/>
    <s v="Writer Genral  Mrp 58 [Hindi /Geometry]-80 page"/>
    <s v="*25019"/>
    <m/>
    <s v="NULL"/>
    <s v="NULL"/>
    <s v="NULL"/>
    <s v="NULL"/>
    <s v="NULL"/>
    <s v="NULL"/>
    <s v="F"/>
    <s v="000001"/>
    <s v="GetDate()"/>
    <s v="NULL"/>
    <s v="NULL"/>
    <s v="N"/>
    <s v="N"/>
    <s v="000101"/>
    <m/>
    <s v="Rulling-Hindi /Geometry-[265 X 215]"/>
    <s v="000202"/>
    <s v="10.000"/>
    <x v="23"/>
    <s v="000211"/>
    <s v="0.250"/>
    <x v="7"/>
    <s v="000154"/>
    <s v="2.000"/>
    <s v="2.000"/>
    <s v="Writer Genral  Mrp 58"/>
    <s v="Writer Sci Manual  Mrp44,58,76 "/>
    <n v="1000"/>
    <s v="265 X 215"/>
    <n v="80"/>
    <n v="16"/>
    <s v="Practical "/>
    <s v="Hindi /Geometry"/>
    <s v="Pining"/>
    <n v="8"/>
    <n v="40"/>
    <s v="4+2"/>
    <s v="Full"/>
    <s v="SBS"/>
    <n v="350"/>
    <s v="585 x 910"/>
    <n v="4"/>
    <n v="250"/>
    <n v="4.6580625000000001E-2"/>
    <s v="Amlai"/>
    <n v="61"/>
    <n v="54"/>
    <n v="44"/>
    <n v="8"/>
    <n v="10"/>
    <n v="0.14493600000000001"/>
    <n v="12000"/>
    <s v="Writer Science Manual  Mrp 44,58,76 P/C/B"/>
    <s v="54.00X44.00"/>
    <x v="20"/>
    <s v="Practical -[265 X 215]"/>
    <s v="000101"/>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102"/>
    <s v="Writer Genral  Mrp  76  [Hindi /Geometry]-120 page"/>
    <s v="Writer Genral  Mrp  76  [Hindi /Geometry]-120 page"/>
    <s v="*11111"/>
    <s v="*06016"/>
    <n v="0"/>
    <n v="0"/>
    <n v="1102"/>
    <m/>
    <s v="*05033"/>
    <s v="*18005"/>
    <m/>
    <s v="Writer Genral  Mrp  76  [Hindi /Geometry]-120 page"/>
    <s v="*25019"/>
    <m/>
    <s v="NULL"/>
    <s v="NULL"/>
    <s v="NULL"/>
    <s v="NULL"/>
    <s v="NULL"/>
    <s v="NULL"/>
    <s v="F"/>
    <s v="000001"/>
    <s v="GetDate()"/>
    <s v="NULL"/>
    <s v="NULL"/>
    <s v="N"/>
    <s v="N"/>
    <s v="000102"/>
    <m/>
    <s v="Rulling-Hindi /Geometry-[265 X 215]"/>
    <s v="000202"/>
    <s v="15.000"/>
    <x v="23"/>
    <s v="000211"/>
    <s v="0.250"/>
    <x v="7"/>
    <s v="000154"/>
    <s v="2.000"/>
    <s v="2.000"/>
    <s v="Writer Genral  Mrp  76 "/>
    <s v="Writer Sci Manual  Mrp44,58,76 "/>
    <n v="1000"/>
    <s v="265 X 215"/>
    <n v="120"/>
    <n v="16"/>
    <s v="Practical "/>
    <s v="Hindi /Geometry"/>
    <s v="Pining"/>
    <n v="7"/>
    <n v="35"/>
    <s v="4+2"/>
    <s v="Full"/>
    <s v="SBS"/>
    <n v="350"/>
    <s v="585 x 910"/>
    <n v="4"/>
    <n v="250"/>
    <n v="4.6580625000000001E-2"/>
    <s v="Amlai"/>
    <n v="61"/>
    <n v="54"/>
    <n v="44"/>
    <n v="8"/>
    <n v="15"/>
    <n v="0.21740400000000001"/>
    <n v="17000"/>
    <s v="Writer Science Manual  Mrp 44,58,76 P/C/B"/>
    <s v="54.00X44.00"/>
    <x v="20"/>
    <s v="Practical -[265 X 215]"/>
    <s v="000102"/>
    <n v="2"/>
    <s v="Amlai-61gsm-21.26in-(54.00cm)-Reel-White"/>
    <s v="Amlai-61gsm-21.26in-(54.00cm)-Reel-White"/>
    <s v="R"/>
    <s v="P"/>
    <n v="44"/>
    <n v="54"/>
    <n v="17.32"/>
    <n v="21.26"/>
    <s v="*15004"/>
    <n v="61"/>
    <s v="Amlai"/>
    <s v="White"/>
    <n v="7.2460000000000004"/>
    <n v="7"/>
    <n v="70"/>
    <s v="*16003"/>
    <n v="1.35"/>
    <s v="C"/>
    <s v="000001"/>
    <s v="GetDate()"/>
    <s v="NULL"/>
    <s v="NULL"/>
    <s v="N"/>
    <s v="N"/>
    <s v="Uncoated"/>
    <m/>
    <m/>
    <s v="*11111"/>
    <s v="*06016"/>
    <s v="*00049"/>
    <s v="*00049"/>
    <s v="*00031"/>
    <s v="000211"/>
  </r>
  <r>
    <s v="000103"/>
    <s v="Writer A4 Classic  Mrp 32 [Single line]-68 page"/>
    <s v="Writer A4 Classic  Mrp 32 [Single line]-68 page"/>
    <s v="*11106"/>
    <s v="*06016"/>
    <n v="0"/>
    <n v="0"/>
    <n v="1103"/>
    <m/>
    <s v="*05035"/>
    <s v="*18005"/>
    <m/>
    <s v="Writer A4 Classic  Mrp 32 [Single line]-68 page"/>
    <s v="*25019"/>
    <m/>
    <s v="NULL"/>
    <s v="NULL"/>
    <s v="NULL"/>
    <s v="NULL"/>
    <s v="NULL"/>
    <s v="NULL"/>
    <s v="F"/>
    <s v="000001"/>
    <s v="GetDate()"/>
    <s v="NULL"/>
    <s v="NULL"/>
    <s v="N"/>
    <s v="N"/>
    <s v="000103"/>
    <m/>
    <s v="Rulling-Single line-[210 x 285]"/>
    <s v="000210"/>
    <s v="5.667"/>
    <x v="24"/>
    <s v="000171"/>
    <s v="0.167"/>
    <x v="8"/>
    <s v="000159"/>
    <s v="0.333"/>
    <s v="0.333"/>
    <s v="Writer A4 Classic  Mrp 32"/>
    <s v="Writer A4 Classic  Mrp 32"/>
    <n v="1000"/>
    <s v="210 x 285"/>
    <n v="68"/>
    <n v="4"/>
    <s v="Index"/>
    <s v="Single line"/>
    <s v="Pining"/>
    <n v="0"/>
    <n v="60"/>
    <s v="4+0"/>
    <s v="Half Lamin"/>
    <s v="GB"/>
    <n v="263"/>
    <s v="865 x 850"/>
    <n v="6"/>
    <n v="166.66666666666666"/>
    <n v="3.2228458333333328E-2"/>
    <s v="Proprint"/>
    <n v="54"/>
    <n v="86"/>
    <n v="42"/>
    <n v="12"/>
    <n v="5.666666666666667"/>
    <n v="0.11052720000000001"/>
    <n v="6000"/>
    <s v="Writer A4 Classic  Mrp 32"/>
    <s v="86.00X42.00"/>
    <x v="21"/>
    <s v="Index-[210 x 285]"/>
    <s v="000103"/>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6"/>
    <s v="*00061"/>
    <s v="*00061"/>
    <s v="*00028"/>
    <s v="000171"/>
  </r>
  <r>
    <s v="000104"/>
    <s v="Writer A4 Classic  Mrp 50 [Single line]-116 page"/>
    <s v="Writer A4 Classic  Mrp 50 [Single line]-116 page"/>
    <s v="*11106"/>
    <s v="*06016"/>
    <n v="0"/>
    <n v="0"/>
    <n v="1104"/>
    <m/>
    <s v="*05035"/>
    <s v="*18005"/>
    <m/>
    <s v="Writer A4 Classic  Mrp 50 [Single line]-116 page"/>
    <s v="*25019"/>
    <m/>
    <s v="NULL"/>
    <s v="NULL"/>
    <s v="NULL"/>
    <s v="NULL"/>
    <s v="NULL"/>
    <s v="NULL"/>
    <s v="F"/>
    <s v="000001"/>
    <s v="GetDate()"/>
    <s v="NULL"/>
    <s v="NULL"/>
    <s v="N"/>
    <s v="N"/>
    <s v="000104"/>
    <m/>
    <s v="Rulling-Single line-[210 x 285]"/>
    <s v="000210"/>
    <s v="9.667"/>
    <x v="25"/>
    <s v="000172"/>
    <s v="0.167"/>
    <x v="8"/>
    <s v="000159"/>
    <s v="0.333"/>
    <s v="0.333"/>
    <s v="Writer A4 Classic  Mrp 50"/>
    <s v="Writer A4 Classic  Mrp 50"/>
    <n v="1000"/>
    <s v="210 x 285"/>
    <n v="116"/>
    <n v="4"/>
    <s v="Index"/>
    <s v="Single line"/>
    <s v="Pining"/>
    <n v="8"/>
    <n v="40"/>
    <s v="4+1"/>
    <s v="Half Lamin"/>
    <s v="GB"/>
    <n v="263"/>
    <s v="865 x 850"/>
    <n v="6"/>
    <n v="166.66666666666666"/>
    <n v="3.2228458333333328E-2"/>
    <s v="Proprint"/>
    <n v="54"/>
    <n v="86"/>
    <n v="42"/>
    <n v="12"/>
    <n v="9.6666666666666661"/>
    <n v="0.18854639999999998"/>
    <n v="10000"/>
    <s v="Writer A4 Classic  Mrp 50"/>
    <s v="86.00X42.00"/>
    <x v="21"/>
    <s v="Index-[210 x 285]"/>
    <s v="000104"/>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6"/>
    <s v="*00061"/>
    <s v="*00061"/>
    <s v="*00028"/>
    <s v="000172"/>
  </r>
  <r>
    <s v="000105"/>
    <s v="Writer A4 Classic  Mrp 50 [Unrulled]-116 page"/>
    <s v="Writer A4 Classic  Mrp 50 [Unrulled]-116 page"/>
    <s v="*11106"/>
    <s v="*06016"/>
    <n v="0"/>
    <n v="0"/>
    <n v="1105"/>
    <m/>
    <s v="*05036"/>
    <s v="*18005"/>
    <m/>
    <s v="Writer A4 Classic  Mrp 50 [Unrulled]-116 page"/>
    <s v="*25019"/>
    <m/>
    <s v="NULL"/>
    <s v="NULL"/>
    <s v="NULL"/>
    <s v="NULL"/>
    <s v="NULL"/>
    <s v="NULL"/>
    <s v="F"/>
    <s v="000001"/>
    <s v="GetDate()"/>
    <s v="NULL"/>
    <s v="NULL"/>
    <s v="N"/>
    <s v="N"/>
    <s v="000105"/>
    <m/>
    <s v="Rulling-Unrulled-[210 x 285]"/>
    <s v="000213"/>
    <s v="9.667"/>
    <x v="25"/>
    <s v="000172"/>
    <s v="0.167"/>
    <x v="8"/>
    <s v="000159"/>
    <s v="0.333"/>
    <s v="0.333"/>
    <s v="Writer A4 Classic  Mrp 50"/>
    <s v="Writer A4 Classic  Mrp 50"/>
    <n v="1000"/>
    <s v="210 x 285"/>
    <n v="116"/>
    <n v="4"/>
    <s v="Index"/>
    <s v="Unrulled"/>
    <s v="Pining"/>
    <n v="8"/>
    <n v="40"/>
    <s v="4+1"/>
    <s v="Half Lamin"/>
    <s v="GB"/>
    <n v="263"/>
    <s v="865 x 850"/>
    <n v="6"/>
    <n v="166.66666666666666"/>
    <n v="3.2228458333333328E-2"/>
    <s v="Proprint"/>
    <n v="54"/>
    <n v="86"/>
    <n v="42"/>
    <n v="12"/>
    <n v="9.6666666666666661"/>
    <n v="0.18854639999999998"/>
    <n v="10000"/>
    <s v="Writer A4 Classic  Mrp 50"/>
    <s v="86.00X42.00"/>
    <x v="22"/>
    <s v="Index-[210 x 285]"/>
    <s v="000105"/>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6"/>
    <s v="*00061"/>
    <s v="*00061"/>
    <s v="*00028"/>
    <s v="000172"/>
  </r>
  <r>
    <s v="000106"/>
    <s v="Writer A4 Classic  Mrp 50 [Hindi /Geometry]-116 page"/>
    <s v="Writer A4 Classic  Mrp 50 [Hindi /Geometry]-116 page"/>
    <s v="*11106"/>
    <s v="*06016"/>
    <n v="0"/>
    <n v="0"/>
    <n v="1106"/>
    <m/>
    <s v="*05033"/>
    <s v="*18005"/>
    <m/>
    <s v="Writer A4 Classic  Mrp 50 [Hindi /Geometry]-116 page"/>
    <s v="*25019"/>
    <m/>
    <s v="NULL"/>
    <s v="NULL"/>
    <s v="NULL"/>
    <s v="NULL"/>
    <s v="NULL"/>
    <s v="NULL"/>
    <s v="F"/>
    <s v="000001"/>
    <s v="GetDate()"/>
    <s v="NULL"/>
    <s v="NULL"/>
    <s v="N"/>
    <s v="N"/>
    <s v="000106"/>
    <m/>
    <s v="Rulling-Hindi /Geometry-[210 x 285]"/>
    <s v="000223"/>
    <s v="9.667"/>
    <x v="25"/>
    <s v="000172"/>
    <s v="0.167"/>
    <x v="8"/>
    <s v="000159"/>
    <s v="0.333"/>
    <s v="0.333"/>
    <s v="Writer A4 Classic  Mrp 50"/>
    <s v="Writer A4 Classic  Mrp 50"/>
    <n v="1000"/>
    <s v="210 x 285"/>
    <n v="116"/>
    <n v="4"/>
    <s v="Index"/>
    <s v="Hindi /Geometry"/>
    <s v="Pining"/>
    <n v="8"/>
    <n v="40"/>
    <s v="4+1"/>
    <s v="Half Lamin"/>
    <s v="GB"/>
    <n v="263"/>
    <s v="865 x 850"/>
    <n v="6"/>
    <n v="166.66666666666666"/>
    <n v="3.2228458333333328E-2"/>
    <s v="Proprint"/>
    <n v="54"/>
    <n v="86"/>
    <n v="42"/>
    <n v="12"/>
    <n v="9.6666666666666661"/>
    <n v="0.18854639999999998"/>
    <n v="10000"/>
    <s v="Writer A4 Classic  Mrp 50"/>
    <s v="86.00X42.00"/>
    <x v="23"/>
    <s v="Index-[210 x 285]"/>
    <s v="000106"/>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6"/>
    <s v="*00061"/>
    <s v="*00061"/>
    <s v="*00028"/>
    <s v="000172"/>
  </r>
  <r>
    <s v="000107"/>
    <s v="Writer A4 Classic  Mrp 66 [Single line]-156 page"/>
    <s v="Writer A4 Classic  Mrp 66 [Single line]-156 page"/>
    <s v="*11106"/>
    <s v="*06016"/>
    <n v="0"/>
    <n v="0"/>
    <n v="1107"/>
    <m/>
    <s v="*05035"/>
    <s v="*18005"/>
    <m/>
    <s v="Writer A4 Classic  Mrp 66 [Single line]-156 page"/>
    <s v="*25019"/>
    <m/>
    <s v="NULL"/>
    <s v="NULL"/>
    <s v="NULL"/>
    <s v="NULL"/>
    <s v="NULL"/>
    <s v="NULL"/>
    <s v="F"/>
    <s v="000001"/>
    <s v="GetDate()"/>
    <s v="NULL"/>
    <s v="NULL"/>
    <s v="N"/>
    <s v="N"/>
    <s v="000107"/>
    <m/>
    <s v="Rulling-Single line-[210 x 285]"/>
    <s v="000210"/>
    <s v="13.000"/>
    <x v="26"/>
    <s v="000173"/>
    <s v="0.167"/>
    <x v="8"/>
    <s v="000159"/>
    <s v="0.333"/>
    <s v="0.333"/>
    <s v="Writer A4 Classic  Mrp 66"/>
    <s v="Writer A4 Classic  Mrp 66"/>
    <n v="1000"/>
    <s v="210 x 285"/>
    <n v="156"/>
    <n v="4"/>
    <s v="Index"/>
    <s v="Single line"/>
    <s v="Pining"/>
    <n v="6"/>
    <n v="30"/>
    <s v="4+1"/>
    <s v="Half Lamin"/>
    <s v="WB"/>
    <n v="260"/>
    <s v="865 x 850"/>
    <n v="6"/>
    <n v="166.66666666666666"/>
    <n v="3.1860833333333331E-2"/>
    <s v="Proprint"/>
    <n v="54"/>
    <n v="86"/>
    <n v="42"/>
    <n v="12"/>
    <n v="13"/>
    <n v="0.25356239999999997"/>
    <n v="13333.333333333334"/>
    <s v="Writer A4 Classic  Mrp 66"/>
    <s v="86.00X42.00"/>
    <x v="21"/>
    <s v="Index-[210 x 285]"/>
    <s v="000107"/>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6"/>
    <s v="*00061"/>
    <s v="*00061"/>
    <s v="*00025"/>
    <s v="000173"/>
  </r>
  <r>
    <s v="000108"/>
    <s v="Writer A4 Classic  Mrp 66 [Unrulled]-156 page"/>
    <s v="Writer A4 Classic  Mrp 66 [Unrulled]-156 page"/>
    <s v="*11106"/>
    <s v="*06016"/>
    <n v="0"/>
    <n v="0"/>
    <n v="1108"/>
    <m/>
    <s v="*05036"/>
    <s v="*18005"/>
    <m/>
    <s v="Writer A4 Classic  Mrp 66 [Unrulled]-156 page"/>
    <s v="*25019"/>
    <m/>
    <s v="NULL"/>
    <s v="NULL"/>
    <s v="NULL"/>
    <s v="NULL"/>
    <s v="NULL"/>
    <s v="NULL"/>
    <s v="F"/>
    <s v="000001"/>
    <s v="GetDate()"/>
    <s v="NULL"/>
    <s v="NULL"/>
    <s v="N"/>
    <s v="N"/>
    <s v="000108"/>
    <m/>
    <s v="Rulling-Unrulled-[210 x 285]"/>
    <s v="000213"/>
    <s v="13.000"/>
    <x v="26"/>
    <s v="000173"/>
    <s v="0.167"/>
    <x v="8"/>
    <s v="000159"/>
    <s v="0.333"/>
    <s v="0.333"/>
    <s v="Writer A4 Classic  Mrp 66"/>
    <s v="Writer A4 Classic  Mrp 66"/>
    <n v="1000"/>
    <s v="210 x 285"/>
    <n v="156"/>
    <n v="4"/>
    <s v="Index"/>
    <s v="Unrulled"/>
    <s v="Pining"/>
    <n v="6"/>
    <n v="30"/>
    <s v="4+1"/>
    <s v="Half Lamin"/>
    <s v="WB"/>
    <n v="260"/>
    <s v="865 x 850"/>
    <n v="6"/>
    <n v="166.66666666666666"/>
    <n v="3.1860833333333331E-2"/>
    <s v="Proprint"/>
    <n v="54"/>
    <n v="86"/>
    <n v="42"/>
    <n v="12"/>
    <n v="13"/>
    <n v="0.25356239999999997"/>
    <n v="13333.333333333334"/>
    <s v="Writer A4 Classic  Mrp 66"/>
    <s v="86.00X42.00"/>
    <x v="22"/>
    <s v="Index-[210 x 285]"/>
    <s v="000108"/>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6"/>
    <s v="*00061"/>
    <s v="*00061"/>
    <s v="*00025"/>
    <s v="000173"/>
  </r>
  <r>
    <s v="000109"/>
    <s v="Writer A4 Classic  Mrp 66 [Hindi /Geometry]-156 page"/>
    <s v="Writer A4 Classic  Mrp 66 [Hindi /Geometry]-156 page"/>
    <s v="*11106"/>
    <s v="*06016"/>
    <n v="0"/>
    <n v="0"/>
    <n v="1109"/>
    <m/>
    <s v="*05033"/>
    <s v="*18005"/>
    <m/>
    <s v="Writer A4 Classic  Mrp 66 [Hindi /Geometry]-156 page"/>
    <s v="*25019"/>
    <m/>
    <s v="NULL"/>
    <s v="NULL"/>
    <s v="NULL"/>
    <s v="NULL"/>
    <s v="NULL"/>
    <s v="NULL"/>
    <s v="F"/>
    <s v="000001"/>
    <s v="GetDate()"/>
    <s v="NULL"/>
    <s v="NULL"/>
    <s v="N"/>
    <s v="N"/>
    <s v="000109"/>
    <m/>
    <s v="Rulling-Hindi /Geometry-[210 x 285]"/>
    <s v="000223"/>
    <s v="13.000"/>
    <x v="26"/>
    <s v="000173"/>
    <s v="0.167"/>
    <x v="8"/>
    <s v="000159"/>
    <s v="0.333"/>
    <s v="0.333"/>
    <s v="Writer A4 Classic  Mrp 66"/>
    <s v="Writer A4 Classic  Mrp 66"/>
    <n v="1000"/>
    <s v="210 x 285"/>
    <n v="156"/>
    <n v="4"/>
    <s v="Index"/>
    <s v="Hindi /Geometry"/>
    <s v="Pining"/>
    <n v="6"/>
    <n v="30"/>
    <s v="4+1"/>
    <s v="Half Lamin"/>
    <s v="WB"/>
    <n v="260"/>
    <s v="865 x 850"/>
    <n v="6"/>
    <n v="166.66666666666666"/>
    <n v="3.1860833333333331E-2"/>
    <s v="Proprint"/>
    <n v="54"/>
    <n v="86"/>
    <n v="42"/>
    <n v="12"/>
    <n v="13"/>
    <n v="0.25356239999999997"/>
    <n v="13333.333333333334"/>
    <s v="Writer A4 Classic  Mrp 66"/>
    <s v="86.00X42.00"/>
    <x v="23"/>
    <s v="Index-[210 x 285]"/>
    <s v="000109"/>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6"/>
    <s v="*00061"/>
    <s v="*00061"/>
    <s v="*00025"/>
    <s v="000173"/>
  </r>
  <r>
    <s v="000110"/>
    <s v="Writer A4 Classic  Mrp 84 [Single line]-220 page"/>
    <s v="Writer A4 Classic  Mrp 84 [Single line]-220 page"/>
    <s v="*11106"/>
    <s v="*06016"/>
    <n v="0"/>
    <n v="0"/>
    <n v="1110"/>
    <m/>
    <s v="*05035"/>
    <s v="*18005"/>
    <m/>
    <s v="Writer A4 Classic  Mrp 84 [Single line]-220 page"/>
    <s v="*25019"/>
    <m/>
    <s v="NULL"/>
    <s v="NULL"/>
    <s v="NULL"/>
    <s v="NULL"/>
    <s v="NULL"/>
    <s v="NULL"/>
    <s v="F"/>
    <s v="000001"/>
    <s v="GetDate()"/>
    <s v="NULL"/>
    <s v="NULL"/>
    <s v="N"/>
    <s v="N"/>
    <s v="000110"/>
    <m/>
    <s v="Rulling-Single line-[210 x 285]"/>
    <s v="000210"/>
    <s v="18.333"/>
    <x v="27"/>
    <s v="000174"/>
    <s v="0.167"/>
    <x v="8"/>
    <s v="000159"/>
    <s v="0.333"/>
    <s v="0.333"/>
    <s v="Writer A4 Classic  Mrp 84"/>
    <s v="Writer A4 Classic  Mrp 84"/>
    <n v="1000"/>
    <s v="210 x 285"/>
    <n v="220"/>
    <n v="4"/>
    <s v="Index"/>
    <s v="Single line"/>
    <s v="Pining"/>
    <n v="5"/>
    <n v="25"/>
    <s v="4+1"/>
    <s v="Half Lamin"/>
    <s v="WB"/>
    <n v="260"/>
    <s v="865 x 850"/>
    <n v="6"/>
    <n v="166.66666666666666"/>
    <n v="3.1860833333333331E-2"/>
    <s v="Proprint"/>
    <n v="54"/>
    <n v="86"/>
    <n v="42"/>
    <n v="12"/>
    <n v="18.333333333333332"/>
    <n v="0.35758799999999996"/>
    <n v="18666.666666666668"/>
    <s v="Writer A4 Classic  Mrp 84"/>
    <s v="86.00X42.00"/>
    <x v="21"/>
    <s v="Index-[210 x 285]"/>
    <s v="000110"/>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6"/>
    <s v="*00061"/>
    <s v="*00061"/>
    <s v="*00025"/>
    <s v="000174"/>
  </r>
  <r>
    <s v="000111"/>
    <s v="Writer A4 Classic  Mrp 84 [Unrulled]-220 page"/>
    <s v="Writer A4 Classic  Mrp 84 [Unrulled]-220 page"/>
    <s v="*11106"/>
    <s v="*06016"/>
    <n v="0"/>
    <n v="0"/>
    <n v="1111"/>
    <m/>
    <s v="*05036"/>
    <s v="*18005"/>
    <m/>
    <s v="Writer A4 Classic  Mrp 84 [Unrulled]-220 page"/>
    <s v="*25019"/>
    <m/>
    <s v="NULL"/>
    <s v="NULL"/>
    <s v="NULL"/>
    <s v="NULL"/>
    <s v="NULL"/>
    <s v="NULL"/>
    <s v="F"/>
    <s v="000001"/>
    <s v="GetDate()"/>
    <s v="NULL"/>
    <s v="NULL"/>
    <s v="N"/>
    <s v="N"/>
    <s v="000111"/>
    <m/>
    <s v="Rulling-Unrulled-[210 x 285]"/>
    <s v="000213"/>
    <s v="18.333"/>
    <x v="27"/>
    <s v="000174"/>
    <s v="0.167"/>
    <x v="8"/>
    <s v="000159"/>
    <s v="0.333"/>
    <s v="0.333"/>
    <s v="Writer A4 Classic  Mrp 84"/>
    <s v="Writer A4 Classic  Mrp 84"/>
    <n v="1000"/>
    <s v="210 x 285"/>
    <n v="220"/>
    <n v="4"/>
    <s v="Index"/>
    <s v="Unrulled"/>
    <s v="Pining"/>
    <n v="5"/>
    <n v="25"/>
    <s v="4+1"/>
    <s v="Half Lamin"/>
    <s v="WB"/>
    <n v="260"/>
    <s v="865 x 850"/>
    <n v="6"/>
    <n v="166.66666666666666"/>
    <n v="3.1860833333333331E-2"/>
    <s v="Proprint"/>
    <n v="54"/>
    <n v="86"/>
    <n v="42"/>
    <n v="12"/>
    <n v="18.333333333333332"/>
    <n v="0.35758799999999996"/>
    <n v="18666.666666666668"/>
    <s v="Writer A4 Classic  Mrp 84"/>
    <s v="86.00X42.00"/>
    <x v="22"/>
    <s v="Index-[210 x 285]"/>
    <s v="000111"/>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6"/>
    <s v="*00061"/>
    <s v="*00061"/>
    <s v="*00025"/>
    <s v="000174"/>
  </r>
  <r>
    <s v="000112"/>
    <s v="Writer A4 Classic  Mrp 84 [Hindi /Geometry]-220 page"/>
    <s v="Writer A4 Classic  Mrp 84 [Hindi /Geometry]-220 page"/>
    <s v="*11106"/>
    <s v="*06016"/>
    <n v="0"/>
    <n v="0"/>
    <n v="1112"/>
    <m/>
    <s v="*05033"/>
    <s v="*18005"/>
    <m/>
    <s v="Writer A4 Classic  Mrp 84 [Hindi /Geometry]-220 page"/>
    <s v="*25019"/>
    <m/>
    <s v="NULL"/>
    <s v="NULL"/>
    <s v="NULL"/>
    <s v="NULL"/>
    <s v="NULL"/>
    <s v="NULL"/>
    <s v="F"/>
    <s v="000001"/>
    <s v="GetDate()"/>
    <s v="NULL"/>
    <s v="NULL"/>
    <s v="N"/>
    <s v="N"/>
    <s v="000112"/>
    <m/>
    <s v="Rulling-Hindi /Geometry-[210 x 285]"/>
    <s v="000223"/>
    <s v="18.333"/>
    <x v="27"/>
    <s v="000174"/>
    <s v="0.167"/>
    <x v="8"/>
    <s v="000159"/>
    <s v="0.333"/>
    <s v="0.333"/>
    <s v="Writer A4 Classic  Mrp 84"/>
    <s v="Writer A4 Classic  Mrp 84"/>
    <n v="1000"/>
    <s v="210 x 285"/>
    <n v="220"/>
    <n v="4"/>
    <s v="Index"/>
    <s v="Hindi /Geometry"/>
    <s v="Pining"/>
    <n v="5"/>
    <n v="25"/>
    <s v="4+1"/>
    <s v="Half Lamin"/>
    <s v="WB"/>
    <n v="260"/>
    <s v="865 x 850"/>
    <n v="6"/>
    <n v="166.66666666666666"/>
    <n v="3.1860833333333331E-2"/>
    <s v="Proprint"/>
    <n v="54"/>
    <n v="86"/>
    <n v="42"/>
    <n v="12"/>
    <n v="18.333333333333332"/>
    <n v="0.35758799999999996"/>
    <n v="18666.666666666668"/>
    <s v="Writer A4 Classic  Mrp 84"/>
    <s v="86.00X42.00"/>
    <x v="23"/>
    <s v="Index-[210 x 285]"/>
    <s v="000112"/>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6"/>
    <s v="*00061"/>
    <s v="*00061"/>
    <s v="*00025"/>
    <s v="000174"/>
  </r>
  <r>
    <s v="000113"/>
    <s v="Writer A4 Classic  Mrp 104 [Single Line]-260 page"/>
    <s v="Writer A4 Classic  Mrp 104 [Single Line]-260 page"/>
    <s v="*11106"/>
    <s v="*06018"/>
    <n v="0"/>
    <n v="0"/>
    <n v="1113"/>
    <m/>
    <s v="*05035"/>
    <s v="*18005"/>
    <m/>
    <s v="Writer A4 Classic  Mrp 104 [Single Line]-260 page"/>
    <s v="*25019"/>
    <m/>
    <s v="NULL"/>
    <s v="NULL"/>
    <s v="NULL"/>
    <s v="NULL"/>
    <s v="NULL"/>
    <s v="NULL"/>
    <s v="F"/>
    <s v="000001"/>
    <s v="GetDate()"/>
    <s v="NULL"/>
    <s v="NULL"/>
    <s v="N"/>
    <s v="N"/>
    <s v="000113"/>
    <m/>
    <s v="Rulling-Single line-[210 x 285]"/>
    <s v="000210"/>
    <s v="21.667"/>
    <x v="28"/>
    <s v="000169"/>
    <s v="0.250"/>
    <x v="8"/>
    <s v="000159"/>
    <s v="0.333"/>
    <s v="0.333"/>
    <s v="Writer A4 Classic  Mrp 104"/>
    <s v="Writer A4 Classic  Mrp 104"/>
    <n v="1000"/>
    <s v="210 x 285"/>
    <n v="260"/>
    <n v="4"/>
    <s v="Index"/>
    <s v="Single line"/>
    <s v="Perfect binding"/>
    <n v="4"/>
    <n v="20"/>
    <s v="4+2"/>
    <s v="Full"/>
    <s v="WB"/>
    <n v="280"/>
    <s v="600 x 900"/>
    <n v="4"/>
    <n v="250"/>
    <n v="3.7800000000000007E-2"/>
    <s v="Proprint"/>
    <n v="54"/>
    <n v="86"/>
    <n v="42"/>
    <n v="12"/>
    <n v="21.666666666666668"/>
    <n v="0.42260399999999998"/>
    <n v="22000"/>
    <s v="Writer A4 Classic  Mrp 104"/>
    <s v="86.00X42.00"/>
    <x v="21"/>
    <s v="Index-[210 x 285]"/>
    <s v="000113"/>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8"/>
    <s v="*00061"/>
    <s v="*00061"/>
    <s v="*00029"/>
    <s v="000169"/>
  </r>
  <r>
    <s v="000114"/>
    <s v="Writer A4 Classic  Mrp 104 [Unrulled]-260 page"/>
    <s v="Writer A4 Classic  Mrp 104 [Unrulled]-260 page"/>
    <s v="*11106"/>
    <s v="*06018"/>
    <n v="0"/>
    <n v="0"/>
    <n v="1114"/>
    <m/>
    <s v="*05036"/>
    <s v="*18005"/>
    <m/>
    <s v="Writer A4 Classic  Mrp 104 [Unrulled]-260 page"/>
    <s v="*25019"/>
    <m/>
    <s v="NULL"/>
    <s v="NULL"/>
    <s v="NULL"/>
    <s v="NULL"/>
    <s v="NULL"/>
    <s v="NULL"/>
    <s v="F"/>
    <s v="000001"/>
    <s v="GetDate()"/>
    <s v="NULL"/>
    <s v="NULL"/>
    <s v="N"/>
    <s v="N"/>
    <s v="000114"/>
    <m/>
    <s v="Rulling-Unrulled-[210 x 285]"/>
    <s v="000213"/>
    <s v="21.667"/>
    <x v="28"/>
    <s v="000169"/>
    <s v="0.250"/>
    <x v="8"/>
    <s v="000159"/>
    <s v="0.333"/>
    <s v="0.333"/>
    <s v="Writer A4 Classic  Mrp 104"/>
    <s v="Writer A4 Classic  Mrp 104"/>
    <n v="1000"/>
    <s v="210 x 285"/>
    <n v="260"/>
    <n v="4"/>
    <s v="Index"/>
    <s v="Unrulled"/>
    <s v="Perfect binding"/>
    <n v="4"/>
    <n v="20"/>
    <s v="4+2"/>
    <s v="Full"/>
    <s v="WB"/>
    <n v="280"/>
    <s v="600 x 900"/>
    <n v="4"/>
    <n v="250"/>
    <n v="3.7800000000000007E-2"/>
    <s v="Proprint"/>
    <n v="54"/>
    <n v="86"/>
    <n v="42"/>
    <n v="12"/>
    <n v="21.666666666666668"/>
    <n v="0.42260399999999998"/>
    <n v="22000"/>
    <s v="Writer A4 Classic  Mrp 104"/>
    <s v="86.00X42.00"/>
    <x v="22"/>
    <s v="Index-[210 x 285]"/>
    <s v="000114"/>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8"/>
    <s v="*00061"/>
    <s v="*00061"/>
    <s v="*00029"/>
    <s v="000169"/>
  </r>
  <r>
    <s v="000115"/>
    <s v="Writer A4 Classic  Mrp 124 [Single Line]-324 page"/>
    <s v="Writer A4 Classic  Mrp 124 [Single Line]-324 page"/>
    <s v="*11106"/>
    <s v="*06018"/>
    <n v="0"/>
    <n v="0"/>
    <n v="1115"/>
    <m/>
    <s v="*05035"/>
    <s v="*18005"/>
    <m/>
    <s v="Writer A4 Classic  Mrp 124 [Single Line]-324 page"/>
    <s v="*25019"/>
    <m/>
    <s v="NULL"/>
    <s v="NULL"/>
    <s v="NULL"/>
    <s v="NULL"/>
    <s v="NULL"/>
    <s v="NULL"/>
    <s v="F"/>
    <s v="000001"/>
    <s v="GetDate()"/>
    <s v="NULL"/>
    <s v="NULL"/>
    <s v="N"/>
    <s v="N"/>
    <s v="000115"/>
    <m/>
    <s v="Rulling-Single line-[210 x 285]"/>
    <s v="000210"/>
    <s v="27.000"/>
    <x v="29"/>
    <s v="000170"/>
    <s v="0.250"/>
    <x v="8"/>
    <s v="000159"/>
    <s v="0.333"/>
    <s v="0.333"/>
    <s v="Writer A4 Classic  Mrp 124"/>
    <s v="Writer A4 Classic  Mrp 124"/>
    <n v="1000"/>
    <s v="210 x 285"/>
    <n v="324"/>
    <n v="4"/>
    <s v="Index"/>
    <s v="Single line"/>
    <s v="Perfect binding"/>
    <n v="3"/>
    <n v="15"/>
    <s v="4+2"/>
    <s v="Full"/>
    <s v="WB"/>
    <n v="280"/>
    <s v="600 x 900"/>
    <n v="4"/>
    <n v="250"/>
    <n v="3.7800000000000007E-2"/>
    <s v="Proprint"/>
    <n v="54"/>
    <n v="86"/>
    <n v="42"/>
    <n v="12"/>
    <n v="27"/>
    <n v="0.52662960000000003"/>
    <n v="27333.333333333332"/>
    <s v="Writer A4 Classic  Mrp 124"/>
    <s v="86.00X42.00"/>
    <x v="21"/>
    <s v="Index-[210 x 285]"/>
    <s v="000115"/>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8"/>
    <s v="*00061"/>
    <s v="*00061"/>
    <s v="*00029"/>
    <s v="000170"/>
  </r>
  <r>
    <s v="000116"/>
    <s v="Writer A4 Classic  Mrp 124 [Unrulled]-324 page"/>
    <s v="Writer A4 Classic  Mrp 124 [Unrulled]-324 page"/>
    <s v="*11106"/>
    <s v="*06018"/>
    <n v="0"/>
    <n v="0"/>
    <n v="1116"/>
    <m/>
    <s v="*05036"/>
    <s v="*18005"/>
    <m/>
    <s v="Writer A4 Classic  Mrp 124 [Unrulled]-324 page"/>
    <s v="*25019"/>
    <m/>
    <s v="NULL"/>
    <s v="NULL"/>
    <s v="NULL"/>
    <s v="NULL"/>
    <s v="NULL"/>
    <s v="NULL"/>
    <s v="F"/>
    <s v="000001"/>
    <s v="GetDate()"/>
    <s v="NULL"/>
    <s v="NULL"/>
    <s v="N"/>
    <s v="N"/>
    <s v="000116"/>
    <m/>
    <s v="Rulling-Unrulled-[210 x 285]"/>
    <s v="000213"/>
    <s v="27.000"/>
    <x v="29"/>
    <s v="000170"/>
    <s v="0.250"/>
    <x v="8"/>
    <s v="000159"/>
    <s v="0.333"/>
    <s v="0.333"/>
    <s v="Writer A4 Classic  Mrp 124"/>
    <s v="Writer A4 Classic  Mrp 124"/>
    <n v="1000"/>
    <s v="210 x 285"/>
    <n v="324"/>
    <n v="4"/>
    <s v="Index"/>
    <s v="Unrulled"/>
    <s v="Perfect binding"/>
    <n v="3"/>
    <n v="15"/>
    <s v="4+2"/>
    <s v="Full"/>
    <s v="WB"/>
    <n v="280"/>
    <s v="600 x 900"/>
    <n v="4"/>
    <n v="250"/>
    <n v="3.7800000000000007E-2"/>
    <s v="Proprint"/>
    <n v="54"/>
    <n v="86"/>
    <n v="42"/>
    <n v="12"/>
    <n v="27"/>
    <n v="0.52662960000000003"/>
    <n v="27333.333333333332"/>
    <s v="Writer A4 Classic  Mrp 124"/>
    <s v="86.00X42.00"/>
    <x v="22"/>
    <s v="Index-[210 x 285]"/>
    <s v="000116"/>
    <n v="0.33333333333333331"/>
    <s v="Proprint-54gsm-33.86in-(86.00cm)-Reel-Premium"/>
    <s v="Proprint-54gsm-33.86in-(86.00cm)-Reel-Premium"/>
    <s v="R"/>
    <s v="P"/>
    <n v="42"/>
    <n v="86"/>
    <n v="16.54"/>
    <n v="33.86"/>
    <s v="*15004"/>
    <n v="54"/>
    <s v="Proprint"/>
    <s v="Premium"/>
    <n v="9.7560000000000002"/>
    <n v="5"/>
    <n v="70"/>
    <s v="*16003"/>
    <n v="1.35"/>
    <s v="C"/>
    <s v="000001"/>
    <s v="GetDate()"/>
    <s v="NULL"/>
    <s v="NULL"/>
    <s v="N"/>
    <s v="N"/>
    <s v="Uncoated"/>
    <m/>
    <m/>
    <s v="*11106"/>
    <s v="*06018"/>
    <s v="*00061"/>
    <s v="*00061"/>
    <s v="*00029"/>
    <s v="000170"/>
  </r>
  <r>
    <s v="000117"/>
    <s v="Writer Long Book Classic  Mrp 16 [Single line]-32 page"/>
    <s v="Writer Long Book Classic  Mrp 16 [Single line]-32 page"/>
    <s v="*11101"/>
    <s v="*06016"/>
    <n v="0"/>
    <n v="0"/>
    <n v="1117"/>
    <m/>
    <s v="*05035"/>
    <s v="*18005"/>
    <m/>
    <s v="Writer Long Book Classic  Mrp 16 [Single line]-32 page"/>
    <s v="*25019"/>
    <m/>
    <s v="NULL"/>
    <s v="NULL"/>
    <s v="NULL"/>
    <s v="NULL"/>
    <s v="NULL"/>
    <s v="NULL"/>
    <s v="F"/>
    <s v="000001"/>
    <s v="GetDate()"/>
    <s v="NULL"/>
    <s v="NULL"/>
    <s v="N"/>
    <s v="N"/>
    <s v="000117"/>
    <m/>
    <s v="Rulling-Single line-[168 x 265]"/>
    <s v="000207"/>
    <s v="2.667"/>
    <x v="30"/>
    <s v="000212"/>
    <s v="0.167"/>
    <x v="1"/>
    <s v="000163"/>
    <s v="0.333"/>
    <s v="0.333"/>
    <s v="Writer Long Book Classic  Mrp 16"/>
    <s v="Writer Long Book Classic  Mrp 16"/>
    <n v="1000"/>
    <s v="168 x 265"/>
    <n v="32"/>
    <n v="4"/>
    <s v="Index"/>
    <s v="Single line"/>
    <s v="Pining"/>
    <n v="20"/>
    <n v="100"/>
    <s v="4+0"/>
    <s v="Half Lamin"/>
    <s v="GB"/>
    <n v="263"/>
    <s v="805 x 700"/>
    <n v="6"/>
    <n v="166.66666666666666"/>
    <n v="2.4700083333333334E-2"/>
    <s v="Proprint"/>
    <n v="54"/>
    <n v="80"/>
    <n v="34.5"/>
    <n v="12"/>
    <n v="2.6666666666666665"/>
    <n v="3.9744000000000002E-2"/>
    <n v="3000"/>
    <s v="Writer Long Book Classic  Mrp 24, 50"/>
    <s v="80.00X34.50"/>
    <x v="3"/>
    <s v="Index-[168 x 265]"/>
    <s v="000117"/>
    <n v="0.33333333333333331"/>
    <s v="Proprint-54gsm-31.50in-(80.00cm)-Reel-Premium"/>
    <s v="Proprint-54gsm-31.50in-(80.00cm)-Reel-Premium"/>
    <s v="R"/>
    <s v="P"/>
    <n v="34.5"/>
    <n v="80"/>
    <n v="13.58"/>
    <n v="31.5"/>
    <s v="*15004"/>
    <n v="54"/>
    <s v="Proprint"/>
    <s v="Premium"/>
    <n v="7.4509999999999996"/>
    <n v="7"/>
    <n v="70"/>
    <s v="*16003"/>
    <n v="1.35"/>
    <s v="C"/>
    <s v="000001"/>
    <s v="GetDate()"/>
    <s v="NULL"/>
    <s v="NULL"/>
    <s v="N"/>
    <s v="N"/>
    <s v="Uncoated"/>
    <m/>
    <m/>
    <s v="*11101"/>
    <s v="*06016"/>
    <s v="*00060"/>
    <s v="*00060"/>
    <s v="*00027"/>
    <s v="000212"/>
  </r>
  <r>
    <s v="000118"/>
    <s v="Writer Long Book Classic  Mrp 16 [Hindi /Geometry]-32 page"/>
    <s v="Writer Long Book Classic  Mrp 16 [Hindi /Geometry]-32 page"/>
    <s v="*11101"/>
    <s v="*06016"/>
    <n v="0"/>
    <n v="0"/>
    <n v="1118"/>
    <m/>
    <s v="*05033"/>
    <s v="*18005"/>
    <m/>
    <s v="Writer Long Book Classic  Mrp 16 [Hindi /Geometry]-32 page"/>
    <s v="*25019"/>
    <m/>
    <s v="NULL"/>
    <s v="NULL"/>
    <s v="NULL"/>
    <s v="NULL"/>
    <s v="NULL"/>
    <s v="NULL"/>
    <s v="F"/>
    <s v="000001"/>
    <s v="GetDate()"/>
    <s v="NULL"/>
    <s v="NULL"/>
    <s v="N"/>
    <s v="N"/>
    <s v="000118"/>
    <m/>
    <s v="Rulling-Hindi /Geometry-[168 x 265]"/>
    <s v="000216"/>
    <s v="2.667"/>
    <x v="30"/>
    <s v="000212"/>
    <s v="0.167"/>
    <x v="1"/>
    <s v="000163"/>
    <s v="0.333"/>
    <s v="0.333"/>
    <s v="Writer Long Book Classic  Mrp 16"/>
    <s v="Writer Long Book Classic  Mrp 16"/>
    <n v="1000"/>
    <s v="168 x 265"/>
    <n v="32"/>
    <n v="4"/>
    <s v="Index"/>
    <s v="Hindi /Geometry"/>
    <s v="Pining"/>
    <n v="20"/>
    <n v="100"/>
    <s v="4+0"/>
    <s v="Half Lamin"/>
    <s v="GB"/>
    <n v="263"/>
    <s v="805 x 700"/>
    <n v="6"/>
    <n v="166.66666666666666"/>
    <n v="2.4700083333333334E-2"/>
    <s v="Proprint"/>
    <n v="54"/>
    <n v="80"/>
    <n v="34.5"/>
    <n v="12"/>
    <n v="2.6666666666666665"/>
    <n v="3.9744000000000002E-2"/>
    <n v="3000"/>
    <s v="Writer Long Book Classic  Mrp 24, 50"/>
    <s v="80.00X34.50"/>
    <x v="5"/>
    <s v="Index-[168 x 265]"/>
    <s v="000118"/>
    <n v="0.33333333333333331"/>
    <s v="Proprint-54gsm-31.50in-(80.00cm)-Reel-Premium"/>
    <s v="Proprint-54gsm-31.50in-(80.00cm)-Reel-Premium"/>
    <s v="R"/>
    <s v="P"/>
    <n v="34.5"/>
    <n v="80"/>
    <n v="13.58"/>
    <n v="31.5"/>
    <s v="*15004"/>
    <n v="54"/>
    <s v="Proprint"/>
    <s v="Premium"/>
    <n v="7.4509999999999996"/>
    <n v="7"/>
    <n v="70"/>
    <s v="*16003"/>
    <n v="1.35"/>
    <s v="C"/>
    <s v="000001"/>
    <s v="GetDate()"/>
    <s v="NULL"/>
    <s v="NULL"/>
    <s v="N"/>
    <s v="N"/>
    <s v="Uncoated"/>
    <m/>
    <m/>
    <s v="*11101"/>
    <s v="*06016"/>
    <s v="*00060"/>
    <s v="*00060"/>
    <s v="*00027"/>
    <s v="000212"/>
  </r>
  <r>
    <s v="000119"/>
    <s v="Writer Long Book Classic  Mrp 24 [Single line]-60 page"/>
    <s v="Writer Long Book Classic  Mrp 24 [Single line]-60 page"/>
    <s v="*11101"/>
    <s v="*06016"/>
    <n v="0"/>
    <n v="0"/>
    <n v="1119"/>
    <m/>
    <s v="*05035"/>
    <s v="*18005"/>
    <m/>
    <s v="Writer Long Book Classic  Mrp 24 [Single line]-60 page"/>
    <s v="*25019"/>
    <m/>
    <s v="NULL"/>
    <s v="NULL"/>
    <s v="NULL"/>
    <s v="NULL"/>
    <s v="NULL"/>
    <s v="NULL"/>
    <s v="F"/>
    <s v="000001"/>
    <s v="GetDate()"/>
    <s v="NULL"/>
    <s v="NULL"/>
    <s v="N"/>
    <s v="N"/>
    <s v="000119"/>
    <m/>
    <s v="Rulling-Single line-[168 x 265]"/>
    <s v="000207"/>
    <s v="5.000"/>
    <x v="31"/>
    <s v="000201"/>
    <s v="0.167"/>
    <x v="1"/>
    <s v="000163"/>
    <s v="0.333"/>
    <s v="0.333"/>
    <s v="Writer Long Book Classic  Mrp 24"/>
    <s v="Writer Long Book Classic  Mrp 24, 50"/>
    <n v="1000"/>
    <s v="168 x 265"/>
    <n v="60"/>
    <n v="4"/>
    <s v="Index"/>
    <s v="Single line"/>
    <s v="Pining"/>
    <n v="15"/>
    <n v="75"/>
    <s v="4+0"/>
    <s v="Half Lamin"/>
    <s v="GB"/>
    <n v="263"/>
    <s v="805 x 700"/>
    <n v="6"/>
    <n v="166.66666666666666"/>
    <n v="2.4700083333333334E-2"/>
    <s v="Proprint"/>
    <n v="54"/>
    <n v="80"/>
    <n v="34.5"/>
    <n v="12"/>
    <n v="5"/>
    <n v="7.4520000000000017E-2"/>
    <n v="5333.333333333333"/>
    <s v="Writer Long Book Classic  Mrp 24, 50"/>
    <s v="80.00X34.50"/>
    <x v="3"/>
    <s v="Index-[168 x 265]"/>
    <s v="000119"/>
    <n v="0.33333333333333331"/>
    <s v="Proprint-54gsm-31.50in-(80.00cm)-Reel-Premium"/>
    <s v="Proprint-54gsm-31.50in-(80.00cm)-Reel-Premium"/>
    <s v="R"/>
    <s v="P"/>
    <n v="34.5"/>
    <n v="80"/>
    <n v="13.58"/>
    <n v="31.5"/>
    <s v="*15004"/>
    <n v="54"/>
    <s v="Proprint"/>
    <s v="Premium"/>
    <n v="7.4509999999999996"/>
    <n v="7"/>
    <n v="70"/>
    <s v="*16003"/>
    <n v="1.35"/>
    <s v="C"/>
    <s v="000001"/>
    <s v="GetDate()"/>
    <s v="NULL"/>
    <s v="NULL"/>
    <s v="N"/>
    <s v="N"/>
    <s v="Uncoated"/>
    <m/>
    <m/>
    <s v="*11101"/>
    <s v="*06016"/>
    <s v="*00060"/>
    <s v="*00060"/>
    <s v="*00027"/>
    <s v="000201"/>
  </r>
  <r>
    <s v="000120"/>
    <s v="Writer Long Book Classic  Mrp 24 [Hindi /Geometry]-60 page"/>
    <s v="Writer Long Book Classic  Mrp 24 [Hindi /Geometry]-60 page"/>
    <s v="*11101"/>
    <s v="*06016"/>
    <n v="0"/>
    <n v="0"/>
    <n v="1120"/>
    <m/>
    <s v="*05033"/>
    <s v="*18005"/>
    <m/>
    <s v="Writer Long Book Classic  Mrp 24 [Hindi /Geometry]-60 page"/>
    <s v="*25019"/>
    <m/>
    <s v="NULL"/>
    <s v="NULL"/>
    <s v="NULL"/>
    <s v="NULL"/>
    <s v="NULL"/>
    <s v="NULL"/>
    <s v="F"/>
    <s v="000001"/>
    <s v="GetDate()"/>
    <s v="NULL"/>
    <s v="NULL"/>
    <s v="N"/>
    <s v="N"/>
    <s v="000120"/>
    <m/>
    <s v="Rulling-Hindi /Geometry-[168 x 265]"/>
    <s v="000216"/>
    <s v="5.000"/>
    <x v="31"/>
    <s v="000201"/>
    <s v="0.167"/>
    <x v="1"/>
    <s v="000163"/>
    <s v="0.333"/>
    <s v="0.333"/>
    <s v="Writer Long Book Classic  Mrp 24"/>
    <s v="Writer Long Book Classic  Mrp 24, 50"/>
    <n v="1000"/>
    <s v="168 x 265"/>
    <n v="60"/>
    <n v="4"/>
    <s v="Index"/>
    <s v="Hindi /Geometry"/>
    <s v="Pining"/>
    <n v="15"/>
    <n v="75"/>
    <s v="4+0"/>
    <s v="Half Lamin"/>
    <s v="GB"/>
    <n v="263"/>
    <s v="805 x 700"/>
    <n v="6"/>
    <n v="166.66666666666666"/>
    <n v="2.4700083333333334E-2"/>
    <s v="Proprint"/>
    <n v="54"/>
    <n v="80"/>
    <n v="34.5"/>
    <n v="12"/>
    <n v="5"/>
    <n v="7.4520000000000017E-2"/>
    <n v="5333.333333333333"/>
    <s v="Writer Long Book Classic  Mrp 24, 50"/>
    <s v="80.00X34.50"/>
    <x v="5"/>
    <s v="Index-[168 x 265]"/>
    <s v="000120"/>
    <n v="0.33333333333333331"/>
    <s v="Proprint-54gsm-31.50in-(80.00cm)-Reel-Premium"/>
    <s v="Proprint-54gsm-31.50in-(80.00cm)-Reel-Premium"/>
    <s v="R"/>
    <s v="P"/>
    <n v="34.5"/>
    <n v="80"/>
    <n v="13.58"/>
    <n v="31.5"/>
    <s v="*15004"/>
    <n v="54"/>
    <s v="Proprint"/>
    <s v="Premium"/>
    <n v="7.4509999999999996"/>
    <n v="7"/>
    <n v="70"/>
    <s v="*16003"/>
    <n v="1.35"/>
    <s v="C"/>
    <s v="000001"/>
    <s v="GetDate()"/>
    <s v="NULL"/>
    <s v="NULL"/>
    <s v="N"/>
    <s v="N"/>
    <s v="Uncoated"/>
    <m/>
    <m/>
    <s v="*11101"/>
    <s v="*06016"/>
    <s v="*00060"/>
    <s v="*00060"/>
    <s v="*00027"/>
    <s v="000201"/>
  </r>
  <r>
    <s v="000121"/>
    <s v="Writer Long Book Classic  Mrp 32 [Single line]-92 page"/>
    <s v="Writer Long Book Classic  Mrp 32 [Single line]-92 page"/>
    <s v="*11101"/>
    <s v="*06016"/>
    <n v="0"/>
    <n v="0"/>
    <n v="1121"/>
    <m/>
    <s v="*05035"/>
    <s v="*18005"/>
    <m/>
    <s v="Writer Long Book Classic  Mrp 32 [Single line]-92 page"/>
    <s v="*25019"/>
    <m/>
    <s v="NULL"/>
    <s v="NULL"/>
    <s v="NULL"/>
    <s v="NULL"/>
    <s v="NULL"/>
    <s v="NULL"/>
    <s v="F"/>
    <s v="000001"/>
    <s v="GetDate()"/>
    <s v="NULL"/>
    <s v="NULL"/>
    <s v="N"/>
    <s v="N"/>
    <s v="000121"/>
    <m/>
    <s v="Rulling-Single line-[168 x 265]"/>
    <s v="000207"/>
    <s v="7.667"/>
    <x v="32"/>
    <s v="000202"/>
    <s v="0.167"/>
    <x v="1"/>
    <s v="000163"/>
    <s v="0.333"/>
    <s v="0.333"/>
    <s v="Writer Long Book Classic  Mrp 32"/>
    <s v="Writer Long Book Classic  Mrp 32"/>
    <n v="1000"/>
    <s v="168 x 265"/>
    <n v="92"/>
    <n v="4"/>
    <s v="Index"/>
    <s v="Single line"/>
    <s v="Pining"/>
    <n v="12"/>
    <n v="60"/>
    <s v="4+0"/>
    <s v="Half Lamin"/>
    <s v="GB"/>
    <n v="263"/>
    <s v="805 x 700"/>
    <n v="6"/>
    <n v="166.66666666666666"/>
    <n v="2.4700083333333334E-2"/>
    <s v="Proprint"/>
    <n v="54"/>
    <n v="80"/>
    <n v="34.5"/>
    <n v="12"/>
    <n v="7.666666666666667"/>
    <n v="0.11426400000000002"/>
    <n v="8000"/>
    <s v="Writer Long Book Classic  Mrp 32"/>
    <s v="80.00X34.50"/>
    <x v="3"/>
    <s v="Index-[168 x 265]"/>
    <s v="000121"/>
    <n v="0.33333333333333331"/>
    <s v="Proprint-54gsm-31.50in-(80.00cm)-Reel-Premium"/>
    <s v="Proprint-54gsm-31.50in-(80.00cm)-Reel-Premium"/>
    <s v="R"/>
    <s v="P"/>
    <n v="34.5"/>
    <n v="80"/>
    <n v="13.58"/>
    <n v="31.5"/>
    <s v="*15004"/>
    <n v="54"/>
    <s v="Proprint"/>
    <s v="Premium"/>
    <n v="7.4509999999999996"/>
    <n v="7"/>
    <n v="70"/>
    <s v="*16003"/>
    <n v="1.35"/>
    <s v="C"/>
    <s v="000001"/>
    <s v="GetDate()"/>
    <s v="NULL"/>
    <s v="NULL"/>
    <s v="N"/>
    <s v="N"/>
    <s v="Uncoated"/>
    <m/>
    <m/>
    <s v="*11101"/>
    <s v="*06016"/>
    <s v="*00060"/>
    <s v="*00060"/>
    <s v="*00027"/>
    <s v="000202"/>
  </r>
  <r>
    <s v="000122"/>
    <s v="Writer Long Book Classic  Mrp 32 [Hindi /Geometry]-92 page"/>
    <s v="Writer Long Book Classic  Mrp 32 [Hindi /Geometry]-92 page"/>
    <s v="*11101"/>
    <s v="*06016"/>
    <n v="0"/>
    <n v="0"/>
    <n v="1122"/>
    <m/>
    <s v="*05033"/>
    <s v="*18005"/>
    <m/>
    <s v="Writer Long Book Classic  Mrp 32 [Hindi /Geometry]-92 page"/>
    <s v="*25019"/>
    <m/>
    <s v="NULL"/>
    <s v="NULL"/>
    <s v="NULL"/>
    <s v="NULL"/>
    <s v="NULL"/>
    <s v="NULL"/>
    <s v="F"/>
    <s v="000001"/>
    <s v="GetDate()"/>
    <s v="NULL"/>
    <s v="NULL"/>
    <s v="N"/>
    <s v="N"/>
    <s v="000122"/>
    <m/>
    <s v="Rulling-Hindi /Geometry-[168 x 265]"/>
    <s v="000216"/>
    <s v="7.667"/>
    <x v="32"/>
    <s v="000202"/>
    <s v="0.167"/>
    <x v="1"/>
    <s v="000163"/>
    <s v="0.333"/>
    <s v="0.333"/>
    <s v="Writer Long Book Classic  Mrp 32"/>
    <s v="Writer Long Book Classic  Mrp 32"/>
    <n v="1000"/>
    <s v="168 x 265"/>
    <n v="92"/>
    <n v="4"/>
    <s v="Index"/>
    <s v="Hindi /Geometry"/>
    <s v="Pining"/>
    <n v="12"/>
    <n v="60"/>
    <s v="4+0"/>
    <s v="Half Lamin"/>
    <s v="GB"/>
    <n v="263"/>
    <s v="805 x 700"/>
    <n v="6"/>
    <n v="166.66666666666666"/>
    <n v="2.4700083333333334E-2"/>
    <s v="Proprint"/>
    <n v="54"/>
    <n v="80"/>
    <n v="34.5"/>
    <n v="12"/>
    <n v="7.666666666666667"/>
    <n v="0.11426400000000002"/>
    <n v="8000"/>
    <s v="Writer Long Book Classic  Mrp 32"/>
    <s v="80.00X34.50"/>
    <x v="5"/>
    <s v="Index-[168 x 265]"/>
    <s v="000122"/>
    <n v="0.33333333333333331"/>
    <s v="Proprint-54gsm-31.50in-(80.00cm)-Reel-Premium"/>
    <s v="Proprint-54gsm-31.50in-(80.00cm)-Reel-Premium"/>
    <s v="R"/>
    <s v="P"/>
    <n v="34.5"/>
    <n v="80"/>
    <n v="13.58"/>
    <n v="31.5"/>
    <s v="*15004"/>
    <n v="54"/>
    <s v="Proprint"/>
    <s v="Premium"/>
    <n v="7.4509999999999996"/>
    <n v="7"/>
    <n v="70"/>
    <s v="*16003"/>
    <n v="1.35"/>
    <s v="C"/>
    <s v="000001"/>
    <s v="GetDate()"/>
    <s v="NULL"/>
    <s v="NULL"/>
    <s v="N"/>
    <s v="N"/>
    <s v="Uncoated"/>
    <m/>
    <m/>
    <s v="*11101"/>
    <s v="*06016"/>
    <s v="*00060"/>
    <s v="*00060"/>
    <s v="*00027"/>
    <s v="000202"/>
  </r>
  <r>
    <s v="000123"/>
    <s v="Writer Long Book Classic  Mrp  50 [Single line]-160 page"/>
    <s v="Writer Long Book Classic  Mrp  50 [Single line]-160 page"/>
    <s v="*11101"/>
    <s v="*06016"/>
    <n v="0"/>
    <n v="0"/>
    <n v="1123"/>
    <m/>
    <s v="*05035"/>
    <s v="*18005"/>
    <m/>
    <s v="Writer Long Book Classic  Mrp  50 [Single line]-160 page"/>
    <s v="*25019"/>
    <m/>
    <s v="NULL"/>
    <s v="NULL"/>
    <s v="NULL"/>
    <s v="NULL"/>
    <s v="NULL"/>
    <s v="NULL"/>
    <s v="F"/>
    <s v="000001"/>
    <s v="GetDate()"/>
    <s v="NULL"/>
    <s v="NULL"/>
    <s v="N"/>
    <s v="N"/>
    <s v="000123"/>
    <m/>
    <s v="Rulling-Single line-[168 x 265]"/>
    <s v="000207"/>
    <s v="13.333"/>
    <x v="31"/>
    <s v="000201"/>
    <s v="0.167"/>
    <x v="1"/>
    <s v="000163"/>
    <s v="0.333"/>
    <s v="0.333"/>
    <s v="Writer Long Book Classic  Mrp  50"/>
    <s v="Writer Long Book Classic  Mrp 24, 50"/>
    <n v="1000"/>
    <s v="168 x 265"/>
    <n v="160"/>
    <n v="4"/>
    <s v="Index"/>
    <s v="Single line"/>
    <s v="Pining"/>
    <n v="8"/>
    <n v="40"/>
    <s v="4+0"/>
    <s v="Half Lamin"/>
    <s v="GB"/>
    <n v="263"/>
    <s v="805 x 700"/>
    <n v="6"/>
    <n v="166.66666666666666"/>
    <n v="2.4700083333333334E-2"/>
    <s v="Proprint"/>
    <n v="54"/>
    <n v="80"/>
    <n v="34.5"/>
    <n v="12"/>
    <n v="13.333333333333334"/>
    <n v="0.19872000000000004"/>
    <n v="13666.666666666666"/>
    <s v="Writer Long Book Classic  Mrp 24, 50"/>
    <s v="80.00X34.50"/>
    <x v="3"/>
    <s v="Index-[168 x 265]"/>
    <s v="000123"/>
    <n v="0.33333333333333331"/>
    <s v="Proprint-54gsm-31.50in-(80.00cm)-Reel-Premium"/>
    <s v="Proprint-54gsm-31.50in-(80.00cm)-Reel-Premium"/>
    <s v="R"/>
    <s v="P"/>
    <n v="34.5"/>
    <n v="80"/>
    <n v="13.58"/>
    <n v="31.5"/>
    <s v="*15004"/>
    <n v="54"/>
    <s v="Proprint"/>
    <s v="Premium"/>
    <n v="7.4509999999999996"/>
    <n v="7"/>
    <n v="70"/>
    <s v="*16003"/>
    <n v="1.35"/>
    <s v="C"/>
    <s v="000001"/>
    <s v="GetDate()"/>
    <s v="NULL"/>
    <s v="NULL"/>
    <s v="N"/>
    <s v="N"/>
    <s v="Uncoated"/>
    <m/>
    <m/>
    <s v="*11101"/>
    <s v="*06016"/>
    <s v="*00060"/>
    <s v="*00060"/>
    <s v="*00027"/>
    <s v="000201"/>
  </r>
  <r>
    <s v="000124"/>
    <s v="Writer Long Book Classic  Mrp  50 [Hindi /Geometry]-160 page"/>
    <s v="Writer Long Book Classic  Mrp  50 [Hindi /Geometry]-160 page"/>
    <s v="*11101"/>
    <s v="*06016"/>
    <n v="0"/>
    <n v="0"/>
    <n v="1124"/>
    <m/>
    <s v="*05033"/>
    <s v="*18005"/>
    <m/>
    <s v="Writer Long Book Classic  Mrp  50 [Hindi /Geometry]-160 page"/>
    <s v="*25019"/>
    <m/>
    <s v="NULL"/>
    <s v="NULL"/>
    <s v="NULL"/>
    <s v="NULL"/>
    <s v="NULL"/>
    <s v="NULL"/>
    <s v="F"/>
    <s v="000001"/>
    <s v="GetDate()"/>
    <s v="NULL"/>
    <s v="NULL"/>
    <s v="N"/>
    <s v="N"/>
    <s v="000124"/>
    <m/>
    <s v="Rulling-Hindi /Geometry-[168 x 265]"/>
    <s v="000216"/>
    <s v="13.333"/>
    <x v="31"/>
    <s v="000201"/>
    <s v="0.167"/>
    <x v="1"/>
    <s v="000163"/>
    <s v="0.333"/>
    <s v="0.333"/>
    <s v="Writer Long Book Classic  Mrp  50"/>
    <s v="Writer Long Book Classic  Mrp 24, 50"/>
    <n v="1000"/>
    <s v="168 x 265"/>
    <n v="160"/>
    <n v="4"/>
    <s v="Index"/>
    <s v="Hindi /Geometry"/>
    <s v="Pining"/>
    <n v="8"/>
    <n v="40"/>
    <s v="4+0"/>
    <s v="Half Lamin"/>
    <s v="GB"/>
    <n v="263"/>
    <s v="805 x 700"/>
    <n v="6"/>
    <n v="166.66666666666666"/>
    <n v="2.4700083333333334E-2"/>
    <s v="Proprint"/>
    <n v="54"/>
    <n v="80"/>
    <n v="34.5"/>
    <n v="12"/>
    <n v="13.333333333333334"/>
    <n v="0.19872000000000004"/>
    <n v="13666.666666666666"/>
    <s v="Writer Long Book Classic  Mrp 24, 50"/>
    <s v="80.00X34.50"/>
    <x v="5"/>
    <s v="Index-[168 x 265]"/>
    <s v="000124"/>
    <n v="0.33333333333333331"/>
    <s v="Proprint-54gsm-31.50in-(80.00cm)-Reel-Premium"/>
    <s v="Proprint-54gsm-31.50in-(80.00cm)-Reel-Premium"/>
    <s v="R"/>
    <s v="P"/>
    <n v="34.5"/>
    <n v="80"/>
    <n v="13.58"/>
    <n v="31.5"/>
    <s v="*15005"/>
    <n v="54"/>
    <s v="Proprint"/>
    <s v="Premium"/>
    <n v="7.4509999999999996"/>
    <n v="7"/>
    <n v="71"/>
    <s v="*16004"/>
    <n v="2.35"/>
    <s v="C"/>
    <s v="000002"/>
    <s v="GetDate()"/>
    <s v="NULL"/>
    <s v="NULL"/>
    <s v="N"/>
    <s v="N"/>
    <s v="Uncoated"/>
    <m/>
    <m/>
    <s v="*11101"/>
    <s v="*06016"/>
    <s v="*00060"/>
    <s v="*00060"/>
    <e v="#N/A"/>
    <s v="000201"/>
  </r>
  <r>
    <s v="000125"/>
    <s v="Writer Long Book Classic  Mrp 66 [Single line]-212 page"/>
    <s v="Writer Long Book Classic  Mrp 66 [Single line]-212 page"/>
    <s v="*11101"/>
    <s v="*06016"/>
    <n v="0"/>
    <n v="0"/>
    <n v="1125"/>
    <m/>
    <s v="*05035"/>
    <s v="*18005"/>
    <m/>
    <s v="Writer Long Book Classic  Mrp 66 [Single line]-212 page"/>
    <s v="*25019"/>
    <m/>
    <s v="NULL"/>
    <s v="NULL"/>
    <s v="NULL"/>
    <s v="NULL"/>
    <s v="NULL"/>
    <s v="NULL"/>
    <s v="F"/>
    <s v="000001"/>
    <s v="GetDate()"/>
    <s v="NULL"/>
    <s v="NULL"/>
    <s v="N"/>
    <s v="N"/>
    <s v="000125"/>
    <m/>
    <s v="Rulling-Single line-[168 x 265]"/>
    <s v="000207"/>
    <s v="17.667"/>
    <x v="33"/>
    <s v="000203"/>
    <s v="0.167"/>
    <x v="1"/>
    <s v="000163"/>
    <s v="0.333"/>
    <s v="0.333"/>
    <s v="Writer Long Book Classic  Mrp 66"/>
    <s v="Writer Long Book Classic  Mrp 66,84"/>
    <n v="1000"/>
    <s v="168 x 265"/>
    <n v="212"/>
    <n v="4"/>
    <s v="Index"/>
    <s v="Single line"/>
    <s v="Pining"/>
    <n v="7"/>
    <n v="35"/>
    <s v="4+0"/>
    <s v="Half Lamin"/>
    <s v="GB"/>
    <n v="263"/>
    <s v="805 x 700"/>
    <n v="6"/>
    <n v="166.66666666666666"/>
    <n v="2.4700083333333334E-2"/>
    <s v="Proprint"/>
    <n v="54"/>
    <n v="80"/>
    <n v="34.5"/>
    <n v="12"/>
    <n v="17.666666666666668"/>
    <n v="0.26330400000000004"/>
    <n v="18000"/>
    <s v="Writer Long Book Classic  Mrp 66,84"/>
    <s v="80.00X34.50"/>
    <x v="3"/>
    <s v="Index-[168 x 265]"/>
    <s v="000125"/>
    <n v="0.33333333333333331"/>
    <s v="Proprint-54gsm-31.50in-(80.00cm)-Reel-Premium"/>
    <s v="Proprint-54gsm-31.50in-(80.00cm)-Reel-Premium"/>
    <s v="R"/>
    <s v="P"/>
    <n v="34.5"/>
    <n v="80"/>
    <n v="13.58"/>
    <n v="31.5"/>
    <s v="*15006"/>
    <n v="54"/>
    <s v="Proprint"/>
    <s v="Premium"/>
    <n v="7.4509999999999996"/>
    <n v="7"/>
    <n v="72"/>
    <s v="*16005"/>
    <n v="3.35"/>
    <s v="C"/>
    <s v="000003"/>
    <s v="GetDate()"/>
    <s v="NULL"/>
    <s v="NULL"/>
    <s v="N"/>
    <s v="N"/>
    <s v="Uncoated"/>
    <m/>
    <m/>
    <s v="*11101"/>
    <s v="*06016"/>
    <s v="*00060"/>
    <s v="*00060"/>
    <e v="#N/A"/>
    <s v="000203"/>
  </r>
  <r>
    <s v="000126"/>
    <s v="Writer Long Book Classic  Mrp 66 [Hindi /Geometry]-212 page"/>
    <s v="Writer Long Book Classic  Mrp 66 [Hindi /Geometry]-212 page"/>
    <s v="*11101"/>
    <s v="*06016"/>
    <n v="0"/>
    <n v="0"/>
    <n v="1126"/>
    <m/>
    <s v="*05033"/>
    <s v="*18005"/>
    <m/>
    <s v="Writer Long Book Classic  Mrp 66 [Hindi /Geometry]-212 page"/>
    <s v="*25019"/>
    <m/>
    <s v="NULL"/>
    <s v="NULL"/>
    <s v="NULL"/>
    <s v="NULL"/>
    <s v="NULL"/>
    <s v="NULL"/>
    <s v="F"/>
    <s v="000001"/>
    <s v="GetDate()"/>
    <s v="NULL"/>
    <s v="NULL"/>
    <s v="N"/>
    <s v="N"/>
    <s v="000126"/>
    <m/>
    <s v="Rulling-Hindi /Geometry-[168 x 265]"/>
    <s v="000216"/>
    <s v="17.667"/>
    <x v="33"/>
    <s v="000203"/>
    <s v="0.167"/>
    <x v="1"/>
    <s v="000163"/>
    <s v="0.333"/>
    <s v="0.333"/>
    <s v="Writer Long Book Classic  Mrp 66"/>
    <s v="Writer Long Book Classic  Mrp 66,84"/>
    <n v="1000"/>
    <s v="168 x 265"/>
    <n v="212"/>
    <n v="4"/>
    <s v="Index"/>
    <s v="Hindi /Geometry"/>
    <s v="Pining"/>
    <n v="7"/>
    <n v="35"/>
    <s v="4+0"/>
    <s v="Half Lamin"/>
    <s v="GB"/>
    <n v="263"/>
    <s v="805 x 700"/>
    <n v="6"/>
    <n v="166.66666666666666"/>
    <n v="2.4700083333333334E-2"/>
    <s v="Proprint"/>
    <n v="54"/>
    <n v="80"/>
    <n v="34.5"/>
    <n v="12"/>
    <n v="17.666666666666668"/>
    <n v="0.26330400000000004"/>
    <n v="18000"/>
    <s v="Writer Long Book Classic  Mrp 66,84"/>
    <s v="80.00X34.50"/>
    <x v="5"/>
    <s v="Index-[168 x 265]"/>
    <s v="000126"/>
    <n v="0.33333333333333331"/>
    <s v="Proprint-54gsm-31.50in-(80.00cm)-Reel-Premium"/>
    <s v="Proprint-54gsm-31.50in-(80.00cm)-Reel-Premium"/>
    <s v="R"/>
    <s v="P"/>
    <n v="34.5"/>
    <n v="80"/>
    <n v="13.58"/>
    <n v="31.5"/>
    <s v="*15007"/>
    <n v="54"/>
    <s v="Proprint"/>
    <s v="Premium"/>
    <n v="7.4509999999999996"/>
    <n v="7"/>
    <n v="73"/>
    <s v="*16006"/>
    <n v="4.3499999999999996"/>
    <s v="C"/>
    <s v="000004"/>
    <s v="GetDate()"/>
    <s v="NULL"/>
    <s v="NULL"/>
    <s v="N"/>
    <s v="N"/>
    <s v="Uncoated"/>
    <m/>
    <m/>
    <s v="*11101"/>
    <s v="*06016"/>
    <s v="*00060"/>
    <s v="*00060"/>
    <e v="#N/A"/>
    <s v="000203"/>
  </r>
  <r>
    <s v="000127"/>
    <s v="Writer Long Book Classic  Mrp 84 [Single line]-276 page"/>
    <s v="Writer Long Book Classic  Mrp 84 [Single line]-276 page"/>
    <s v="*11101"/>
    <s v="*06018"/>
    <n v="0"/>
    <n v="0"/>
    <n v="1127"/>
    <m/>
    <s v="*05035"/>
    <s v="*18005"/>
    <m/>
    <s v="Writer Long Book Classic  Mrp 84 [Single line]-276 page"/>
    <s v="*25019"/>
    <m/>
    <s v="NULL"/>
    <s v="NULL"/>
    <s v="NULL"/>
    <s v="NULL"/>
    <s v="NULL"/>
    <s v="NULL"/>
    <s v="F"/>
    <s v="000001"/>
    <s v="GetDate()"/>
    <s v="NULL"/>
    <s v="NULL"/>
    <s v="N"/>
    <s v="N"/>
    <s v="000127"/>
    <m/>
    <s v="Rulling-Single line-[168 x 265]"/>
    <s v="000207"/>
    <s v="23.000"/>
    <x v="33"/>
    <s v="000203"/>
    <s v="0.167"/>
    <x v="1"/>
    <s v="000163"/>
    <s v="0.333"/>
    <s v="0.333"/>
    <s v="Writer Long Book Classic  Mrp 84"/>
    <s v="Writer Long Book Classic  Mrp 66,84"/>
    <n v="1000"/>
    <s v="168 x 265"/>
    <n v="276"/>
    <n v="4"/>
    <s v="Index"/>
    <s v="Single line"/>
    <s v="Perfect binding"/>
    <n v="7"/>
    <n v="35"/>
    <s v="4+0"/>
    <s v="Half Lamin"/>
    <s v="GB"/>
    <n v="263"/>
    <s v="805 x 700"/>
    <n v="6"/>
    <n v="166.66666666666666"/>
    <n v="2.4700083333333334E-2"/>
    <s v="Proprint"/>
    <n v="54"/>
    <n v="80"/>
    <n v="34.5"/>
    <n v="12"/>
    <n v="23"/>
    <n v="0.34279200000000004"/>
    <n v="23333.333333333332"/>
    <s v="Writer Long Book Classic  Mrp 66,84"/>
    <s v="80.00X34.50"/>
    <x v="3"/>
    <s v="Index-[168 x 265]"/>
    <s v="000127"/>
    <n v="0.33333333333333331"/>
    <s v="Proprint-54gsm-31.50in-(80.00cm)-Reel-Premium"/>
    <s v="Proprint-54gsm-31.50in-(80.00cm)-Reel-Premium"/>
    <s v="R"/>
    <s v="P"/>
    <n v="34.5"/>
    <n v="80"/>
    <n v="13.58"/>
    <n v="31.5"/>
    <s v="*15008"/>
    <n v="54"/>
    <s v="Proprint"/>
    <s v="Premium"/>
    <n v="7.4509999999999996"/>
    <n v="7"/>
    <n v="74"/>
    <s v="*16007"/>
    <n v="5.35"/>
    <s v="C"/>
    <s v="000005"/>
    <s v="GetDate()"/>
    <s v="NULL"/>
    <s v="NULL"/>
    <s v="N"/>
    <s v="N"/>
    <s v="Uncoated"/>
    <m/>
    <m/>
    <s v="*11101"/>
    <s v="*06018"/>
    <s v="*00060"/>
    <s v="*00060"/>
    <e v="#N/A"/>
    <s v="000203"/>
  </r>
  <r>
    <s v="000128"/>
    <s v="Writer Long Book Classic  Mrp 84 [Hindi /Geometry]-276 page"/>
    <s v="Writer Long Book Classic  Mrp 84 [Hindi /Geometry]-276 page"/>
    <s v="*11101"/>
    <s v="*06018"/>
    <n v="0"/>
    <n v="0"/>
    <n v="1128"/>
    <m/>
    <s v="*05033"/>
    <s v="*18005"/>
    <m/>
    <s v="Writer Long Book Classic  Mrp 84 [Hindi /Geometry]-276 page"/>
    <s v="*25019"/>
    <m/>
    <s v="NULL"/>
    <s v="NULL"/>
    <s v="NULL"/>
    <s v="NULL"/>
    <s v="NULL"/>
    <s v="NULL"/>
    <s v="F"/>
    <s v="000001"/>
    <s v="GetDate()"/>
    <s v="NULL"/>
    <s v="NULL"/>
    <s v="N"/>
    <s v="N"/>
    <s v="000128"/>
    <m/>
    <s v="Rulling-Hindi /Geometry-[168 x 265]"/>
    <s v="000216"/>
    <s v="23.000"/>
    <x v="33"/>
    <s v="000203"/>
    <s v="0.167"/>
    <x v="1"/>
    <s v="000163"/>
    <s v="0.333"/>
    <s v="0.333"/>
    <s v="Writer Long Book Classic  Mrp 84"/>
    <s v="Writer Long Book Classic  Mrp 66,84"/>
    <n v="1000"/>
    <s v="168 x 265"/>
    <n v="276"/>
    <n v="4"/>
    <s v="Index"/>
    <s v="Hindi /Geometry"/>
    <s v="Perfect binding"/>
    <n v="7"/>
    <n v="35"/>
    <s v="4+0"/>
    <s v="Half Lamin"/>
    <s v="GB"/>
    <n v="263"/>
    <s v="805 x 700"/>
    <n v="6"/>
    <n v="166.66666666666666"/>
    <n v="2.4700083333333334E-2"/>
    <s v="Proprint"/>
    <n v="54"/>
    <n v="80"/>
    <n v="34.5"/>
    <n v="12"/>
    <n v="23"/>
    <n v="0.34279200000000004"/>
    <n v="23333.333333333332"/>
    <s v="Writer Long Book Classic  Mrp 66,84"/>
    <s v="80.00X34.50"/>
    <x v="5"/>
    <s v="Index-[168 x 265]"/>
    <s v="000128"/>
    <n v="0.33333333333333331"/>
    <s v="Proprint-54gsm-31.50in-(80.00cm)-Reel-Premium"/>
    <s v="Proprint-54gsm-31.50in-(80.00cm)-Reel-Premium"/>
    <s v="R"/>
    <s v="P"/>
    <n v="34.5"/>
    <n v="80"/>
    <n v="13.58"/>
    <n v="31.5"/>
    <s v="*15009"/>
    <n v="54"/>
    <s v="Proprint"/>
    <s v="Premium"/>
    <n v="7.4509999999999996"/>
    <n v="7"/>
    <n v="75"/>
    <s v="*16008"/>
    <n v="6.35"/>
    <s v="C"/>
    <s v="000006"/>
    <s v="GetDate()"/>
    <s v="NULL"/>
    <s v="NULL"/>
    <s v="N"/>
    <s v="N"/>
    <s v="Uncoated"/>
    <m/>
    <m/>
    <s v="*11101"/>
    <s v="*06018"/>
    <s v="*00060"/>
    <s v="*00060"/>
    <e v="#N/A"/>
    <s v="000203"/>
  </r>
  <r>
    <s v="000129"/>
    <s v="Writer Convent Small Classic Mrp 10 [Single line]-56 page"/>
    <s v="Writer Convent Small Classic Mrp 10 [Single line]-56 page"/>
    <s v="*11100"/>
    <s v="*06016"/>
    <n v="0"/>
    <n v="0"/>
    <n v="1129"/>
    <m/>
    <s v="*05035"/>
    <s v="*18005"/>
    <m/>
    <s v="Writer Convent Small Classic Mrp 10 [Single line]-56 page"/>
    <s v="*25019"/>
    <m/>
    <s v="NULL"/>
    <s v="NULL"/>
    <s v="NULL"/>
    <s v="NULL"/>
    <s v="NULL"/>
    <s v="NULL"/>
    <s v="F"/>
    <s v="000001"/>
    <s v="GetDate()"/>
    <s v="NULL"/>
    <s v="NULL"/>
    <s v="N"/>
    <s v="N"/>
    <s v="000129"/>
    <m/>
    <s v="Rulling-Single line-[165 x 210]"/>
    <s v="000206"/>
    <s v="3.500"/>
    <x v="34"/>
    <s v="000195"/>
    <s v="0.125"/>
    <x v="4"/>
    <s v=""/>
    <s v="0.000"/>
    <s v="0.000"/>
    <s v="Writer Convent Small Classic Mrp 10"/>
    <s v="Writer Convent Small Classic Mrp 10/15/20"/>
    <n v="1000"/>
    <s v="165 x 210"/>
    <n v="56"/>
    <m/>
    <m/>
    <s v="Single line"/>
    <s v="Pining"/>
    <m/>
    <n v="100"/>
    <s v="4+0"/>
    <s v="Half Lamin"/>
    <s v="GB"/>
    <n v="250"/>
    <s v="843 x 680"/>
    <n v="8"/>
    <n v="125"/>
    <n v="1.7913749999999999E-2"/>
    <s v="Proprint"/>
    <n v="50"/>
    <n v="84"/>
    <n v="33.5"/>
    <n v="16"/>
    <n v="3.5"/>
    <n v="4.9244999999999997E-2"/>
    <n v="3500"/>
    <s v="Writer Convent Small Classic Mrp 10/15/20"/>
    <s v="84.00X33.50"/>
    <x v="24"/>
    <s v="-[165 x 210]"/>
    <s v="000129"/>
    <n v="0"/>
    <s v="Proprint-50gsm-33.07in-(84.00cm)-Reel-Premium"/>
    <s v="Proprint-50gsm-33.07in-(84.00cm)-Reel-Premium"/>
    <s v="R"/>
    <s v="P"/>
    <n v="33.5"/>
    <n v="84"/>
    <n v="13.19"/>
    <n v="33.07"/>
    <s v="*15010"/>
    <n v="50"/>
    <s v="Proprint"/>
    <s v="Premium"/>
    <n v="7.0350000000000001"/>
    <n v="7"/>
    <n v="76"/>
    <s v="*16009"/>
    <n v="7.35"/>
    <s v="C"/>
    <s v="000007"/>
    <s v="GetDate()"/>
    <s v="NULL"/>
    <s v="NULL"/>
    <s v="N"/>
    <s v="N"/>
    <s v="Uncoated"/>
    <m/>
    <m/>
    <s v="*11100"/>
    <s v="*06016"/>
    <s v="*00058"/>
    <s v="*00058"/>
    <e v="#N/A"/>
    <s v="000195"/>
  </r>
  <r>
    <s v="000130"/>
    <s v="Writer Convent Small Classic Mrp 10 [English]-56 page"/>
    <s v="Writer Convent Small Classic Mrp 10 [English]-56 page"/>
    <s v="*11100"/>
    <s v="*06016"/>
    <n v="0"/>
    <n v="0"/>
    <n v="1130"/>
    <m/>
    <s v="*05029"/>
    <s v="*18005"/>
    <m/>
    <s v="Writer Convent Small Classic Mrp 10 [English]-56 page"/>
    <s v="*25019"/>
    <m/>
    <s v="NULL"/>
    <s v="NULL"/>
    <s v="NULL"/>
    <s v="NULL"/>
    <s v="NULL"/>
    <s v="NULL"/>
    <s v="F"/>
    <s v="000001"/>
    <s v="GetDate()"/>
    <s v="NULL"/>
    <s v="NULL"/>
    <s v="N"/>
    <s v="N"/>
    <s v="000130"/>
    <m/>
    <s v="Rulling-English-[165 x 210]"/>
    <s v="000193"/>
    <s v="3.500"/>
    <x v="34"/>
    <s v="000195"/>
    <s v="0.125"/>
    <x v="4"/>
    <s v=""/>
    <s v="0.000"/>
    <s v="0.000"/>
    <s v="Writer Convent Small Classic Mrp 10"/>
    <s v="Writer Convent Small Classic Mrp 10/15/20"/>
    <n v="1000"/>
    <s v="165 x 210"/>
    <n v="56"/>
    <m/>
    <m/>
    <s v="English"/>
    <s v="Pining"/>
    <m/>
    <n v="100"/>
    <s v="4+0"/>
    <s v="Half Lamin"/>
    <s v="GB"/>
    <n v="250"/>
    <s v="843 x 680"/>
    <n v="8"/>
    <n v="125"/>
    <n v="1.7913749999999999E-2"/>
    <s v="Proprint"/>
    <n v="50"/>
    <n v="84"/>
    <n v="33.5"/>
    <n v="16"/>
    <n v="3.5"/>
    <n v="4.9244999999999997E-2"/>
    <n v="3500"/>
    <s v="Writer Convent Small Classic Mrp 10/15/20"/>
    <s v="84.00X33.50"/>
    <x v="25"/>
    <s v="-[165 x 210]"/>
    <s v="000130"/>
    <n v="0"/>
    <s v="Proprint-50gsm-33.07in-(84.00cm)-Reel-Premium"/>
    <s v="Proprint-50gsm-33.07in-(84.00cm)-Reel-Premium"/>
    <s v="R"/>
    <s v="P"/>
    <n v="33.5"/>
    <n v="84"/>
    <n v="13.19"/>
    <n v="33.07"/>
    <s v="*15011"/>
    <n v="50"/>
    <s v="Proprint"/>
    <s v="Premium"/>
    <n v="7.0350000000000001"/>
    <n v="7"/>
    <n v="77"/>
    <s v="*16010"/>
    <n v="8.35"/>
    <s v="C"/>
    <s v="000008"/>
    <s v="GetDate()"/>
    <s v="NULL"/>
    <s v="NULL"/>
    <s v="N"/>
    <s v="N"/>
    <s v="Uncoated"/>
    <m/>
    <m/>
    <s v="*11100"/>
    <s v="*06016"/>
    <s v="*00058"/>
    <s v="*00058"/>
    <e v="#N/A"/>
    <s v="000195"/>
  </r>
  <r>
    <s v="000131"/>
    <s v="Writer Convent Small Classic Mrp 10 [12 mm Squire ( Medium)]"/>
    <s v="Writer Convent Small Classic Mrp 10 [12 mm Squire ( Medium)]"/>
    <s v="*11100"/>
    <s v="*06016"/>
    <n v="0"/>
    <n v="0"/>
    <n v="1131"/>
    <m/>
    <s v="*05045"/>
    <s v="*18005"/>
    <m/>
    <s v="Writer Convent Small Classic Mrp 10 [12 mm Squire ( Medium)]"/>
    <s v="*25019"/>
    <m/>
    <s v="NULL"/>
    <s v="NULL"/>
    <s v="NULL"/>
    <s v="NULL"/>
    <s v="NULL"/>
    <s v="NULL"/>
    <s v="F"/>
    <s v="000001"/>
    <s v="GetDate()"/>
    <s v="NULL"/>
    <s v="NULL"/>
    <s v="N"/>
    <s v="N"/>
    <s v="000131"/>
    <m/>
    <s v="Rulling-12 mm Squire ( Medium)-[165 x 210]"/>
    <s v="000224"/>
    <s v="3.500"/>
    <x v="34"/>
    <s v="000195"/>
    <s v="0.125"/>
    <x v="9"/>
    <s v="000164"/>
    <s v="0.250"/>
    <s v="0.250"/>
    <s v="Writer Convent Small Classic Mrp 10"/>
    <s v="Writer Convent Small Classic Mrp 10/15/20"/>
    <n v="1000"/>
    <s v="165 x 210"/>
    <n v="56"/>
    <n v="4"/>
    <s v="Index"/>
    <s v="12 mm Squire ( Medium)"/>
    <s v="Pining"/>
    <m/>
    <n v="100"/>
    <s v="4+0"/>
    <s v="Half Lamin"/>
    <s v="GB"/>
    <n v="250"/>
    <s v="843 x 680"/>
    <n v="8"/>
    <n v="125"/>
    <n v="1.7913749999999999E-2"/>
    <s v="Proprint"/>
    <n v="50"/>
    <n v="84"/>
    <n v="33.5"/>
    <n v="16"/>
    <n v="3.5"/>
    <n v="4.9244999999999997E-2"/>
    <n v="3750"/>
    <s v="Writer Convent Small Classic Mrp 10/15/20"/>
    <s v="84.00X33.50"/>
    <x v="26"/>
    <s v="Index-[165 x 210]"/>
    <s v="000131"/>
    <n v="0.25"/>
    <s v="Proprint-50gsm-33.07in-(84.00cm)-Reel-Premium"/>
    <s v="Proprint-50gsm-33.07in-(84.00cm)-Reel-Premium"/>
    <s v="R"/>
    <s v="P"/>
    <n v="33.5"/>
    <n v="84"/>
    <n v="13.19"/>
    <n v="33.07"/>
    <s v="*15012"/>
    <n v="50"/>
    <s v="Proprint"/>
    <s v="Premium"/>
    <n v="7.0350000000000001"/>
    <n v="7"/>
    <n v="78"/>
    <s v="*16011"/>
    <n v="9.35"/>
    <s v="C"/>
    <s v="000009"/>
    <s v="GetDate()"/>
    <s v="NULL"/>
    <s v="NULL"/>
    <s v="N"/>
    <s v="N"/>
    <s v="Uncoated"/>
    <m/>
    <m/>
    <s v="*11100"/>
    <s v="*06016"/>
    <s v="*00058"/>
    <s v="*00058"/>
    <e v="#N/A"/>
    <s v="000195"/>
  </r>
  <r>
    <s v="000132"/>
    <s v="Writer Convent Big Classic Mrp 12 [Single line]-48 page"/>
    <s v="Writer Convent Big Classic Mrp 12 [Single line]-48 page"/>
    <s v="*11102"/>
    <s v="*06016"/>
    <n v="0"/>
    <n v="0"/>
    <n v="1132"/>
    <m/>
    <s v="*05035"/>
    <s v="*18005"/>
    <m/>
    <s v="Writer Convent Big Classic Mrp 12 [Single line]-48 page"/>
    <s v="*25019"/>
    <m/>
    <s v="NULL"/>
    <s v="NULL"/>
    <s v="NULL"/>
    <s v="NULL"/>
    <s v="NULL"/>
    <s v="NULL"/>
    <s v="F"/>
    <s v="000001"/>
    <s v="GetDate()"/>
    <s v="NULL"/>
    <s v="NULL"/>
    <s v="N"/>
    <s v="N"/>
    <s v="000132"/>
    <m/>
    <s v="Rulling-Single line-[170 x 220]"/>
    <s v="000208"/>
    <s v="3.000"/>
    <x v="35"/>
    <s v="000190"/>
    <s v="0.125"/>
    <x v="10"/>
    <s v="000162"/>
    <s v="0.250"/>
    <s v="0.250"/>
    <s v="Writer Convent Big Classic Mrp 12"/>
    <s v="Writer Convent Big Classic Mrp 12/24/32"/>
    <n v="1000"/>
    <s v="170 x 220"/>
    <n v="48"/>
    <n v="4"/>
    <s v="Index"/>
    <s v="Single line"/>
    <s v="Pining"/>
    <m/>
    <n v="100"/>
    <s v="4+0"/>
    <s v="Half Lamin"/>
    <s v="GB"/>
    <n v="250"/>
    <s v="900 x 702"/>
    <n v="8"/>
    <n v="125"/>
    <n v="1.9743750000000001E-2"/>
    <s v="Proprint"/>
    <n v="50"/>
    <n v="89"/>
    <n v="34.5"/>
    <n v="16"/>
    <n v="3"/>
    <n v="4.6057500000000015E-2"/>
    <n v="3250"/>
    <s v="Writer Convent Big Classic Mrp 12/24/32"/>
    <s v="89.00X34.50"/>
    <x v="27"/>
    <s v="Index-[170 x 220]"/>
    <s v="000132"/>
    <n v="0.25"/>
    <s v="Proprint-50gsm-35.04in-(89.00cm)-Reel-Premium"/>
    <s v="Proprint-50gsm-35.04in-(89.00cm)-Reel-Premium"/>
    <s v="R"/>
    <s v="P"/>
    <n v="34.5"/>
    <n v="89"/>
    <n v="13.58"/>
    <n v="35.04"/>
    <s v="*15013"/>
    <n v="50"/>
    <s v="Proprint"/>
    <s v="Premium"/>
    <n v="7.6749999999999998"/>
    <n v="7"/>
    <n v="79"/>
    <s v="*16012"/>
    <n v="10.35"/>
    <s v="C"/>
    <s v="000010"/>
    <s v="GetDate()"/>
    <s v="NULL"/>
    <s v="NULL"/>
    <s v="N"/>
    <s v="N"/>
    <s v="Uncoated"/>
    <m/>
    <m/>
    <s v="*11102"/>
    <s v="*06016"/>
    <s v="*00059"/>
    <s v="*00059"/>
    <e v="#N/A"/>
    <s v="000190"/>
  </r>
  <r>
    <s v="000133"/>
    <s v="Writer Convent Big Classic Mrp 12 [English]-48 page"/>
    <s v="Writer Convent Big Classic Mrp 12 [English]-48 page"/>
    <s v="*11102"/>
    <s v="*06016"/>
    <n v="0"/>
    <n v="0"/>
    <n v="1133"/>
    <m/>
    <s v="*05029"/>
    <s v="*18005"/>
    <m/>
    <s v="Writer Convent Big Classic Mrp 12 [English]-48 page"/>
    <s v="*25019"/>
    <m/>
    <s v="NULL"/>
    <s v="NULL"/>
    <s v="NULL"/>
    <s v="NULL"/>
    <s v="NULL"/>
    <s v="NULL"/>
    <s v="F"/>
    <s v="000001"/>
    <s v="GetDate()"/>
    <s v="NULL"/>
    <s v="NULL"/>
    <s v="N"/>
    <s v="N"/>
    <s v="000133"/>
    <m/>
    <s v="Rulling-English-[170 x 220]"/>
    <s v="000194"/>
    <s v="3.000"/>
    <x v="35"/>
    <s v="000190"/>
    <s v="0.125"/>
    <x v="10"/>
    <s v="000162"/>
    <s v="0.250"/>
    <s v="0.250"/>
    <s v="Writer Convent Big Classic Mrp 12"/>
    <s v="Writer Convent Big Classic Mrp 12/24/32"/>
    <n v="1000"/>
    <s v="170 x 220"/>
    <n v="48"/>
    <n v="4"/>
    <s v="Index"/>
    <s v="English"/>
    <s v="Pining"/>
    <m/>
    <n v="100"/>
    <s v="4+0"/>
    <s v="Half Lamin"/>
    <s v="GB"/>
    <n v="250"/>
    <s v="900 x 702"/>
    <n v="8"/>
    <n v="125"/>
    <n v="1.9743750000000001E-2"/>
    <s v="Proprint"/>
    <n v="50"/>
    <n v="89"/>
    <n v="34.5"/>
    <n v="16"/>
    <n v="3"/>
    <n v="4.6057500000000015E-2"/>
    <n v="3250"/>
    <s v="Writer Convent Big Classic Mrp 12/24/32"/>
    <s v="89.00X34.50"/>
    <x v="28"/>
    <s v="Index-[170 x 220]"/>
    <s v="000133"/>
    <n v="0.25"/>
    <s v="Proprint-50gsm-35.04in-(89.00cm)-Reel-Premium"/>
    <s v="Proprint-50gsm-35.04in-(89.00cm)-Reel-Premium"/>
    <s v="R"/>
    <s v="P"/>
    <n v="34.5"/>
    <n v="89"/>
    <n v="13.58"/>
    <n v="35.04"/>
    <s v="*15014"/>
    <n v="50"/>
    <s v="Proprint"/>
    <s v="Premium"/>
    <n v="7.6749999999999998"/>
    <n v="7"/>
    <n v="80"/>
    <s v="*16013"/>
    <n v="11.35"/>
    <s v="C"/>
    <s v="000011"/>
    <s v="GetDate()"/>
    <s v="NULL"/>
    <s v="NULL"/>
    <s v="N"/>
    <s v="N"/>
    <s v="Uncoated"/>
    <m/>
    <m/>
    <s v="*11102"/>
    <s v="*06016"/>
    <s v="*00059"/>
    <s v="*00059"/>
    <e v="#N/A"/>
    <s v="000190"/>
  </r>
  <r>
    <s v="000134"/>
    <s v="Writer Convent Big Classic Mrp 12 [12 mm Squire ( Medium)]"/>
    <s v="Writer Convent Big Classic Mrp 12 [12 mm Squire ( Medium)]"/>
    <s v="*11102"/>
    <s v="*06016"/>
    <n v="0"/>
    <n v="0"/>
    <n v="1134"/>
    <m/>
    <s v="*05045"/>
    <s v="*18005"/>
    <m/>
    <s v="Writer Convent Big Classic Mrp 12 [12 mm Squire ( Medium)]"/>
    <s v="*25019"/>
    <m/>
    <s v="NULL"/>
    <s v="NULL"/>
    <s v="NULL"/>
    <s v="NULL"/>
    <s v="NULL"/>
    <s v="NULL"/>
    <s v="F"/>
    <s v="000001"/>
    <s v="GetDate()"/>
    <s v="NULL"/>
    <s v="NULL"/>
    <s v="N"/>
    <s v="N"/>
    <s v="000134"/>
    <m/>
    <s v="Rulling-12 mm Squire ( Medium)-[170 x 220]"/>
    <s v="000225"/>
    <s v="3.000"/>
    <x v="35"/>
    <s v="000190"/>
    <s v="0.125"/>
    <x v="10"/>
    <s v="000162"/>
    <s v="0.250"/>
    <s v="0.250"/>
    <s v="Writer Convent Big Classic Mrp 12"/>
    <s v="Writer Convent Big Classic Mrp 12/24/32"/>
    <n v="1000"/>
    <s v="170 x 220"/>
    <n v="48"/>
    <n v="4"/>
    <s v="Index"/>
    <s v="12 mm Squire ( Medium)"/>
    <s v="Pining"/>
    <m/>
    <n v="100"/>
    <s v="4+0"/>
    <s v="Half Lamin"/>
    <s v="GB"/>
    <n v="250"/>
    <s v="900 x 702"/>
    <n v="8"/>
    <n v="125"/>
    <n v="1.9743750000000001E-2"/>
    <s v="Proprint"/>
    <n v="50"/>
    <n v="89"/>
    <n v="34.5"/>
    <n v="16"/>
    <n v="3"/>
    <n v="4.6057500000000015E-2"/>
    <n v="3250"/>
    <s v="Writer Convent Big Classic Mrp 12/24/32"/>
    <s v="89.00X34.50"/>
    <x v="29"/>
    <s v="Index-[170 x 220]"/>
    <s v="000134"/>
    <n v="0.25"/>
    <s v="Proprint-50gsm-35.04in-(89.00cm)-Reel-Premium"/>
    <s v="Proprint-50gsm-35.04in-(89.00cm)-Reel-Premium"/>
    <s v="R"/>
    <s v="P"/>
    <n v="34.5"/>
    <n v="89"/>
    <n v="13.58"/>
    <n v="35.04"/>
    <s v="*15015"/>
    <n v="50"/>
    <s v="Proprint"/>
    <s v="Premium"/>
    <n v="7.6749999999999998"/>
    <n v="7"/>
    <n v="81"/>
    <s v="*16014"/>
    <n v="12.35"/>
    <s v="C"/>
    <s v="000012"/>
    <s v="GetDate()"/>
    <s v="NULL"/>
    <s v="NULL"/>
    <s v="N"/>
    <s v="N"/>
    <s v="Uncoated"/>
    <m/>
    <m/>
    <s v="*11102"/>
    <s v="*06016"/>
    <s v="*00059"/>
    <s v="*00059"/>
    <e v="#N/A"/>
    <s v="000190"/>
  </r>
  <r>
    <s v="000135"/>
    <s v="Writer Convent Big Classic Mrp 12 [3 In 1]-48 page"/>
    <s v="Writer Convent Big Classic Mrp 12 [3 In 1]-48 page"/>
    <s v="*11102"/>
    <s v="*06016"/>
    <n v="0"/>
    <n v="0"/>
    <n v="1135"/>
    <m/>
    <s v="*05027"/>
    <s v="*18005"/>
    <m/>
    <s v="Writer Convent Big Classic Mrp 12 [3 In 1]-48 page"/>
    <s v="*25019"/>
    <m/>
    <s v="NULL"/>
    <s v="NULL"/>
    <s v="NULL"/>
    <s v="NULL"/>
    <s v="NULL"/>
    <s v="NULL"/>
    <s v="F"/>
    <s v="000001"/>
    <s v="GetDate()"/>
    <s v="NULL"/>
    <s v="NULL"/>
    <s v="N"/>
    <s v="N"/>
    <s v="000135"/>
    <m/>
    <s v="Rulling-3 In 1-[170 x 220]"/>
    <s v="000226"/>
    <s v="3.000"/>
    <x v="35"/>
    <s v="000190"/>
    <s v="0.125"/>
    <x v="11"/>
    <s v="000166"/>
    <s v="0.250"/>
    <s v="0.250"/>
    <s v="Writer Convent Big Classic Mrp 12"/>
    <s v="Writer Convent Big Classic Mrp 12/24/32"/>
    <n v="1000"/>
    <s v="170 x 220"/>
    <n v="48"/>
    <n v="4"/>
    <s v=" 3 In 1"/>
    <s v="3 In 1"/>
    <s v="Pining"/>
    <m/>
    <n v="100"/>
    <s v="4+0"/>
    <s v="Half Lamin"/>
    <s v="GB"/>
    <n v="250"/>
    <s v="900 x 702"/>
    <n v="8"/>
    <n v="125"/>
    <n v="1.9743750000000001E-2"/>
    <s v="Proprint"/>
    <n v="50"/>
    <n v="89"/>
    <n v="34.5"/>
    <n v="16"/>
    <n v="3"/>
    <n v="4.6057500000000015E-2"/>
    <n v="3250"/>
    <s v="Writer Convent Big Classic Mrp 12/24/32"/>
    <s v="89.00X34.50"/>
    <x v="30"/>
    <s v=" 3 In 1-[170 x 220]"/>
    <s v="000135"/>
    <n v="0.25"/>
    <s v="Proprint-50gsm-35.04in-(89.00cm)-Reel-Premium"/>
    <s v="Proprint-50gsm-35.04in-(89.00cm)-Reel-Premium"/>
    <s v="R"/>
    <s v="P"/>
    <n v="34.5"/>
    <n v="89"/>
    <n v="13.58"/>
    <n v="35.04"/>
    <s v="*15016"/>
    <n v="50"/>
    <s v="Proprint"/>
    <s v="Premium"/>
    <n v="7.6749999999999998"/>
    <n v="7"/>
    <n v="82"/>
    <s v="*16015"/>
    <n v="13.35"/>
    <s v="C"/>
    <s v="000013"/>
    <s v="GetDate()"/>
    <s v="NULL"/>
    <s v="NULL"/>
    <s v="N"/>
    <s v="N"/>
    <s v="Uncoated"/>
    <m/>
    <m/>
    <s v="*11102"/>
    <s v="*06016"/>
    <s v="*00059"/>
    <s v="*00059"/>
    <e v="#N/A"/>
    <s v="000190"/>
  </r>
  <r>
    <s v="000136"/>
    <s v="Writer Convent Big ClassicMrp12 [Hindi /Geometry]-48 page"/>
    <s v="Writer Convent Big ClassicMrp12 [Hindi /Geometry]-48 page"/>
    <s v="*11102"/>
    <s v="*06016"/>
    <n v="0"/>
    <n v="0"/>
    <n v="1136"/>
    <m/>
    <s v="*05033"/>
    <s v="*18005"/>
    <m/>
    <s v="Writer Convent Big ClassicMrp12 [Hindi /Geometry]-48 page"/>
    <s v="*25019"/>
    <m/>
    <s v="NULL"/>
    <s v="NULL"/>
    <s v="NULL"/>
    <s v="NULL"/>
    <s v="NULL"/>
    <s v="NULL"/>
    <s v="F"/>
    <s v="000001"/>
    <s v="GetDate()"/>
    <s v="NULL"/>
    <s v="NULL"/>
    <s v="N"/>
    <s v="N"/>
    <s v="000136"/>
    <m/>
    <s v="Rulling-Hindi /Geometry-[170 x 220]"/>
    <s v="000197"/>
    <s v="3.000"/>
    <x v="35"/>
    <s v="000190"/>
    <s v="0.125"/>
    <x v="10"/>
    <s v="000162"/>
    <s v="0.250"/>
    <s v="0.250"/>
    <s v="Writer Convent Big ClassicMrp12"/>
    <s v="Writer Convent Big Classic Mrp 12/24/32"/>
    <n v="1000"/>
    <s v="170 x 220"/>
    <n v="48"/>
    <n v="4"/>
    <s v="Index"/>
    <s v="Hindi /Geometry"/>
    <s v="Pining"/>
    <m/>
    <n v="100"/>
    <s v="4+0"/>
    <s v="Half Lamin"/>
    <s v="GB"/>
    <n v="250"/>
    <s v="900 x 702"/>
    <n v="8"/>
    <n v="125"/>
    <n v="1.9743750000000001E-2"/>
    <s v="Proprint"/>
    <n v="50"/>
    <n v="89"/>
    <n v="34.5"/>
    <n v="16"/>
    <n v="3"/>
    <n v="4.6057500000000015E-2"/>
    <n v="3250"/>
    <s v="Writer Convent Big Classic Mrp 12/24/32"/>
    <s v="89.00X34.50"/>
    <x v="31"/>
    <s v="Index-[170 x 220]"/>
    <s v="000136"/>
    <n v="0.25"/>
    <s v="Proprint-50gsm-35.04in-(89.00cm)-Reel-Premium"/>
    <s v="Proprint-50gsm-35.04in-(89.00cm)-Reel-Premium"/>
    <s v="R"/>
    <s v="P"/>
    <n v="34.5"/>
    <n v="89"/>
    <n v="13.58"/>
    <n v="35.04"/>
    <s v="*15017"/>
    <n v="50"/>
    <s v="Proprint"/>
    <s v="Premium"/>
    <n v="7.6749999999999998"/>
    <n v="7"/>
    <n v="83"/>
    <s v="*16016"/>
    <n v="14.35"/>
    <s v="C"/>
    <s v="000014"/>
    <s v="GetDate()"/>
    <s v="NULL"/>
    <s v="NULL"/>
    <s v="N"/>
    <s v="N"/>
    <s v="Uncoated"/>
    <m/>
    <m/>
    <s v="*11102"/>
    <s v="*06016"/>
    <s v="*00059"/>
    <s v="*00059"/>
    <e v="#N/A"/>
    <s v="000190"/>
  </r>
  <r>
    <s v="000137"/>
    <s v="Writer Convent Big Classic Mrp 24 [Single line]-80 page"/>
    <s v="Writer Convent Big Classic Mrp 24 [Single line]-80 page"/>
    <s v="*11102"/>
    <s v="*06016"/>
    <n v="0"/>
    <n v="0"/>
    <n v="1137"/>
    <m/>
    <s v="*05035"/>
    <s v="*18005"/>
    <m/>
    <s v="Writer Convent Big Classic Mrp 24 [Single line]-80 page"/>
    <s v="*25019"/>
    <m/>
    <s v="NULL"/>
    <s v="NULL"/>
    <s v="NULL"/>
    <s v="NULL"/>
    <s v="NULL"/>
    <s v="NULL"/>
    <s v="F"/>
    <s v="000001"/>
    <s v="GetDate()"/>
    <s v="NULL"/>
    <s v="NULL"/>
    <s v="N"/>
    <s v="N"/>
    <s v="000137"/>
    <m/>
    <s v="Rulling-Single line-[170 x 220]"/>
    <s v="000208"/>
    <s v="5.000"/>
    <x v="35"/>
    <s v="000190"/>
    <s v="0.125"/>
    <x v="10"/>
    <s v="000162"/>
    <s v="0.250"/>
    <s v="0.250"/>
    <s v="Writer Convent Big Classic Mrp 24"/>
    <s v="Writer Convent Big Classic Mrp 12/24/32"/>
    <n v="1000"/>
    <s v="170 x 220"/>
    <n v="80"/>
    <n v="4"/>
    <s v="Index"/>
    <s v="Single line"/>
    <s v="Pining"/>
    <m/>
    <n v="75"/>
    <s v="4+0"/>
    <s v="Half Lamin"/>
    <s v="GB"/>
    <n v="250"/>
    <s v="900 x 702"/>
    <n v="8"/>
    <n v="125"/>
    <n v="1.9743750000000001E-2"/>
    <s v="Proprint"/>
    <n v="50"/>
    <n v="89"/>
    <n v="34.5"/>
    <n v="16"/>
    <n v="5"/>
    <n v="7.6762500000000011E-2"/>
    <n v="5250"/>
    <s v="Writer Convent Big Classic Mrp 12/24/32"/>
    <s v="89.00X34.50"/>
    <x v="27"/>
    <s v="Index-[170 x 220]"/>
    <s v="000137"/>
    <n v="0.25"/>
    <s v="Proprint-50gsm-35.04in-(89.00cm)-Reel-Premium"/>
    <s v="Proprint-50gsm-35.04in-(89.00cm)-Reel-Premium"/>
    <s v="R"/>
    <s v="P"/>
    <n v="34.5"/>
    <n v="89"/>
    <n v="13.58"/>
    <n v="35.04"/>
    <s v="*15018"/>
    <n v="50"/>
    <s v="Proprint"/>
    <s v="Premium"/>
    <n v="7.6749999999999998"/>
    <n v="7"/>
    <n v="84"/>
    <s v="*16017"/>
    <n v="15.35"/>
    <s v="C"/>
    <s v="000015"/>
    <s v="GetDate()"/>
    <s v="NULL"/>
    <s v="NULL"/>
    <s v="N"/>
    <s v="N"/>
    <s v="Uncoated"/>
    <m/>
    <m/>
    <s v="*11102"/>
    <s v="*06016"/>
    <s v="*00059"/>
    <s v="*00059"/>
    <e v="#N/A"/>
    <s v="000190"/>
  </r>
  <r>
    <s v="000138"/>
    <s v="Writer Convent Big Classic Mrp 24 [English]-80 page"/>
    <s v="Writer Convent Big Classic Mrp 24 [English]-80 page"/>
    <s v="*11102"/>
    <s v="*06016"/>
    <n v="0"/>
    <n v="0"/>
    <n v="1138"/>
    <m/>
    <s v="*05029"/>
    <s v="*18005"/>
    <m/>
    <s v="Writer Convent Big Classic Mrp 24 [English]-80 page"/>
    <s v="*25019"/>
    <m/>
    <s v="NULL"/>
    <s v="NULL"/>
    <s v="NULL"/>
    <s v="NULL"/>
    <s v="NULL"/>
    <s v="NULL"/>
    <s v="F"/>
    <s v="000001"/>
    <s v="GetDate()"/>
    <s v="NULL"/>
    <s v="NULL"/>
    <s v="N"/>
    <s v="N"/>
    <s v="000138"/>
    <m/>
    <s v="Rulling-English-[170 x 220]"/>
    <s v="000194"/>
    <s v="5.000"/>
    <x v="35"/>
    <s v="000190"/>
    <s v="0.125"/>
    <x v="10"/>
    <s v="000162"/>
    <s v="0.250"/>
    <s v="0.250"/>
    <s v="Writer Convent Big Classic Mrp 24"/>
    <s v="Writer Convent Big Classic Mrp 12/24/32"/>
    <n v="1000"/>
    <s v="170 x 220"/>
    <n v="80"/>
    <n v="4"/>
    <s v="Index"/>
    <s v="English"/>
    <s v="Pining"/>
    <m/>
    <n v="75"/>
    <s v="4+0"/>
    <s v="Half Lamin"/>
    <s v="GB"/>
    <n v="250"/>
    <s v="900 x 702"/>
    <n v="8"/>
    <n v="125"/>
    <n v="1.9743750000000001E-2"/>
    <s v="Proprint"/>
    <n v="50"/>
    <n v="89"/>
    <n v="34.5"/>
    <n v="16"/>
    <n v="5"/>
    <n v="7.6762500000000011E-2"/>
    <n v="5250"/>
    <s v="Writer Convent Big Classic Mrp 12/24/32"/>
    <s v="89.00X34.50"/>
    <x v="28"/>
    <s v="Index-[170 x 220]"/>
    <s v="000138"/>
    <n v="0.25"/>
    <s v="Proprint-50gsm-35.04in-(89.00cm)-Reel-Premium"/>
    <s v="Proprint-50gsm-35.04in-(89.00cm)-Reel-Premium"/>
    <s v="R"/>
    <s v="P"/>
    <n v="34.5"/>
    <n v="89"/>
    <n v="13.58"/>
    <n v="35.04"/>
    <s v="*15019"/>
    <n v="50"/>
    <s v="Proprint"/>
    <s v="Premium"/>
    <n v="7.6749999999999998"/>
    <n v="7"/>
    <n v="85"/>
    <s v="*16018"/>
    <n v="16.350000000000001"/>
    <s v="C"/>
    <s v="000016"/>
    <s v="GetDate()"/>
    <s v="NULL"/>
    <s v="NULL"/>
    <s v="N"/>
    <s v="N"/>
    <s v="Uncoated"/>
    <m/>
    <m/>
    <s v="*11102"/>
    <s v="*06016"/>
    <s v="*00059"/>
    <s v="*00059"/>
    <e v="#N/A"/>
    <s v="000190"/>
  </r>
  <r>
    <s v="000139"/>
    <s v="Writer Convent Big Classic Mrp 24 [12 mm Squire ( Medium)]"/>
    <s v="Writer Convent Big Classic Mrp 24 [12 mm Squire ( Medium)]"/>
    <s v="*11102"/>
    <s v="*06016"/>
    <n v="0"/>
    <n v="0"/>
    <n v="1139"/>
    <m/>
    <s v="*05045"/>
    <s v="*18005"/>
    <m/>
    <s v="Writer Convent Big Classic Mrp 24 [12 mm Squire ( Medium)]"/>
    <s v="*25019"/>
    <m/>
    <s v="NULL"/>
    <s v="NULL"/>
    <s v="NULL"/>
    <s v="NULL"/>
    <s v="NULL"/>
    <s v="NULL"/>
    <s v="F"/>
    <s v="000001"/>
    <s v="GetDate()"/>
    <s v="NULL"/>
    <s v="NULL"/>
    <s v="N"/>
    <s v="N"/>
    <s v="000139"/>
    <m/>
    <s v="Rulling-12 mm Squire ( Medium)-[170 x 220]"/>
    <s v="000225"/>
    <s v="5.000"/>
    <x v="35"/>
    <s v="000190"/>
    <s v="0.125"/>
    <x v="10"/>
    <s v="000162"/>
    <s v="0.250"/>
    <s v="0.250"/>
    <s v="Writer Convent Big Classic Mrp 24"/>
    <s v="Writer Convent Big Classic Mrp 12/24/32"/>
    <n v="1000"/>
    <s v="170 x 220"/>
    <n v="80"/>
    <n v="4"/>
    <s v="Index"/>
    <s v="12 mm Squire ( Medium)"/>
    <s v="Pining"/>
    <m/>
    <n v="75"/>
    <s v="4+0"/>
    <s v="Half Lamin"/>
    <s v="GB"/>
    <n v="250"/>
    <s v="900 x 702"/>
    <n v="8"/>
    <n v="125"/>
    <n v="1.9743750000000001E-2"/>
    <s v="Proprint"/>
    <n v="50"/>
    <n v="89"/>
    <n v="34.5"/>
    <n v="16"/>
    <n v="5"/>
    <n v="7.6762500000000011E-2"/>
    <n v="5250"/>
    <s v="Writer Convent Big Classic Mrp 12/24/32"/>
    <s v="89.00X34.50"/>
    <x v="29"/>
    <s v="Index-[170 x 220]"/>
    <s v="000139"/>
    <n v="0.25"/>
    <s v="Proprint-50gsm-35.04in-(89.00cm)-Reel-Premium"/>
    <s v="Proprint-50gsm-35.04in-(89.00cm)-Reel-Premium"/>
    <s v="R"/>
    <s v="P"/>
    <n v="34.5"/>
    <n v="89"/>
    <n v="13.58"/>
    <n v="35.04"/>
    <s v="*15020"/>
    <n v="50"/>
    <s v="Proprint"/>
    <s v="Premium"/>
    <n v="7.6749999999999998"/>
    <n v="7"/>
    <n v="86"/>
    <s v="*16019"/>
    <n v="17.350000000000001"/>
    <s v="C"/>
    <s v="000017"/>
    <s v="GetDate()"/>
    <s v="NULL"/>
    <s v="NULL"/>
    <s v="N"/>
    <s v="N"/>
    <s v="Uncoated"/>
    <m/>
    <m/>
    <s v="*11102"/>
    <s v="*06016"/>
    <s v="*00059"/>
    <s v="*00059"/>
    <e v="#N/A"/>
    <s v="000190"/>
  </r>
  <r>
    <s v="000140"/>
    <s v="Writer Convent Big Classic Mrp 24 [3 In 1]-80 page"/>
    <s v="Writer Convent Big Classic Mrp 24 [3 In 1]-80 page"/>
    <s v="*11102"/>
    <s v="*06016"/>
    <n v="0"/>
    <n v="0"/>
    <n v="1140"/>
    <m/>
    <s v="*05027"/>
    <s v="*18005"/>
    <m/>
    <s v="Writer Convent Big Classic Mrp 24 [3 In 1]-80 page"/>
    <s v="*25019"/>
    <m/>
    <s v="NULL"/>
    <s v="NULL"/>
    <s v="NULL"/>
    <s v="NULL"/>
    <s v="NULL"/>
    <s v="NULL"/>
    <s v="F"/>
    <s v="000001"/>
    <s v="GetDate()"/>
    <s v="NULL"/>
    <s v="NULL"/>
    <s v="N"/>
    <s v="N"/>
    <s v="000140"/>
    <m/>
    <s v="Rulling-3 In 1-[170 x 220]"/>
    <s v="000226"/>
    <s v="5.000"/>
    <x v="35"/>
    <s v="000190"/>
    <s v="0.125"/>
    <x v="11"/>
    <s v="000166"/>
    <s v="0.250"/>
    <s v="0.250"/>
    <s v="Writer Convent Big Classic Mrp 24"/>
    <s v="Writer Convent Big Classic Mrp 12/24/32"/>
    <n v="1000"/>
    <s v="170 x 220"/>
    <n v="80"/>
    <n v="4"/>
    <s v=" 3 In 1"/>
    <s v="3 In 1"/>
    <s v="Pining"/>
    <m/>
    <n v="75"/>
    <s v="4+0"/>
    <s v="Half Lamin"/>
    <s v="GB"/>
    <n v="250"/>
    <s v="900 x 702"/>
    <n v="8"/>
    <n v="125"/>
    <n v="1.9743750000000001E-2"/>
    <s v="Proprint"/>
    <n v="50"/>
    <n v="89"/>
    <n v="34.5"/>
    <n v="16"/>
    <n v="5"/>
    <n v="7.6762500000000011E-2"/>
    <n v="5250"/>
    <s v="Writer Convent Big Classic Mrp 12/24/32"/>
    <s v="89.00X34.50"/>
    <x v="30"/>
    <s v=" 3 In 1-[170 x 220]"/>
    <s v="000140"/>
    <n v="0.25"/>
    <s v="Proprint-50gsm-35.04in-(89.00cm)-Reel-Premium"/>
    <s v="Proprint-50gsm-35.04in-(89.00cm)-Reel-Premium"/>
    <s v="R"/>
    <s v="P"/>
    <n v="34.5"/>
    <n v="89"/>
    <n v="13.58"/>
    <n v="35.04"/>
    <s v="*15021"/>
    <n v="50"/>
    <s v="Proprint"/>
    <s v="Premium"/>
    <n v="7.6749999999999998"/>
    <n v="7"/>
    <n v="87"/>
    <s v="*16020"/>
    <n v="18.350000000000001"/>
    <s v="C"/>
    <s v="000018"/>
    <s v="GetDate()"/>
    <s v="NULL"/>
    <s v="NULL"/>
    <s v="N"/>
    <s v="N"/>
    <s v="Uncoated"/>
    <m/>
    <m/>
    <s v="*11102"/>
    <s v="*06016"/>
    <s v="*00059"/>
    <s v="*00059"/>
    <e v="#N/A"/>
    <s v="000190"/>
  </r>
  <r>
    <s v="000141"/>
    <s v="Writer Convent Big ClassicMrp 24 [Hindi /Geometry]-80 page"/>
    <s v="Writer Convent Big ClassicMrp 24 [Hindi /Geometry]-80 page"/>
    <s v="*11102"/>
    <s v="*06016"/>
    <n v="0"/>
    <n v="0"/>
    <n v="1141"/>
    <m/>
    <s v="*05033"/>
    <s v="*18005"/>
    <m/>
    <s v="Writer Convent Big ClassicMrp 24 [Hindi /Geometry]-80 page"/>
    <s v="*25019"/>
    <m/>
    <s v="NULL"/>
    <s v="NULL"/>
    <s v="NULL"/>
    <s v="NULL"/>
    <s v="NULL"/>
    <s v="NULL"/>
    <s v="F"/>
    <s v="000001"/>
    <s v="GetDate()"/>
    <s v="NULL"/>
    <s v="NULL"/>
    <s v="N"/>
    <s v="N"/>
    <s v="000141"/>
    <m/>
    <s v="Rulling-Hindi /Geometry-[170 x 220]"/>
    <s v="000197"/>
    <s v="5.000"/>
    <x v="35"/>
    <s v="000190"/>
    <s v="0.125"/>
    <x v="10"/>
    <s v="000162"/>
    <s v="0.250"/>
    <s v="0.250"/>
    <s v="Writer Convent Big ClassicMrp 24"/>
    <s v="Writer Convent Big Classic Mrp 12/24/32"/>
    <n v="1000"/>
    <s v="170 x 220"/>
    <n v="80"/>
    <n v="4"/>
    <s v="Index"/>
    <s v="Hindi /Geometry"/>
    <s v="Pining"/>
    <m/>
    <n v="75"/>
    <s v="4+0"/>
    <s v="Half Lamin"/>
    <s v="GB"/>
    <n v="250"/>
    <s v="900 x 702"/>
    <n v="8"/>
    <n v="125"/>
    <n v="1.9743750000000001E-2"/>
    <s v="Proprint"/>
    <n v="50"/>
    <n v="89"/>
    <n v="34.5"/>
    <n v="16"/>
    <n v="5"/>
    <n v="7.6762500000000011E-2"/>
    <n v="5250"/>
    <s v="Writer Convent Big Classic Mrp 12/24/32"/>
    <s v="89.00X34.50"/>
    <x v="31"/>
    <s v="Index-[170 x 220]"/>
    <s v="000141"/>
    <n v="0.25"/>
    <s v="Proprint-50gsm-35.04in-(89.00cm)-Reel-Premium"/>
    <s v="Proprint-50gsm-35.04in-(89.00cm)-Reel-Premium"/>
    <s v="R"/>
    <s v="P"/>
    <n v="34.5"/>
    <n v="89"/>
    <n v="13.58"/>
    <n v="35.04"/>
    <s v="*15022"/>
    <n v="50"/>
    <s v="Proprint"/>
    <s v="Premium"/>
    <n v="7.6749999999999998"/>
    <n v="7"/>
    <n v="88"/>
    <s v="*16021"/>
    <n v="19.350000000000001"/>
    <s v="C"/>
    <s v="000019"/>
    <s v="GetDate()"/>
    <s v="NULL"/>
    <s v="NULL"/>
    <s v="N"/>
    <s v="N"/>
    <s v="Uncoated"/>
    <m/>
    <m/>
    <s v="*11102"/>
    <s v="*06016"/>
    <s v="*00059"/>
    <s v="*00059"/>
    <e v="#N/A"/>
    <s v="000190"/>
  </r>
  <r>
    <s v="000142"/>
    <s v="Writer Convent Big Classic Mrp 32 [Single line]-116 page"/>
    <s v="Writer Convent Big Classic Mrp 32 [Single line]-116 page"/>
    <s v="*11102"/>
    <s v="*06016"/>
    <n v="0"/>
    <n v="0"/>
    <n v="1142"/>
    <m/>
    <s v="*05035"/>
    <s v="*18005"/>
    <m/>
    <s v="Writer Convent Big Classic Mrp 32 [Single line]-116 page"/>
    <s v="*25019"/>
    <m/>
    <s v="NULL"/>
    <s v="NULL"/>
    <s v="NULL"/>
    <s v="NULL"/>
    <s v="NULL"/>
    <s v="NULL"/>
    <s v="F"/>
    <s v="000001"/>
    <s v="GetDate()"/>
    <s v="NULL"/>
    <s v="NULL"/>
    <s v="N"/>
    <s v="N"/>
    <s v="000142"/>
    <m/>
    <s v="Rulling-Single line-[170 x 220]"/>
    <s v="000208"/>
    <s v="7.250"/>
    <x v="35"/>
    <s v="000190"/>
    <s v="0.125"/>
    <x v="10"/>
    <s v="000162"/>
    <s v="0.250"/>
    <s v="0.250"/>
    <s v="Writer Convent Big Classic Mrp 32"/>
    <s v="Writer Convent Big Classic Mrp 12/24/32"/>
    <n v="1000"/>
    <s v="170 x 220"/>
    <n v="116"/>
    <n v="4"/>
    <s v="Index"/>
    <s v="Single line"/>
    <s v="Pining"/>
    <m/>
    <n v="60"/>
    <s v="4+0"/>
    <s v="Half Lamin"/>
    <s v="GB"/>
    <n v="250"/>
    <s v="900 x 702"/>
    <n v="8"/>
    <n v="125"/>
    <n v="1.9743750000000001E-2"/>
    <s v="Proprint"/>
    <n v="50"/>
    <n v="89"/>
    <n v="34.5"/>
    <n v="16"/>
    <n v="7.25"/>
    <n v="0.11130562500000002"/>
    <n v="7500"/>
    <s v="Writer Convent Big Classic Mrp 12/24/32"/>
    <s v="89.00X34.50"/>
    <x v="27"/>
    <s v="Index-[170 x 220]"/>
    <s v="000142"/>
    <n v="0.25"/>
    <s v="Proprint-50gsm-35.04in-(89.00cm)-Reel-Premium"/>
    <s v="Proprint-50gsm-35.04in-(89.00cm)-Reel-Premium"/>
    <s v="R"/>
    <s v="P"/>
    <n v="34.5"/>
    <n v="89"/>
    <n v="13.58"/>
    <n v="35.04"/>
    <s v="*15023"/>
    <n v="50"/>
    <s v="Proprint"/>
    <s v="Premium"/>
    <n v="7.6749999999999998"/>
    <n v="7"/>
    <n v="89"/>
    <s v="*16022"/>
    <n v="20.350000000000001"/>
    <s v="C"/>
    <s v="000020"/>
    <s v="GetDate()"/>
    <s v="NULL"/>
    <s v="NULL"/>
    <s v="N"/>
    <s v="N"/>
    <s v="Uncoated"/>
    <m/>
    <m/>
    <s v="*11102"/>
    <s v="*06016"/>
    <s v="*00059"/>
    <s v="*00059"/>
    <e v="#N/A"/>
    <s v="000190"/>
  </r>
  <r>
    <s v="000143"/>
    <s v="Writer Convent Big Classic Mrp 32 [English]-116 page"/>
    <s v="Writer Convent Big Classic Mrp 32 [English]-116 page"/>
    <s v="*11102"/>
    <s v="*06016"/>
    <n v="0"/>
    <n v="0"/>
    <n v="1143"/>
    <m/>
    <s v="*05029"/>
    <s v="*18005"/>
    <m/>
    <s v="Writer Convent Big Classic Mrp 32 [English]-116 page"/>
    <s v="*25019"/>
    <m/>
    <s v="NULL"/>
    <s v="NULL"/>
    <s v="NULL"/>
    <s v="NULL"/>
    <s v="NULL"/>
    <s v="NULL"/>
    <s v="F"/>
    <s v="000001"/>
    <s v="GetDate()"/>
    <s v="NULL"/>
    <s v="NULL"/>
    <s v="N"/>
    <s v="N"/>
    <s v="000143"/>
    <m/>
    <s v="Rulling-English-[170 x 220]"/>
    <s v="000194"/>
    <s v="7.250"/>
    <x v="35"/>
    <s v="000190"/>
    <s v="0.125"/>
    <x v="10"/>
    <s v="000162"/>
    <s v="0.250"/>
    <s v="0.250"/>
    <s v="Writer Convent Big Classic Mrp 32"/>
    <s v="Writer Convent Big Classic Mrp 12/24/32"/>
    <n v="1000"/>
    <s v="170 x 220"/>
    <n v="116"/>
    <n v="4"/>
    <s v="Index"/>
    <s v="English"/>
    <s v="Pining"/>
    <m/>
    <n v="60"/>
    <s v="4+0"/>
    <s v="Half Lamin"/>
    <s v="GB"/>
    <n v="250"/>
    <s v="900 x 702"/>
    <n v="8"/>
    <n v="125"/>
    <n v="1.9743750000000001E-2"/>
    <s v="Proprint"/>
    <n v="50"/>
    <n v="89"/>
    <n v="34.5"/>
    <n v="16"/>
    <n v="7.25"/>
    <n v="0.11130562500000002"/>
    <n v="7500"/>
    <s v="Writer Convent Big Classic Mrp 12/24/32"/>
    <s v="89.00X34.50"/>
    <x v="28"/>
    <s v="Index-[170 x 220]"/>
    <s v="000143"/>
    <n v="0.25"/>
    <s v="Proprint-50gsm-35.04in-(89.00cm)-Reel-Premium"/>
    <s v="Proprint-50gsm-35.04in-(89.00cm)-Reel-Premium"/>
    <s v="R"/>
    <s v="P"/>
    <n v="34.5"/>
    <n v="89"/>
    <n v="13.58"/>
    <n v="35.04"/>
    <s v="*15024"/>
    <n v="50"/>
    <s v="Proprint"/>
    <s v="Premium"/>
    <n v="7.6749999999999998"/>
    <n v="7"/>
    <n v="90"/>
    <s v="*16023"/>
    <n v="21.35"/>
    <s v="C"/>
    <s v="000021"/>
    <s v="GetDate()"/>
    <s v="NULL"/>
    <s v="NULL"/>
    <s v="N"/>
    <s v="N"/>
    <s v="Uncoated"/>
    <m/>
    <m/>
    <s v="*11102"/>
    <s v="*06016"/>
    <s v="*00059"/>
    <s v="*00059"/>
    <e v="#N/A"/>
    <s v="000190"/>
  </r>
  <r>
    <s v="000144"/>
    <s v="Writer Convent Big Classic Mrp 32 [12 mm Squire ( Medium)]"/>
    <s v="Writer Convent Big Classic Mrp 32 [12 mm Squire ( Medium)]"/>
    <s v="*11102"/>
    <s v="*06016"/>
    <n v="0"/>
    <n v="0"/>
    <n v="1144"/>
    <m/>
    <s v="*05045"/>
    <s v="*18005"/>
    <m/>
    <s v="Writer Convent Big Classic Mrp 32 [12 mm Squire ( Medium)]"/>
    <s v="*25019"/>
    <m/>
    <s v="NULL"/>
    <s v="NULL"/>
    <s v="NULL"/>
    <s v="NULL"/>
    <s v="NULL"/>
    <s v="NULL"/>
    <s v="F"/>
    <s v="000001"/>
    <s v="GetDate()"/>
    <s v="NULL"/>
    <s v="NULL"/>
    <s v="N"/>
    <s v="N"/>
    <s v="000144"/>
    <m/>
    <s v="Rulling-12 mm Squire ( Medium)-[170 x 220]"/>
    <s v="000225"/>
    <s v="7.250"/>
    <x v="35"/>
    <s v="000190"/>
    <s v="0.125"/>
    <x v="10"/>
    <s v="000162"/>
    <s v="0.250"/>
    <s v="0.250"/>
    <s v="Writer Convent Big Classic Mrp 32"/>
    <s v="Writer Convent Big Classic Mrp 12/24/32"/>
    <n v="1000"/>
    <s v="170 x 220"/>
    <n v="116"/>
    <n v="4"/>
    <s v="Index"/>
    <s v="12 mm Squire ( Medium)"/>
    <s v="Pining"/>
    <m/>
    <n v="60"/>
    <s v="4+0"/>
    <s v="Half Lamin"/>
    <s v="GB"/>
    <n v="250"/>
    <s v="900 x 702"/>
    <n v="8"/>
    <n v="125"/>
    <n v="1.9743750000000001E-2"/>
    <s v="Proprint"/>
    <n v="50"/>
    <n v="89"/>
    <n v="34.5"/>
    <n v="16"/>
    <n v="7.25"/>
    <n v="0.11130562500000002"/>
    <n v="7500"/>
    <s v="Writer Convent Big Classic Mrp 12/24/32"/>
    <s v="89.00X34.50"/>
    <x v="29"/>
    <s v="Index-[170 x 220]"/>
    <s v="000144"/>
    <n v="0.25"/>
    <s v="Proprint-50gsm-35.04in-(89.00cm)-Reel-Premium"/>
    <s v="Proprint-50gsm-35.04in-(89.00cm)-Reel-Premium"/>
    <s v="R"/>
    <s v="P"/>
    <n v="34.5"/>
    <n v="89"/>
    <n v="13.58"/>
    <n v="35.04"/>
    <s v="*15025"/>
    <n v="50"/>
    <s v="Proprint"/>
    <s v="Premium"/>
    <n v="7.6749999999999998"/>
    <n v="7"/>
    <n v="91"/>
    <s v="*16024"/>
    <n v="22.35"/>
    <s v="C"/>
    <s v="000022"/>
    <s v="GetDate()"/>
    <s v="NULL"/>
    <s v="NULL"/>
    <s v="N"/>
    <s v="N"/>
    <s v="Uncoated"/>
    <m/>
    <m/>
    <s v="*11102"/>
    <s v="*06016"/>
    <s v="*00059"/>
    <s v="*00059"/>
    <e v="#N/A"/>
    <s v="000190"/>
  </r>
  <r>
    <s v="000145"/>
    <s v="Writer Convent Big Classic Mrp 32 [3 In 1]-116 page"/>
    <s v="Writer Convent Big Classic Mrp 32 [3 In 1]-116 page"/>
    <s v="*11102"/>
    <s v="*06016"/>
    <n v="0"/>
    <n v="0"/>
    <n v="1145"/>
    <m/>
    <s v="*05027"/>
    <s v="*18005"/>
    <m/>
    <s v="Writer Convent Big Classic Mrp 32 [3 In 1]-116 page"/>
    <s v="*25019"/>
    <m/>
    <s v="NULL"/>
    <s v="NULL"/>
    <s v="NULL"/>
    <s v="NULL"/>
    <s v="NULL"/>
    <s v="NULL"/>
    <s v="F"/>
    <s v="000001"/>
    <s v="GetDate()"/>
    <s v="NULL"/>
    <s v="NULL"/>
    <s v="N"/>
    <s v="N"/>
    <s v="000145"/>
    <m/>
    <s v="Rulling-3 In 1-[170 x 220]"/>
    <s v="000226"/>
    <s v="7.250"/>
    <x v="35"/>
    <s v="000190"/>
    <s v="0.125"/>
    <x v="11"/>
    <s v="000166"/>
    <s v="0.250"/>
    <s v="0.250"/>
    <s v="Writer Convent Big Classic Mrp 32"/>
    <s v="Writer Convent Big Classic Mrp 12/24/32"/>
    <n v="1000"/>
    <s v="170 x 220"/>
    <n v="116"/>
    <n v="4"/>
    <s v=" 3 In 1"/>
    <s v="3 In 1"/>
    <s v="Pining"/>
    <m/>
    <n v="60"/>
    <s v="4+0"/>
    <s v="Half Lamin"/>
    <s v="GB"/>
    <n v="250"/>
    <s v="900 x 702"/>
    <n v="8"/>
    <n v="125"/>
    <n v="1.9743750000000001E-2"/>
    <s v="Proprint"/>
    <n v="50"/>
    <n v="89"/>
    <n v="34.5"/>
    <n v="16"/>
    <n v="7.25"/>
    <n v="0.11130562500000002"/>
    <n v="7500"/>
    <s v="Writer Convent Big Classic Mrp 12/24/32"/>
    <s v="89.00X34.50"/>
    <x v="30"/>
    <s v=" 3 In 1-[170 x 220]"/>
    <s v="000145"/>
    <n v="0.25"/>
    <s v="Proprint-50gsm-35.04in-(89.00cm)-Reel-Premium"/>
    <s v="Proprint-50gsm-35.04in-(89.00cm)-Reel-Premium"/>
    <s v="R"/>
    <s v="P"/>
    <n v="34.5"/>
    <n v="89"/>
    <n v="13.58"/>
    <n v="35.04"/>
    <s v="*15026"/>
    <n v="50"/>
    <s v="Proprint"/>
    <s v="Premium"/>
    <n v="7.6749999999999998"/>
    <n v="7"/>
    <n v="92"/>
    <s v="*16025"/>
    <n v="23.35"/>
    <s v="C"/>
    <s v="000023"/>
    <s v="GetDate()"/>
    <s v="NULL"/>
    <s v="NULL"/>
    <s v="N"/>
    <s v="N"/>
    <s v="Uncoated"/>
    <m/>
    <m/>
    <s v="*11102"/>
    <s v="*06016"/>
    <s v="*00059"/>
    <s v="*00059"/>
    <e v="#N/A"/>
    <s v="000190"/>
  </r>
  <r>
    <s v="000146"/>
    <s v="Writer Convent Big ClassicMrp 32 [Hindi /Geometry]-116 page"/>
    <s v="Writer Convent Big ClassicMrp 32 [Hindi /Geometry]-116 page"/>
    <s v="*11102"/>
    <s v="*06016"/>
    <n v="0"/>
    <n v="0"/>
    <n v="1146"/>
    <m/>
    <s v="*05033"/>
    <s v="*18005"/>
    <m/>
    <s v="Writer Convent Big ClassicMrp 32 [Hindi /Geometry]-116 page"/>
    <s v="*25019"/>
    <m/>
    <s v="NULL"/>
    <s v="NULL"/>
    <s v="NULL"/>
    <s v="NULL"/>
    <s v="NULL"/>
    <s v="NULL"/>
    <s v="F"/>
    <s v="000001"/>
    <s v="GetDate()"/>
    <s v="NULL"/>
    <s v="NULL"/>
    <s v="N"/>
    <s v="N"/>
    <s v="000146"/>
    <m/>
    <s v="Rulling-Hindi /Geometry-[170 x 220]"/>
    <s v="000197"/>
    <s v="7.250"/>
    <x v="35"/>
    <s v="000190"/>
    <s v="0.125"/>
    <x v="10"/>
    <s v="000162"/>
    <s v="0.250"/>
    <s v="0.250"/>
    <s v="Writer Convent Big ClassicMrp 32"/>
    <s v="Writer Convent Big Classic Mrp 12/24/32"/>
    <n v="1000"/>
    <s v="170 x 220"/>
    <n v="116"/>
    <n v="4"/>
    <s v="Index"/>
    <s v="Hindi /Geometry"/>
    <s v="Pining"/>
    <m/>
    <n v="60"/>
    <s v="4+0"/>
    <s v="Half Lamin"/>
    <s v="GB"/>
    <n v="250"/>
    <s v="900 x 702"/>
    <n v="8"/>
    <n v="125"/>
    <n v="1.9743750000000001E-2"/>
    <s v="Proprint"/>
    <n v="50"/>
    <n v="89"/>
    <n v="34.5"/>
    <n v="16"/>
    <n v="7.25"/>
    <n v="0.11130562500000002"/>
    <n v="7500"/>
    <s v="Writer Convent Big Classic Mrp 12/24/32"/>
    <s v="89.00X34.50"/>
    <x v="31"/>
    <s v="Index-[170 x 220]"/>
    <s v="000146"/>
    <n v="0.25"/>
    <s v="Proprint-50gsm-35.04in-(89.00cm)-Reel-Premium"/>
    <s v="Proprint-50gsm-35.04in-(89.00cm)-Reel-Premium"/>
    <s v="R"/>
    <s v="P"/>
    <n v="34.5"/>
    <n v="89"/>
    <n v="13.58"/>
    <n v="35.04"/>
    <s v="*15027"/>
    <n v="50"/>
    <s v="Proprint"/>
    <s v="Premium"/>
    <n v="7.6749999999999998"/>
    <n v="7"/>
    <n v="93"/>
    <s v="*16026"/>
    <n v="24.35"/>
    <s v="C"/>
    <s v="000024"/>
    <s v="GetDate()"/>
    <s v="NULL"/>
    <s v="NULL"/>
    <s v="N"/>
    <s v="N"/>
    <s v="Uncoated"/>
    <m/>
    <m/>
    <s v="*11102"/>
    <s v="*06016"/>
    <s v="*00059"/>
    <s v="*00059"/>
    <e v="#N/A"/>
    <s v="000190"/>
  </r>
  <r>
    <s v="000147"/>
    <s v="Writer  Convent Classic  Mrp 16 [Single line]-40 page"/>
    <s v="Writer  Convent Classic  Mrp 16 [Single line]-40 page"/>
    <s v="*11103"/>
    <s v="*06016"/>
    <n v="0"/>
    <n v="0"/>
    <n v="1147"/>
    <m/>
    <s v="*05035"/>
    <s v="*18005"/>
    <m/>
    <s v="Writer  Convent Classic  Mrp 16 [Single line]-40 page"/>
    <s v="*25019"/>
    <m/>
    <s v="NULL"/>
    <s v="NULL"/>
    <s v="NULL"/>
    <s v="NULL"/>
    <s v="NULL"/>
    <s v="NULL"/>
    <s v="F"/>
    <s v="000001"/>
    <s v="GetDate()"/>
    <s v="NULL"/>
    <s v="NULL"/>
    <s v="N"/>
    <s v="N"/>
    <s v="000147"/>
    <m/>
    <s v="Rulling-Single line-[180 x 240]"/>
    <s v="000209"/>
    <s v="2.500"/>
    <x v="36"/>
    <s v="000167"/>
    <s v="0.125"/>
    <x v="2"/>
    <s v="000161"/>
    <s v="0.250"/>
    <s v="0.250"/>
    <s v="Writer  Convent Classic  Mrp 16"/>
    <s v="Writer  Convent Classic  Mrp 16/24/32"/>
    <n v="1000"/>
    <s v="180 x 240"/>
    <n v="40"/>
    <n v="4"/>
    <s v="Index"/>
    <s v="Single line"/>
    <s v="Pining"/>
    <n v="25"/>
    <n v="100"/>
    <s v="4+0"/>
    <s v="Half Lamin"/>
    <s v="GB"/>
    <n v="260"/>
    <s v="960 x 735"/>
    <n v="8"/>
    <n v="125"/>
    <n v="2.2931999999999998E-2"/>
    <s v="Proprint"/>
    <n v="54"/>
    <n v="96"/>
    <n v="36.5"/>
    <n v="16"/>
    <n v="2.5"/>
    <n v="4.7303999999999992E-2"/>
    <n v="2750"/>
    <s v="Writer  Convent Classic  Mrp 16/24/32"/>
    <s v="96.00X36.50"/>
    <x v="6"/>
    <s v="Index-[180 x 240]"/>
    <s v="000147"/>
    <n v="0.25"/>
    <s v="Proprint-54gsm-37.80in-(96.00cm)-Reel-Premium"/>
    <s v="Proprint-54gsm-37.80in-(96.00cm)-Reel-Premium"/>
    <s v="R"/>
    <s v="P"/>
    <n v="36.5"/>
    <n v="96"/>
    <n v="14.37"/>
    <n v="37.799999999999997"/>
    <s v="*15028"/>
    <n v="54"/>
    <s v="Proprint"/>
    <s v="Premium"/>
    <n v="9.4619999999999997"/>
    <n v="5"/>
    <n v="94"/>
    <s v="*16027"/>
    <n v="25.35"/>
    <s v="C"/>
    <s v="000025"/>
    <s v="GetDate()"/>
    <s v="NULL"/>
    <s v="NULL"/>
    <s v="N"/>
    <s v="N"/>
    <s v="Uncoated"/>
    <m/>
    <m/>
    <s v="*11103"/>
    <s v="*06016"/>
    <s v="*00062"/>
    <s v="*00062"/>
    <e v="#N/A"/>
    <s v="000167"/>
  </r>
  <r>
    <s v="000148"/>
    <s v="Writer  Convent Classic  Mrp 16 [English]-40 page"/>
    <s v="Writer  Convent Classic  Mrp 16 [English]-40 page"/>
    <s v="*11103"/>
    <s v="*06016"/>
    <n v="0"/>
    <n v="0"/>
    <n v="1148"/>
    <m/>
    <s v="*05029"/>
    <s v="*18005"/>
    <m/>
    <s v="Writer  Convent Classic  Mrp 16 [English]-40 page"/>
    <s v="*25019"/>
    <m/>
    <s v="NULL"/>
    <s v="NULL"/>
    <s v="NULL"/>
    <s v="NULL"/>
    <s v="NULL"/>
    <s v="NULL"/>
    <s v="F"/>
    <s v="000001"/>
    <s v="GetDate()"/>
    <s v="NULL"/>
    <s v="NULL"/>
    <s v="N"/>
    <s v="N"/>
    <s v="000148"/>
    <m/>
    <s v="Rulling-English-[180 x 240]"/>
    <s v="000195"/>
    <s v="2.500"/>
    <x v="36"/>
    <s v="000167"/>
    <s v="0.125"/>
    <x v="2"/>
    <s v="000161"/>
    <s v="0.250"/>
    <s v="0.250"/>
    <s v="Writer  Convent Classic  Mrp 16"/>
    <s v="Writer  Convent Classic  Mrp 16/24/32"/>
    <n v="1000"/>
    <s v="180 x 240"/>
    <n v="40"/>
    <n v="4"/>
    <s v="Index"/>
    <s v="English"/>
    <s v="Pining"/>
    <n v="25"/>
    <n v="100"/>
    <s v="4+0"/>
    <s v="Half Lamin"/>
    <s v="GB"/>
    <n v="260"/>
    <s v="960 x 735"/>
    <n v="8"/>
    <n v="125"/>
    <n v="2.2931999999999998E-2"/>
    <s v="Proprint"/>
    <n v="54"/>
    <n v="96"/>
    <n v="36.5"/>
    <n v="16"/>
    <n v="2.5"/>
    <n v="4.7303999999999992E-2"/>
    <n v="2750"/>
    <s v="Writer  Convent Classic  Mrp 16/24/32"/>
    <s v="96.00X36.50"/>
    <x v="7"/>
    <s v="Index-[180 x 240]"/>
    <s v="000148"/>
    <n v="0.25"/>
    <s v="Proprint-54gsm-37.80in-(96.00cm)-Reel-Premium"/>
    <s v="Proprint-54gsm-37.80in-(96.00cm)-Reel-Premium"/>
    <s v="R"/>
    <s v="P"/>
    <n v="36.5"/>
    <n v="96"/>
    <n v="14.37"/>
    <n v="37.799999999999997"/>
    <s v="*15029"/>
    <n v="54"/>
    <s v="Proprint"/>
    <s v="Premium"/>
    <n v="9.4619999999999997"/>
    <n v="5"/>
    <n v="95"/>
    <s v="*16028"/>
    <n v="26.35"/>
    <s v="C"/>
    <s v="000026"/>
    <s v="GetDate()"/>
    <s v="NULL"/>
    <s v="NULL"/>
    <s v="N"/>
    <s v="N"/>
    <s v="Uncoated"/>
    <m/>
    <m/>
    <s v="*11103"/>
    <s v="*06016"/>
    <s v="*00062"/>
    <s v="*00062"/>
    <e v="#N/A"/>
    <s v="000167"/>
  </r>
  <r>
    <s v="000149"/>
    <s v="Writer  Convent Classic  Mrp 16 [12 mm Squire ( Medium)]"/>
    <s v="Writer  Convent Classic  Mrp 16 [12 mm Squire ( Medium)]"/>
    <s v="*11103"/>
    <s v="*06016"/>
    <n v="0"/>
    <n v="0"/>
    <n v="1149"/>
    <m/>
    <s v="*05045"/>
    <s v="*18005"/>
    <m/>
    <s v="Writer  Convent Classic  Mrp 16 [12 mm Squire ( Medium)]"/>
    <s v="*25019"/>
    <m/>
    <s v="NULL"/>
    <s v="NULL"/>
    <s v="NULL"/>
    <s v="NULL"/>
    <s v="NULL"/>
    <s v="NULL"/>
    <s v="F"/>
    <s v="000001"/>
    <s v="GetDate()"/>
    <s v="NULL"/>
    <s v="NULL"/>
    <s v="N"/>
    <s v="N"/>
    <s v="000149"/>
    <m/>
    <s v="Rulling-12 mm Squire ( Medium)-[180 x 240]"/>
    <s v="000218"/>
    <s v="2.500"/>
    <x v="36"/>
    <s v="000167"/>
    <s v="0.125"/>
    <x v="2"/>
    <s v="000161"/>
    <s v="0.250"/>
    <s v="0.250"/>
    <s v="Writer  Convent Classic  Mrp 16"/>
    <s v="Writer  Convent Classic  Mrp 16/24/32"/>
    <n v="1000"/>
    <s v="180 x 240"/>
    <n v="40"/>
    <n v="4"/>
    <s v="Index"/>
    <s v="12 mm Squire ( Medium)"/>
    <s v="Pining"/>
    <n v="25"/>
    <n v="100"/>
    <s v="4+0"/>
    <s v="Half Lamin"/>
    <s v="GB"/>
    <n v="260"/>
    <s v="960 x 735"/>
    <n v="8"/>
    <n v="125"/>
    <n v="2.2931999999999998E-2"/>
    <s v="Proprint"/>
    <n v="54"/>
    <n v="96"/>
    <n v="36.5"/>
    <n v="16"/>
    <n v="2.5"/>
    <n v="4.7303999999999992E-2"/>
    <n v="2750"/>
    <s v="Writer  Convent Classic  Mrp 16/24/32"/>
    <s v="96.00X36.50"/>
    <x v="9"/>
    <s v="Index-[180 x 240]"/>
    <s v="000149"/>
    <n v="0.25"/>
    <s v="Proprint-54gsm-37.80in-(96.00cm)-Reel-Premium"/>
    <s v="Proprint-54gsm-37.80in-(96.00cm)-Reel-Premium"/>
    <s v="R"/>
    <s v="P"/>
    <n v="36.5"/>
    <n v="96"/>
    <n v="14.37"/>
    <n v="37.799999999999997"/>
    <s v="*15030"/>
    <n v="54"/>
    <s v="Proprint"/>
    <s v="Premium"/>
    <n v="9.4619999999999997"/>
    <n v="5"/>
    <n v="96"/>
    <s v="*16029"/>
    <n v="27.35"/>
    <s v="C"/>
    <s v="000027"/>
    <s v="GetDate()"/>
    <s v="NULL"/>
    <s v="NULL"/>
    <s v="N"/>
    <s v="N"/>
    <s v="Uncoated"/>
    <m/>
    <m/>
    <s v="*11103"/>
    <s v="*06016"/>
    <s v="*00062"/>
    <s v="*00062"/>
    <e v="#N/A"/>
    <s v="000167"/>
  </r>
  <r>
    <s v="000150"/>
    <s v="Writer  Convent Classic  Mrp 16 [Hindi /Geometry]-40 page"/>
    <s v="Writer  Convent Classic  Mrp 16 [Hindi /Geometry]-40 page"/>
    <s v="*11103"/>
    <s v="*06016"/>
    <n v="0"/>
    <n v="0"/>
    <n v="1150"/>
    <m/>
    <s v="*05033"/>
    <s v="*18005"/>
    <m/>
    <s v="Writer  Convent Classic  Mrp 16 [Hindi /Geometry]-40 page"/>
    <s v="*25019"/>
    <m/>
    <s v="NULL"/>
    <s v="NULL"/>
    <s v="NULL"/>
    <s v="NULL"/>
    <s v="NULL"/>
    <s v="NULL"/>
    <s v="F"/>
    <s v="000001"/>
    <s v="GetDate()"/>
    <s v="NULL"/>
    <s v="NULL"/>
    <s v="N"/>
    <s v="N"/>
    <s v="000150"/>
    <m/>
    <s v="Rulling-Hindi /Geometry-[180 x 240]"/>
    <s v="000198"/>
    <s v="2.500"/>
    <x v="36"/>
    <s v="000167"/>
    <s v="0.125"/>
    <x v="2"/>
    <s v="000161"/>
    <s v="0.250"/>
    <s v="0.250"/>
    <s v="Writer  Convent Classic  Mrp 16"/>
    <s v="Writer  Convent Classic  Mrp 16/24/32"/>
    <n v="1000"/>
    <s v="180 x 240"/>
    <n v="40"/>
    <n v="4"/>
    <s v="Index"/>
    <s v="Hindi /Geometry"/>
    <s v="Pining"/>
    <n v="25"/>
    <n v="100"/>
    <s v="4+0"/>
    <s v="Half Lamin"/>
    <s v="GB"/>
    <n v="260"/>
    <s v="960 x 735"/>
    <n v="8"/>
    <n v="125"/>
    <n v="2.2931999999999998E-2"/>
    <s v="Proprint"/>
    <n v="54"/>
    <n v="96"/>
    <n v="36.5"/>
    <n v="16"/>
    <n v="2.5"/>
    <n v="4.7303999999999992E-2"/>
    <n v="2750"/>
    <s v="Writer  Convent Classic  Mrp 16/24/32"/>
    <s v="96.00X36.50"/>
    <x v="11"/>
    <s v="Index-[180 x 240]"/>
    <s v="000150"/>
    <n v="0.25"/>
    <s v="Proprint-54gsm-37.80in-(96.00cm)-Reel-Premium"/>
    <s v="Proprint-54gsm-37.80in-(96.00cm)-Reel-Premium"/>
    <s v="R"/>
    <s v="P"/>
    <n v="36.5"/>
    <n v="96"/>
    <n v="14.37"/>
    <n v="37.799999999999997"/>
    <s v="*15031"/>
    <n v="54"/>
    <s v="Proprint"/>
    <s v="Premium"/>
    <n v="9.4619999999999997"/>
    <n v="5"/>
    <n v="97"/>
    <s v="*16030"/>
    <n v="28.35"/>
    <s v="C"/>
    <s v="000028"/>
    <s v="GetDate()"/>
    <s v="NULL"/>
    <s v="NULL"/>
    <s v="N"/>
    <s v="N"/>
    <s v="Uncoated"/>
    <m/>
    <m/>
    <s v="*11103"/>
    <s v="*06016"/>
    <s v="*00062"/>
    <s v="*00062"/>
    <e v="#N/A"/>
    <s v="000167"/>
  </r>
  <r>
    <s v="000151"/>
    <s v="Writer  Convent Classic  Mrp 16 [3 In 1]-40 page"/>
    <s v="Writer  Convent Classic  Mrp 16 [3 In 1]-40 page"/>
    <s v="*11103"/>
    <s v="*06016"/>
    <n v="0"/>
    <n v="0"/>
    <n v="1151"/>
    <m/>
    <s v="*05027"/>
    <s v="*18005"/>
    <m/>
    <s v="Writer  Convent Classic  Mrp 16 [3 In 1]-40 page"/>
    <s v="*25019"/>
    <m/>
    <s v="NULL"/>
    <s v="NULL"/>
    <s v="NULL"/>
    <s v="NULL"/>
    <s v="NULL"/>
    <s v="NULL"/>
    <s v="F"/>
    <s v="000001"/>
    <s v="GetDate()"/>
    <s v="NULL"/>
    <s v="NULL"/>
    <s v="N"/>
    <s v="N"/>
    <s v="000151"/>
    <m/>
    <s v="Rulling-3 In 1-[180 x 240]"/>
    <s v="000220"/>
    <s v="2.500"/>
    <x v="36"/>
    <s v="000167"/>
    <s v="0.125"/>
    <x v="3"/>
    <s v="000165"/>
    <s v="0.250"/>
    <s v="0.250"/>
    <s v="Writer  Convent Classic  Mrp 16"/>
    <s v="Writer  Convent Classic  Mrp 16/24/32"/>
    <n v="1000"/>
    <s v="180 x 240"/>
    <n v="40"/>
    <n v="4"/>
    <s v=" 3 In 1"/>
    <s v="3 In 1"/>
    <s v="Pining"/>
    <n v="25"/>
    <n v="100"/>
    <s v="4+0"/>
    <s v="Half Lamin"/>
    <s v="GB"/>
    <n v="260"/>
    <s v="960 x 735"/>
    <n v="8"/>
    <n v="125"/>
    <n v="2.2931999999999998E-2"/>
    <s v="Proprint"/>
    <n v="54"/>
    <n v="96"/>
    <n v="36.5"/>
    <n v="16"/>
    <n v="2.5"/>
    <n v="4.7303999999999992E-2"/>
    <n v="2750"/>
    <s v="Writer  Convent Classic  Mrp 16/24/32"/>
    <s v="96.00X36.50"/>
    <x v="13"/>
    <s v=" 3 In 1-[180 x 240]"/>
    <s v="000151"/>
    <n v="0.25"/>
    <s v="Proprint-54gsm-37.80in-(96.00cm)-Reel-Premium"/>
    <s v="Proprint-54gsm-37.80in-(96.00cm)-Reel-Premium"/>
    <s v="R"/>
    <s v="P"/>
    <n v="36.5"/>
    <n v="96"/>
    <n v="14.37"/>
    <n v="37.799999999999997"/>
    <s v="*15032"/>
    <n v="54"/>
    <s v="Proprint"/>
    <s v="Premium"/>
    <n v="9.4619999999999997"/>
    <n v="5"/>
    <n v="98"/>
    <s v="*16031"/>
    <n v="29.35"/>
    <s v="C"/>
    <s v="000029"/>
    <s v="GetDate()"/>
    <s v="NULL"/>
    <s v="NULL"/>
    <s v="N"/>
    <s v="N"/>
    <s v="Uncoated"/>
    <m/>
    <m/>
    <s v="*11103"/>
    <s v="*06016"/>
    <s v="*00062"/>
    <s v="*00062"/>
    <e v="#N/A"/>
    <s v="000167"/>
  </r>
  <r>
    <s v="000152"/>
    <s v="Writer  Convent Classic  Mrp 24 [Single line]-72 page"/>
    <s v="Writer  Convent Classic  Mrp 24 [Single line]-72 page"/>
    <s v="*11103"/>
    <s v="*06016"/>
    <n v="0"/>
    <n v="0"/>
    <n v="1152"/>
    <m/>
    <s v="*05035"/>
    <s v="*18005"/>
    <m/>
    <s v="Writer  Convent Classic  Mrp 24 [Single line]-72 page"/>
    <s v="*25019"/>
    <m/>
    <s v="NULL"/>
    <s v="NULL"/>
    <s v="NULL"/>
    <s v="NULL"/>
    <s v="NULL"/>
    <s v="NULL"/>
    <s v="F"/>
    <s v="000001"/>
    <s v="GetDate()"/>
    <s v="NULL"/>
    <s v="NULL"/>
    <s v="N"/>
    <s v="N"/>
    <s v="000152"/>
    <m/>
    <s v="Rulling-Single line-[180 x 240]"/>
    <s v="000209"/>
    <s v="4.500"/>
    <x v="36"/>
    <s v="000167"/>
    <s v="0.125"/>
    <x v="2"/>
    <s v="000161"/>
    <s v="0.250"/>
    <s v="0.250"/>
    <s v="Writer  Convent Classic  Mrp 24"/>
    <s v="Writer  Convent Classic  Mrp 16/24/32"/>
    <n v="1000"/>
    <s v="180 x 240"/>
    <n v="72"/>
    <n v="4"/>
    <s v="Index"/>
    <s v="Single line"/>
    <s v="Pining"/>
    <n v="15"/>
    <n v="75"/>
    <s v="4+2"/>
    <s v="Half Lamin"/>
    <s v="WB"/>
    <n v="260"/>
    <s v="960 x 735"/>
    <n v="8"/>
    <n v="125"/>
    <n v="2.2931999999999998E-2"/>
    <s v="Proprint"/>
    <n v="54"/>
    <n v="96"/>
    <n v="36.5"/>
    <n v="16"/>
    <n v="4.5"/>
    <n v="8.5147199999999978E-2"/>
    <n v="4750"/>
    <s v="Writer  Convent Classic  Mrp 16/24/32"/>
    <s v="96.00X36.50"/>
    <x v="6"/>
    <s v="Index-[180 x 240]"/>
    <s v="000152"/>
    <n v="0.25"/>
    <s v="Proprint-54gsm-37.80in-(96.00cm)-Reel-Premium"/>
    <s v="Proprint-54gsm-37.80in-(96.00cm)-Reel-Premium"/>
    <s v="R"/>
    <s v="P"/>
    <n v="36.5"/>
    <n v="96"/>
    <n v="14.37"/>
    <n v="37.799999999999997"/>
    <s v="*15033"/>
    <n v="54"/>
    <s v="Proprint"/>
    <s v="Premium"/>
    <n v="9.4619999999999997"/>
    <n v="5"/>
    <n v="99"/>
    <s v="*16032"/>
    <n v="30.35"/>
    <s v="C"/>
    <s v="000030"/>
    <s v="GetDate()"/>
    <s v="NULL"/>
    <s v="NULL"/>
    <s v="N"/>
    <s v="N"/>
    <s v="Uncoated"/>
    <m/>
    <m/>
    <s v="*11103"/>
    <s v="*06016"/>
    <s v="*00062"/>
    <s v="*00062"/>
    <e v="#N/A"/>
    <s v="000167"/>
  </r>
  <r>
    <s v="000153"/>
    <s v="Writer  Convent Classic  Mrp 24 [English]-72 page"/>
    <s v="Writer  Convent Classic  Mrp 24 [English]-72 page"/>
    <s v="*11103"/>
    <s v="*06016"/>
    <n v="0"/>
    <n v="0"/>
    <n v="1153"/>
    <m/>
    <s v="*05029"/>
    <s v="*18005"/>
    <m/>
    <s v="Writer  Convent Classic  Mrp 24 [English]-72 page"/>
    <s v="*25019"/>
    <m/>
    <s v="NULL"/>
    <s v="NULL"/>
    <s v="NULL"/>
    <s v="NULL"/>
    <s v="NULL"/>
    <s v="NULL"/>
    <s v="F"/>
    <s v="000001"/>
    <s v="GetDate()"/>
    <s v="NULL"/>
    <s v="NULL"/>
    <s v="N"/>
    <s v="N"/>
    <s v="000153"/>
    <m/>
    <s v="Rulling-English-[180 x 240]"/>
    <s v="000195"/>
    <s v="4.500"/>
    <x v="36"/>
    <s v="000167"/>
    <s v="0.125"/>
    <x v="2"/>
    <s v="000161"/>
    <s v="0.250"/>
    <s v="0.250"/>
    <s v="Writer  Convent Classic  Mrp 24"/>
    <s v="Writer  Convent Classic  Mrp 16/24/32"/>
    <n v="1000"/>
    <s v="180 x 240"/>
    <n v="72"/>
    <n v="4"/>
    <s v="Index"/>
    <s v="English"/>
    <s v="Pining"/>
    <n v="15"/>
    <n v="75"/>
    <s v="4+2"/>
    <s v="Half Lamin"/>
    <s v="WB"/>
    <n v="260"/>
    <s v="960 x 735"/>
    <n v="8"/>
    <n v="125"/>
    <n v="2.2931999999999998E-2"/>
    <s v="Proprint"/>
    <n v="54"/>
    <n v="96"/>
    <n v="36.5"/>
    <n v="16"/>
    <n v="4.5"/>
    <n v="8.5147199999999978E-2"/>
    <n v="4750"/>
    <s v="Writer  Convent Classic  Mrp 16/24/32"/>
    <s v="96.00X36.50"/>
    <x v="7"/>
    <s v="Index-[180 x 240]"/>
    <s v="000153"/>
    <n v="0.25"/>
    <s v="Proprint-54gsm-37.80in-(96.00cm)-Reel-Premium"/>
    <s v="Proprint-54gsm-37.80in-(96.00cm)-Reel-Premium"/>
    <s v="R"/>
    <s v="P"/>
    <n v="36.5"/>
    <n v="96"/>
    <n v="14.37"/>
    <n v="37.799999999999997"/>
    <s v="*15034"/>
    <n v="54"/>
    <s v="Proprint"/>
    <s v="Premium"/>
    <n v="9.4619999999999997"/>
    <n v="5"/>
    <n v="100"/>
    <s v="*16033"/>
    <n v="31.35"/>
    <s v="C"/>
    <s v="000031"/>
    <s v="GetDate()"/>
    <s v="NULL"/>
    <s v="NULL"/>
    <s v="N"/>
    <s v="N"/>
    <s v="Uncoated"/>
    <m/>
    <m/>
    <s v="*11103"/>
    <s v="*06016"/>
    <s v="*00062"/>
    <s v="*00062"/>
    <e v="#N/A"/>
    <s v="000167"/>
  </r>
  <r>
    <s v="000154"/>
    <s v="Writer  Convent Classic  Mrp 24 [12 mm Squire ( Medium)]"/>
    <s v="Writer  Convent Classic  Mrp 24 [12 mm Squire ( Medium)]"/>
    <s v="*11103"/>
    <s v="*06016"/>
    <n v="0"/>
    <n v="0"/>
    <n v="1154"/>
    <m/>
    <s v="*05045"/>
    <s v="*18005"/>
    <m/>
    <s v="Writer  Convent Classic  Mrp 24 [12 mm Squire ( Medium)]"/>
    <s v="*25019"/>
    <m/>
    <s v="NULL"/>
    <s v="NULL"/>
    <s v="NULL"/>
    <s v="NULL"/>
    <s v="NULL"/>
    <s v="NULL"/>
    <s v="F"/>
    <s v="000001"/>
    <s v="GetDate()"/>
    <s v="NULL"/>
    <s v="NULL"/>
    <s v="N"/>
    <s v="N"/>
    <s v="000154"/>
    <m/>
    <s v="Rulling-12 mm Squire ( Medium)-[180 x 240]"/>
    <s v="000218"/>
    <s v="4.500"/>
    <x v="36"/>
    <s v="000167"/>
    <s v="0.125"/>
    <x v="2"/>
    <s v="000161"/>
    <s v="0.250"/>
    <s v="0.250"/>
    <s v="Writer  Convent Classic  Mrp 24"/>
    <s v="Writer  Convent Classic  Mrp 16/24/32"/>
    <n v="1000"/>
    <s v="180 x 240"/>
    <n v="72"/>
    <n v="4"/>
    <s v="Index"/>
    <s v="12 mm Squire ( Medium)"/>
    <s v="Pining"/>
    <n v="15"/>
    <n v="75"/>
    <s v="4+2"/>
    <s v="Half Lamin"/>
    <s v="WB"/>
    <n v="260"/>
    <s v="960 x 735"/>
    <n v="8"/>
    <n v="125"/>
    <n v="2.2931999999999998E-2"/>
    <s v="Proprint"/>
    <n v="54"/>
    <n v="96"/>
    <n v="36.5"/>
    <n v="16"/>
    <n v="4.5"/>
    <n v="8.5147199999999978E-2"/>
    <n v="4750"/>
    <s v="Writer  Convent Classic  Mrp 16/24/32"/>
    <s v="96.00X36.50"/>
    <x v="9"/>
    <s v="Index-[180 x 240]"/>
    <s v="000154"/>
    <n v="0.25"/>
    <s v="Proprint-54gsm-37.80in-(96.00cm)-Reel-Premium"/>
    <s v="Proprint-54gsm-37.80in-(96.00cm)-Reel-Premium"/>
    <s v="R"/>
    <s v="P"/>
    <n v="36.5"/>
    <n v="96"/>
    <n v="14.37"/>
    <n v="37.799999999999997"/>
    <s v="*15035"/>
    <n v="54"/>
    <s v="Proprint"/>
    <s v="Premium"/>
    <n v="9.4619999999999997"/>
    <n v="5"/>
    <n v="101"/>
    <s v="*16034"/>
    <n v="32.35"/>
    <s v="C"/>
    <s v="000032"/>
    <s v="GetDate()"/>
    <s v="NULL"/>
    <s v="NULL"/>
    <s v="N"/>
    <s v="N"/>
    <s v="Uncoated"/>
    <m/>
    <m/>
    <s v="*11103"/>
    <s v="*06016"/>
    <s v="*00062"/>
    <s v="*00062"/>
    <e v="#N/A"/>
    <s v="000167"/>
  </r>
  <r>
    <s v="000155"/>
    <s v="Writer  Convent Classic  Mrp 24 [Hindi /Geometry]-72 page"/>
    <s v="Writer  Convent Classic  Mrp 24 [Hindi /Geometry]-72 page"/>
    <s v="*11103"/>
    <s v="*06016"/>
    <n v="0"/>
    <n v="0"/>
    <n v="1155"/>
    <m/>
    <s v="*05033"/>
    <s v="*18005"/>
    <m/>
    <s v="Writer  Convent Classic  Mrp 24 [Hindi /Geometry]-72 page"/>
    <s v="*25019"/>
    <m/>
    <s v="NULL"/>
    <s v="NULL"/>
    <s v="NULL"/>
    <s v="NULL"/>
    <s v="NULL"/>
    <s v="NULL"/>
    <s v="F"/>
    <s v="000001"/>
    <s v="GetDate()"/>
    <s v="NULL"/>
    <s v="NULL"/>
    <s v="N"/>
    <s v="N"/>
    <s v="000155"/>
    <m/>
    <s v="Rulling-Hindi /Geometry-[180 x 240]"/>
    <s v="000198"/>
    <s v="4.500"/>
    <x v="36"/>
    <s v="000167"/>
    <s v="0.125"/>
    <x v="2"/>
    <s v="000161"/>
    <s v="0.250"/>
    <s v="0.250"/>
    <s v="Writer  Convent Classic  Mrp 24"/>
    <s v="Writer  Convent Classic  Mrp 16/24/32"/>
    <n v="1000"/>
    <s v="180 x 240"/>
    <n v="72"/>
    <n v="4"/>
    <s v="Index"/>
    <s v="Hindi /Geometry"/>
    <s v="Pining"/>
    <n v="15"/>
    <n v="75"/>
    <s v="4+2"/>
    <s v="Half Lamin"/>
    <s v="WB"/>
    <n v="260"/>
    <s v="960 x 735"/>
    <n v="8"/>
    <n v="125"/>
    <n v="2.2931999999999998E-2"/>
    <s v="Proprint"/>
    <n v="54"/>
    <n v="96"/>
    <n v="36.5"/>
    <n v="16"/>
    <n v="4.5"/>
    <n v="8.5147199999999978E-2"/>
    <n v="4750"/>
    <s v="Writer  Convent Classic  Mrp 16/24/32"/>
    <s v="96.00X36.50"/>
    <x v="11"/>
    <s v="Index-[180 x 240]"/>
    <s v="000155"/>
    <n v="0.25"/>
    <s v="Proprint-54gsm-37.80in-(96.00cm)-Reel-Premium"/>
    <s v="Proprint-54gsm-37.80in-(96.00cm)-Reel-Premium"/>
    <s v="R"/>
    <s v="P"/>
    <n v="36.5"/>
    <n v="96"/>
    <n v="14.37"/>
    <n v="37.799999999999997"/>
    <s v="*15036"/>
    <n v="54"/>
    <s v="Proprint"/>
    <s v="Premium"/>
    <n v="9.4619999999999997"/>
    <n v="5"/>
    <n v="102"/>
    <s v="*16035"/>
    <n v="33.35"/>
    <s v="C"/>
    <s v="000033"/>
    <s v="GetDate()"/>
    <s v="NULL"/>
    <s v="NULL"/>
    <s v="N"/>
    <s v="N"/>
    <s v="Uncoated"/>
    <m/>
    <m/>
    <s v="*11103"/>
    <s v="*06016"/>
    <s v="*00062"/>
    <s v="*00062"/>
    <e v="#N/A"/>
    <s v="000167"/>
  </r>
  <r>
    <s v="000156"/>
    <s v="Writer  Convent Classic  Mrp 24 [3 In 1]-72 page"/>
    <s v="Writer  Convent Classic  Mrp 24 [3 In 1]-72 page"/>
    <s v="*11103"/>
    <s v="*06016"/>
    <n v="0"/>
    <n v="0"/>
    <n v="1156"/>
    <m/>
    <s v="*05027"/>
    <s v="*18005"/>
    <m/>
    <s v="Writer  Convent Classic  Mrp 24 [3 In 1]-72 page"/>
    <s v="*25019"/>
    <m/>
    <s v="NULL"/>
    <s v="NULL"/>
    <s v="NULL"/>
    <s v="NULL"/>
    <s v="NULL"/>
    <s v="NULL"/>
    <s v="F"/>
    <s v="000001"/>
    <s v="GetDate()"/>
    <s v="NULL"/>
    <s v="NULL"/>
    <s v="N"/>
    <s v="N"/>
    <s v="000156"/>
    <m/>
    <s v="Rulling-3 In 1-[180 x 240]"/>
    <s v="000220"/>
    <s v="4.500"/>
    <x v="36"/>
    <s v="000167"/>
    <s v="0.125"/>
    <x v="3"/>
    <s v="000165"/>
    <s v="0.250"/>
    <s v="0.250"/>
    <s v="Writer  Convent Classic  Mrp 24"/>
    <s v="Writer  Convent Classic  Mrp 16/24/32"/>
    <n v="1000"/>
    <s v="180 x 240"/>
    <n v="72"/>
    <n v="4"/>
    <s v=" 3 In 1"/>
    <s v="3 In 1"/>
    <s v="Pining"/>
    <n v="15"/>
    <n v="75"/>
    <s v="4+2"/>
    <s v="Half Lamin"/>
    <s v="WB"/>
    <n v="260"/>
    <s v="960 x 735"/>
    <n v="8"/>
    <n v="125"/>
    <n v="2.2931999999999998E-2"/>
    <s v="Proprint"/>
    <n v="54"/>
    <n v="96"/>
    <n v="36.5"/>
    <n v="16"/>
    <n v="4.5"/>
    <n v="8.5147199999999978E-2"/>
    <n v="4750"/>
    <s v="Writer  Convent Classic  Mrp 16/24/32"/>
    <s v="96.00X36.50"/>
    <x v="13"/>
    <s v=" 3 In 1-[180 x 240]"/>
    <s v="000156"/>
    <n v="0.25"/>
    <s v="Proprint-54gsm-37.80in-(96.00cm)-Reel-Premium"/>
    <s v="Proprint-54gsm-37.80in-(96.00cm)-Reel-Premium"/>
    <s v="R"/>
    <s v="P"/>
    <n v="36.5"/>
    <n v="96"/>
    <n v="14.37"/>
    <n v="37.799999999999997"/>
    <s v="*15037"/>
    <n v="54"/>
    <s v="Proprint"/>
    <s v="Premium"/>
    <n v="9.4619999999999997"/>
    <n v="5"/>
    <n v="103"/>
    <s v="*16036"/>
    <n v="34.35"/>
    <s v="C"/>
    <s v="000034"/>
    <s v="GetDate()"/>
    <s v="NULL"/>
    <s v="NULL"/>
    <s v="N"/>
    <s v="N"/>
    <s v="Uncoated"/>
    <m/>
    <m/>
    <s v="*11103"/>
    <s v="*06016"/>
    <s v="*00062"/>
    <s v="*00062"/>
    <e v="#N/A"/>
    <s v="000167"/>
  </r>
  <r>
    <s v="000157"/>
    <s v="Writer  Convent Classic  Mrp 32 [Single line]-96 page"/>
    <s v="Writer  Convent Classic  Mrp 32 [Single line]-96 page"/>
    <s v="*11103"/>
    <s v="*06016"/>
    <n v="0"/>
    <n v="0"/>
    <n v="1157"/>
    <m/>
    <s v="*05035"/>
    <s v="*18005"/>
    <m/>
    <s v="Writer  Convent Classic  Mrp 32 [Single line]-96 page"/>
    <s v="*25019"/>
    <m/>
    <s v="NULL"/>
    <s v="NULL"/>
    <s v="NULL"/>
    <s v="NULL"/>
    <s v="NULL"/>
    <s v="NULL"/>
    <s v="F"/>
    <s v="000001"/>
    <s v="GetDate()"/>
    <s v="NULL"/>
    <s v="NULL"/>
    <s v="N"/>
    <s v="N"/>
    <s v="000157"/>
    <m/>
    <s v="Rulling-Single line-[180 x 240]"/>
    <s v="000209"/>
    <s v="6.000"/>
    <x v="36"/>
    <s v="000167"/>
    <s v="0.125"/>
    <x v="2"/>
    <s v="000161"/>
    <s v="0.250"/>
    <s v="0.250"/>
    <s v="Writer  Convent Classic  Mrp 32"/>
    <s v="Writer  Convent Classic  Mrp 16/24/32"/>
    <n v="1000"/>
    <s v="180 x 240"/>
    <n v="96"/>
    <n v="4"/>
    <s v="Index"/>
    <s v="Single line"/>
    <s v="Pining"/>
    <n v="12"/>
    <n v="60"/>
    <s v="4+2"/>
    <s v="Half Lamin"/>
    <s v="WB"/>
    <n v="260"/>
    <s v="960 x 735"/>
    <n v="8"/>
    <n v="125"/>
    <n v="2.2931999999999998E-2"/>
    <s v="Proprint"/>
    <n v="54"/>
    <n v="96"/>
    <n v="36.5"/>
    <n v="16"/>
    <n v="6"/>
    <n v="0.11352959999999998"/>
    <n v="6250"/>
    <s v="Writer  Convent Classic  Mrp 16/24/32"/>
    <s v="96.00X36.50"/>
    <x v="6"/>
    <s v="Index-[180 x 240]"/>
    <s v="000157"/>
    <n v="0.25"/>
    <s v="Proprint-54gsm-37.80in-(96.00cm)-Reel-Premium"/>
    <s v="Proprint-54gsm-37.80in-(96.00cm)-Reel-Premium"/>
    <s v="R"/>
    <s v="P"/>
    <n v="36.5"/>
    <n v="96"/>
    <n v="14.37"/>
    <n v="37.799999999999997"/>
    <s v="*15038"/>
    <n v="54"/>
    <s v="Proprint"/>
    <s v="Premium"/>
    <n v="9.4619999999999997"/>
    <n v="5"/>
    <n v="104"/>
    <s v="*16037"/>
    <n v="35.35"/>
    <s v="C"/>
    <s v="000035"/>
    <s v="GetDate()"/>
    <s v="NULL"/>
    <s v="NULL"/>
    <s v="N"/>
    <s v="N"/>
    <s v="Uncoated"/>
    <m/>
    <m/>
    <s v="*11103"/>
    <s v="*06016"/>
    <s v="*00062"/>
    <s v="*00062"/>
    <e v="#N/A"/>
    <s v="000167"/>
  </r>
  <r>
    <s v="000158"/>
    <s v="Writer  Convent Classic  Mrp 32 [English]-96 page"/>
    <s v="Writer  Convent Classic  Mrp 32 [English]-96 page"/>
    <s v="*11103"/>
    <s v="*06016"/>
    <n v="0"/>
    <n v="0"/>
    <n v="1158"/>
    <m/>
    <s v="*05029"/>
    <s v="*18005"/>
    <m/>
    <s v="Writer  Convent Classic  Mrp 32 [English]-96 page"/>
    <s v="*25019"/>
    <m/>
    <s v="NULL"/>
    <s v="NULL"/>
    <s v="NULL"/>
    <s v="NULL"/>
    <s v="NULL"/>
    <s v="NULL"/>
    <s v="F"/>
    <s v="000001"/>
    <s v="GetDate()"/>
    <s v="NULL"/>
    <s v="NULL"/>
    <s v="N"/>
    <s v="N"/>
    <s v="000158"/>
    <m/>
    <s v="Rulling-English-[180 x 240]"/>
    <s v="000195"/>
    <s v="6.000"/>
    <x v="36"/>
    <s v="000167"/>
    <s v="0.125"/>
    <x v="2"/>
    <s v="000161"/>
    <s v="0.250"/>
    <s v="0.250"/>
    <s v="Writer  Convent Classic  Mrp 32"/>
    <s v="Writer  Convent Classic  Mrp 16/24/32"/>
    <n v="1000"/>
    <s v="180 x 240"/>
    <n v="96"/>
    <n v="4"/>
    <s v="Index"/>
    <s v="English"/>
    <s v="Pining"/>
    <n v="12"/>
    <n v="60"/>
    <s v="4+2"/>
    <s v="Half Lamin"/>
    <s v="WB"/>
    <n v="260"/>
    <s v="960 x 735"/>
    <n v="8"/>
    <n v="125"/>
    <n v="2.2931999999999998E-2"/>
    <s v="Proprint"/>
    <n v="54"/>
    <n v="96"/>
    <n v="36.5"/>
    <n v="16"/>
    <n v="6"/>
    <n v="0.11352959999999998"/>
    <n v="6250"/>
    <s v="Writer  Convent Classic  Mrp 16/24/32"/>
    <s v="96.00X36.50"/>
    <x v="7"/>
    <s v="Index-[180 x 240]"/>
    <s v="000158"/>
    <n v="0.25"/>
    <s v="Proprint-54gsm-37.80in-(96.00cm)-Reel-Premium"/>
    <s v="Proprint-54gsm-37.80in-(96.00cm)-Reel-Premium"/>
    <s v="R"/>
    <s v="P"/>
    <n v="36.5"/>
    <n v="96"/>
    <n v="14.37"/>
    <n v="37.799999999999997"/>
    <s v="*15039"/>
    <n v="54"/>
    <s v="Proprint"/>
    <s v="Premium"/>
    <n v="9.4619999999999997"/>
    <n v="5"/>
    <n v="105"/>
    <s v="*16038"/>
    <n v="36.35"/>
    <s v="C"/>
    <s v="000036"/>
    <s v="GetDate()"/>
    <s v="NULL"/>
    <s v="NULL"/>
    <s v="N"/>
    <s v="N"/>
    <s v="Uncoated"/>
    <m/>
    <m/>
    <s v="*11103"/>
    <s v="*06016"/>
    <s v="*00062"/>
    <s v="*00062"/>
    <e v="#N/A"/>
    <s v="000167"/>
  </r>
  <r>
    <s v="000159"/>
    <s v="Writer  Convent Classic  Mrp 32 [12 mm Squire ( Medium)]"/>
    <s v="Writer  Convent Classic  Mrp 32 [12 mm Squire ( Medium)]"/>
    <s v="*11103"/>
    <s v="*06016"/>
    <n v="0"/>
    <n v="0"/>
    <n v="1159"/>
    <m/>
    <s v="*05045"/>
    <s v="*18005"/>
    <m/>
    <s v="Writer  Convent Classic  Mrp 32 [12 mm Squire ( Medium)]"/>
    <s v="*25019"/>
    <m/>
    <s v="NULL"/>
    <s v="NULL"/>
    <s v="NULL"/>
    <s v="NULL"/>
    <s v="NULL"/>
    <s v="NULL"/>
    <s v="F"/>
    <s v="000001"/>
    <s v="GetDate()"/>
    <s v="NULL"/>
    <s v="NULL"/>
    <s v="N"/>
    <s v="N"/>
    <s v="000159"/>
    <m/>
    <s v="Rulling-12 mm Squire ( Medium)-[180 x 240]"/>
    <s v="000218"/>
    <s v="6.000"/>
    <x v="36"/>
    <s v="000167"/>
    <s v="0.125"/>
    <x v="2"/>
    <s v="000161"/>
    <s v="0.250"/>
    <s v="0.250"/>
    <s v="Writer  Convent Classic  Mrp 32"/>
    <s v="Writer  Convent Classic  Mrp 16/24/32"/>
    <n v="1000"/>
    <s v="180 x 240"/>
    <n v="96"/>
    <n v="4"/>
    <s v="Index"/>
    <s v="12 mm Squire ( Medium)"/>
    <s v="Pining"/>
    <n v="12"/>
    <n v="60"/>
    <s v="4+2"/>
    <s v="Half Lamin"/>
    <s v="WB"/>
    <n v="260"/>
    <s v="960 x 735"/>
    <n v="8"/>
    <n v="125"/>
    <n v="2.2931999999999998E-2"/>
    <s v="Proprint"/>
    <n v="54"/>
    <n v="96"/>
    <n v="36.5"/>
    <n v="16"/>
    <n v="6"/>
    <n v="0.11352959999999998"/>
    <n v="6250"/>
    <s v="Writer  Convent Classic  Mrp 16/24/32"/>
    <s v="96.00X36.50"/>
    <x v="9"/>
    <s v="Index-[180 x 240]"/>
    <s v="000159"/>
    <n v="0.25"/>
    <s v="Proprint-54gsm-37.80in-(96.00cm)-Reel-Premium"/>
    <s v="Proprint-54gsm-37.80in-(96.00cm)-Reel-Premium"/>
    <s v="R"/>
    <s v="P"/>
    <n v="36.5"/>
    <n v="96"/>
    <n v="14.37"/>
    <n v="37.799999999999997"/>
    <s v="*15040"/>
    <n v="54"/>
    <s v="Proprint"/>
    <s v="Premium"/>
    <n v="9.4619999999999997"/>
    <n v="5"/>
    <n v="106"/>
    <s v="*16039"/>
    <n v="37.35"/>
    <s v="C"/>
    <s v="000037"/>
    <s v="GetDate()"/>
    <s v="NULL"/>
    <s v="NULL"/>
    <s v="N"/>
    <s v="N"/>
    <s v="Uncoated"/>
    <m/>
    <m/>
    <s v="*11103"/>
    <s v="*06016"/>
    <s v="*00062"/>
    <s v="*00062"/>
    <e v="#N/A"/>
    <s v="000167"/>
  </r>
  <r>
    <s v="000160"/>
    <s v="Writer  Convent Classic  Mrp 32 [Hindi /Geometry]-96 page"/>
    <s v="Writer  Convent Classic  Mrp 32 [Hindi /Geometry]-96 page"/>
    <s v="*11103"/>
    <s v="*06016"/>
    <n v="0"/>
    <n v="0"/>
    <n v="1160"/>
    <m/>
    <s v="*05033"/>
    <s v="*18005"/>
    <m/>
    <s v="Writer  Convent Classic  Mrp 32 [Hindi /Geometry]-96 page"/>
    <s v="*25019"/>
    <m/>
    <s v="NULL"/>
    <s v="NULL"/>
    <s v="NULL"/>
    <s v="NULL"/>
    <s v="NULL"/>
    <s v="NULL"/>
    <s v="F"/>
    <s v="000001"/>
    <s v="GetDate()"/>
    <s v="NULL"/>
    <s v="NULL"/>
    <s v="N"/>
    <s v="N"/>
    <s v="000160"/>
    <m/>
    <s v="Rulling-Hindi /Geometry-[180 x 240]"/>
    <s v="000198"/>
    <s v="6.000"/>
    <x v="36"/>
    <s v="000167"/>
    <s v="0.125"/>
    <x v="2"/>
    <s v="000161"/>
    <s v="0.250"/>
    <s v="0.250"/>
    <s v="Writer  Convent Classic  Mrp 32"/>
    <s v="Writer  Convent Classic  Mrp 16/24/32"/>
    <n v="1000"/>
    <s v="180 x 240"/>
    <n v="96"/>
    <n v="4"/>
    <s v="Index"/>
    <s v="Hindi /Geometry"/>
    <s v="Pining"/>
    <n v="12"/>
    <n v="60"/>
    <s v="4+2"/>
    <s v="Half Lamin"/>
    <s v="WB"/>
    <n v="260"/>
    <s v="960 x 735"/>
    <n v="8"/>
    <n v="125"/>
    <n v="2.2931999999999998E-2"/>
    <s v="Proprint"/>
    <n v="54"/>
    <n v="96"/>
    <n v="36.5"/>
    <n v="16"/>
    <n v="6"/>
    <n v="0.11352959999999998"/>
    <n v="6250"/>
    <s v="Writer  Convent Classic  Mrp 16/24/32"/>
    <s v="96.00X36.50"/>
    <x v="11"/>
    <s v="Index-[180 x 240]"/>
    <s v="000160"/>
    <n v="0.25"/>
    <s v="Proprint-54gsm-37.80in-(96.00cm)-Reel-Premium"/>
    <s v="Proprint-54gsm-37.80in-(96.00cm)-Reel-Premium"/>
    <s v="R"/>
    <s v="P"/>
    <n v="36.5"/>
    <n v="96"/>
    <n v="14.37"/>
    <n v="37.799999999999997"/>
    <s v="*15041"/>
    <n v="54"/>
    <s v="Proprint"/>
    <s v="Premium"/>
    <n v="9.4619999999999997"/>
    <n v="5"/>
    <n v="107"/>
    <s v="*16040"/>
    <n v="38.35"/>
    <s v="C"/>
    <s v="000038"/>
    <s v="GetDate()"/>
    <s v="NULL"/>
    <s v="NULL"/>
    <s v="N"/>
    <s v="N"/>
    <s v="Uncoated"/>
    <m/>
    <m/>
    <s v="*11103"/>
    <s v="*06016"/>
    <s v="*00062"/>
    <s v="*00062"/>
    <e v="#N/A"/>
    <s v="000167"/>
  </r>
  <r>
    <s v="000161"/>
    <s v="Writer  Convent Classic  Mrp 32 [3 In 1]-96 page"/>
    <s v="Writer  Convent Classic  Mrp 32 [3 In 1]-96 page"/>
    <s v="*11103"/>
    <s v="*06016"/>
    <n v="0"/>
    <n v="0"/>
    <n v="1161"/>
    <m/>
    <s v="*05027"/>
    <s v="*18005"/>
    <m/>
    <s v="Writer  Convent Classic  Mrp 32 [3 In 1]-96 page"/>
    <s v="*25019"/>
    <m/>
    <s v="NULL"/>
    <s v="NULL"/>
    <s v="NULL"/>
    <s v="NULL"/>
    <s v="NULL"/>
    <s v="NULL"/>
    <s v="F"/>
    <s v="000001"/>
    <s v="GetDate()"/>
    <s v="NULL"/>
    <s v="NULL"/>
    <s v="N"/>
    <s v="N"/>
    <s v="000161"/>
    <m/>
    <s v="Rulling-3 In 1-[180 x 240]"/>
    <s v="000220"/>
    <s v="6.000"/>
    <x v="36"/>
    <s v="000167"/>
    <s v="0.125"/>
    <x v="3"/>
    <s v="000165"/>
    <s v="0.250"/>
    <s v="0.250"/>
    <s v="Writer  Convent Classic  Mrp 32"/>
    <s v="Writer  Convent Classic  Mrp 16/24/32"/>
    <n v="1000"/>
    <s v="180 x 240"/>
    <n v="96"/>
    <n v="4"/>
    <s v=" 3 In 1"/>
    <s v="3 In 1"/>
    <s v="Pining"/>
    <n v="12"/>
    <n v="60"/>
    <s v="4+2"/>
    <s v="Half Lamin"/>
    <s v="WB"/>
    <n v="260"/>
    <s v="960 x 735"/>
    <n v="8"/>
    <n v="125"/>
    <n v="2.2931999999999998E-2"/>
    <s v="Proprint"/>
    <n v="54"/>
    <n v="96"/>
    <n v="36.5"/>
    <n v="16"/>
    <n v="6"/>
    <n v="0.11352959999999998"/>
    <n v="6250"/>
    <s v="Writer  Convent Classic  Mrp 16/24/32"/>
    <s v="96.00X36.50"/>
    <x v="13"/>
    <s v=" 3 In 1-[180 x 240]"/>
    <s v="000161"/>
    <n v="0.25"/>
    <s v="Proprint-54gsm-37.80in-(96.00cm)-Reel-Premium"/>
    <s v="Proprint-54gsm-37.80in-(96.00cm)-Reel-Premium"/>
    <s v="R"/>
    <s v="P"/>
    <n v="36.5"/>
    <n v="96"/>
    <n v="14.37"/>
    <n v="37.799999999999997"/>
    <s v="*15042"/>
    <n v="54"/>
    <s v="Proprint"/>
    <s v="Premium"/>
    <n v="9.4619999999999997"/>
    <n v="5"/>
    <n v="108"/>
    <s v="*16041"/>
    <n v="39.35"/>
    <s v="C"/>
    <s v="000039"/>
    <s v="GetDate()"/>
    <s v="NULL"/>
    <s v="NULL"/>
    <s v="N"/>
    <s v="N"/>
    <s v="Uncoated"/>
    <m/>
    <m/>
    <s v="*11103"/>
    <s v="*06016"/>
    <s v="*00062"/>
    <s v="*00062"/>
    <e v="#N/A"/>
    <s v="000167"/>
  </r>
  <r>
    <s v="000162"/>
    <s v="Writer  Convent Classic  Mrp 48 [Single line]-156 page"/>
    <s v="Writer  Convent Classic  Mrp 48 [Single line]-156 page"/>
    <s v="*11103"/>
    <s v="*06016"/>
    <n v="0"/>
    <n v="0"/>
    <n v="1162"/>
    <m/>
    <s v="*05035"/>
    <s v="*18005"/>
    <m/>
    <s v="Writer  Convent Classic  Mrp 48 [Single line]-156 page"/>
    <s v="*25019"/>
    <m/>
    <s v="NULL"/>
    <s v="NULL"/>
    <s v="NULL"/>
    <s v="NULL"/>
    <s v="NULL"/>
    <s v="NULL"/>
    <s v="F"/>
    <s v="000001"/>
    <s v="GetDate()"/>
    <s v="NULL"/>
    <s v="NULL"/>
    <s v="N"/>
    <s v="N"/>
    <s v="000162"/>
    <m/>
    <s v="Rulling-Single line-[180 x 240]"/>
    <s v="000209"/>
    <s v="9.750"/>
    <x v="37"/>
    <s v="000168"/>
    <s v="0.125"/>
    <x v="2"/>
    <s v="000161"/>
    <s v="0.250"/>
    <s v="0.250"/>
    <s v="Writer  Convent Classic  Mrp 48"/>
    <s v="Writer  Convent Classic  Mrp 48/65"/>
    <n v="1000"/>
    <s v="180 x 240"/>
    <n v="156"/>
    <n v="4"/>
    <s v="Index"/>
    <s v="Single line"/>
    <s v="Pining"/>
    <n v="8"/>
    <n v="40"/>
    <s v="4+2"/>
    <s v="Half Lamin"/>
    <s v="WB"/>
    <n v="260"/>
    <s v="960 x 735"/>
    <n v="8"/>
    <n v="125"/>
    <n v="2.2931999999999998E-2"/>
    <s v="Proprint"/>
    <n v="54"/>
    <n v="96"/>
    <n v="36.5"/>
    <n v="16"/>
    <n v="9.75"/>
    <n v="0.18448559999999997"/>
    <n v="10000"/>
    <s v="Writer  Convent Classic  Mrp 48/65"/>
    <s v="96.00X36.50"/>
    <x v="6"/>
    <s v="Index-[180 x 240]"/>
    <s v="000162"/>
    <n v="0.25"/>
    <s v="Proprint-54gsm-37.80in-(96.00cm)-Reel-Premium"/>
    <s v="Proprint-54gsm-37.80in-(96.00cm)-Reel-Premium"/>
    <s v="R"/>
    <s v="P"/>
    <n v="36.5"/>
    <n v="96"/>
    <n v="14.37"/>
    <n v="37.799999999999997"/>
    <s v="*15043"/>
    <n v="54"/>
    <s v="Proprint"/>
    <s v="Premium"/>
    <n v="9.4619999999999997"/>
    <n v="5"/>
    <n v="109"/>
    <s v="*16042"/>
    <n v="40.35"/>
    <s v="C"/>
    <s v="000040"/>
    <s v="GetDate()"/>
    <s v="NULL"/>
    <s v="NULL"/>
    <s v="N"/>
    <s v="N"/>
    <s v="Uncoated"/>
    <m/>
    <m/>
    <s v="*11103"/>
    <s v="*06016"/>
    <s v="*00062"/>
    <s v="*00062"/>
    <e v="#N/A"/>
    <s v="000168"/>
  </r>
  <r>
    <s v="000163"/>
    <s v="Writer  Convent Classic  Mrp 48 [English]-156 page"/>
    <s v="Writer  Convent Classic  Mrp 48 [English]-156 page"/>
    <s v="*11103"/>
    <s v="*06016"/>
    <n v="0"/>
    <n v="0"/>
    <n v="1163"/>
    <m/>
    <s v="*05029"/>
    <s v="*18005"/>
    <m/>
    <s v="Writer  Convent Classic  Mrp 48 [English]-156 page"/>
    <s v="*25019"/>
    <m/>
    <s v="NULL"/>
    <s v="NULL"/>
    <s v="NULL"/>
    <s v="NULL"/>
    <s v="NULL"/>
    <s v="NULL"/>
    <s v="F"/>
    <s v="000001"/>
    <s v="GetDate()"/>
    <s v="NULL"/>
    <s v="NULL"/>
    <s v="N"/>
    <s v="N"/>
    <s v="000163"/>
    <m/>
    <s v="Rulling-English-[180 x 240]"/>
    <s v="000195"/>
    <s v="9.750"/>
    <x v="37"/>
    <s v="000168"/>
    <s v="0.125"/>
    <x v="2"/>
    <s v="000161"/>
    <s v="0.250"/>
    <s v="0.250"/>
    <s v="Writer  Convent Classic  Mrp 48"/>
    <s v="Writer  Convent Classic  Mrp 48/65"/>
    <n v="1000"/>
    <s v="180 x 240"/>
    <n v="156"/>
    <n v="4"/>
    <s v="Index"/>
    <s v="English"/>
    <s v="Pining"/>
    <n v="8"/>
    <n v="40"/>
    <s v="4+2"/>
    <s v="Half Lamin"/>
    <s v="WB"/>
    <n v="260"/>
    <s v="960 x 735"/>
    <n v="8"/>
    <n v="125"/>
    <n v="2.2931999999999998E-2"/>
    <s v="Proprint"/>
    <n v="54"/>
    <n v="96"/>
    <n v="36.5"/>
    <n v="16"/>
    <n v="9.75"/>
    <n v="0.18448559999999997"/>
    <n v="10000"/>
    <s v="Writer  Convent Classic  Mrp 48/65"/>
    <s v="96.00X36.50"/>
    <x v="7"/>
    <s v="Index-[180 x 240]"/>
    <s v="000163"/>
    <n v="0.25"/>
    <s v="Proprint-54gsm-37.80in-(96.00cm)-Reel-Premium"/>
    <s v="Proprint-54gsm-37.80in-(96.00cm)-Reel-Premium"/>
    <s v="R"/>
    <s v="P"/>
    <n v="36.5"/>
    <n v="96"/>
    <n v="14.37"/>
    <n v="37.799999999999997"/>
    <s v="*15044"/>
    <n v="54"/>
    <s v="Proprint"/>
    <s v="Premium"/>
    <n v="9.4619999999999997"/>
    <n v="5"/>
    <n v="110"/>
    <s v="*16043"/>
    <n v="41.35"/>
    <s v="C"/>
    <s v="000041"/>
    <s v="GetDate()"/>
    <s v="NULL"/>
    <s v="NULL"/>
    <s v="N"/>
    <s v="N"/>
    <s v="Uncoated"/>
    <m/>
    <m/>
    <s v="*11103"/>
    <s v="*06016"/>
    <s v="*00062"/>
    <s v="*00062"/>
    <e v="#N/A"/>
    <s v="000168"/>
  </r>
  <r>
    <s v="000164"/>
    <s v="Writer  Convent Classic  Mrp 48 [10 mm Squire (small)]"/>
    <s v="Writer  Convent Classic  Mrp 48 [10 mm Squire (small)]"/>
    <s v="*11103"/>
    <s v="*06016"/>
    <n v="0"/>
    <n v="0"/>
    <n v="1164"/>
    <m/>
    <s v="*05044"/>
    <s v="*18005"/>
    <m/>
    <s v="Writer  Convent Classic  Mrp 48 [10 mm Squire (small)]"/>
    <s v="*25019"/>
    <m/>
    <s v="NULL"/>
    <s v="NULL"/>
    <s v="NULL"/>
    <s v="NULL"/>
    <s v="NULL"/>
    <s v="NULL"/>
    <s v="F"/>
    <s v="000001"/>
    <s v="GetDate()"/>
    <s v="NULL"/>
    <s v="NULL"/>
    <s v="N"/>
    <s v="N"/>
    <s v="000164"/>
    <m/>
    <s v="Rulling-10 mm Squire (small)-[180 x 240]"/>
    <s v="000217"/>
    <s v="9.750"/>
    <x v="37"/>
    <s v="000168"/>
    <s v="0.125"/>
    <x v="2"/>
    <s v="000161"/>
    <s v="0.250"/>
    <s v="0.250"/>
    <s v="Writer  Convent Classic  Mrp 48"/>
    <s v="Writer  Convent Classic  Mrp 48/65"/>
    <n v="1000"/>
    <s v="180 x 240"/>
    <n v="156"/>
    <n v="4"/>
    <s v="Index"/>
    <s v="10 mm Squire (small)"/>
    <s v="Pining"/>
    <n v="8"/>
    <n v="40"/>
    <s v="4+2"/>
    <s v="Half Lamin"/>
    <s v="WB"/>
    <n v="260"/>
    <s v="960 x 735"/>
    <n v="8"/>
    <n v="125"/>
    <n v="2.2931999999999998E-2"/>
    <s v="Proprint"/>
    <n v="54"/>
    <n v="96"/>
    <n v="36.5"/>
    <n v="16"/>
    <n v="9.75"/>
    <n v="0.18448559999999997"/>
    <n v="10000"/>
    <s v="Writer  Convent Classic  Mrp 48/65"/>
    <s v="96.00X36.50"/>
    <x v="8"/>
    <s v="Index-[180 x 240]"/>
    <s v="000164"/>
    <n v="0.25"/>
    <s v="Proprint-54gsm-37.80in-(96.00cm)-Reel-Premium"/>
    <s v="Proprint-54gsm-37.80in-(96.00cm)-Reel-Premium"/>
    <s v="R"/>
    <s v="P"/>
    <n v="36.5"/>
    <n v="96"/>
    <n v="14.37"/>
    <n v="37.799999999999997"/>
    <s v="*15045"/>
    <n v="54"/>
    <s v="Proprint"/>
    <s v="Premium"/>
    <n v="9.4619999999999997"/>
    <n v="5"/>
    <n v="111"/>
    <s v="*16044"/>
    <n v="42.35"/>
    <s v="C"/>
    <s v="000042"/>
    <s v="GetDate()"/>
    <s v="NULL"/>
    <s v="NULL"/>
    <s v="N"/>
    <s v="N"/>
    <s v="Uncoated"/>
    <m/>
    <m/>
    <s v="*11103"/>
    <s v="*06016"/>
    <s v="*00062"/>
    <s v="*00062"/>
    <e v="#N/A"/>
    <s v="000168"/>
  </r>
  <r>
    <s v="000165"/>
    <s v="Writer  Convent Classic  Mrp 48 [12 mm Squire ( Medium)]"/>
    <s v="Writer  Convent Classic  Mrp 48 [12 mm Squire ( Medium)]"/>
    <s v="*11103"/>
    <s v="*06016"/>
    <n v="0"/>
    <n v="0"/>
    <n v="1165"/>
    <m/>
    <s v="*05045"/>
    <s v="*18005"/>
    <m/>
    <s v="Writer  Convent Classic  Mrp 48 [12 mm Squire ( Medium)]"/>
    <s v="*25019"/>
    <m/>
    <s v="NULL"/>
    <s v="NULL"/>
    <s v="NULL"/>
    <s v="NULL"/>
    <s v="NULL"/>
    <s v="NULL"/>
    <s v="F"/>
    <s v="000001"/>
    <s v="GetDate()"/>
    <s v="NULL"/>
    <s v="NULL"/>
    <s v="N"/>
    <s v="N"/>
    <s v="000165"/>
    <m/>
    <s v="Rulling-12 mm Squire ( Medium)-[180 x 240]"/>
    <s v="000218"/>
    <s v="9.750"/>
    <x v="37"/>
    <s v="000168"/>
    <s v="0.125"/>
    <x v="2"/>
    <s v="000161"/>
    <s v="0.250"/>
    <s v="0.250"/>
    <s v="Writer  Convent Classic  Mrp 48"/>
    <s v="Writer  Convent Classic  Mrp 48/65"/>
    <n v="1000"/>
    <s v="180 x 240"/>
    <n v="156"/>
    <n v="4"/>
    <s v="Index"/>
    <s v="12 mm Squire ( Medium)"/>
    <s v="Pining"/>
    <n v="8"/>
    <n v="40"/>
    <s v="4+2"/>
    <s v="Half Lamin"/>
    <s v="WB"/>
    <n v="260"/>
    <s v="960 x 735"/>
    <n v="8"/>
    <n v="125"/>
    <n v="2.2931999999999998E-2"/>
    <s v="Proprint"/>
    <n v="54"/>
    <n v="96"/>
    <n v="36.5"/>
    <n v="16"/>
    <n v="9.75"/>
    <n v="0.18448559999999997"/>
    <n v="10000"/>
    <s v="Writer  Convent Classic  Mrp 48/65"/>
    <s v="96.00X36.50"/>
    <x v="9"/>
    <s v="Index-[180 x 240]"/>
    <s v="000165"/>
    <n v="0.25"/>
    <s v="Proprint-54gsm-37.80in-(96.00cm)-Reel-Premium"/>
    <s v="Proprint-54gsm-37.80in-(96.00cm)-Reel-Premium"/>
    <s v="R"/>
    <s v="P"/>
    <n v="36.5"/>
    <n v="96"/>
    <n v="14.37"/>
    <n v="37.799999999999997"/>
    <s v="*15046"/>
    <n v="54"/>
    <s v="Proprint"/>
    <s v="Premium"/>
    <n v="9.4619999999999997"/>
    <n v="5"/>
    <n v="112"/>
    <s v="*16045"/>
    <n v="43.35"/>
    <s v="C"/>
    <s v="000043"/>
    <s v="GetDate()"/>
    <s v="NULL"/>
    <s v="NULL"/>
    <s v="N"/>
    <s v="N"/>
    <s v="Uncoated"/>
    <m/>
    <m/>
    <s v="*11103"/>
    <s v="*06016"/>
    <s v="*00062"/>
    <s v="*00062"/>
    <e v="#N/A"/>
    <s v="000168"/>
  </r>
  <r>
    <s v="000166"/>
    <s v="Writer  Convent Classic  Mrp 48 [18 mm Squire (Big)]"/>
    <s v="Writer  Convent Classic  Mrp 48 [18 mm Squire (Big)]"/>
    <s v="*11103"/>
    <s v="*06016"/>
    <n v="0"/>
    <n v="0"/>
    <n v="1166"/>
    <m/>
    <s v="*05046"/>
    <s v="*18005"/>
    <m/>
    <s v="Writer  Convent Classic  Mrp 48 [18 mm Squire (Big)]"/>
    <s v="*25019"/>
    <m/>
    <s v="NULL"/>
    <s v="NULL"/>
    <s v="NULL"/>
    <s v="NULL"/>
    <s v="NULL"/>
    <s v="NULL"/>
    <s v="F"/>
    <s v="000001"/>
    <s v="GetDate()"/>
    <s v="NULL"/>
    <s v="NULL"/>
    <s v="N"/>
    <s v="N"/>
    <s v="000166"/>
    <m/>
    <s v="Rulling-18 mm Squire (Big)-[180 x 240]"/>
    <s v="000219"/>
    <s v="9.750"/>
    <x v="37"/>
    <s v="000168"/>
    <s v="0.125"/>
    <x v="2"/>
    <s v="000161"/>
    <s v="0.250"/>
    <s v="0.250"/>
    <s v="Writer  Convent Classic  Mrp 48"/>
    <s v="Writer  Convent Classic  Mrp 48/65"/>
    <n v="1000"/>
    <s v="180 x 240"/>
    <n v="156"/>
    <n v="4"/>
    <s v="Index"/>
    <s v="18 mm Squire (Big)"/>
    <s v="Pining"/>
    <n v="8"/>
    <n v="40"/>
    <s v="4+2"/>
    <s v="Half Lamin"/>
    <s v="WB"/>
    <n v="260"/>
    <s v="960 x 735"/>
    <n v="8"/>
    <n v="125"/>
    <n v="2.2931999999999998E-2"/>
    <s v="Proprint"/>
    <n v="54"/>
    <n v="96"/>
    <n v="36.5"/>
    <n v="16"/>
    <n v="9.75"/>
    <n v="0.18448559999999997"/>
    <n v="10000"/>
    <s v="Writer  Convent Classic  Mrp 48/65"/>
    <s v="96.00X36.50"/>
    <x v="10"/>
    <s v="Index-[180 x 240]"/>
    <s v="000166"/>
    <n v="0.25"/>
    <s v="Proprint-54gsm-37.80in-(96.00cm)-Reel-Premium"/>
    <s v="Proprint-54gsm-37.80in-(96.00cm)-Reel-Premium"/>
    <s v="R"/>
    <s v="P"/>
    <n v="36.5"/>
    <n v="96"/>
    <n v="14.37"/>
    <n v="37.799999999999997"/>
    <s v="*15047"/>
    <n v="54"/>
    <s v="Proprint"/>
    <s v="Premium"/>
    <n v="9.4619999999999997"/>
    <n v="5"/>
    <n v="113"/>
    <s v="*16046"/>
    <n v="44.35"/>
    <s v="C"/>
    <s v="000044"/>
    <s v="GetDate()"/>
    <s v="NULL"/>
    <s v="NULL"/>
    <s v="N"/>
    <s v="N"/>
    <s v="Uncoated"/>
    <m/>
    <m/>
    <s v="*11103"/>
    <s v="*06016"/>
    <s v="*00062"/>
    <s v="*00062"/>
    <e v="#N/A"/>
    <s v="000168"/>
  </r>
  <r>
    <s v="000167"/>
    <s v="Writer  Convent Classic  Mrp 48 [3 In 1]-156 page"/>
    <s v="Writer  Convent Classic  Mrp 48 [3 In 1]-156 page"/>
    <s v="*11103"/>
    <s v="*06016"/>
    <n v="0"/>
    <n v="0"/>
    <n v="1167"/>
    <m/>
    <s v="*05027"/>
    <s v="*18005"/>
    <m/>
    <s v="Writer  Convent Classic  Mrp 48 [3 In 1]-156 page"/>
    <s v="*25019"/>
    <m/>
    <s v="NULL"/>
    <s v="NULL"/>
    <s v="NULL"/>
    <s v="NULL"/>
    <s v="NULL"/>
    <s v="NULL"/>
    <s v="F"/>
    <s v="000001"/>
    <s v="GetDate()"/>
    <s v="NULL"/>
    <s v="NULL"/>
    <s v="N"/>
    <s v="N"/>
    <s v="000167"/>
    <m/>
    <s v="Rulling-3 In 1-[180 x 240]"/>
    <s v="000220"/>
    <s v="9.750"/>
    <x v="37"/>
    <s v="000168"/>
    <s v="0.125"/>
    <x v="3"/>
    <s v="000165"/>
    <s v="0.250"/>
    <s v="0.250"/>
    <s v="Writer  Convent Classic  Mrp 48"/>
    <s v="Writer  Convent Classic  Mrp 48/65"/>
    <n v="1000"/>
    <s v="180 x 240"/>
    <n v="156"/>
    <n v="4"/>
    <s v=" 3 In 1"/>
    <s v="3 In 1"/>
    <s v="Pining"/>
    <n v="8"/>
    <n v="40"/>
    <s v="4+2"/>
    <s v="Half Lamin"/>
    <s v="WB"/>
    <n v="260"/>
    <s v="960 x 735"/>
    <n v="8"/>
    <n v="125"/>
    <n v="2.2931999999999998E-2"/>
    <s v="Proprint"/>
    <n v="54"/>
    <n v="96"/>
    <n v="36.5"/>
    <n v="16"/>
    <n v="9.75"/>
    <n v="0.18448559999999997"/>
    <n v="10000"/>
    <s v="Writer  Convent Classic  Mrp 48/65"/>
    <s v="96.00X36.50"/>
    <x v="13"/>
    <s v=" 3 In 1-[180 x 240]"/>
    <s v="000167"/>
    <n v="0.25"/>
    <s v="Proprint-54gsm-37.80in-(96.00cm)-Reel-Premium"/>
    <s v="Proprint-54gsm-37.80in-(96.00cm)-Reel-Premium"/>
    <s v="R"/>
    <s v="P"/>
    <n v="36.5"/>
    <n v="96"/>
    <n v="14.37"/>
    <n v="37.799999999999997"/>
    <s v="*15048"/>
    <n v="54"/>
    <s v="Proprint"/>
    <s v="Premium"/>
    <n v="9.4619999999999997"/>
    <n v="5"/>
    <n v="114"/>
    <s v="*16047"/>
    <n v="45.35"/>
    <s v="C"/>
    <s v="000045"/>
    <s v="GetDate()"/>
    <s v="NULL"/>
    <s v="NULL"/>
    <s v="N"/>
    <s v="N"/>
    <s v="Uncoated"/>
    <m/>
    <m/>
    <s v="*11103"/>
    <s v="*06016"/>
    <s v="*00062"/>
    <s v="*00062"/>
    <e v="#N/A"/>
    <s v="000168"/>
  </r>
  <r>
    <s v="000168"/>
    <s v="Writer  Convent Classic  Mrp 48 [Hindi /Geometry]-156 page"/>
    <s v="Writer  Convent Classic  Mrp 48 [Hindi /Geometry]-156 page"/>
    <s v="*11103"/>
    <s v="*06016"/>
    <n v="0"/>
    <n v="0"/>
    <n v="1168"/>
    <m/>
    <s v="*05033"/>
    <s v="*18005"/>
    <m/>
    <s v="Writer  Convent Classic  Mrp 48 [Hindi /Geometry]-156 page"/>
    <s v="*25019"/>
    <m/>
    <s v="NULL"/>
    <s v="NULL"/>
    <s v="NULL"/>
    <s v="NULL"/>
    <s v="NULL"/>
    <s v="NULL"/>
    <s v="F"/>
    <s v="000001"/>
    <s v="GetDate()"/>
    <s v="NULL"/>
    <s v="NULL"/>
    <s v="N"/>
    <s v="N"/>
    <s v="000168"/>
    <m/>
    <s v="Rulling-Hindi /Geometry-[180 x 240]"/>
    <s v="000198"/>
    <s v="9.750"/>
    <x v="37"/>
    <s v="000168"/>
    <s v="0.125"/>
    <x v="2"/>
    <s v="000161"/>
    <s v="0.250"/>
    <s v="0.250"/>
    <s v="Writer  Convent Classic  Mrp 48"/>
    <s v="Writer  Convent Classic  Mrp 48/65"/>
    <n v="1000"/>
    <s v="180 x 240"/>
    <n v="156"/>
    <n v="4"/>
    <s v="Index"/>
    <s v="Hindi /Geometry"/>
    <s v="Pining"/>
    <n v="8"/>
    <n v="40"/>
    <s v="4+2"/>
    <s v="Half Lamin"/>
    <s v="WB"/>
    <n v="260"/>
    <s v="960 x 735"/>
    <n v="8"/>
    <n v="125"/>
    <n v="2.2931999999999998E-2"/>
    <s v="Proprint"/>
    <n v="54"/>
    <n v="96"/>
    <n v="36.5"/>
    <n v="16"/>
    <n v="9.75"/>
    <n v="0.18448559999999997"/>
    <n v="10000"/>
    <s v="Writer  Convent Classic  Mrp 48/65"/>
    <s v="96.00X36.50"/>
    <x v="11"/>
    <s v="Index-[180 x 240]"/>
    <s v="000168"/>
    <n v="0.25"/>
    <s v="Proprint-54gsm-37.80in-(96.00cm)-Reel-Premium"/>
    <s v="Proprint-54gsm-37.80in-(96.00cm)-Reel-Premium"/>
    <s v="R"/>
    <s v="P"/>
    <n v="36.5"/>
    <n v="96"/>
    <n v="14.37"/>
    <n v="37.799999999999997"/>
    <s v="*15049"/>
    <n v="54"/>
    <s v="Proprint"/>
    <s v="Premium"/>
    <n v="9.4619999999999997"/>
    <n v="5"/>
    <n v="115"/>
    <s v="*16048"/>
    <n v="46.35"/>
    <s v="C"/>
    <s v="000046"/>
    <s v="GetDate()"/>
    <s v="NULL"/>
    <s v="NULL"/>
    <s v="N"/>
    <s v="N"/>
    <s v="Uncoated"/>
    <m/>
    <m/>
    <s v="*11103"/>
    <s v="*06016"/>
    <s v="*00062"/>
    <s v="*00062"/>
    <e v="#N/A"/>
    <s v="000168"/>
  </r>
  <r>
    <s v="000169"/>
    <s v="Writer  Convent Classic  Mrp 48 [English /Geometry]-156 page"/>
    <s v="Writer  Convent Classic  Mrp 48 [English /Geometry]-156 page"/>
    <s v="*11103"/>
    <s v="*06016"/>
    <n v="0"/>
    <n v="0"/>
    <n v="1169"/>
    <m/>
    <s v="*05030"/>
    <s v="*18005"/>
    <m/>
    <s v="Writer  Convent Classic  Mrp 48 [English /Geometry]-156 page"/>
    <s v="*25019"/>
    <m/>
    <s v="NULL"/>
    <s v="NULL"/>
    <s v="NULL"/>
    <s v="NULL"/>
    <s v="NULL"/>
    <s v="NULL"/>
    <s v="F"/>
    <s v="000001"/>
    <s v="GetDate()"/>
    <s v="NULL"/>
    <s v="NULL"/>
    <s v="N"/>
    <s v="N"/>
    <s v="000169"/>
    <m/>
    <s v="Rulling-English /Geometry-[180 x 240]"/>
    <s v="000192"/>
    <s v="9.750"/>
    <x v="37"/>
    <s v="000168"/>
    <s v="0.125"/>
    <x v="2"/>
    <s v="000161"/>
    <s v="0.250"/>
    <s v="0.250"/>
    <s v="Writer  Convent Classic  Mrp 48"/>
    <s v="Writer  Convent Classic  Mrp 48/65"/>
    <n v="1000"/>
    <s v="180 x 240"/>
    <n v="156"/>
    <n v="4"/>
    <s v="Index"/>
    <s v="English /Geometry"/>
    <s v="Pining"/>
    <n v="8"/>
    <n v="40"/>
    <s v="4+2"/>
    <s v="Half Lamin"/>
    <s v="WB"/>
    <n v="260"/>
    <s v="960 x 735"/>
    <n v="8"/>
    <n v="125"/>
    <n v="2.2931999999999998E-2"/>
    <s v="Proprint"/>
    <n v="54"/>
    <n v="96"/>
    <n v="36.5"/>
    <n v="16"/>
    <n v="9.75"/>
    <n v="0.18448559999999997"/>
    <n v="10000"/>
    <s v="Writer  Convent Classic  Mrp 48/65"/>
    <s v="96.00X36.50"/>
    <x v="12"/>
    <s v="Index-[180 x 240]"/>
    <s v="000169"/>
    <n v="0.25"/>
    <s v="Proprint-54gsm-37.80in-(96.00cm)-Reel-Premium"/>
    <s v="Proprint-54gsm-37.80in-(96.00cm)-Reel-Premium"/>
    <s v="R"/>
    <s v="P"/>
    <n v="36.5"/>
    <n v="96"/>
    <n v="14.37"/>
    <n v="37.799999999999997"/>
    <s v="*15050"/>
    <n v="54"/>
    <s v="Proprint"/>
    <s v="Premium"/>
    <n v="9.4619999999999997"/>
    <n v="5"/>
    <n v="116"/>
    <s v="*16049"/>
    <n v="47.35"/>
    <s v="C"/>
    <s v="000047"/>
    <s v="GetDate()"/>
    <s v="NULL"/>
    <s v="NULL"/>
    <s v="N"/>
    <s v="N"/>
    <s v="Uncoated"/>
    <m/>
    <m/>
    <s v="*11103"/>
    <s v="*06016"/>
    <s v="*00062"/>
    <s v="*00062"/>
    <e v="#N/A"/>
    <s v="000168"/>
  </r>
  <r>
    <s v="000170"/>
    <s v="Writer  Convent Classic  Mrp 65 [Single line]-196 page"/>
    <s v="Writer  Convent Classic  Mrp 65 [Single line]-196 page"/>
    <s v="*11103"/>
    <s v="*06016"/>
    <n v="0"/>
    <n v="0"/>
    <n v="1170"/>
    <m/>
    <s v="*05035"/>
    <s v="*18005"/>
    <m/>
    <s v="Writer  Convent Classic  Mrp 65 [Single line]-196 page"/>
    <s v="*25019"/>
    <m/>
    <s v="NULL"/>
    <s v="NULL"/>
    <s v="NULL"/>
    <s v="NULL"/>
    <s v="NULL"/>
    <s v="NULL"/>
    <s v="F"/>
    <s v="000001"/>
    <s v="GetDate()"/>
    <s v="NULL"/>
    <s v="NULL"/>
    <s v="N"/>
    <s v="N"/>
    <s v="000170"/>
    <m/>
    <s v="Rulling-Single line-[180 x 240]"/>
    <s v="000209"/>
    <s v="12.250"/>
    <x v="37"/>
    <s v="000168"/>
    <s v="0.125"/>
    <x v="2"/>
    <s v="000161"/>
    <s v="0.250"/>
    <s v="0.250"/>
    <s v="Writer  Convent Classic  Mrp 65"/>
    <s v="Writer  Convent Classic  Mrp 48/65"/>
    <n v="1000"/>
    <s v="180 x 240"/>
    <n v="196"/>
    <n v="4"/>
    <s v="Index"/>
    <s v="Single line"/>
    <s v="Pining"/>
    <n v="6"/>
    <n v="30"/>
    <s v="4+2"/>
    <s v="Half Lamin"/>
    <s v="WB"/>
    <n v="260"/>
    <s v="960 x 735"/>
    <n v="8"/>
    <n v="125"/>
    <n v="2.2931999999999998E-2"/>
    <s v="Proprint"/>
    <n v="54"/>
    <n v="96"/>
    <n v="36.5"/>
    <n v="16"/>
    <n v="12.25"/>
    <n v="0.23178959999999996"/>
    <n v="12500"/>
    <s v="Writer  Convent Classic  Mrp 48/65"/>
    <s v="96.00X36.50"/>
    <x v="6"/>
    <s v="Index-[180 x 240]"/>
    <s v="000170"/>
    <n v="0.25"/>
    <s v="Proprint-54gsm-37.80in-(96.00cm)-Reel-Premium"/>
    <s v="Proprint-54gsm-37.80in-(96.00cm)-Reel-Premium"/>
    <s v="R"/>
    <s v="P"/>
    <n v="36.5"/>
    <n v="96"/>
    <n v="14.37"/>
    <n v="37.799999999999997"/>
    <s v="*15051"/>
    <n v="54"/>
    <s v="Proprint"/>
    <s v="Premium"/>
    <n v="9.4619999999999997"/>
    <n v="5"/>
    <n v="117"/>
    <s v="*16050"/>
    <n v="48.35"/>
    <s v="C"/>
    <s v="000048"/>
    <s v="GetDate()"/>
    <s v="NULL"/>
    <s v="NULL"/>
    <s v="N"/>
    <s v="N"/>
    <s v="Uncoated"/>
    <m/>
    <m/>
    <s v="*11103"/>
    <s v="*06016"/>
    <s v="*00062"/>
    <s v="*00062"/>
    <e v="#N/A"/>
    <s v="000168"/>
  </r>
  <r>
    <s v="000171"/>
    <s v="Writer  Convent Classic  Mrp 65 [English]-196 page"/>
    <s v="Writer  Convent Classic  Mrp 65 [English]-196 page"/>
    <s v="*11103"/>
    <s v="*06016"/>
    <n v="0"/>
    <n v="0"/>
    <n v="1171"/>
    <m/>
    <s v="*05029"/>
    <s v="*18005"/>
    <m/>
    <s v="Writer  Convent Classic  Mrp 65 [English]-196 page"/>
    <s v="*25019"/>
    <m/>
    <s v="NULL"/>
    <s v="NULL"/>
    <s v="NULL"/>
    <s v="NULL"/>
    <s v="NULL"/>
    <s v="NULL"/>
    <s v="F"/>
    <s v="000001"/>
    <s v="GetDate()"/>
    <s v="NULL"/>
    <s v="NULL"/>
    <s v="N"/>
    <s v="N"/>
    <s v="000171"/>
    <m/>
    <s v="Rulling-English-[180 x 240]"/>
    <s v="000195"/>
    <s v="12.250"/>
    <x v="37"/>
    <s v="000168"/>
    <s v="0.125"/>
    <x v="2"/>
    <s v="000161"/>
    <s v="0.250"/>
    <s v="0.250"/>
    <s v="Writer  Convent Classic  Mrp 65"/>
    <s v="Writer  Convent Classic  Mrp 48/65"/>
    <n v="1000"/>
    <s v="180 x 240"/>
    <n v="196"/>
    <n v="4"/>
    <s v="Index"/>
    <s v="English"/>
    <s v="Pining"/>
    <n v="6"/>
    <n v="30"/>
    <s v="4+2"/>
    <s v="Half Lamin"/>
    <s v="WB"/>
    <n v="260"/>
    <s v="960 x 735"/>
    <n v="8"/>
    <n v="125"/>
    <n v="2.2931999999999998E-2"/>
    <s v="Proprint"/>
    <n v="54"/>
    <n v="96"/>
    <n v="36.5"/>
    <n v="16"/>
    <n v="12.25"/>
    <n v="0.23178959999999996"/>
    <n v="12500"/>
    <s v="Writer  Convent Classic  Mrp 48/65"/>
    <s v="96.00X36.50"/>
    <x v="7"/>
    <s v="Index-[180 x 240]"/>
    <s v="000171"/>
    <n v="0.25"/>
    <s v="Proprint-54gsm-37.80in-(96.00cm)-Reel-Premium"/>
    <s v="Proprint-54gsm-37.80in-(96.00cm)-Reel-Premium"/>
    <s v="R"/>
    <s v="P"/>
    <n v="36.5"/>
    <n v="96"/>
    <n v="14.37"/>
    <n v="37.799999999999997"/>
    <s v="*15052"/>
    <n v="54"/>
    <s v="Proprint"/>
    <s v="Premium"/>
    <n v="9.4619999999999997"/>
    <n v="5"/>
    <n v="118"/>
    <s v="*16051"/>
    <n v="49.35"/>
    <s v="C"/>
    <s v="000049"/>
    <s v="GetDate()"/>
    <s v="NULL"/>
    <s v="NULL"/>
    <s v="N"/>
    <s v="N"/>
    <s v="Uncoated"/>
    <m/>
    <m/>
    <s v="*11103"/>
    <s v="*06016"/>
    <s v="*00062"/>
    <s v="*00062"/>
    <e v="#N/A"/>
    <s v="000168"/>
  </r>
  <r>
    <s v="000172"/>
    <s v="Writer  Convent Classic  Mrp 65 [10 mm Squire (small)]"/>
    <s v="Writer  Convent Classic  Mrp 65 [10 mm Squire (small)]"/>
    <s v="*11103"/>
    <s v="*06016"/>
    <n v="0"/>
    <n v="0"/>
    <n v="1172"/>
    <m/>
    <s v="*05044"/>
    <s v="*18005"/>
    <m/>
    <s v="Writer  Convent Classic  Mrp 65 [10 mm Squire (small)]"/>
    <s v="*25019"/>
    <m/>
    <s v="NULL"/>
    <s v="NULL"/>
    <s v="NULL"/>
    <s v="NULL"/>
    <s v="NULL"/>
    <s v="NULL"/>
    <s v="F"/>
    <s v="000001"/>
    <s v="GetDate()"/>
    <s v="NULL"/>
    <s v="NULL"/>
    <s v="N"/>
    <s v="N"/>
    <s v="000172"/>
    <m/>
    <s v="Rulling-10 mm Squire (small)-[180 x 240]"/>
    <s v="000217"/>
    <s v="12.250"/>
    <x v="37"/>
    <s v="000168"/>
    <s v="0.125"/>
    <x v="2"/>
    <s v="000161"/>
    <s v="0.250"/>
    <s v="0.250"/>
    <s v="Writer  Convent Classic  Mrp 65"/>
    <s v="Writer  Convent Classic  Mrp 48/65"/>
    <n v="1000"/>
    <s v="180 x 240"/>
    <n v="196"/>
    <n v="4"/>
    <s v="Index"/>
    <s v="10 mm Squire (small)"/>
    <s v="Pining"/>
    <n v="6"/>
    <n v="30"/>
    <s v="4+2"/>
    <s v="Half Lamin"/>
    <s v="WB"/>
    <n v="260"/>
    <s v="960 x 735"/>
    <n v="8"/>
    <n v="125"/>
    <n v="2.2931999999999998E-2"/>
    <s v="Proprint"/>
    <n v="54"/>
    <n v="96"/>
    <n v="36.5"/>
    <n v="16"/>
    <n v="12.25"/>
    <n v="0.23178959999999996"/>
    <e v="#REF!"/>
    <s v="Writer  Convent Classic  Mrp 48/65"/>
    <s v="96.00X36.50"/>
    <x v="8"/>
    <s v="Index-[180 x 240]"/>
    <s v="000172"/>
    <n v="0.25"/>
    <s v="Proprint-54gsm-37.80in-(96.00cm)-Reel-Premium"/>
    <s v="Proprint-54gsm-37.80in-(96.00cm)-Reel-Premium"/>
    <s v="R"/>
    <s v="P"/>
    <n v="36.5"/>
    <n v="96"/>
    <n v="14.37"/>
    <n v="37.799999999999997"/>
    <s v="*15053"/>
    <n v="54"/>
    <s v="Proprint"/>
    <s v="Premium"/>
    <n v="9.4619999999999997"/>
    <n v="5"/>
    <n v="119"/>
    <s v="*16052"/>
    <n v="50.35"/>
    <s v="C"/>
    <s v="000050"/>
    <s v="GetDate()"/>
    <s v="NULL"/>
    <s v="NULL"/>
    <s v="N"/>
    <s v="N"/>
    <s v="Uncoated"/>
    <m/>
    <m/>
    <s v="*11103"/>
    <s v="*06016"/>
    <s v="*00062"/>
    <s v="*00062"/>
    <e v="#N/A"/>
    <s v="000168"/>
  </r>
  <r>
    <s v="000173"/>
    <s v="Writer  Convent Classic  Mrp 65 [12 mm Squire ( Medium)]"/>
    <s v="Writer  Convent Classic  Mrp 65 [12 mm Squire ( Medium)]"/>
    <s v="*11103"/>
    <s v="*06016"/>
    <n v="0"/>
    <n v="0"/>
    <n v="1173"/>
    <m/>
    <s v="*05045"/>
    <s v="*18005"/>
    <m/>
    <s v="Writer  Convent Classic  Mrp 65 [12 mm Squire ( Medium)]"/>
    <s v="*25019"/>
    <m/>
    <s v="NULL"/>
    <s v="NULL"/>
    <s v="NULL"/>
    <s v="NULL"/>
    <s v="NULL"/>
    <s v="NULL"/>
    <s v="F"/>
    <s v="000001"/>
    <s v="GetDate()"/>
    <s v="NULL"/>
    <s v="NULL"/>
    <s v="N"/>
    <s v="N"/>
    <s v="000173"/>
    <m/>
    <s v="Rulling-12 mm Squire ( Medium)-[180 x 240]"/>
    <s v="000218"/>
    <s v="12.250"/>
    <x v="37"/>
    <s v="000168"/>
    <s v="0.125"/>
    <x v="2"/>
    <s v="000161"/>
    <s v="0.250"/>
    <s v="0.250"/>
    <s v="Writer  Convent Classic  Mrp 65"/>
    <s v="Writer  Convent Classic  Mrp 48/65"/>
    <n v="1000"/>
    <s v="180 x 240"/>
    <n v="196"/>
    <n v="4"/>
    <s v="Index"/>
    <s v="12 mm Squire ( Medium)"/>
    <s v="Pining"/>
    <n v="6"/>
    <n v="30"/>
    <s v="4+2"/>
    <s v="Half Lamin"/>
    <s v="WB"/>
    <n v="260"/>
    <s v="960 x 735"/>
    <n v="8"/>
    <n v="125"/>
    <n v="2.2931999999999998E-2"/>
    <s v="Proprint"/>
    <n v="54"/>
    <n v="96"/>
    <n v="36.5"/>
    <n v="16"/>
    <n v="12.25"/>
    <n v="0.23178959999999996"/>
    <n v="12500"/>
    <s v="Writer  Convent Classic  Mrp 48/65"/>
    <s v="96.00X36.50"/>
    <x v="9"/>
    <s v="Index-[180 x 240]"/>
    <s v="000173"/>
    <n v="0.25"/>
    <s v="Proprint-54gsm-37.80in-(96.00cm)-Reel-Premium"/>
    <s v="Proprint-54gsm-37.80in-(96.00cm)-Reel-Premium"/>
    <s v="R"/>
    <s v="P"/>
    <n v="36.5"/>
    <n v="96"/>
    <n v="14.37"/>
    <n v="37.799999999999997"/>
    <s v="*15054"/>
    <n v="54"/>
    <s v="Proprint"/>
    <s v="Premium"/>
    <n v="9.4619999999999997"/>
    <n v="5"/>
    <n v="120"/>
    <s v="*16053"/>
    <n v="51.35"/>
    <s v="C"/>
    <s v="000051"/>
    <s v="GetDate()"/>
    <s v="NULL"/>
    <s v="NULL"/>
    <s v="N"/>
    <s v="N"/>
    <s v="Uncoated"/>
    <m/>
    <m/>
    <s v="*11103"/>
    <s v="*06016"/>
    <s v="*00062"/>
    <s v="*00062"/>
    <e v="#N/A"/>
    <s v="000168"/>
  </r>
  <r>
    <s v="000174"/>
    <s v="Writer  Convent Classic  Mrp 65 [18 mm Squire (Big)]"/>
    <s v="Writer  Convent Classic  Mrp 65 [18 mm Squire (Big)]"/>
    <s v="*11103"/>
    <s v="*06016"/>
    <n v="0"/>
    <n v="0"/>
    <n v="1174"/>
    <m/>
    <s v="*05046"/>
    <s v="*18005"/>
    <m/>
    <s v="Writer  Convent Classic  Mrp 65 [18 mm Squire (Big)]"/>
    <s v="*25019"/>
    <m/>
    <s v="NULL"/>
    <s v="NULL"/>
    <s v="NULL"/>
    <s v="NULL"/>
    <s v="NULL"/>
    <s v="NULL"/>
    <s v="F"/>
    <s v="000001"/>
    <s v="GetDate()"/>
    <s v="NULL"/>
    <s v="NULL"/>
    <s v="N"/>
    <s v="N"/>
    <s v="000174"/>
    <m/>
    <s v="Rulling-18 mm Squire (Big)-[180 x 240]"/>
    <s v="000219"/>
    <s v="12.250"/>
    <x v="37"/>
    <s v="000168"/>
    <s v="0.125"/>
    <x v="2"/>
    <s v="000161"/>
    <s v="0.250"/>
    <s v="0.250"/>
    <s v="Writer  Convent Classic  Mrp 65"/>
    <s v="Writer  Convent Classic  Mrp 48/65"/>
    <n v="1000"/>
    <s v="180 x 240"/>
    <n v="196"/>
    <n v="4"/>
    <s v="Index"/>
    <s v="18 mm Squire (Big)"/>
    <s v="Pining"/>
    <n v="6"/>
    <n v="30"/>
    <s v="4+2"/>
    <s v="Half Lamin"/>
    <s v="WB"/>
    <n v="260"/>
    <s v="960 x 735"/>
    <n v="8"/>
    <n v="125"/>
    <n v="2.2931999999999998E-2"/>
    <s v="Proprint"/>
    <n v="54"/>
    <n v="96"/>
    <n v="36.5"/>
    <n v="16"/>
    <n v="12.25"/>
    <n v="0.23178959999999996"/>
    <n v="12500"/>
    <s v="Writer  Convent Classic  Mrp 48/65"/>
    <s v="96.00X36.50"/>
    <x v="10"/>
    <s v="Index-[180 x 240]"/>
    <s v="000174"/>
    <n v="0.25"/>
    <s v="Proprint-54gsm-37.80in-(96.00cm)-Reel-Premium"/>
    <s v="Proprint-54gsm-37.80in-(96.00cm)-Reel-Premium"/>
    <s v="R"/>
    <s v="P"/>
    <n v="36.5"/>
    <n v="96"/>
    <n v="14.37"/>
    <n v="37.799999999999997"/>
    <s v="*15055"/>
    <n v="54"/>
    <s v="Proprint"/>
    <s v="Premium"/>
    <n v="9.4619999999999997"/>
    <n v="5"/>
    <n v="121"/>
    <s v="*16054"/>
    <n v="52.35"/>
    <s v="C"/>
    <s v="000052"/>
    <s v="GetDate()"/>
    <s v="NULL"/>
    <s v="NULL"/>
    <s v="N"/>
    <s v="N"/>
    <s v="Uncoated"/>
    <m/>
    <m/>
    <s v="*11103"/>
    <s v="*06016"/>
    <s v="*00062"/>
    <s v="*00062"/>
    <e v="#N/A"/>
    <s v="000168"/>
  </r>
  <r>
    <s v="000175"/>
    <s v="Writer  Convent Classic  Mrp 65 [3 In 1]-196 page"/>
    <s v="Writer  Convent Classic  Mrp 65 [3 In 1]-196 page"/>
    <s v="*11103"/>
    <s v="*06016"/>
    <n v="0"/>
    <n v="0"/>
    <n v="1175"/>
    <m/>
    <s v="*05027"/>
    <s v="*18005"/>
    <m/>
    <s v="Writer  Convent Classic  Mrp 65 [3 In 1]-196 page"/>
    <s v="*25019"/>
    <m/>
    <s v="NULL"/>
    <s v="NULL"/>
    <s v="NULL"/>
    <s v="NULL"/>
    <s v="NULL"/>
    <s v="NULL"/>
    <s v="F"/>
    <s v="000001"/>
    <s v="GetDate()"/>
    <s v="NULL"/>
    <s v="NULL"/>
    <s v="N"/>
    <s v="N"/>
    <s v="000175"/>
    <m/>
    <s v="Rulling-3 In 1-[180 x 240]"/>
    <s v="000220"/>
    <s v="12.250"/>
    <x v="37"/>
    <s v="000168"/>
    <s v="0.125"/>
    <x v="3"/>
    <s v="000165"/>
    <s v="0.250"/>
    <s v="0.250"/>
    <s v="Writer  Convent Classic  Mrp 65"/>
    <s v="Writer  Convent Classic  Mrp 48/65"/>
    <n v="1000"/>
    <s v="180 x 240"/>
    <n v="196"/>
    <n v="4"/>
    <s v=" 3 In 1"/>
    <s v="3 In 1"/>
    <s v="Pining"/>
    <n v="6"/>
    <n v="30"/>
    <s v="4+2"/>
    <s v="Half Lamin"/>
    <s v="WB"/>
    <n v="260"/>
    <s v="960 x 735"/>
    <n v="8"/>
    <n v="125"/>
    <n v="2.2931999999999998E-2"/>
    <s v="Proprint"/>
    <n v="54"/>
    <n v="96"/>
    <n v="36.5"/>
    <n v="16"/>
    <n v="12.25"/>
    <n v="0.23178959999999996"/>
    <n v="12500"/>
    <s v="Writer  Convent Classic  Mrp 48/65"/>
    <s v="96.00X36.50"/>
    <x v="13"/>
    <s v=" 3 In 1-[180 x 240]"/>
    <s v="000175"/>
    <n v="0.25"/>
    <s v="Proprint-54gsm-37.80in-(96.00cm)-Reel-Premium"/>
    <s v="Proprint-54gsm-37.80in-(96.00cm)-Reel-Premium"/>
    <s v="R"/>
    <s v="P"/>
    <n v="36.5"/>
    <n v="96"/>
    <n v="14.37"/>
    <n v="37.799999999999997"/>
    <s v="*15056"/>
    <n v="54"/>
    <s v="Proprint"/>
    <s v="Premium"/>
    <n v="9.4619999999999997"/>
    <n v="5"/>
    <n v="122"/>
    <s v="*16055"/>
    <n v="53.35"/>
    <s v="C"/>
    <s v="000053"/>
    <s v="GetDate()"/>
    <s v="NULL"/>
    <s v="NULL"/>
    <s v="N"/>
    <s v="N"/>
    <s v="Uncoated"/>
    <m/>
    <m/>
    <s v="*11103"/>
    <s v="*06016"/>
    <s v="*00062"/>
    <s v="*00062"/>
    <e v="#N/A"/>
    <s v="000168"/>
  </r>
  <r>
    <s v="000176"/>
    <s v="Writer  Convent Classic  Mrp 65 [Hindi /Geometry]-196 page"/>
    <s v="Writer  Convent Classic  Mrp 65 [Hindi /Geometry]-196 page"/>
    <s v="*11103"/>
    <s v="*06016"/>
    <n v="0"/>
    <n v="0"/>
    <n v="1176"/>
    <m/>
    <s v="*05033"/>
    <s v="*18005"/>
    <m/>
    <s v="Writer  Convent Classic  Mrp 65 [Hindi /Geometry]-196 page"/>
    <s v="*25019"/>
    <m/>
    <s v="NULL"/>
    <s v="NULL"/>
    <s v="NULL"/>
    <s v="NULL"/>
    <s v="NULL"/>
    <s v="NULL"/>
    <s v="F"/>
    <s v="000001"/>
    <s v="GetDate()"/>
    <s v="NULL"/>
    <s v="NULL"/>
    <s v="N"/>
    <s v="N"/>
    <s v="000176"/>
    <m/>
    <s v="Rulling-Hindi /Geometry-[180 x 240]"/>
    <s v="000198"/>
    <s v="12.250"/>
    <x v="37"/>
    <s v="000168"/>
    <s v="0.125"/>
    <x v="2"/>
    <s v="000161"/>
    <s v="0.250"/>
    <s v="0.250"/>
    <s v="Writer  Convent Classic  Mrp 65"/>
    <s v="Writer  Convent Classic  Mrp 48/65"/>
    <n v="1000"/>
    <s v="180 x 240"/>
    <n v="196"/>
    <n v="4"/>
    <s v="Index"/>
    <s v="Hindi /Geometry"/>
    <s v="Pining"/>
    <n v="6"/>
    <n v="30"/>
    <s v="4+2"/>
    <s v="Half Lamin"/>
    <s v="WB"/>
    <n v="260"/>
    <s v="960 x 735"/>
    <n v="8"/>
    <n v="125"/>
    <n v="2.2931999999999998E-2"/>
    <s v="Proprint"/>
    <n v="54"/>
    <n v="96"/>
    <n v="36.5"/>
    <n v="16"/>
    <n v="12.25"/>
    <n v="0.23178959999999996"/>
    <n v="12500"/>
    <s v="Writer  Convent Classic  Mrp 48/65"/>
    <s v="96.00X36.50"/>
    <x v="11"/>
    <s v="Index-[180 x 240]"/>
    <s v="000176"/>
    <n v="0.25"/>
    <s v="Proprint-54gsm-37.80in-(96.00cm)-Reel-Premium"/>
    <s v="Proprint-54gsm-37.80in-(96.00cm)-Reel-Premium"/>
    <s v="R"/>
    <s v="P"/>
    <n v="36.5"/>
    <n v="96"/>
    <n v="14.37"/>
    <n v="37.799999999999997"/>
    <s v="*15057"/>
    <n v="54"/>
    <s v="Proprint"/>
    <s v="Premium"/>
    <n v="9.4619999999999997"/>
    <n v="5"/>
    <n v="123"/>
    <s v="*16056"/>
    <n v="54.35"/>
    <s v="C"/>
    <s v="000054"/>
    <s v="GetDate()"/>
    <s v="NULL"/>
    <s v="NULL"/>
    <s v="N"/>
    <s v="N"/>
    <s v="Uncoated"/>
    <m/>
    <m/>
    <s v="*11103"/>
    <s v="*06016"/>
    <s v="*00062"/>
    <s v="*00062"/>
    <e v="#N/A"/>
    <s v="000168"/>
  </r>
  <r>
    <s v="000177"/>
    <s v="Writer  Convent Classic  Mrp 65 [English /Geometry]-196 page"/>
    <s v="Writer  Convent Classic  Mrp 65 [English /Geometry]-196 page"/>
    <s v="*11103"/>
    <s v="*06016"/>
    <n v="0"/>
    <n v="0"/>
    <n v="1177"/>
    <m/>
    <s v="*05030"/>
    <s v="*18005"/>
    <m/>
    <s v="Writer  Convent Classic  Mrp 65 [English /Geometry]-196 page"/>
    <s v="*25019"/>
    <m/>
    <s v="NULL"/>
    <s v="NULL"/>
    <s v="NULL"/>
    <s v="NULL"/>
    <s v="NULL"/>
    <s v="NULL"/>
    <s v="F"/>
    <s v="000001"/>
    <s v="GetDate()"/>
    <s v="NULL"/>
    <s v="NULL"/>
    <s v="N"/>
    <s v="N"/>
    <s v="000177"/>
    <m/>
    <s v="Rulling-English /Geometry-[180 x 240]"/>
    <s v="000192"/>
    <s v="12.250"/>
    <x v="37"/>
    <s v="000168"/>
    <s v="0.125"/>
    <x v="2"/>
    <s v="000161"/>
    <s v="0.250"/>
    <s v="0.250"/>
    <s v="Writer  Convent Classic  Mrp 65"/>
    <s v="Writer  Convent Classic  Mrp 48/65"/>
    <n v="1000"/>
    <s v="180 x 240"/>
    <n v="196"/>
    <n v="4"/>
    <s v="Index"/>
    <s v="English /Geometry"/>
    <s v="Pining"/>
    <n v="6"/>
    <n v="30"/>
    <s v="4+2"/>
    <s v="Half Lamin"/>
    <s v="WB"/>
    <n v="260"/>
    <s v="960 x 735"/>
    <n v="8"/>
    <n v="125"/>
    <n v="2.2931999999999998E-2"/>
    <s v="Proprint"/>
    <n v="54"/>
    <n v="96"/>
    <n v="36.5"/>
    <n v="16"/>
    <n v="12.25"/>
    <n v="0.23178959999999996"/>
    <n v="12500"/>
    <s v="Writer  Convent Classic  Mrp 48/65"/>
    <s v="96.00X36.50"/>
    <x v="12"/>
    <s v="Index-[180 x 240]"/>
    <s v="000177"/>
    <n v="0.25"/>
    <s v="Proprint-54gsm-37.80in-(96.00cm)-Reel-Premium"/>
    <s v="Proprint-54gsm-37.80in-(96.00cm)-Reel-Premium"/>
    <s v="R"/>
    <s v="P"/>
    <n v="36.5"/>
    <n v="96"/>
    <n v="14.37"/>
    <n v="37.799999999999997"/>
    <s v="*15058"/>
    <n v="54"/>
    <s v="Proprint"/>
    <s v="Premium"/>
    <n v="9.4619999999999997"/>
    <n v="5"/>
    <n v="124"/>
    <s v="*16057"/>
    <n v="55.35"/>
    <s v="C"/>
    <s v="000055"/>
    <s v="GetDate()"/>
    <s v="NULL"/>
    <s v="NULL"/>
    <s v="N"/>
    <s v="N"/>
    <s v="Uncoated"/>
    <m/>
    <m/>
    <s v="*11103"/>
    <s v="*06016"/>
    <s v="*00062"/>
    <s v="*00062"/>
    <e v="#N/A"/>
    <s v="000168"/>
  </r>
  <r>
    <s v="000178"/>
    <s v="Writer Geogrphy book   Mrp 32 [India + World]-96 page"/>
    <s v="Writer Geogrphy book   Mrp 32 [India + World]-96 page"/>
    <s v="*11110"/>
    <s v="*06016"/>
    <n v="0"/>
    <n v="0"/>
    <n v="1178"/>
    <m/>
    <s v="*05034"/>
    <s v="*18005"/>
    <m/>
    <s v="Writer Geogrphy book   Mrp 32 [India + World]-96 page"/>
    <s v="*25019"/>
    <m/>
    <s v="NULL"/>
    <s v="NULL"/>
    <s v="NULL"/>
    <s v="NULL"/>
    <s v="NULL"/>
    <s v="NULL"/>
    <s v="F"/>
    <s v="000001"/>
    <s v="GetDate()"/>
    <s v="NULL"/>
    <s v="NULL"/>
    <s v="N"/>
    <s v="N"/>
    <s v="000178"/>
    <m/>
    <s v="Rulling-India + World-[235 x 185]"/>
    <s v="000204"/>
    <s v="12.000"/>
    <x v="38"/>
    <s v="000198"/>
    <s v="0.250"/>
    <x v="12"/>
    <s v="000155"/>
    <s v="0.500"/>
    <s v="0.500"/>
    <s v="Writer Geogrphy book   Mrp 32"/>
    <s v="Writer Geogrphy book   Mrp 32"/>
    <n v="1000"/>
    <s v="235 x 185"/>
    <n v="96"/>
    <n v="4"/>
    <s v="Index"/>
    <s v="India + World"/>
    <s v="Pining"/>
    <n v="0"/>
    <n v="60"/>
    <s v="4+0"/>
    <s v="Half Lamin"/>
    <s v="WB"/>
    <n v="250"/>
    <s v="480 x 775"/>
    <n v="4"/>
    <n v="250"/>
    <n v="2.325E-2"/>
    <s v="Proprint"/>
    <n v="50"/>
    <n v="48"/>
    <n v="38.5"/>
    <n v="8"/>
    <n v="12"/>
    <n v="0.11088000000000001"/>
    <n v="12500"/>
    <s v="Writer Geogrphy book   Mrp 32"/>
    <s v="48.00X38.50"/>
    <x v="32"/>
    <s v="Index-[235 x 185]"/>
    <s v="000178"/>
    <n v="0.5"/>
    <s v="Proprint-50gsm-18.90in-(48.00cm)-Reel-Premium"/>
    <s v="Proprint-50gsm-18.90in-(48.00cm)-Reel-Premium"/>
    <s v="R"/>
    <s v="P"/>
    <n v="38.5"/>
    <n v="48"/>
    <n v="15.16"/>
    <n v="18.899999999999999"/>
    <s v="*15059"/>
    <n v="50"/>
    <s v="Proprint"/>
    <s v="Premium"/>
    <n v="4.6210000000000004"/>
    <n v="11"/>
    <n v="125"/>
    <s v="*16058"/>
    <n v="56.35"/>
    <s v="C"/>
    <s v="000056"/>
    <s v="GetDate()"/>
    <s v="NULL"/>
    <s v="NULL"/>
    <s v="N"/>
    <s v="N"/>
    <s v="Uncoated"/>
    <m/>
    <m/>
    <s v="*11110"/>
    <s v="*06016"/>
    <s v="*00057"/>
    <s v="*00057"/>
    <e v="#N/A"/>
    <s v="000198"/>
  </r>
  <r>
    <s v="000179"/>
    <s v="Writer Geogrphy book   Mrp 50 [India + World]-168 page"/>
    <s v="Writer Geogrphy book   Mrp 50 [India + World]-168 page"/>
    <s v="*11104"/>
    <s v="*06016"/>
    <n v="0"/>
    <n v="0"/>
    <n v="1179"/>
    <m/>
    <s v="*05034"/>
    <s v="*18005"/>
    <m/>
    <s v="Writer Geogrphy book   Mrp 50 [India + World]-168 page"/>
    <s v="*25019"/>
    <m/>
    <s v="NULL"/>
    <s v="NULL"/>
    <s v="NULL"/>
    <s v="NULL"/>
    <s v="NULL"/>
    <s v="NULL"/>
    <s v="F"/>
    <s v="000001"/>
    <s v="GetDate()"/>
    <s v="NULL"/>
    <s v="NULL"/>
    <s v="N"/>
    <s v="N"/>
    <s v="000179"/>
    <m/>
    <s v="Rulling-India + World-[185 x 235]"/>
    <s v="000203"/>
    <s v="21.000"/>
    <x v="39"/>
    <s v="000199"/>
    <s v="0.250"/>
    <x v="13"/>
    <s v="000160"/>
    <s v="0.500"/>
    <s v="0.500"/>
    <s v="Writer Geogrphy book   Mrp 50"/>
    <s v="Writer Geogrphy book   Mrp 50"/>
    <n v="1000"/>
    <s v="185 x 235"/>
    <n v="168"/>
    <n v="4"/>
    <s v="Index"/>
    <s v="India + World"/>
    <s v="Pining"/>
    <n v="0"/>
    <n v="40"/>
    <s v="4+0"/>
    <s v="Half Lamin"/>
    <s v="WB"/>
    <n v="260"/>
    <s v="480 x 770"/>
    <n v="4"/>
    <n v="250"/>
    <n v="2.4023999999999997E-2"/>
    <s v="Proprint"/>
    <n v="50"/>
    <n v="48"/>
    <n v="38.5"/>
    <n v="8"/>
    <n v="21"/>
    <n v="0.19403999999999999"/>
    <n v="21500"/>
    <s v="Writer Geogrphy book   Mrp 50"/>
    <s v="48.00X38.50"/>
    <x v="33"/>
    <s v="Index-[185 x 235]"/>
    <s v="000179"/>
    <n v="0.5"/>
    <s v="Proprint-50gsm-18.90in-(48.00cm)-Reel-Premium"/>
    <s v="Proprint-50gsm-18.90in-(48.00cm)-Reel-Premium"/>
    <s v="R"/>
    <s v="P"/>
    <n v="38.5"/>
    <n v="48"/>
    <n v="15.16"/>
    <n v="18.899999999999999"/>
    <s v="*15060"/>
    <n v="50"/>
    <s v="Proprint"/>
    <s v="Premium"/>
    <n v="4.6210000000000004"/>
    <n v="11"/>
    <n v="126"/>
    <s v="*16059"/>
    <n v="57.35"/>
    <s v="C"/>
    <s v="000057"/>
    <s v="GetDate()"/>
    <s v="NULL"/>
    <s v="NULL"/>
    <s v="N"/>
    <s v="N"/>
    <s v="Uncoated"/>
    <m/>
    <m/>
    <s v="*11104"/>
    <s v="*06016"/>
    <s v="*00057"/>
    <s v="*00057"/>
    <e v="#N/A"/>
    <s v="000199"/>
  </r>
  <r>
    <s v="000180"/>
    <s v="Writer Science Notebook  Mrp 32 [Hindi /Geometry]-96 page"/>
    <s v="Writer Science Notebook  Mrp 32 [Hindi /Geometry]-96 page"/>
    <s v="*11110"/>
    <s v="*06016"/>
    <n v="0"/>
    <n v="0"/>
    <n v="1180"/>
    <m/>
    <s v="*05033"/>
    <s v="*18005"/>
    <m/>
    <s v="Writer Science Notebook  Mrp 32 [Hindi /Geometry]-96 page"/>
    <s v="*25019"/>
    <m/>
    <s v="NULL"/>
    <s v="NULL"/>
    <s v="NULL"/>
    <s v="NULL"/>
    <s v="NULL"/>
    <s v="NULL"/>
    <s v="F"/>
    <s v="000001"/>
    <s v="GetDate()"/>
    <s v="NULL"/>
    <s v="NULL"/>
    <s v="N"/>
    <s v="N"/>
    <s v="000180"/>
    <m/>
    <s v="Rulling-Hindi /Geometry-[235 x 185]"/>
    <s v="000201"/>
    <s v="12.000"/>
    <x v="40"/>
    <s v="000207"/>
    <s v="0.250"/>
    <x v="12"/>
    <s v="000155"/>
    <s v="0.500"/>
    <s v="0.500"/>
    <s v="Writer Science Notebook  Mrp 32"/>
    <s v="Writer Science Notebook  Mrp 32"/>
    <n v="1000"/>
    <s v="235 x 185"/>
    <n v="96"/>
    <n v="4"/>
    <s v="Index"/>
    <s v="Hindi /Geometry"/>
    <s v="Pining"/>
    <n v="0"/>
    <n v="60"/>
    <s v="4+0"/>
    <s v="Half Lamin"/>
    <s v="WB"/>
    <n v="260"/>
    <s v="480 x 775"/>
    <n v="4"/>
    <n v="250"/>
    <n v="2.418E-2"/>
    <s v="Proprint"/>
    <n v="50"/>
    <n v="48"/>
    <n v="38.5"/>
    <n v="8"/>
    <n v="12"/>
    <n v="0.11088000000000001"/>
    <n v="12500"/>
    <s v="Writer Science Notebook  Mrp 32"/>
    <s v="48.00X38.50"/>
    <x v="34"/>
    <s v="Index-[235 x 185]"/>
    <s v="000180"/>
    <n v="0.5"/>
    <s v="Proprint-50gsm-18.90in-(48.00cm)-Reel-Premium"/>
    <s v="Proprint-50gsm-18.90in-(48.00cm)-Reel-Premium"/>
    <s v="R"/>
    <s v="P"/>
    <n v="38.5"/>
    <n v="48"/>
    <n v="15.16"/>
    <n v="18.899999999999999"/>
    <s v="*15061"/>
    <n v="50"/>
    <s v="Proprint"/>
    <s v="Premium"/>
    <n v="4.6210000000000004"/>
    <n v="11"/>
    <n v="127"/>
    <s v="*16060"/>
    <n v="58.35"/>
    <s v="C"/>
    <s v="000058"/>
    <s v="GetDate()"/>
    <s v="NULL"/>
    <s v="NULL"/>
    <s v="N"/>
    <s v="N"/>
    <s v="Uncoated"/>
    <m/>
    <m/>
    <s v="*11110"/>
    <s v="*06016"/>
    <s v="*00057"/>
    <s v="*00057"/>
    <e v="#N/A"/>
    <s v="000207"/>
  </r>
  <r>
    <s v="000181"/>
    <s v="Writer Science Notebook  Mrp 50 [Hindi /Geometry]-168 page"/>
    <s v="Writer Science Notebook  Mrp 50 [Hindi /Geometry]-168 page"/>
    <s v="*11110"/>
    <s v="*06016"/>
    <n v="0"/>
    <n v="0"/>
    <n v="1181"/>
    <m/>
    <s v="*05033"/>
    <s v="*18005"/>
    <m/>
    <s v="Writer Science Notebook  Mrp 50 [Hindi /Geometry]-168 page"/>
    <s v="*25019"/>
    <m/>
    <s v="NULL"/>
    <s v="NULL"/>
    <s v="NULL"/>
    <s v="NULL"/>
    <s v="NULL"/>
    <s v="NULL"/>
    <s v="F"/>
    <s v="000001"/>
    <s v="GetDate()"/>
    <s v="NULL"/>
    <s v="NULL"/>
    <s v="N"/>
    <s v="N"/>
    <s v="000181"/>
    <m/>
    <s v="Rulling-Hindi /Geometry-[235 x 185]"/>
    <s v="000201"/>
    <s v="21.000"/>
    <x v="41"/>
    <s v="000208"/>
    <s v="0.250"/>
    <x v="12"/>
    <s v="000155"/>
    <s v="0.500"/>
    <s v="0.500"/>
    <s v="Writer Science Notebook  Mrp 50"/>
    <s v="Writer Science Notebook  Mrp 50"/>
    <n v="1000"/>
    <s v="235 x 185"/>
    <n v="168"/>
    <n v="4"/>
    <s v="Index"/>
    <s v="Hindi /Geometry"/>
    <s v="Pining"/>
    <n v="0"/>
    <n v="40"/>
    <s v="4+0"/>
    <s v="Half Lamin"/>
    <s v="WB"/>
    <n v="260"/>
    <s v="480 x 775"/>
    <n v="4"/>
    <n v="250"/>
    <n v="2.418E-2"/>
    <s v="Proprint"/>
    <n v="50"/>
    <n v="48"/>
    <n v="38.5"/>
    <n v="8"/>
    <n v="21"/>
    <n v="0.19403999999999999"/>
    <n v="21500"/>
    <s v="Writer Science Notebook  Mrp 50"/>
    <s v="48.00X38.50"/>
    <x v="34"/>
    <s v="Index-[235 x 185]"/>
    <s v="000181"/>
    <n v="0.5"/>
    <s v="Proprint-50gsm-18.90in-(48.00cm)-Reel-Premium"/>
    <s v="Proprint-50gsm-18.90in-(48.00cm)-Reel-Premium"/>
    <s v="R"/>
    <s v="P"/>
    <n v="38.5"/>
    <n v="48"/>
    <n v="15.16"/>
    <n v="18.899999999999999"/>
    <s v="*15062"/>
    <n v="50"/>
    <s v="Proprint"/>
    <s v="Premium"/>
    <n v="4.6210000000000004"/>
    <n v="11"/>
    <n v="128"/>
    <s v="*16061"/>
    <n v="59.35"/>
    <s v="C"/>
    <s v="000059"/>
    <s v="GetDate()"/>
    <s v="NULL"/>
    <s v="NULL"/>
    <s v="N"/>
    <s v="N"/>
    <s v="Uncoated"/>
    <m/>
    <m/>
    <s v="*11110"/>
    <s v="*06016"/>
    <s v="*00057"/>
    <s v="*00057"/>
    <e v="#N/A"/>
    <s v="000208"/>
  </r>
  <r>
    <s v="000182"/>
    <s v="Writer A4 Classic Spiral  Mrp 84 [Single line]-164 page"/>
    <s v="Writer A4 Classic Spiral  Mrp 84 [Single line]-164 page"/>
    <s v="*11107"/>
    <s v="*06019"/>
    <n v="0"/>
    <n v="0"/>
    <n v="1182"/>
    <m/>
    <s v="*05035"/>
    <s v="*18005"/>
    <m/>
    <s v="Writer A4 Classic Spiral  Mrp 84 [Single line]-164 page"/>
    <s v="*25019"/>
    <m/>
    <s v="NULL"/>
    <s v="NULL"/>
    <s v="NULL"/>
    <s v="NULL"/>
    <s v="NULL"/>
    <s v="NULL"/>
    <s v="F"/>
    <s v="000001"/>
    <s v="GetDate()"/>
    <s v="NULL"/>
    <s v="NULL"/>
    <s v="N"/>
    <s v="N"/>
    <s v="000182"/>
    <m/>
    <s v="Rulling-Single line-[210 x 290]"/>
    <s v="000211"/>
    <s v="13.667"/>
    <x v="42"/>
    <s v="000177"/>
    <s v="0.250"/>
    <x v="0"/>
    <s v="000158"/>
    <s v="0.333"/>
    <s v="0.333"/>
    <s v="Writer A4 Classic Spiral  Mrp 84"/>
    <s v="Writer A4 Classic Spiral  Mrp 84"/>
    <n v="1000"/>
    <s v="210 x 290"/>
    <n v="164"/>
    <n v="4"/>
    <s v="Index"/>
    <s v="Single line"/>
    <s v="Spiral 12 MM"/>
    <n v="2"/>
    <n v="20"/>
    <s v="4+2"/>
    <s v="Full"/>
    <s v="WB"/>
    <n v="260"/>
    <s v="600 x 860"/>
    <n v="4"/>
    <n v="250"/>
    <n v="3.354E-2"/>
    <s v="Proprint"/>
    <n v="54"/>
    <n v="86"/>
    <n v="42"/>
    <n v="12"/>
    <n v="13.666666666666666"/>
    <n v="0.26656559999999996"/>
    <n v="14000"/>
    <s v="Writer A4 Classic Spiral  Mrp 84"/>
    <s v="86.00X42.00"/>
    <x v="0"/>
    <s v="Index-[210 x 290]"/>
    <s v="000182"/>
    <n v="0.33333333333333331"/>
    <s v="Proprint-54gsm-33.86in-(86.00cm)-Reel-Premium"/>
    <s v="Proprint-54gsm-33.86in-(86.00cm)-Reel-Premium"/>
    <s v="R"/>
    <s v="P"/>
    <n v="42"/>
    <n v="86"/>
    <n v="16.54"/>
    <n v="33.86"/>
    <s v="*15063"/>
    <n v="54"/>
    <s v="Proprint"/>
    <s v="Premium"/>
    <n v="9.7560000000000002"/>
    <n v="5"/>
    <n v="129"/>
    <s v="*16062"/>
    <n v="60.35"/>
    <s v="C"/>
    <s v="000060"/>
    <s v="GetDate()"/>
    <s v="NULL"/>
    <s v="NULL"/>
    <s v="N"/>
    <s v="N"/>
    <s v="Uncoated"/>
    <m/>
    <m/>
    <s v="*11107"/>
    <s v="*06019"/>
    <s v="*00061"/>
    <s v="*00061"/>
    <e v="#N/A"/>
    <s v="000177"/>
  </r>
  <r>
    <s v="000183"/>
    <s v="Writer A4 Classic Spiral  Mrp 84 [Unrulled]-164 page"/>
    <s v="Writer A4 Classic Spiral  Mrp 84 [Unrulled]-164 page"/>
    <s v="*11107"/>
    <s v="*06019"/>
    <n v="0"/>
    <n v="0"/>
    <n v="1183"/>
    <m/>
    <s v="*05036"/>
    <s v="*18005"/>
    <m/>
    <s v="Writer A4 Classic Spiral  Mrp 84 [Unrulled]-164 page"/>
    <s v="*25019"/>
    <m/>
    <s v="NULL"/>
    <s v="NULL"/>
    <s v="NULL"/>
    <s v="NULL"/>
    <s v="NULL"/>
    <s v="NULL"/>
    <s v="F"/>
    <s v="000001"/>
    <s v="GetDate()"/>
    <s v="NULL"/>
    <s v="NULL"/>
    <s v="N"/>
    <s v="N"/>
    <s v="000183"/>
    <m/>
    <s v="Rulling-Unrulled-[210 x 290]"/>
    <s v="000214"/>
    <s v="13.667"/>
    <x v="42"/>
    <s v="000177"/>
    <s v="0.250"/>
    <x v="0"/>
    <s v="000158"/>
    <s v="0.333"/>
    <s v="0.333"/>
    <s v="Writer A4 Classic Spiral  Mrp 84"/>
    <s v="Writer A4 Classic Spiral  Mrp 84"/>
    <n v="1000"/>
    <s v="210 x 290"/>
    <n v="164"/>
    <n v="4"/>
    <s v="Index"/>
    <s v="Unrulled"/>
    <s v="Spiral 12 MM"/>
    <n v="2"/>
    <n v="20"/>
    <s v="4+2"/>
    <s v="Full"/>
    <s v="WB"/>
    <n v="260"/>
    <s v="600 x 860"/>
    <n v="4"/>
    <n v="250"/>
    <n v="3.354E-2"/>
    <s v="Proprint"/>
    <n v="54"/>
    <n v="86"/>
    <n v="42"/>
    <n v="12"/>
    <n v="13.666666666666666"/>
    <n v="0.26656559999999996"/>
    <n v="14000"/>
    <s v="Writer A4 Classic Spiral  Mrp 84"/>
    <s v="86.00X42.00"/>
    <x v="1"/>
    <s v="Index-[210 x 290]"/>
    <s v="000183"/>
    <n v="0.33333333333333331"/>
    <s v="Proprint-54gsm-33.86in-(86.00cm)-Reel-Premium"/>
    <s v="Proprint-54gsm-33.86in-(86.00cm)-Reel-Premium"/>
    <s v="R"/>
    <s v="P"/>
    <n v="42"/>
    <n v="86"/>
    <n v="16.54"/>
    <n v="33.86"/>
    <s v="*15064"/>
    <n v="54"/>
    <s v="Proprint"/>
    <s v="Premium"/>
    <n v="9.7560000000000002"/>
    <n v="5"/>
    <n v="130"/>
    <s v="*16063"/>
    <n v="61.35"/>
    <s v="C"/>
    <s v="000061"/>
    <s v="GetDate()"/>
    <s v="NULL"/>
    <s v="NULL"/>
    <s v="N"/>
    <s v="N"/>
    <s v="Uncoated"/>
    <m/>
    <m/>
    <s v="*11107"/>
    <s v="*06019"/>
    <s v="*00061"/>
    <s v="*00061"/>
    <e v="#N/A"/>
    <s v="000177"/>
  </r>
  <r>
    <s v="000184"/>
    <s v="Writer A4 Classic Spiral  Mrp 104 [Single line]-224 page"/>
    <s v="Writer A4 Classic Spiral  Mrp 104 [Single line]-224 page"/>
    <s v="*11107"/>
    <s v="*06021"/>
    <n v="0"/>
    <n v="0"/>
    <n v="1184"/>
    <m/>
    <s v="*05035"/>
    <s v="*18005"/>
    <m/>
    <s v="Writer A4 Classic Spiral  Mrp 104 [Single line]-224 page"/>
    <s v="*25019"/>
    <m/>
    <s v="NULL"/>
    <s v="NULL"/>
    <s v="NULL"/>
    <s v="NULL"/>
    <s v="NULL"/>
    <s v="NULL"/>
    <s v="F"/>
    <s v="000001"/>
    <s v="GetDate()"/>
    <s v="NULL"/>
    <s v="NULL"/>
    <s v="N"/>
    <s v="N"/>
    <s v="000184"/>
    <m/>
    <s v="Rulling-Single line-[210 x 290]"/>
    <s v="000211"/>
    <s v="18.667"/>
    <x v="43"/>
    <s v="000175"/>
    <s v="0.250"/>
    <x v="0"/>
    <s v="000158"/>
    <s v="0.333"/>
    <s v="0.333"/>
    <s v="Writer A4 Classic Spiral  Mrp 104"/>
    <s v="Writer A4 Classic Spiral  Mrp 104"/>
    <n v="1000"/>
    <s v="210 x 290"/>
    <n v="224"/>
    <n v="4"/>
    <s v="Index"/>
    <s v="Single line"/>
    <s v="Spiral 18 MM"/>
    <n v="2"/>
    <n v="20"/>
    <s v="4+2"/>
    <s v="Full"/>
    <s v="WB"/>
    <n v="280"/>
    <s v="600 x 860"/>
    <n v="4"/>
    <n v="250"/>
    <n v="3.6120000000000006E-2"/>
    <s v="Proprint"/>
    <n v="54"/>
    <n v="86"/>
    <n v="42"/>
    <n v="12"/>
    <n v="18.666666666666668"/>
    <n v="0.36408960000000001"/>
    <n v="19000"/>
    <s v="Writer A4 Classic Spiral  Mrp 104"/>
    <s v="86.00X42.00"/>
    <x v="0"/>
    <s v="Index-[210 x 290]"/>
    <s v="000184"/>
    <n v="0.33333333333333331"/>
    <s v="Proprint-54gsm-33.86in-(86.00cm)-Reel-Premium"/>
    <s v="Proprint-54gsm-33.86in-(86.00cm)-Reel-Premium"/>
    <s v="R"/>
    <s v="P"/>
    <n v="42"/>
    <n v="86"/>
    <n v="16.54"/>
    <n v="33.86"/>
    <s v="*15065"/>
    <n v="54"/>
    <s v="Proprint"/>
    <s v="Premium"/>
    <n v="9.7560000000000002"/>
    <n v="5"/>
    <n v="131"/>
    <s v="*16064"/>
    <n v="62.35"/>
    <s v="C"/>
    <s v="000062"/>
    <s v="GetDate()"/>
    <s v="NULL"/>
    <s v="NULL"/>
    <s v="N"/>
    <s v="N"/>
    <s v="Uncoated"/>
    <m/>
    <m/>
    <s v="*11107"/>
    <s v="*06021"/>
    <s v="*00061"/>
    <s v="*00061"/>
    <e v="#N/A"/>
    <s v="000175"/>
  </r>
  <r>
    <s v="000185"/>
    <s v="Writer A4 Classic Spiral  Mrp 104 [Unrulled]-224 page"/>
    <s v="Writer A4 Classic Spiral  Mrp 104 [Unrulled]-224 page"/>
    <s v="*11107"/>
    <s v="*06021"/>
    <n v="0"/>
    <n v="0"/>
    <n v="1185"/>
    <m/>
    <s v="*05036"/>
    <s v="*18005"/>
    <m/>
    <s v="Writer A4 Classic Spiral  Mrp 104 [Unrulled]-224 page"/>
    <s v="*25019"/>
    <m/>
    <s v="NULL"/>
    <s v="NULL"/>
    <s v="NULL"/>
    <s v="NULL"/>
    <s v="NULL"/>
    <s v="NULL"/>
    <s v="F"/>
    <s v="000001"/>
    <s v="GetDate()"/>
    <s v="NULL"/>
    <s v="NULL"/>
    <s v="N"/>
    <s v="N"/>
    <s v="000185"/>
    <m/>
    <s v="Rulling-Unrulled-[210 x 290]"/>
    <s v="000214"/>
    <s v="18.667"/>
    <x v="43"/>
    <s v="000175"/>
    <s v="0.250"/>
    <x v="0"/>
    <s v="000158"/>
    <s v="0.333"/>
    <s v="0.333"/>
    <s v="Writer A4 Classic Spiral  Mrp 104"/>
    <s v="Writer A4 Classic Spiral  Mrp 104"/>
    <n v="1000"/>
    <s v="210 x 290"/>
    <n v="224"/>
    <n v="4"/>
    <s v="Index"/>
    <s v="Unrulled"/>
    <s v="Spiral 18 MM"/>
    <n v="2"/>
    <n v="20"/>
    <s v="4+2"/>
    <s v="Full"/>
    <s v="WB"/>
    <n v="280"/>
    <s v="600 x 860"/>
    <n v="4"/>
    <n v="250"/>
    <n v="3.6120000000000006E-2"/>
    <s v="Proprint"/>
    <n v="54"/>
    <n v="86"/>
    <n v="42"/>
    <n v="12"/>
    <n v="18.666666666666668"/>
    <n v="0.36408960000000001"/>
    <n v="19000"/>
    <s v="Writer A4 Classic Spiral  Mrp 104"/>
    <s v="86.00X42.00"/>
    <x v="1"/>
    <s v="Index-[210 x 290]"/>
    <s v="000185"/>
    <n v="0.33333333333333331"/>
    <s v="Proprint-54gsm-33.86in-(86.00cm)-Reel-Premium"/>
    <s v="Proprint-54gsm-33.86in-(86.00cm)-Reel-Premium"/>
    <s v="R"/>
    <s v="P"/>
    <n v="42"/>
    <n v="86"/>
    <n v="16.54"/>
    <n v="33.86"/>
    <s v="*15066"/>
    <n v="54"/>
    <s v="Proprint"/>
    <s v="Premium"/>
    <n v="9.7560000000000002"/>
    <n v="5"/>
    <n v="132"/>
    <s v="*16065"/>
    <n v="63.35"/>
    <s v="C"/>
    <s v="000063"/>
    <s v="GetDate()"/>
    <s v="NULL"/>
    <s v="NULL"/>
    <s v="N"/>
    <s v="N"/>
    <s v="Uncoated"/>
    <m/>
    <m/>
    <s v="*11107"/>
    <s v="*06021"/>
    <s v="*00061"/>
    <s v="*00061"/>
    <e v="#N/A"/>
    <s v="000175"/>
  </r>
  <r>
    <s v="000186"/>
    <s v="Writer A4 Classic Spiral  Mrp 124 [Single line]-292 page"/>
    <s v="Writer A4 Classic Spiral  Mrp 124 [Single line]-292 page"/>
    <s v="*11107"/>
    <s v="*06021"/>
    <n v="0"/>
    <n v="0"/>
    <n v="1186"/>
    <m/>
    <s v="*05035"/>
    <s v="*18005"/>
    <m/>
    <s v="Writer A4 Classic Spiral  Mrp 124 [Single line]-292 page"/>
    <s v="*25019"/>
    <m/>
    <s v="NULL"/>
    <s v="NULL"/>
    <s v="NULL"/>
    <s v="NULL"/>
    <s v="NULL"/>
    <s v="NULL"/>
    <s v="F"/>
    <s v="000001"/>
    <s v="GetDate()"/>
    <s v="NULL"/>
    <s v="NULL"/>
    <s v="N"/>
    <s v="N"/>
    <s v="000186"/>
    <m/>
    <s v="Rulling-Single line-[210 x 290]"/>
    <s v="000211"/>
    <s v="24.333"/>
    <x v="44"/>
    <s v="000176"/>
    <s v="0.250"/>
    <x v="0"/>
    <s v="000158"/>
    <s v="0.333"/>
    <s v="0.333"/>
    <s v="Writer A4 Classic Spiral  Mrp 124"/>
    <s v="Writer A4 Classic Spiral  Mrp 124"/>
    <n v="1000"/>
    <s v="210 x 290"/>
    <n v="292"/>
    <n v="4"/>
    <s v="Index"/>
    <s v="Single line"/>
    <s v="Spiral 18 MM"/>
    <n v="2"/>
    <n v="20"/>
    <s v="4+2"/>
    <s v="Full"/>
    <s v="WB"/>
    <n v="280"/>
    <s v="600 x 860"/>
    <n v="4"/>
    <n v="250"/>
    <n v="3.6120000000000006E-2"/>
    <s v="Proprint"/>
    <n v="54"/>
    <n v="86"/>
    <n v="42"/>
    <n v="12"/>
    <n v="24.333333333333332"/>
    <n v="0.47461679999999995"/>
    <n v="24666.666666666668"/>
    <s v="Writer A4 Classic Spiral  Mrp 124"/>
    <s v="86.00X42.00"/>
    <x v="0"/>
    <s v="Index-[210 x 290]"/>
    <s v="000186"/>
    <n v="0.33333333333333331"/>
    <s v="Proprint-54gsm-33.86in-(86.00cm)-Reel-Premium"/>
    <s v="Proprint-54gsm-33.86in-(86.00cm)-Reel-Premium"/>
    <s v="R"/>
    <s v="P"/>
    <n v="42"/>
    <n v="86"/>
    <n v="16.54"/>
    <n v="33.86"/>
    <s v="*15067"/>
    <n v="54"/>
    <s v="Proprint"/>
    <s v="Premium"/>
    <n v="9.7560000000000002"/>
    <n v="5"/>
    <n v="133"/>
    <s v="*16066"/>
    <n v="64.349999999999994"/>
    <s v="C"/>
    <s v="000064"/>
    <s v="GetDate()"/>
    <s v="NULL"/>
    <s v="NULL"/>
    <s v="N"/>
    <s v="N"/>
    <s v="Uncoated"/>
    <m/>
    <m/>
    <s v="*11107"/>
    <s v="*06021"/>
    <s v="*00061"/>
    <s v="*00061"/>
    <e v="#N/A"/>
    <s v="000176"/>
  </r>
  <r>
    <s v="000187"/>
    <s v="Writer A4 Classic Spiral  Mrp 124 [Unrulled]-292 page"/>
    <s v="Writer A4 Classic Spiral  Mrp 124 [Unrulled]-292 page"/>
    <s v="*11107"/>
    <s v="*06021"/>
    <n v="0"/>
    <n v="0"/>
    <n v="1187"/>
    <m/>
    <s v="*05036"/>
    <s v="*18005"/>
    <m/>
    <s v="Writer A4 Classic Spiral  Mrp 124 [Unrulled]-292 page"/>
    <s v="*25019"/>
    <m/>
    <s v="NULL"/>
    <s v="NULL"/>
    <s v="NULL"/>
    <s v="NULL"/>
    <s v="NULL"/>
    <s v="NULL"/>
    <s v="F"/>
    <s v="000001"/>
    <s v="GetDate()"/>
    <s v="NULL"/>
    <s v="NULL"/>
    <s v="N"/>
    <s v="N"/>
    <s v="000187"/>
    <m/>
    <s v="Rulling-Unrulled-[210 x 290]"/>
    <s v="000214"/>
    <s v="24.333"/>
    <x v="44"/>
    <s v="000176"/>
    <s v="0.250"/>
    <x v="0"/>
    <s v="000158"/>
    <s v="0.333"/>
    <s v="0.333"/>
    <s v="Writer A4 Classic Spiral  Mrp 124"/>
    <s v="Writer A4 Classic Spiral  Mrp 124"/>
    <n v="1000"/>
    <s v="210 x 290"/>
    <n v="292"/>
    <n v="4"/>
    <s v="Index"/>
    <s v="Unrulled"/>
    <s v="Spiral 18 MM"/>
    <n v="2"/>
    <n v="20"/>
    <s v="4+2"/>
    <s v="Full"/>
    <s v="WB"/>
    <n v="280"/>
    <s v="600 x 860"/>
    <n v="4"/>
    <n v="250"/>
    <n v="3.6120000000000006E-2"/>
    <s v="Proprint"/>
    <n v="54"/>
    <n v="86"/>
    <n v="42"/>
    <n v="12"/>
    <n v="24.333333333333332"/>
    <n v="0.47461679999999995"/>
    <n v="24666.666666666668"/>
    <s v="Writer A4 Classic Spiral  Mrp 124"/>
    <s v="86.00X42.00"/>
    <x v="1"/>
    <s v="Index-[210 x 290]"/>
    <s v="000187"/>
    <n v="0.33333333333333331"/>
    <s v="Proprint-54gsm-33.86in-(86.00cm)-Reel-Premium"/>
    <s v="Proprint-54gsm-33.86in-(86.00cm)-Reel-Premium"/>
    <s v="R"/>
    <s v="P"/>
    <n v="42"/>
    <n v="86"/>
    <n v="16.54"/>
    <n v="33.86"/>
    <s v="*15068"/>
    <n v="54"/>
    <s v="Proprint"/>
    <s v="Premium"/>
    <n v="9.7560000000000002"/>
    <n v="5"/>
    <n v="134"/>
    <s v="*16067"/>
    <n v="65.349999999999994"/>
    <s v="C"/>
    <s v="000065"/>
    <s v="GetDate()"/>
    <s v="NULL"/>
    <s v="NULL"/>
    <s v="N"/>
    <s v="N"/>
    <s v="Uncoated"/>
    <m/>
    <m/>
    <s v="*11107"/>
    <s v="*06021"/>
    <s v="*00061"/>
    <s v="*00061"/>
    <e v="#N/A"/>
    <s v="000176"/>
  </r>
  <r>
    <s v="000188"/>
    <s v="Writer Small Ragister Mrp 12 [Single line]-48 page"/>
    <s v="Writer Small Ragister Mrp 12 [Single line]-48 page"/>
    <s v="*11099"/>
    <s v="*06016"/>
    <n v="0"/>
    <n v="0"/>
    <n v="1188"/>
    <m/>
    <s v="*05035"/>
    <s v="*18005"/>
    <m/>
    <s v="Writer Small Ragister Mrp 12 [Single line]-48 page"/>
    <s v="*25019"/>
    <m/>
    <s v="NULL"/>
    <s v="NULL"/>
    <s v="NULL"/>
    <s v="NULL"/>
    <s v="NULL"/>
    <s v="NULL"/>
    <s v="F"/>
    <s v="000001"/>
    <s v="GetDate()"/>
    <s v="NULL"/>
    <s v="NULL"/>
    <s v="N"/>
    <s v="N"/>
    <s v="000188"/>
    <m/>
    <s v="Rulling-Single line-[155x 245]"/>
    <s v="000205"/>
    <s v="3.000"/>
    <x v="45"/>
    <s v="000209"/>
    <s v="0.125"/>
    <x v="4"/>
    <s v=""/>
    <s v="0.000"/>
    <s v="0.000"/>
    <s v="Writer Small Ragister Mrp 12"/>
    <s v="Writer Small Ragister Mrp 12,24,32"/>
    <n v="1000"/>
    <s v="155x 245"/>
    <n v="48"/>
    <m/>
    <m/>
    <s v="Single line"/>
    <s v="Pining"/>
    <m/>
    <n v="75"/>
    <s v="4+0"/>
    <s v="Half Lamin"/>
    <s v="GB"/>
    <n v="250"/>
    <s v="980 x 661"/>
    <n v="8"/>
    <n v="125"/>
    <n v="2.0243125000000001E-2"/>
    <s v="Copy Line"/>
    <n v="50"/>
    <n v="98"/>
    <n v="32"/>
    <n v="16"/>
    <n v="3"/>
    <n v="4.7039999999999998E-2"/>
    <n v="3000"/>
    <s v="Writer Small Ragister Mrp 12,24,32"/>
    <s v="98.00X32.00"/>
    <x v="35"/>
    <s v="-[155x 245]"/>
    <s v="000188"/>
    <n v="0"/>
    <e v="#N/A"/>
    <e v="#N/A"/>
    <s v="R"/>
    <s v="P"/>
    <n v="32"/>
    <n v="98"/>
    <n v="12.6"/>
    <n v="38.58"/>
    <s v="*15069"/>
    <n v="50"/>
    <s v="Copy Line"/>
    <e v="#N/A"/>
    <n v="7.84"/>
    <n v="6"/>
    <n v="135"/>
    <s v="*16068"/>
    <n v="66.349999999999994"/>
    <s v="C"/>
    <s v="000066"/>
    <s v="GetDate()"/>
    <s v="NULL"/>
    <s v="NULL"/>
    <s v="N"/>
    <s v="N"/>
    <s v="Uncoated"/>
    <m/>
    <m/>
    <s v="*11099"/>
    <s v="*06016"/>
    <e v="#N/A"/>
    <e v="#N/A"/>
    <e v="#N/A"/>
    <s v="000209"/>
  </r>
  <r>
    <s v="000189"/>
    <s v="Writer Small Ragister Mrp 24 [Single line]-84 page"/>
    <s v="Writer Small Ragister Mrp 24 [Single line]-84 page"/>
    <s v="*11099"/>
    <s v="*06016"/>
    <n v="0"/>
    <n v="0"/>
    <n v="1189"/>
    <m/>
    <s v="*05035"/>
    <s v="*18005"/>
    <m/>
    <s v="Writer Small Ragister Mrp 24 [Single line]-84 page"/>
    <s v="*25019"/>
    <m/>
    <s v="NULL"/>
    <s v="NULL"/>
    <s v="NULL"/>
    <s v="NULL"/>
    <s v="NULL"/>
    <s v="NULL"/>
    <s v="F"/>
    <s v="000001"/>
    <s v="GetDate()"/>
    <s v="NULL"/>
    <s v="NULL"/>
    <s v="N"/>
    <s v="N"/>
    <s v="000189"/>
    <m/>
    <s v="Rulling-Single line-[155x 245]"/>
    <s v="000205"/>
    <s v="5.250"/>
    <x v="45"/>
    <s v="000209"/>
    <s v="0.125"/>
    <x v="4"/>
    <s v=""/>
    <s v="0.000"/>
    <s v="0.000"/>
    <s v="Writer Small Ragister Mrp 24"/>
    <s v="Writer Small Ragister Mrp 12,24,32"/>
    <n v="1000"/>
    <s v="155x 245"/>
    <n v="84"/>
    <m/>
    <m/>
    <s v="Single line"/>
    <s v="Pining"/>
    <m/>
    <n v="60"/>
    <s v="4+0"/>
    <s v="Half Lamin"/>
    <s v="GB"/>
    <n v="250"/>
    <s v="980 x 661"/>
    <n v="8"/>
    <n v="125"/>
    <n v="2.0243125000000001E-2"/>
    <s v="Copy Line"/>
    <n v="50"/>
    <n v="98"/>
    <n v="32"/>
    <n v="16"/>
    <n v="5.25"/>
    <n v="8.2320000000000004E-2"/>
    <n v="5250"/>
    <s v="Writer Small Ragister Mrp 12,24,32"/>
    <s v="98.00X32.00"/>
    <x v="35"/>
    <s v="-[155x 245]"/>
    <s v="000189"/>
    <n v="0"/>
    <e v="#N/A"/>
    <e v="#N/A"/>
    <s v="R"/>
    <s v="P"/>
    <n v="32"/>
    <n v="98"/>
    <n v="12.6"/>
    <n v="38.58"/>
    <s v="*15070"/>
    <n v="50"/>
    <s v="Copy Line"/>
    <e v="#N/A"/>
    <n v="7.84"/>
    <n v="6"/>
    <n v="136"/>
    <s v="*16069"/>
    <n v="67.349999999999994"/>
    <s v="C"/>
    <s v="000067"/>
    <s v="GetDate()"/>
    <s v="NULL"/>
    <s v="NULL"/>
    <s v="N"/>
    <s v="N"/>
    <s v="Uncoated"/>
    <m/>
    <m/>
    <s v="*11099"/>
    <s v="*06016"/>
    <e v="#N/A"/>
    <e v="#N/A"/>
    <e v="#N/A"/>
    <s v="000209"/>
  </r>
  <r>
    <s v="000190"/>
    <s v="Writer Small Ragister Mrp 32 [Single line]-132 page"/>
    <s v="Writer Small Ragister Mrp 32 [Single line]-132 page"/>
    <s v="*11099"/>
    <s v="*06016"/>
    <n v="0"/>
    <n v="0"/>
    <n v="1190"/>
    <m/>
    <s v="*05035"/>
    <s v="*18005"/>
    <m/>
    <s v="Writer Small Ragister Mrp 32 [Single line]-132 page"/>
    <s v="*25019"/>
    <m/>
    <s v="NULL"/>
    <s v="NULL"/>
    <s v="NULL"/>
    <s v="NULL"/>
    <s v="NULL"/>
    <s v="NULL"/>
    <s v="F"/>
    <s v="000001"/>
    <s v="GetDate()"/>
    <s v="NULL"/>
    <s v="NULL"/>
    <s v="N"/>
    <s v="N"/>
    <s v="000190"/>
    <m/>
    <s v="Rulling-Single line-[155x 245]"/>
    <s v="000205"/>
    <s v="8.250"/>
    <x v="45"/>
    <s v="000209"/>
    <s v="0.125"/>
    <x v="4"/>
    <s v=""/>
    <s v="0.000"/>
    <s v="0.000"/>
    <s v="Writer Small Ragister Mrp 32"/>
    <s v="Writer Small Ragister Mrp 12,24,32"/>
    <n v="1000"/>
    <s v="155x 245"/>
    <n v="132"/>
    <m/>
    <m/>
    <s v="Single line"/>
    <s v="Pining"/>
    <m/>
    <n v="40"/>
    <s v="4+0"/>
    <s v="Half Lamin"/>
    <s v="GB"/>
    <n v="250"/>
    <s v="980 x 661"/>
    <n v="8"/>
    <n v="125"/>
    <n v="2.0243125000000001E-2"/>
    <s v="Copy Line"/>
    <n v="50"/>
    <n v="98"/>
    <n v="32"/>
    <n v="16"/>
    <n v="8.25"/>
    <n v="0.12936"/>
    <n v="8250"/>
    <s v="Writer Small Ragister Mrp 12,24,32"/>
    <s v="98.00X32.00"/>
    <x v="35"/>
    <s v="-[155x 245]"/>
    <s v="000190"/>
    <n v="0"/>
    <e v="#N/A"/>
    <e v="#N/A"/>
    <s v="R"/>
    <s v="P"/>
    <n v="32"/>
    <n v="98"/>
    <n v="12.6"/>
    <n v="38.58"/>
    <s v="*15071"/>
    <n v="50"/>
    <s v="Copy Line"/>
    <e v="#N/A"/>
    <n v="7.84"/>
    <n v="6"/>
    <n v="137"/>
    <s v="*16070"/>
    <n v="68.349999999999994"/>
    <s v="C"/>
    <s v="000068"/>
    <s v="GetDate()"/>
    <s v="NULL"/>
    <s v="NULL"/>
    <s v="N"/>
    <s v="N"/>
    <s v="Uncoated"/>
    <m/>
    <m/>
    <s v="*11099"/>
    <s v="*06016"/>
    <e v="#N/A"/>
    <e v="#N/A"/>
    <e v="#N/A"/>
    <s v="000209"/>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
  <r>
    <x v="0"/>
    <s v="Board-280gsm-34.65X33.86in²-(88.00X86.00cm²)-21.194kg-WB"/>
    <s v="S"/>
    <s v="B"/>
    <n v="88"/>
    <n v="86"/>
    <n v="34.65"/>
    <n v="33.86"/>
    <s v="*15002"/>
    <n v="280"/>
    <s v="Board"/>
    <s v="WB"/>
    <n v="21.193999999999999"/>
    <n v="2"/>
    <n v="70"/>
    <s v="*16003"/>
    <n v="1.35"/>
    <s v="C"/>
    <s v="000001"/>
    <s v="GetDate()"/>
    <s v="NULL"/>
    <s v="NULL"/>
    <s v="N"/>
    <s v="N"/>
  </r>
  <r>
    <x v="0"/>
    <s v="Board-280gsm-34.65X33.86in²-(88.00X86.00cm²)-21.194kg-WB"/>
    <s v="S"/>
    <s v="B"/>
    <n v="88"/>
    <n v="86"/>
    <n v="34.65"/>
    <n v="33.86"/>
    <s v="*15002"/>
    <n v="280"/>
    <s v="Board"/>
    <s v="WB"/>
    <n v="21.193999999999999"/>
    <n v="2"/>
    <n v="70"/>
    <s v="*16003"/>
    <n v="1.35"/>
    <s v="C"/>
    <s v="000001"/>
    <s v="GetDate()"/>
    <s v="NULL"/>
    <s v="NULL"/>
    <s v="N"/>
    <s v="N"/>
  </r>
  <r>
    <x v="0"/>
    <s v="Board-280gsm-34.65X33.86in²-(88.00X86.00cm²)-21.194kg-WB"/>
    <s v="S"/>
    <s v="B"/>
    <n v="88"/>
    <n v="86"/>
    <n v="34.65"/>
    <n v="33.86"/>
    <s v="*15002"/>
    <n v="280"/>
    <s v="Board"/>
    <s v="WB"/>
    <n v="21.193999999999999"/>
    <n v="2"/>
    <n v="70"/>
    <s v="*16003"/>
    <n v="1.35"/>
    <s v="C"/>
    <s v="000001"/>
    <s v="GetDate()"/>
    <s v="NULL"/>
    <s v="NULL"/>
    <s v="N"/>
    <s v="N"/>
  </r>
  <r>
    <x v="0"/>
    <s v="Board-280gsm-34.65X33.86in²-(88.00X86.00cm²)-21.194kg-WB"/>
    <s v="S"/>
    <s v="B"/>
    <n v="88"/>
    <n v="86"/>
    <n v="34.65"/>
    <n v="33.86"/>
    <s v="*15002"/>
    <n v="280"/>
    <s v="Board"/>
    <s v="WB"/>
    <n v="21.193999999999999"/>
    <n v="2"/>
    <n v="70"/>
    <s v="*16003"/>
    <n v="1.35"/>
    <s v="C"/>
    <s v="000001"/>
    <s v="GetDate()"/>
    <s v="NULL"/>
    <s v="NULL"/>
    <s v="N"/>
    <s v="N"/>
  </r>
  <r>
    <x v="0"/>
    <s v="Board-280gsm-34.65X33.86in²-(88.00X86.00cm²)-21.194kg-WB"/>
    <s v="S"/>
    <s v="B"/>
    <n v="88"/>
    <n v="86"/>
    <n v="34.65"/>
    <n v="33.86"/>
    <s v="*15002"/>
    <n v="280"/>
    <s v="Board"/>
    <s v="WB"/>
    <n v="21.193999999999999"/>
    <n v="2"/>
    <n v="70"/>
    <s v="*16003"/>
    <n v="1.35"/>
    <s v="C"/>
    <s v="000001"/>
    <s v="GetDate()"/>
    <s v="NULL"/>
    <s v="NULL"/>
    <s v="N"/>
    <s v="N"/>
  </r>
  <r>
    <x v="0"/>
    <s v="Board-280gsm-34.65X33.86in²-(88.00X86.00cm²)-21.194kg-WB"/>
    <s v="S"/>
    <s v="B"/>
    <n v="88"/>
    <n v="86"/>
    <n v="34.65"/>
    <n v="33.86"/>
    <s v="*15002"/>
    <n v="280"/>
    <s v="Board"/>
    <s v="WB"/>
    <n v="21.193999999999999"/>
    <n v="2"/>
    <n v="70"/>
    <s v="*16003"/>
    <n v="1.35"/>
    <s v="C"/>
    <s v="000001"/>
    <s v="GetDate()"/>
    <s v="NULL"/>
    <s v="NULL"/>
    <s v="N"/>
    <s v="N"/>
  </r>
  <r>
    <x v="0"/>
    <s v="Board-280gsm-34.65X33.86in²-(88.00X86.00cm²)-21.194kg-WB"/>
    <s v="S"/>
    <s v="B"/>
    <n v="88"/>
    <n v="86"/>
    <n v="34.65"/>
    <n v="33.86"/>
    <s v="*15002"/>
    <n v="280"/>
    <s v="Board"/>
    <s v="WB"/>
    <n v="21.193999999999999"/>
    <n v="2"/>
    <n v="70"/>
    <s v="*16003"/>
    <n v="1.35"/>
    <s v="C"/>
    <s v="000001"/>
    <s v="GetDate()"/>
    <s v="NULL"/>
    <s v="NULL"/>
    <s v="N"/>
    <s v="N"/>
  </r>
  <r>
    <x v="0"/>
    <s v="Board-280gsm-34.65X33.86in²-(88.00X86.00cm²)-21.194kg-WB"/>
    <s v="S"/>
    <s v="B"/>
    <n v="88"/>
    <n v="86"/>
    <n v="34.65"/>
    <n v="33.86"/>
    <s v="*15002"/>
    <n v="280"/>
    <s v="Board"/>
    <s v="WB"/>
    <n v="21.193999999999999"/>
    <n v="2"/>
    <n v="70"/>
    <s v="*16003"/>
    <n v="1.35"/>
    <s v="C"/>
    <s v="000001"/>
    <s v="GetDate()"/>
    <s v="NULL"/>
    <s v="NULL"/>
    <s v="N"/>
    <s v="N"/>
  </r>
  <r>
    <x v="0"/>
    <s v="Board-280gsm-34.65X33.86in²-(88.00X86.00cm²)-21.194kg-WB"/>
    <s v="S"/>
    <s v="B"/>
    <n v="88"/>
    <n v="86"/>
    <n v="34.65"/>
    <n v="33.86"/>
    <s v="*15002"/>
    <n v="280"/>
    <s v="Board"/>
    <s v="WB"/>
    <n v="21.193999999999999"/>
    <n v="2"/>
    <n v="70"/>
    <s v="*16003"/>
    <n v="1.35"/>
    <s v="C"/>
    <s v="000001"/>
    <s v="GetDate()"/>
    <s v="NULL"/>
    <s v="NULL"/>
    <s v="N"/>
    <s v="N"/>
  </r>
  <r>
    <x v="0"/>
    <s v="Board-280gsm-34.65X33.86in²-(88.00X86.00cm²)-21.194kg-WB"/>
    <s v="S"/>
    <s v="B"/>
    <n v="88"/>
    <n v="86"/>
    <n v="34.65"/>
    <n v="33.86"/>
    <s v="*15002"/>
    <n v="280"/>
    <s v="Board"/>
    <s v="WB"/>
    <n v="21.193999999999999"/>
    <n v="2"/>
    <n v="70"/>
    <s v="*16003"/>
    <n v="1.35"/>
    <s v="C"/>
    <s v="000001"/>
    <s v="GetDate()"/>
    <s v="NULL"/>
    <s v="NULL"/>
    <s v="N"/>
    <s v="N"/>
  </r>
  <r>
    <x v="0"/>
    <s v="Board-280gsm-34.65X33.86in²-(88.00X86.00cm²)-21.194kg-WB"/>
    <s v="S"/>
    <s v="B"/>
    <n v="88"/>
    <n v="86"/>
    <n v="34.65"/>
    <n v="33.86"/>
    <s v="*15002"/>
    <n v="280"/>
    <s v="Board"/>
    <s v="WB"/>
    <n v="21.193999999999999"/>
    <n v="2"/>
    <n v="70"/>
    <s v="*16003"/>
    <n v="1.35"/>
    <s v="C"/>
    <s v="000001"/>
    <s v="GetDate()"/>
    <s v="NULL"/>
    <s v="NULL"/>
    <s v="N"/>
    <s v="N"/>
  </r>
  <r>
    <x v="0"/>
    <s v="Board-280gsm-34.65X33.86in²-(88.00X86.00cm²)-21.194kg-WB"/>
    <s v="S"/>
    <s v="B"/>
    <n v="88"/>
    <n v="86"/>
    <n v="34.65"/>
    <n v="33.86"/>
    <s v="*15002"/>
    <n v="280"/>
    <s v="Board"/>
    <s v="WB"/>
    <n v="21.193999999999999"/>
    <n v="2"/>
    <n v="70"/>
    <s v="*16003"/>
    <n v="1.35"/>
    <s v="C"/>
    <s v="000001"/>
    <s v="GetDate()"/>
    <s v="NULL"/>
    <s v="NULL"/>
    <s v="N"/>
    <s v="N"/>
  </r>
  <r>
    <x v="1"/>
    <s v="Board-280gsm-23.62X35.43in²-(60.00X90.00cm²)-15.117kg-WB"/>
    <s v="S"/>
    <s v="B"/>
    <n v="60"/>
    <n v="90"/>
    <n v="23.62"/>
    <n v="35.43"/>
    <s v="*15002"/>
    <n v="280"/>
    <s v="Board"/>
    <s v="WB"/>
    <n v="15.117000000000001"/>
    <n v="3"/>
    <n v="70"/>
    <s v="*16003"/>
    <n v="1.35"/>
    <s v="C"/>
    <s v="000001"/>
    <s v="GetDate()"/>
    <s v="NULL"/>
    <s v="NULL"/>
    <s v="N"/>
    <s v="N"/>
  </r>
  <r>
    <x v="1"/>
    <s v="Board-280gsm-23.62X35.43in²-(60.00X90.00cm²)-15.117kg-WB"/>
    <s v="S"/>
    <s v="B"/>
    <n v="60"/>
    <n v="90"/>
    <n v="23.62"/>
    <n v="35.43"/>
    <s v="*15002"/>
    <n v="280"/>
    <s v="Board"/>
    <s v="WB"/>
    <n v="15.117000000000001"/>
    <n v="3"/>
    <n v="70"/>
    <s v="*16003"/>
    <n v="1.35"/>
    <s v="C"/>
    <s v="000001"/>
    <s v="GetDate()"/>
    <s v="NULL"/>
    <s v="NULL"/>
    <s v="N"/>
    <s v="N"/>
  </r>
  <r>
    <x v="1"/>
    <s v="Board-280gsm-23.62X35.43in²-(60.00X90.00cm²)-15.117kg-WB"/>
    <s v="S"/>
    <s v="B"/>
    <n v="60"/>
    <n v="90"/>
    <n v="23.62"/>
    <n v="35.43"/>
    <s v="*15002"/>
    <n v="280"/>
    <s v="Board"/>
    <s v="WB"/>
    <n v="15.117000000000001"/>
    <n v="3"/>
    <n v="70"/>
    <s v="*16003"/>
    <n v="1.35"/>
    <s v="C"/>
    <s v="000001"/>
    <s v="GetDate()"/>
    <s v="NULL"/>
    <s v="NULL"/>
    <s v="N"/>
    <s v="N"/>
  </r>
  <r>
    <x v="1"/>
    <s v="Board-280gsm-23.62X35.43in²-(60.00X90.00cm²)-15.117kg-WB"/>
    <s v="S"/>
    <s v="B"/>
    <n v="60"/>
    <n v="90"/>
    <n v="23.62"/>
    <n v="35.43"/>
    <s v="*15002"/>
    <n v="280"/>
    <s v="Board"/>
    <s v="WB"/>
    <n v="15.117000000000001"/>
    <n v="3"/>
    <n v="70"/>
    <s v="*16003"/>
    <n v="1.35"/>
    <s v="C"/>
    <s v="000001"/>
    <s v="GetDate()"/>
    <s v="NULL"/>
    <s v="NULL"/>
    <s v="N"/>
    <s v="N"/>
  </r>
  <r>
    <x v="1"/>
    <s v="Board-280gsm-23.62X35.43in²-(60.00X90.00cm²)-15.117kg-WB"/>
    <s v="S"/>
    <s v="B"/>
    <n v="60"/>
    <n v="90"/>
    <n v="23.62"/>
    <n v="35.43"/>
    <s v="*15002"/>
    <n v="280"/>
    <s v="Board"/>
    <s v="WB"/>
    <n v="15.117000000000001"/>
    <n v="3"/>
    <n v="70"/>
    <s v="*16003"/>
    <n v="1.35"/>
    <s v="C"/>
    <s v="000001"/>
    <s v="GetDate()"/>
    <s v="NULL"/>
    <s v="NULL"/>
    <s v="N"/>
    <s v="N"/>
  </r>
  <r>
    <x v="1"/>
    <s v="Board-280gsm-23.62X35.43in²-(60.00X90.00cm²)-15.117kg-WB"/>
    <s v="S"/>
    <s v="B"/>
    <n v="60"/>
    <n v="90"/>
    <n v="23.62"/>
    <n v="35.43"/>
    <s v="*15002"/>
    <n v="280"/>
    <s v="Board"/>
    <s v="WB"/>
    <n v="15.117000000000001"/>
    <n v="3"/>
    <n v="70"/>
    <s v="*16003"/>
    <n v="1.35"/>
    <s v="C"/>
    <s v="000001"/>
    <s v="GetDate()"/>
    <s v="NULL"/>
    <s v="NULL"/>
    <s v="N"/>
    <s v="N"/>
  </r>
  <r>
    <x v="1"/>
    <s v="Board-280gsm-23.62X35.43in²-(60.00X90.00cm²)-15.117kg-WB"/>
    <s v="S"/>
    <s v="B"/>
    <n v="60"/>
    <n v="90"/>
    <n v="23.62"/>
    <n v="35.43"/>
    <s v="*15002"/>
    <n v="280"/>
    <s v="Board"/>
    <s v="WB"/>
    <n v="15.117000000000001"/>
    <n v="3"/>
    <n v="70"/>
    <s v="*16003"/>
    <n v="1.35"/>
    <s v="C"/>
    <s v="000001"/>
    <s v="GetDate()"/>
    <s v="NULL"/>
    <s v="NULL"/>
    <s v="N"/>
    <s v="N"/>
  </r>
  <r>
    <x v="2"/>
    <s v="Board-250gsm-31.69X27.56in²-(80.50X70.00cm²)-14.087kg-WB"/>
    <s v="S"/>
    <s v="B"/>
    <n v="80.5"/>
    <n v="70"/>
    <n v="31.69"/>
    <n v="27.56"/>
    <s v="*15002"/>
    <n v="250"/>
    <s v="Board"/>
    <s v="WB"/>
    <n v="14.087"/>
    <n v="4"/>
    <n v="70"/>
    <s v="*16003"/>
    <n v="1.35"/>
    <s v="C"/>
    <s v="000001"/>
    <s v="GetDate()"/>
    <s v="NULL"/>
    <s v="NULL"/>
    <s v="N"/>
    <s v="N"/>
  </r>
  <r>
    <x v="2"/>
    <s v="Board-250gsm-31.69X27.56in²-(80.50X70.00cm²)-14.087kg-WB"/>
    <s v="S"/>
    <s v="B"/>
    <n v="80.5"/>
    <n v="70"/>
    <n v="31.69"/>
    <n v="27.56"/>
    <s v="*15002"/>
    <n v="250"/>
    <s v="Board"/>
    <s v="WB"/>
    <n v="14.087"/>
    <n v="4"/>
    <n v="70"/>
    <s v="*16003"/>
    <n v="1.35"/>
    <s v="C"/>
    <s v="000001"/>
    <s v="GetDate()"/>
    <s v="NULL"/>
    <s v="NULL"/>
    <s v="N"/>
    <s v="N"/>
  </r>
  <r>
    <x v="2"/>
    <s v="Board-250gsm-31.69X27.56in²-(80.50X70.00cm²)-14.087kg-WB"/>
    <s v="S"/>
    <s v="B"/>
    <n v="80.5"/>
    <n v="70"/>
    <n v="31.69"/>
    <n v="27.56"/>
    <s v="*15002"/>
    <n v="250"/>
    <s v="Board"/>
    <s v="WB"/>
    <n v="14.087"/>
    <n v="4"/>
    <n v="70"/>
    <s v="*16003"/>
    <n v="1.35"/>
    <s v="C"/>
    <s v="000001"/>
    <s v="GetDate()"/>
    <s v="NULL"/>
    <s v="NULL"/>
    <s v="N"/>
    <s v="N"/>
  </r>
  <r>
    <x v="2"/>
    <s v="Board-250gsm-31.69X27.56in²-(80.50X70.00cm²)-14.087kg-WB"/>
    <s v="S"/>
    <s v="B"/>
    <n v="80.5"/>
    <n v="70"/>
    <n v="31.69"/>
    <n v="27.56"/>
    <s v="*15002"/>
    <n v="250"/>
    <s v="Board"/>
    <s v="WB"/>
    <n v="14.087"/>
    <n v="4"/>
    <n v="70"/>
    <s v="*16003"/>
    <n v="1.35"/>
    <s v="C"/>
    <s v="000001"/>
    <s v="GetDate()"/>
    <s v="NULL"/>
    <s v="NULL"/>
    <s v="N"/>
    <s v="N"/>
  </r>
  <r>
    <x v="2"/>
    <s v="Board-250gsm-31.69X27.56in²-(80.50X70.00cm²)-14.087kg-WB"/>
    <s v="S"/>
    <s v="B"/>
    <n v="80.5"/>
    <n v="70"/>
    <n v="31.69"/>
    <n v="27.56"/>
    <s v="*15002"/>
    <n v="250"/>
    <s v="Board"/>
    <s v="WB"/>
    <n v="14.087"/>
    <n v="4"/>
    <n v="70"/>
    <s v="*16003"/>
    <n v="1.35"/>
    <s v="C"/>
    <s v="000001"/>
    <s v="GetDate()"/>
    <s v="NULL"/>
    <s v="NULL"/>
    <s v="N"/>
    <s v="N"/>
  </r>
  <r>
    <x v="2"/>
    <s v="Board-250gsm-31.69X27.56in²-(80.50X70.00cm²)-14.087kg-WB"/>
    <s v="S"/>
    <s v="B"/>
    <n v="80.5"/>
    <n v="70"/>
    <n v="31.69"/>
    <n v="27.56"/>
    <s v="*15002"/>
    <n v="250"/>
    <s v="Board"/>
    <s v="WB"/>
    <n v="14.087"/>
    <n v="4"/>
    <n v="70"/>
    <s v="*16003"/>
    <n v="1.35"/>
    <s v="C"/>
    <s v="000001"/>
    <s v="GetDate()"/>
    <s v="NULL"/>
    <s v="NULL"/>
    <s v="N"/>
    <s v="N"/>
  </r>
  <r>
    <x v="2"/>
    <s v="Board-250gsm-31.69X27.56in²-(80.50X70.00cm²)-14.087kg-WB"/>
    <s v="S"/>
    <s v="B"/>
    <n v="80.5"/>
    <n v="70"/>
    <n v="31.69"/>
    <n v="27.56"/>
    <s v="*15002"/>
    <n v="250"/>
    <s v="Board"/>
    <s v="WB"/>
    <n v="14.087"/>
    <n v="4"/>
    <n v="70"/>
    <s v="*16003"/>
    <n v="1.35"/>
    <s v="C"/>
    <s v="000001"/>
    <s v="GetDate()"/>
    <s v="NULL"/>
    <s v="NULL"/>
    <s v="N"/>
    <s v="N"/>
  </r>
  <r>
    <x v="2"/>
    <s v="Board-250gsm-31.69X27.56in²-(80.50X70.00cm²)-14.087kg-WB"/>
    <s v="S"/>
    <s v="B"/>
    <n v="80.5"/>
    <n v="70"/>
    <n v="31.69"/>
    <n v="27.56"/>
    <s v="*15002"/>
    <n v="250"/>
    <s v="Board"/>
    <s v="WB"/>
    <n v="14.087"/>
    <n v="4"/>
    <n v="70"/>
    <s v="*16003"/>
    <n v="1.35"/>
    <s v="C"/>
    <s v="000001"/>
    <s v="GetDate()"/>
    <s v="NULL"/>
    <s v="NULL"/>
    <s v="N"/>
    <s v="N"/>
  </r>
  <r>
    <x v="2"/>
    <s v="Board-250gsm-31.69X27.56in²-(80.50X70.00cm²)-14.087kg-WB"/>
    <s v="S"/>
    <s v="B"/>
    <n v="80.5"/>
    <n v="70"/>
    <n v="31.69"/>
    <n v="27.56"/>
    <s v="*15002"/>
    <n v="250"/>
    <s v="Board"/>
    <s v="WB"/>
    <n v="14.087"/>
    <n v="4"/>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5"/>
    <s v="Board-250gsm-21.26X34.25in²-(54.00X87.00cm²)-11.744kg-GB"/>
    <s v="S"/>
    <s v="B"/>
    <n v="54"/>
    <n v="87"/>
    <n v="21.26"/>
    <n v="34.25"/>
    <s v="*15002"/>
    <n v="250"/>
    <s v="Board"/>
    <s v="GB"/>
    <n v="11.744"/>
    <n v="4"/>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6"/>
    <s v="Board-250gsm-23.03X35.83in²-(58.50X91.00cm²)-13.309kg-GB"/>
    <s v="S"/>
    <s v="B"/>
    <n v="58.5"/>
    <n v="91"/>
    <n v="23.03"/>
    <n v="35.83"/>
    <s v="*15002"/>
    <n v="250"/>
    <s v="Board"/>
    <s v="GB"/>
    <n v="13.308999999999999"/>
    <n v="4"/>
    <n v="70"/>
    <s v="*16003"/>
    <n v="1.35"/>
    <s v="C"/>
    <s v="000001"/>
    <s v="GetDate()"/>
    <s v="NULL"/>
    <s v="NULL"/>
    <s v="N"/>
    <s v="N"/>
  </r>
  <r>
    <x v="6"/>
    <s v="Board-250gsm-23.03X35.83in²-(58.50X91.00cm²)-13.309kg-GB"/>
    <s v="S"/>
    <s v="B"/>
    <n v="58.5"/>
    <n v="91"/>
    <n v="23.03"/>
    <n v="35.83"/>
    <s v="*15002"/>
    <n v="250"/>
    <s v="Board"/>
    <s v="GB"/>
    <n v="13.308999999999999"/>
    <n v="4"/>
    <n v="70"/>
    <s v="*16003"/>
    <n v="1.35"/>
    <s v="C"/>
    <s v="000001"/>
    <s v="GetDate()"/>
    <s v="NULL"/>
    <s v="NULL"/>
    <s v="N"/>
    <s v="N"/>
  </r>
  <r>
    <x v="7"/>
    <s v="Paper-90gsm-18.90X24.80in²-(48.00X63.00cm²)-2.722kg-Cromo"/>
    <s v="S"/>
    <s v="P"/>
    <n v="48"/>
    <n v="63"/>
    <n v="18.899999999999999"/>
    <n v="24.8"/>
    <s v="*15002"/>
    <n v="90"/>
    <s v="Paper"/>
    <s v="Cromo"/>
    <n v="2.722"/>
    <n v="18"/>
    <n v="70"/>
    <s v="*16003"/>
    <n v="1.35"/>
    <s v="C"/>
    <s v="000001"/>
    <s v="GetDate()"/>
    <s v="NULL"/>
    <s v="NULL"/>
    <s v="N"/>
    <s v="N"/>
  </r>
  <r>
    <x v="7"/>
    <s v="Paper-90gsm-18.90X24.80in²-(48.00X63.00cm²)-2.722kg-Cromo"/>
    <s v="S"/>
    <s v="P"/>
    <n v="48"/>
    <n v="63"/>
    <n v="18.899999999999999"/>
    <n v="24.8"/>
    <s v="*15002"/>
    <n v="90"/>
    <s v="Paper"/>
    <s v="Cromo"/>
    <n v="2.722"/>
    <n v="18"/>
    <n v="70"/>
    <s v="*16003"/>
    <n v="1.35"/>
    <s v="C"/>
    <s v="000001"/>
    <s v="GetDate()"/>
    <s v="NULL"/>
    <s v="NULL"/>
    <s v="N"/>
    <s v="N"/>
  </r>
  <r>
    <x v="7"/>
    <s v="Paper-90gsm-18.90X24.80in²-(48.00X63.00cm²)-2.722kg-Cromo"/>
    <s v="S"/>
    <s v="P"/>
    <n v="48"/>
    <n v="63"/>
    <n v="18.899999999999999"/>
    <n v="24.8"/>
    <s v="*15002"/>
    <n v="90"/>
    <s v="Paper"/>
    <s v="Cromo"/>
    <n v="2.722"/>
    <n v="18"/>
    <n v="70"/>
    <s v="*16003"/>
    <n v="1.35"/>
    <s v="C"/>
    <s v="000001"/>
    <s v="GetDate()"/>
    <s v="NULL"/>
    <s v="NULL"/>
    <s v="N"/>
    <s v="N"/>
  </r>
  <r>
    <x v="7"/>
    <s v="Paper-90gsm-18.90X24.80in²-(48.00X63.00cm²)-2.722kg-Cromo"/>
    <s v="S"/>
    <s v="P"/>
    <n v="48"/>
    <n v="63"/>
    <n v="18.899999999999999"/>
    <n v="24.8"/>
    <s v="*15002"/>
    <n v="90"/>
    <s v="Paper"/>
    <s v="Cromo"/>
    <n v="2.722"/>
    <n v="18"/>
    <n v="70"/>
    <s v="*16003"/>
    <n v="1.35"/>
    <s v="C"/>
    <s v="000001"/>
    <s v="GetDate()"/>
    <s v="NULL"/>
    <s v="NULL"/>
    <s v="N"/>
    <s v="N"/>
  </r>
  <r>
    <x v="7"/>
    <s v="Paper-90gsm-18.90X24.80in²-(48.00X63.00cm²)-2.722kg-Cromo"/>
    <s v="S"/>
    <s v="P"/>
    <n v="48"/>
    <n v="63"/>
    <n v="18.899999999999999"/>
    <n v="24.8"/>
    <s v="*15002"/>
    <n v="90"/>
    <s v="Paper"/>
    <s v="Cromo"/>
    <n v="2.722"/>
    <n v="18"/>
    <n v="70"/>
    <s v="*16003"/>
    <n v="1.35"/>
    <s v="C"/>
    <s v="000001"/>
    <s v="GetDate()"/>
    <s v="NULL"/>
    <s v="NULL"/>
    <s v="N"/>
    <s v="N"/>
  </r>
  <r>
    <x v="7"/>
    <s v="Paper-90gsm-18.90X24.80in²-(48.00X63.00cm²)-2.722kg-Cromo"/>
    <s v="S"/>
    <s v="P"/>
    <n v="48"/>
    <n v="63"/>
    <n v="18.899999999999999"/>
    <n v="24.8"/>
    <s v="*15002"/>
    <n v="90"/>
    <s v="Paper"/>
    <s v="Cromo"/>
    <n v="2.722"/>
    <n v="18"/>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8"/>
    <s v="Board-350gsm-23.03X35.83in²-(58.50X91.00cm²)-18.633kg-SBS"/>
    <s v="S"/>
    <s v="B"/>
    <n v="58.5"/>
    <n v="91"/>
    <n v="23.03"/>
    <n v="35.83"/>
    <s v="*15002"/>
    <n v="350"/>
    <s v="Board"/>
    <s v="SBS"/>
    <n v="18.632999999999999"/>
    <n v="3"/>
    <n v="70"/>
    <s v="*16003"/>
    <n v="1.35"/>
    <s v="C"/>
    <s v="000001"/>
    <s v="GetDate()"/>
    <s v="NULL"/>
    <s v="NULL"/>
    <s v="N"/>
    <s v="N"/>
  </r>
  <r>
    <x v="9"/>
    <s v="Board-263gsm-34.06X33.46in²-(86.50X85.00cm²)-19.337kg-GB"/>
    <s v="S"/>
    <s v="B"/>
    <n v="86.5"/>
    <n v="85"/>
    <n v="34.06"/>
    <n v="33.46"/>
    <s v="*15002"/>
    <n v="263"/>
    <s v="Board"/>
    <s v="GB"/>
    <n v="19.337"/>
    <n v="3"/>
    <n v="70"/>
    <s v="*16003"/>
    <n v="1.35"/>
    <s v="C"/>
    <s v="000001"/>
    <s v="GetDate()"/>
    <s v="NULL"/>
    <s v="NULL"/>
    <s v="N"/>
    <s v="N"/>
  </r>
  <r>
    <x v="9"/>
    <s v="Board-263gsm-34.06X33.46in²-(86.50X85.00cm²)-19.337kg-GB"/>
    <s v="S"/>
    <s v="B"/>
    <n v="86.5"/>
    <n v="85"/>
    <n v="34.06"/>
    <n v="33.46"/>
    <s v="*15002"/>
    <n v="263"/>
    <s v="Board"/>
    <s v="GB"/>
    <n v="19.337"/>
    <n v="3"/>
    <n v="70"/>
    <s v="*16003"/>
    <n v="1.35"/>
    <s v="C"/>
    <s v="000001"/>
    <s v="GetDate()"/>
    <s v="NULL"/>
    <s v="NULL"/>
    <s v="N"/>
    <s v="N"/>
  </r>
  <r>
    <x v="9"/>
    <s v="Board-263gsm-34.06X33.46in²-(86.50X85.00cm²)-19.337kg-GB"/>
    <s v="S"/>
    <s v="B"/>
    <n v="86.5"/>
    <n v="85"/>
    <n v="34.06"/>
    <n v="33.46"/>
    <s v="*15002"/>
    <n v="263"/>
    <s v="Board"/>
    <s v="GB"/>
    <n v="19.337"/>
    <n v="3"/>
    <n v="70"/>
    <s v="*16003"/>
    <n v="1.35"/>
    <s v="C"/>
    <s v="000001"/>
    <s v="GetDate()"/>
    <s v="NULL"/>
    <s v="NULL"/>
    <s v="N"/>
    <s v="N"/>
  </r>
  <r>
    <x v="9"/>
    <s v="Board-263gsm-34.06X33.46in²-(86.50X85.00cm²)-19.337kg-GB"/>
    <s v="S"/>
    <s v="B"/>
    <n v="86.5"/>
    <n v="85"/>
    <n v="34.06"/>
    <n v="33.46"/>
    <s v="*15002"/>
    <n v="263"/>
    <s v="Board"/>
    <s v="GB"/>
    <n v="19.337"/>
    <n v="3"/>
    <n v="70"/>
    <s v="*16003"/>
    <n v="1.35"/>
    <s v="C"/>
    <s v="000001"/>
    <s v="GetDate()"/>
    <s v="NULL"/>
    <s v="NULL"/>
    <s v="N"/>
    <s v="N"/>
  </r>
  <r>
    <x v="10"/>
    <s v="Board-260gsm-34.06X33.46in²-(86.50X85.00cm²)-19.117kg-WB"/>
    <s v="S"/>
    <s v="B"/>
    <n v="86.5"/>
    <n v="85"/>
    <n v="34.06"/>
    <n v="33.46"/>
    <s v="*15002"/>
    <n v="260"/>
    <s v="Board"/>
    <s v="WB"/>
    <n v="19.117000000000001"/>
    <n v="3"/>
    <n v="70"/>
    <s v="*16003"/>
    <n v="1.35"/>
    <s v="C"/>
    <s v="000001"/>
    <s v="GetDate()"/>
    <s v="NULL"/>
    <s v="NULL"/>
    <s v="N"/>
    <s v="N"/>
  </r>
  <r>
    <x v="10"/>
    <s v="Board-260gsm-34.06X33.46in²-(86.50X85.00cm²)-19.117kg-WB"/>
    <s v="S"/>
    <s v="B"/>
    <n v="86.5"/>
    <n v="85"/>
    <n v="34.06"/>
    <n v="33.46"/>
    <s v="*15002"/>
    <n v="260"/>
    <s v="Board"/>
    <s v="WB"/>
    <n v="19.117000000000001"/>
    <n v="3"/>
    <n v="70"/>
    <s v="*16003"/>
    <n v="1.35"/>
    <s v="C"/>
    <s v="000001"/>
    <s v="GetDate()"/>
    <s v="NULL"/>
    <s v="NULL"/>
    <s v="N"/>
    <s v="N"/>
  </r>
  <r>
    <x v="10"/>
    <s v="Board-260gsm-34.06X33.46in²-(86.50X85.00cm²)-19.117kg-WB"/>
    <s v="S"/>
    <s v="B"/>
    <n v="86.5"/>
    <n v="85"/>
    <n v="34.06"/>
    <n v="33.46"/>
    <s v="*15002"/>
    <n v="260"/>
    <s v="Board"/>
    <s v="WB"/>
    <n v="19.117000000000001"/>
    <n v="3"/>
    <n v="70"/>
    <s v="*16003"/>
    <n v="1.35"/>
    <s v="C"/>
    <s v="000001"/>
    <s v="GetDate()"/>
    <s v="NULL"/>
    <s v="NULL"/>
    <s v="N"/>
    <s v="N"/>
  </r>
  <r>
    <x v="10"/>
    <s v="Board-260gsm-34.06X33.46in²-(86.50X85.00cm²)-19.117kg-WB"/>
    <s v="S"/>
    <s v="B"/>
    <n v="86.5"/>
    <n v="85"/>
    <n v="34.06"/>
    <n v="33.46"/>
    <s v="*15002"/>
    <n v="260"/>
    <s v="Board"/>
    <s v="WB"/>
    <n v="19.117000000000001"/>
    <n v="3"/>
    <n v="70"/>
    <s v="*16003"/>
    <n v="1.35"/>
    <s v="C"/>
    <s v="000001"/>
    <s v="GetDate()"/>
    <s v="NULL"/>
    <s v="NULL"/>
    <s v="N"/>
    <s v="N"/>
  </r>
  <r>
    <x v="10"/>
    <s v="Board-260gsm-34.06X33.46in²-(86.50X85.00cm²)-19.117kg-WB"/>
    <s v="S"/>
    <s v="B"/>
    <n v="86.5"/>
    <n v="85"/>
    <n v="34.06"/>
    <n v="33.46"/>
    <s v="*15002"/>
    <n v="260"/>
    <s v="Board"/>
    <s v="WB"/>
    <n v="19.117000000000001"/>
    <n v="3"/>
    <n v="70"/>
    <s v="*16003"/>
    <n v="1.35"/>
    <s v="C"/>
    <s v="000001"/>
    <s v="GetDate()"/>
    <s v="NULL"/>
    <s v="NULL"/>
    <s v="N"/>
    <s v="N"/>
  </r>
  <r>
    <x v="10"/>
    <s v="Board-260gsm-34.06X33.46in²-(86.50X85.00cm²)-19.117kg-WB"/>
    <s v="S"/>
    <s v="B"/>
    <n v="86.5"/>
    <n v="85"/>
    <n v="34.06"/>
    <n v="33.46"/>
    <s v="*15002"/>
    <n v="260"/>
    <s v="Board"/>
    <s v="WB"/>
    <n v="19.117000000000001"/>
    <n v="3"/>
    <n v="70"/>
    <s v="*16003"/>
    <n v="1.35"/>
    <s v="C"/>
    <s v="000001"/>
    <s v="GetDate()"/>
    <s v="NULL"/>
    <s v="NULL"/>
    <s v="N"/>
    <s v="N"/>
  </r>
  <r>
    <x v="1"/>
    <s v="Board-280gsm-23.62X35.43in²-(60.00X90.00cm²)-15.117kg-WB"/>
    <s v="S"/>
    <s v="B"/>
    <n v="60"/>
    <n v="90"/>
    <n v="23.62"/>
    <n v="35.43"/>
    <s v="*15002"/>
    <n v="280"/>
    <s v="Board"/>
    <s v="WB"/>
    <n v="15.117000000000001"/>
    <n v="3"/>
    <n v="70"/>
    <s v="*16003"/>
    <n v="1.35"/>
    <s v="C"/>
    <s v="000001"/>
    <s v="GetDate()"/>
    <s v="NULL"/>
    <s v="NULL"/>
    <s v="N"/>
    <s v="N"/>
  </r>
  <r>
    <x v="1"/>
    <s v="Board-280gsm-23.62X35.43in²-(60.00X90.00cm²)-15.117kg-WB"/>
    <s v="S"/>
    <s v="B"/>
    <n v="60"/>
    <n v="90"/>
    <n v="23.62"/>
    <n v="35.43"/>
    <s v="*15002"/>
    <n v="280"/>
    <s v="Board"/>
    <s v="WB"/>
    <n v="15.117000000000001"/>
    <n v="3"/>
    <n v="70"/>
    <s v="*16003"/>
    <n v="1.35"/>
    <s v="C"/>
    <s v="000001"/>
    <s v="GetDate()"/>
    <s v="NULL"/>
    <s v="NULL"/>
    <s v="N"/>
    <s v="N"/>
  </r>
  <r>
    <x v="1"/>
    <s v="Board-280gsm-23.62X35.43in²-(60.00X90.00cm²)-15.117kg-WB"/>
    <s v="S"/>
    <s v="B"/>
    <n v="60"/>
    <n v="90"/>
    <n v="23.62"/>
    <n v="35.43"/>
    <s v="*15002"/>
    <n v="280"/>
    <s v="Board"/>
    <s v="WB"/>
    <n v="15.117000000000001"/>
    <n v="3"/>
    <n v="70"/>
    <s v="*16003"/>
    <n v="1.35"/>
    <s v="C"/>
    <s v="000001"/>
    <s v="GetDate()"/>
    <s v="NULL"/>
    <s v="NULL"/>
    <s v="N"/>
    <s v="N"/>
  </r>
  <r>
    <x v="1"/>
    <s v="Board-280gsm-23.62X35.43in²-(60.00X90.00cm²)-15.117kg-WB"/>
    <s v="S"/>
    <s v="B"/>
    <n v="60"/>
    <n v="90"/>
    <n v="23.62"/>
    <n v="35.43"/>
    <s v="*15002"/>
    <n v="280"/>
    <s v="Board"/>
    <s v="WB"/>
    <n v="15.117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1"/>
    <s v="Board-263gsm-31.69X27.56in²-(80.50X70.00cm²)-14.819kg-GB"/>
    <s v="S"/>
    <s v="B"/>
    <n v="80.5"/>
    <n v="70"/>
    <n v="31.69"/>
    <n v="27.56"/>
    <s v="*15002"/>
    <n v="263"/>
    <s v="Board"/>
    <s v="GB"/>
    <n v="14.819000000000001"/>
    <n v="3"/>
    <n v="70"/>
    <s v="*16003"/>
    <n v="1.35"/>
    <s v="C"/>
    <s v="000001"/>
    <s v="GetDate()"/>
    <s v="NULL"/>
    <s v="NULL"/>
    <s v="N"/>
    <s v="N"/>
  </r>
  <r>
    <x v="12"/>
    <s v="Board-250gsm-33.19X26.77in²-(84.30X68.00cm²)-14.331kg-GB"/>
    <s v="S"/>
    <s v="B"/>
    <n v="84.3"/>
    <n v="68"/>
    <n v="33.19"/>
    <n v="26.77"/>
    <s v="*15002"/>
    <n v="250"/>
    <s v="Board"/>
    <s v="GB"/>
    <n v="14.331"/>
    <n v="3"/>
    <n v="70"/>
    <s v="*16003"/>
    <n v="1.35"/>
    <s v="C"/>
    <s v="000001"/>
    <s v="GetDate()"/>
    <s v="NULL"/>
    <s v="NULL"/>
    <s v="N"/>
    <s v="N"/>
  </r>
  <r>
    <x v="12"/>
    <s v="Board-250gsm-33.19X26.77in²-(84.30X68.00cm²)-14.331kg-GB"/>
    <s v="S"/>
    <s v="B"/>
    <n v="84.3"/>
    <n v="68"/>
    <n v="33.19"/>
    <n v="26.77"/>
    <s v="*15002"/>
    <n v="250"/>
    <s v="Board"/>
    <s v="GB"/>
    <n v="14.331"/>
    <n v="3"/>
    <n v="70"/>
    <s v="*16003"/>
    <n v="1.35"/>
    <s v="C"/>
    <s v="000001"/>
    <s v="GetDate()"/>
    <s v="NULL"/>
    <s v="NULL"/>
    <s v="N"/>
    <s v="N"/>
  </r>
  <r>
    <x v="12"/>
    <s v="Board-250gsm-33.19X26.77in²-(84.30X68.00cm²)-14.331kg-GB"/>
    <s v="S"/>
    <s v="B"/>
    <n v="84.3"/>
    <n v="68"/>
    <n v="33.19"/>
    <n v="26.77"/>
    <s v="*15002"/>
    <n v="250"/>
    <s v="Board"/>
    <s v="GB"/>
    <n v="14.331"/>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3"/>
    <s v="Board-250gsm-35.43X27.64in²-(90.00X70.20cm²)-15.795kg-GB"/>
    <s v="S"/>
    <s v="B"/>
    <n v="90"/>
    <n v="70.2"/>
    <n v="35.43"/>
    <n v="27.64"/>
    <s v="*15002"/>
    <n v="250"/>
    <s v="Board"/>
    <s v="GB"/>
    <n v="15.795"/>
    <n v="3"/>
    <n v="70"/>
    <s v="*16003"/>
    <n v="1.35"/>
    <s v="C"/>
    <s v="000001"/>
    <s v="GetDate()"/>
    <s v="NULL"/>
    <s v="NULL"/>
    <s v="N"/>
    <s v="N"/>
  </r>
  <r>
    <x v="14"/>
    <s v="Board-260gsm-37.80X28.94in²-(96.00X73.50cm²)-18.35kg-GB"/>
    <s v="S"/>
    <s v="B"/>
    <n v="96"/>
    <n v="73.5"/>
    <n v="37.799999999999997"/>
    <n v="28.94"/>
    <s v="*15002"/>
    <n v="260"/>
    <s v="Board"/>
    <s v="GB"/>
    <n v="18.350000000000001"/>
    <n v="3"/>
    <n v="70"/>
    <s v="*16003"/>
    <n v="1.35"/>
    <s v="C"/>
    <s v="000001"/>
    <s v="GetDate()"/>
    <s v="NULL"/>
    <s v="NULL"/>
    <s v="N"/>
    <s v="N"/>
  </r>
  <r>
    <x v="14"/>
    <s v="Board-260gsm-37.80X28.94in²-(96.00X73.50cm²)-18.35kg-GB"/>
    <s v="S"/>
    <s v="B"/>
    <n v="96"/>
    <n v="73.5"/>
    <n v="37.799999999999997"/>
    <n v="28.94"/>
    <s v="*15002"/>
    <n v="260"/>
    <s v="Board"/>
    <s v="GB"/>
    <n v="18.350000000000001"/>
    <n v="3"/>
    <n v="70"/>
    <s v="*16003"/>
    <n v="1.35"/>
    <s v="C"/>
    <s v="000001"/>
    <s v="GetDate()"/>
    <s v="NULL"/>
    <s v="NULL"/>
    <s v="N"/>
    <s v="N"/>
  </r>
  <r>
    <x v="14"/>
    <s v="Board-260gsm-37.80X28.94in²-(96.00X73.50cm²)-18.35kg-GB"/>
    <s v="S"/>
    <s v="B"/>
    <n v="96"/>
    <n v="73.5"/>
    <n v="37.799999999999997"/>
    <n v="28.94"/>
    <s v="*15002"/>
    <n v="260"/>
    <s v="Board"/>
    <s v="GB"/>
    <n v="18.350000000000001"/>
    <n v="3"/>
    <n v="70"/>
    <s v="*16003"/>
    <n v="1.35"/>
    <s v="C"/>
    <s v="000001"/>
    <s v="GetDate()"/>
    <s v="NULL"/>
    <s v="NULL"/>
    <s v="N"/>
    <s v="N"/>
  </r>
  <r>
    <x v="14"/>
    <s v="Board-260gsm-37.80X28.94in²-(96.00X73.50cm²)-18.35kg-GB"/>
    <s v="S"/>
    <s v="B"/>
    <n v="96"/>
    <n v="73.5"/>
    <n v="37.799999999999997"/>
    <n v="28.94"/>
    <s v="*15002"/>
    <n v="260"/>
    <s v="Board"/>
    <s v="GB"/>
    <n v="18.350000000000001"/>
    <n v="3"/>
    <n v="70"/>
    <s v="*16003"/>
    <n v="1.35"/>
    <s v="C"/>
    <s v="000001"/>
    <s v="GetDate()"/>
    <s v="NULL"/>
    <s v="NULL"/>
    <s v="N"/>
    <s v="N"/>
  </r>
  <r>
    <x v="14"/>
    <s v="Board-260gsm-37.80X28.94in²-(96.00X73.50cm²)-18.35kg-GB"/>
    <s v="S"/>
    <s v="B"/>
    <n v="96"/>
    <n v="73.5"/>
    <n v="37.799999999999997"/>
    <n v="28.94"/>
    <s v="*15002"/>
    <n v="260"/>
    <s v="Board"/>
    <s v="G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3"/>
    <s v="Board-260gsm-37.80X28.94in²-(96.00X73.50cm²)-18.35kg-WB"/>
    <s v="S"/>
    <s v="B"/>
    <n v="96"/>
    <n v="73.5"/>
    <n v="37.799999999999997"/>
    <n v="28.94"/>
    <s v="*15002"/>
    <n v="260"/>
    <s v="Board"/>
    <s v="WB"/>
    <n v="18.350000000000001"/>
    <n v="3"/>
    <n v="70"/>
    <s v="*16003"/>
    <n v="1.35"/>
    <s v="C"/>
    <s v="000001"/>
    <s v="GetDate()"/>
    <s v="NULL"/>
    <s v="NULL"/>
    <s v="N"/>
    <s v="N"/>
  </r>
  <r>
    <x v="15"/>
    <s v="Board-250gsm-18.90X30.51in²-(48.00X77.50cm²)-9.301kg-WB"/>
    <s v="S"/>
    <s v="B"/>
    <n v="48"/>
    <n v="77.5"/>
    <n v="18.899999999999999"/>
    <n v="30.51"/>
    <s v="*15002"/>
    <n v="250"/>
    <s v="Board"/>
    <s v="WB"/>
    <n v="9.3010000000000002"/>
    <n v="5"/>
    <n v="70"/>
    <s v="*16003"/>
    <n v="1.35"/>
    <s v="C"/>
    <s v="000001"/>
    <s v="GetDate()"/>
    <s v="NULL"/>
    <s v="NULL"/>
    <s v="N"/>
    <s v="N"/>
  </r>
  <r>
    <x v="16"/>
    <s v="Board-260gsm-18.90X30.31in²-(48.00X77.00cm²)-9.609kg-WB"/>
    <s v="S"/>
    <s v="B"/>
    <n v="48"/>
    <n v="77"/>
    <n v="18.899999999999999"/>
    <n v="30.31"/>
    <s v="*15002"/>
    <n v="260"/>
    <s v="Board"/>
    <s v="WB"/>
    <n v="9.609"/>
    <n v="5"/>
    <n v="70"/>
    <s v="*16003"/>
    <n v="1.35"/>
    <s v="C"/>
    <s v="000001"/>
    <s v="GetDate()"/>
    <s v="NULL"/>
    <s v="NULL"/>
    <s v="N"/>
    <s v="N"/>
  </r>
  <r>
    <x v="17"/>
    <s v="Board-260gsm-18.90X30.51in²-(48.00X77.50cm²)-9.673kg-WB"/>
    <s v="S"/>
    <s v="B"/>
    <n v="48"/>
    <n v="77.5"/>
    <n v="18.899999999999999"/>
    <n v="30.51"/>
    <s v="*15002"/>
    <n v="260"/>
    <s v="Board"/>
    <s v="WB"/>
    <n v="9.673"/>
    <n v="5"/>
    <n v="70"/>
    <s v="*16003"/>
    <n v="1.35"/>
    <s v="C"/>
    <s v="000001"/>
    <s v="GetDate()"/>
    <s v="NULL"/>
    <s v="NULL"/>
    <s v="N"/>
    <s v="N"/>
  </r>
  <r>
    <x v="17"/>
    <s v="Board-260gsm-18.90X30.51in²-(48.00X77.50cm²)-9.673kg-WB"/>
    <s v="S"/>
    <s v="B"/>
    <n v="48"/>
    <n v="77.5"/>
    <n v="18.899999999999999"/>
    <n v="30.51"/>
    <s v="*15002"/>
    <n v="260"/>
    <s v="Board"/>
    <s v="WB"/>
    <n v="9.673"/>
    <n v="5"/>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4"/>
    <s v="Board-260gsm-23.62X33.86in²-(60.00X86.00cm²)-13.416kg-WB"/>
    <s v="S"/>
    <s v="B"/>
    <n v="60"/>
    <n v="86"/>
    <n v="23.62"/>
    <n v="33.86"/>
    <s v="*15002"/>
    <n v="260"/>
    <s v="Board"/>
    <s v="WB"/>
    <n v="13.416"/>
    <n v="4"/>
    <n v="70"/>
    <s v="*16003"/>
    <n v="1.35"/>
    <s v="C"/>
    <s v="000001"/>
    <s v="GetDate()"/>
    <s v="NULL"/>
    <s v="NULL"/>
    <s v="N"/>
    <s v="N"/>
  </r>
  <r>
    <x v="18"/>
    <s v="Board-280gsm-23.62X33.86in²-(60.00X86.00cm²)-14.448kg-WB"/>
    <s v="S"/>
    <s v="B"/>
    <n v="60"/>
    <n v="86"/>
    <n v="23.62"/>
    <n v="33.86"/>
    <s v="*15002"/>
    <n v="280"/>
    <s v="Board"/>
    <s v="WB"/>
    <n v="14.448"/>
    <n v="3"/>
    <n v="70"/>
    <s v="*16003"/>
    <n v="1.35"/>
    <s v="C"/>
    <s v="000001"/>
    <s v="GetDate()"/>
    <s v="NULL"/>
    <s v="NULL"/>
    <s v="N"/>
    <s v="N"/>
  </r>
  <r>
    <x v="18"/>
    <s v="Board-280gsm-23.62X33.86in²-(60.00X86.00cm²)-14.448kg-WB"/>
    <s v="S"/>
    <s v="B"/>
    <n v="60"/>
    <n v="86"/>
    <n v="23.62"/>
    <n v="33.86"/>
    <s v="*15002"/>
    <n v="280"/>
    <s v="Board"/>
    <s v="WB"/>
    <n v="14.448"/>
    <n v="3"/>
    <n v="70"/>
    <s v="*16003"/>
    <n v="1.35"/>
    <s v="C"/>
    <s v="000001"/>
    <s v="GetDate()"/>
    <s v="NULL"/>
    <s v="NULL"/>
    <s v="N"/>
    <s v="N"/>
  </r>
  <r>
    <x v="18"/>
    <s v="Board-280gsm-23.62X33.86in²-(60.00X86.00cm²)-14.448kg-WB"/>
    <s v="S"/>
    <s v="B"/>
    <n v="60"/>
    <n v="86"/>
    <n v="23.62"/>
    <n v="33.86"/>
    <s v="*15002"/>
    <n v="280"/>
    <s v="Board"/>
    <s v="WB"/>
    <n v="14.448"/>
    <n v="3"/>
    <n v="70"/>
    <s v="*16003"/>
    <n v="1.35"/>
    <s v="C"/>
    <s v="000001"/>
    <s v="GetDate()"/>
    <s v="NULL"/>
    <s v="NULL"/>
    <s v="N"/>
    <s v="N"/>
  </r>
  <r>
    <x v="18"/>
    <s v="Board-280gsm-23.62X33.86in²-(60.00X86.00cm²)-14.448kg-WB"/>
    <s v="S"/>
    <s v="B"/>
    <n v="60"/>
    <n v="86"/>
    <n v="23.62"/>
    <n v="33.86"/>
    <s v="*15002"/>
    <n v="280"/>
    <s v="Board"/>
    <s v="WB"/>
    <n v="14.448"/>
    <n v="3"/>
    <n v="70"/>
    <s v="*16003"/>
    <n v="1.35"/>
    <s v="C"/>
    <s v="000001"/>
    <s v="GetDate()"/>
    <s v="NULL"/>
    <s v="NULL"/>
    <s v="N"/>
    <s v="N"/>
  </r>
  <r>
    <x v="19"/>
    <s v="Board-250gsm-38.58X26.02in²-(98.00X66.10cm²)-16.191kg-GB"/>
    <s v="S"/>
    <s v="B"/>
    <n v="98"/>
    <n v="66.099999999999994"/>
    <n v="38.58"/>
    <n v="26.02"/>
    <s v="*15002"/>
    <n v="250"/>
    <s v="Board"/>
    <s v="GB"/>
    <n v="16.190999999999999"/>
    <n v="3"/>
    <n v="70"/>
    <s v="*16003"/>
    <n v="1.35"/>
    <s v="C"/>
    <s v="000001"/>
    <s v="GetDate()"/>
    <s v="NULL"/>
    <s v="NULL"/>
    <s v="N"/>
    <s v="N"/>
  </r>
  <r>
    <x v="19"/>
    <s v="Board-250gsm-38.58X26.02in²-(98.00X66.10cm²)-16.191kg-GB"/>
    <s v="S"/>
    <s v="B"/>
    <n v="98"/>
    <n v="66.099999999999994"/>
    <n v="38.58"/>
    <n v="26.02"/>
    <s v="*15002"/>
    <n v="250"/>
    <s v="Board"/>
    <s v="GB"/>
    <n v="16.190999999999999"/>
    <n v="3"/>
    <n v="70"/>
    <s v="*16003"/>
    <n v="1.35"/>
    <s v="C"/>
    <s v="000001"/>
    <s v="GetDate()"/>
    <s v="NULL"/>
    <s v="NULL"/>
    <s v="N"/>
    <s v="N"/>
  </r>
  <r>
    <x v="19"/>
    <s v="Board-250gsm-38.58X26.02in²-(98.00X66.10cm²)-16.191kg-GB"/>
    <s v="S"/>
    <s v="B"/>
    <n v="98"/>
    <n v="66.099999999999994"/>
    <n v="38.58"/>
    <n v="26.02"/>
    <s v="*15002"/>
    <n v="250"/>
    <s v="Board"/>
    <s v="GB"/>
    <n v="16.190999999999999"/>
    <n v="3"/>
    <n v="70"/>
    <s v="*16003"/>
    <n v="1.35"/>
    <s v="C"/>
    <s v="000001"/>
    <s v="GetDate()"/>
    <s v="NULL"/>
    <s v="NULL"/>
    <s v="N"/>
    <s v="N"/>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1"/>
    <x v="1"/>
    <x v="0"/>
    <x v="0"/>
    <x v="1"/>
    <x v="1"/>
    <x v="1"/>
    <x v="1"/>
    <x v="0"/>
    <x v="1"/>
    <x v="0"/>
    <x v="0"/>
    <x v="1"/>
    <x v="1"/>
    <x v="0"/>
    <x v="0"/>
    <x v="0"/>
    <x v="0"/>
    <x v="0"/>
    <x v="0"/>
    <x v="0"/>
    <x v="0"/>
    <x v="0"/>
    <x v="0"/>
  </r>
  <r>
    <x v="1"/>
    <x v="1"/>
    <x v="0"/>
    <x v="0"/>
    <x v="1"/>
    <x v="1"/>
    <x v="1"/>
    <x v="1"/>
    <x v="0"/>
    <x v="1"/>
    <x v="0"/>
    <x v="0"/>
    <x v="1"/>
    <x v="1"/>
    <x v="0"/>
    <x v="0"/>
    <x v="0"/>
    <x v="0"/>
    <x v="0"/>
    <x v="0"/>
    <x v="0"/>
    <x v="0"/>
    <x v="0"/>
    <x v="0"/>
  </r>
  <r>
    <x v="1"/>
    <x v="1"/>
    <x v="0"/>
    <x v="0"/>
    <x v="1"/>
    <x v="1"/>
    <x v="1"/>
    <x v="1"/>
    <x v="0"/>
    <x v="1"/>
    <x v="0"/>
    <x v="0"/>
    <x v="1"/>
    <x v="1"/>
    <x v="0"/>
    <x v="0"/>
    <x v="0"/>
    <x v="0"/>
    <x v="0"/>
    <x v="0"/>
    <x v="0"/>
    <x v="0"/>
    <x v="0"/>
    <x v="0"/>
  </r>
  <r>
    <x v="1"/>
    <x v="1"/>
    <x v="0"/>
    <x v="0"/>
    <x v="1"/>
    <x v="1"/>
    <x v="1"/>
    <x v="1"/>
    <x v="0"/>
    <x v="1"/>
    <x v="0"/>
    <x v="0"/>
    <x v="1"/>
    <x v="1"/>
    <x v="0"/>
    <x v="0"/>
    <x v="0"/>
    <x v="0"/>
    <x v="0"/>
    <x v="0"/>
    <x v="0"/>
    <x v="0"/>
    <x v="0"/>
    <x v="0"/>
  </r>
  <r>
    <x v="1"/>
    <x v="1"/>
    <x v="0"/>
    <x v="0"/>
    <x v="1"/>
    <x v="1"/>
    <x v="1"/>
    <x v="1"/>
    <x v="0"/>
    <x v="1"/>
    <x v="0"/>
    <x v="0"/>
    <x v="1"/>
    <x v="1"/>
    <x v="0"/>
    <x v="0"/>
    <x v="0"/>
    <x v="0"/>
    <x v="0"/>
    <x v="0"/>
    <x v="0"/>
    <x v="0"/>
    <x v="0"/>
    <x v="0"/>
  </r>
  <r>
    <x v="1"/>
    <x v="1"/>
    <x v="0"/>
    <x v="0"/>
    <x v="1"/>
    <x v="1"/>
    <x v="1"/>
    <x v="1"/>
    <x v="0"/>
    <x v="1"/>
    <x v="0"/>
    <x v="0"/>
    <x v="1"/>
    <x v="1"/>
    <x v="0"/>
    <x v="0"/>
    <x v="0"/>
    <x v="0"/>
    <x v="0"/>
    <x v="0"/>
    <x v="0"/>
    <x v="0"/>
    <x v="0"/>
    <x v="0"/>
  </r>
  <r>
    <x v="1"/>
    <x v="1"/>
    <x v="0"/>
    <x v="0"/>
    <x v="1"/>
    <x v="1"/>
    <x v="1"/>
    <x v="1"/>
    <x v="0"/>
    <x v="1"/>
    <x v="0"/>
    <x v="0"/>
    <x v="1"/>
    <x v="1"/>
    <x v="0"/>
    <x v="0"/>
    <x v="0"/>
    <x v="0"/>
    <x v="0"/>
    <x v="0"/>
    <x v="0"/>
    <x v="0"/>
    <x v="0"/>
    <x v="0"/>
  </r>
  <r>
    <x v="1"/>
    <x v="1"/>
    <x v="0"/>
    <x v="0"/>
    <x v="1"/>
    <x v="1"/>
    <x v="1"/>
    <x v="1"/>
    <x v="0"/>
    <x v="1"/>
    <x v="0"/>
    <x v="0"/>
    <x v="1"/>
    <x v="1"/>
    <x v="0"/>
    <x v="0"/>
    <x v="0"/>
    <x v="0"/>
    <x v="0"/>
    <x v="0"/>
    <x v="0"/>
    <x v="0"/>
    <x v="0"/>
    <x v="0"/>
  </r>
  <r>
    <x v="1"/>
    <x v="1"/>
    <x v="0"/>
    <x v="0"/>
    <x v="1"/>
    <x v="1"/>
    <x v="1"/>
    <x v="1"/>
    <x v="0"/>
    <x v="1"/>
    <x v="0"/>
    <x v="0"/>
    <x v="1"/>
    <x v="1"/>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2"/>
    <x v="2"/>
    <x v="0"/>
    <x v="0"/>
    <x v="2"/>
    <x v="2"/>
    <x v="2"/>
    <x v="2"/>
    <x v="0"/>
    <x v="1"/>
    <x v="0"/>
    <x v="0"/>
    <x v="2"/>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3"/>
    <x v="3"/>
    <x v="0"/>
    <x v="0"/>
    <x v="2"/>
    <x v="2"/>
    <x v="2"/>
    <x v="2"/>
    <x v="0"/>
    <x v="2"/>
    <x v="0"/>
    <x v="0"/>
    <x v="3"/>
    <x v="2"/>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0"/>
    <x v="0"/>
    <x v="0"/>
    <x v="0"/>
    <x v="0"/>
    <x v="0"/>
    <x v="0"/>
    <x v="0"/>
    <x v="0"/>
    <x v="0"/>
    <x v="0"/>
    <x v="0"/>
    <x v="0"/>
    <x v="0"/>
    <x v="0"/>
    <x v="0"/>
    <x v="0"/>
    <x v="0"/>
    <x v="0"/>
    <x v="0"/>
    <x v="0"/>
    <x v="0"/>
    <x v="0"/>
    <x v="0"/>
  </r>
  <r>
    <x v="4"/>
    <x v="4"/>
    <x v="0"/>
    <x v="0"/>
    <x v="3"/>
    <x v="3"/>
    <x v="3"/>
    <x v="3"/>
    <x v="0"/>
    <x v="0"/>
    <x v="1"/>
    <x v="1"/>
    <x v="4"/>
    <x v="1"/>
    <x v="0"/>
    <x v="0"/>
    <x v="0"/>
    <x v="0"/>
    <x v="0"/>
    <x v="0"/>
    <x v="0"/>
    <x v="0"/>
    <x v="0"/>
    <x v="0"/>
  </r>
  <r>
    <x v="5"/>
    <x v="5"/>
    <x v="0"/>
    <x v="0"/>
    <x v="0"/>
    <x v="4"/>
    <x v="0"/>
    <x v="4"/>
    <x v="0"/>
    <x v="3"/>
    <x v="1"/>
    <x v="1"/>
    <x v="5"/>
    <x v="0"/>
    <x v="0"/>
    <x v="0"/>
    <x v="0"/>
    <x v="0"/>
    <x v="0"/>
    <x v="0"/>
    <x v="0"/>
    <x v="0"/>
    <x v="0"/>
    <x v="0"/>
  </r>
  <r>
    <x v="5"/>
    <x v="5"/>
    <x v="0"/>
    <x v="0"/>
    <x v="0"/>
    <x v="4"/>
    <x v="0"/>
    <x v="4"/>
    <x v="0"/>
    <x v="3"/>
    <x v="1"/>
    <x v="1"/>
    <x v="5"/>
    <x v="0"/>
    <x v="0"/>
    <x v="0"/>
    <x v="0"/>
    <x v="0"/>
    <x v="0"/>
    <x v="0"/>
    <x v="0"/>
    <x v="0"/>
    <x v="0"/>
    <x v="0"/>
  </r>
  <r>
    <x v="6"/>
    <x v="6"/>
    <x v="0"/>
    <x v="0"/>
    <x v="4"/>
    <x v="5"/>
    <x v="4"/>
    <x v="5"/>
    <x v="0"/>
    <x v="2"/>
    <x v="2"/>
    <x v="2"/>
    <x v="6"/>
    <x v="3"/>
    <x v="0"/>
    <x v="0"/>
    <x v="0"/>
    <x v="0"/>
    <x v="0"/>
    <x v="0"/>
    <x v="0"/>
    <x v="0"/>
    <x v="0"/>
    <x v="0"/>
  </r>
  <r>
    <x v="6"/>
    <x v="6"/>
    <x v="0"/>
    <x v="0"/>
    <x v="4"/>
    <x v="5"/>
    <x v="4"/>
    <x v="5"/>
    <x v="0"/>
    <x v="2"/>
    <x v="2"/>
    <x v="2"/>
    <x v="6"/>
    <x v="3"/>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8"/>
    <x v="8"/>
    <x v="0"/>
    <x v="0"/>
    <x v="5"/>
    <x v="6"/>
    <x v="5"/>
    <x v="6"/>
    <x v="0"/>
    <x v="5"/>
    <x v="0"/>
    <x v="0"/>
    <x v="8"/>
    <x v="1"/>
    <x v="0"/>
    <x v="0"/>
    <x v="0"/>
    <x v="0"/>
    <x v="0"/>
    <x v="0"/>
    <x v="0"/>
    <x v="0"/>
    <x v="0"/>
    <x v="0"/>
  </r>
  <r>
    <x v="8"/>
    <x v="8"/>
    <x v="0"/>
    <x v="0"/>
    <x v="5"/>
    <x v="6"/>
    <x v="5"/>
    <x v="6"/>
    <x v="0"/>
    <x v="5"/>
    <x v="0"/>
    <x v="0"/>
    <x v="8"/>
    <x v="1"/>
    <x v="0"/>
    <x v="0"/>
    <x v="0"/>
    <x v="0"/>
    <x v="0"/>
    <x v="0"/>
    <x v="0"/>
    <x v="0"/>
    <x v="0"/>
    <x v="0"/>
  </r>
  <r>
    <x v="8"/>
    <x v="8"/>
    <x v="0"/>
    <x v="0"/>
    <x v="5"/>
    <x v="6"/>
    <x v="5"/>
    <x v="6"/>
    <x v="0"/>
    <x v="5"/>
    <x v="0"/>
    <x v="0"/>
    <x v="8"/>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7"/>
    <x v="7"/>
    <x v="0"/>
    <x v="0"/>
    <x v="5"/>
    <x v="6"/>
    <x v="5"/>
    <x v="6"/>
    <x v="0"/>
    <x v="4"/>
    <x v="3"/>
    <x v="2"/>
    <x v="7"/>
    <x v="1"/>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10"/>
    <x v="10"/>
    <x v="0"/>
    <x v="0"/>
    <x v="1"/>
    <x v="1"/>
    <x v="1"/>
    <x v="1"/>
    <x v="0"/>
    <x v="1"/>
    <x v="4"/>
    <x v="3"/>
    <x v="1"/>
    <x v="1"/>
    <x v="0"/>
    <x v="0"/>
    <x v="0"/>
    <x v="0"/>
    <x v="0"/>
    <x v="0"/>
    <x v="0"/>
    <x v="0"/>
    <x v="0"/>
    <x v="0"/>
  </r>
  <r>
    <x v="10"/>
    <x v="10"/>
    <x v="0"/>
    <x v="0"/>
    <x v="1"/>
    <x v="1"/>
    <x v="1"/>
    <x v="1"/>
    <x v="0"/>
    <x v="1"/>
    <x v="4"/>
    <x v="3"/>
    <x v="1"/>
    <x v="1"/>
    <x v="0"/>
    <x v="0"/>
    <x v="0"/>
    <x v="0"/>
    <x v="0"/>
    <x v="0"/>
    <x v="0"/>
    <x v="0"/>
    <x v="0"/>
    <x v="0"/>
  </r>
  <r>
    <x v="10"/>
    <x v="10"/>
    <x v="0"/>
    <x v="0"/>
    <x v="1"/>
    <x v="1"/>
    <x v="1"/>
    <x v="1"/>
    <x v="0"/>
    <x v="1"/>
    <x v="4"/>
    <x v="3"/>
    <x v="1"/>
    <x v="1"/>
    <x v="0"/>
    <x v="0"/>
    <x v="0"/>
    <x v="0"/>
    <x v="0"/>
    <x v="0"/>
    <x v="0"/>
    <x v="0"/>
    <x v="0"/>
    <x v="0"/>
  </r>
  <r>
    <x v="10"/>
    <x v="10"/>
    <x v="0"/>
    <x v="0"/>
    <x v="1"/>
    <x v="1"/>
    <x v="1"/>
    <x v="1"/>
    <x v="0"/>
    <x v="1"/>
    <x v="4"/>
    <x v="3"/>
    <x v="1"/>
    <x v="1"/>
    <x v="0"/>
    <x v="0"/>
    <x v="0"/>
    <x v="0"/>
    <x v="0"/>
    <x v="0"/>
    <x v="0"/>
    <x v="0"/>
    <x v="0"/>
    <x v="0"/>
  </r>
  <r>
    <x v="10"/>
    <x v="10"/>
    <x v="0"/>
    <x v="0"/>
    <x v="1"/>
    <x v="1"/>
    <x v="1"/>
    <x v="1"/>
    <x v="0"/>
    <x v="1"/>
    <x v="4"/>
    <x v="3"/>
    <x v="1"/>
    <x v="1"/>
    <x v="0"/>
    <x v="0"/>
    <x v="0"/>
    <x v="0"/>
    <x v="0"/>
    <x v="0"/>
    <x v="0"/>
    <x v="0"/>
    <x v="0"/>
    <x v="0"/>
  </r>
  <r>
    <x v="10"/>
    <x v="10"/>
    <x v="0"/>
    <x v="0"/>
    <x v="1"/>
    <x v="1"/>
    <x v="1"/>
    <x v="1"/>
    <x v="0"/>
    <x v="1"/>
    <x v="4"/>
    <x v="3"/>
    <x v="1"/>
    <x v="1"/>
    <x v="0"/>
    <x v="0"/>
    <x v="0"/>
    <x v="0"/>
    <x v="0"/>
    <x v="0"/>
    <x v="0"/>
    <x v="0"/>
    <x v="0"/>
    <x v="0"/>
  </r>
  <r>
    <x v="10"/>
    <x v="10"/>
    <x v="0"/>
    <x v="0"/>
    <x v="1"/>
    <x v="1"/>
    <x v="1"/>
    <x v="1"/>
    <x v="0"/>
    <x v="1"/>
    <x v="4"/>
    <x v="3"/>
    <x v="1"/>
    <x v="1"/>
    <x v="0"/>
    <x v="0"/>
    <x v="0"/>
    <x v="0"/>
    <x v="0"/>
    <x v="0"/>
    <x v="0"/>
    <x v="0"/>
    <x v="0"/>
    <x v="0"/>
  </r>
  <r>
    <x v="10"/>
    <x v="10"/>
    <x v="0"/>
    <x v="0"/>
    <x v="1"/>
    <x v="1"/>
    <x v="1"/>
    <x v="1"/>
    <x v="0"/>
    <x v="1"/>
    <x v="4"/>
    <x v="3"/>
    <x v="1"/>
    <x v="1"/>
    <x v="0"/>
    <x v="0"/>
    <x v="0"/>
    <x v="0"/>
    <x v="0"/>
    <x v="0"/>
    <x v="0"/>
    <x v="0"/>
    <x v="0"/>
    <x v="0"/>
  </r>
  <r>
    <x v="10"/>
    <x v="10"/>
    <x v="0"/>
    <x v="0"/>
    <x v="1"/>
    <x v="1"/>
    <x v="1"/>
    <x v="1"/>
    <x v="0"/>
    <x v="1"/>
    <x v="4"/>
    <x v="3"/>
    <x v="1"/>
    <x v="1"/>
    <x v="0"/>
    <x v="0"/>
    <x v="0"/>
    <x v="0"/>
    <x v="0"/>
    <x v="0"/>
    <x v="0"/>
    <x v="0"/>
    <x v="0"/>
    <x v="0"/>
  </r>
  <r>
    <x v="10"/>
    <x v="10"/>
    <x v="0"/>
    <x v="0"/>
    <x v="1"/>
    <x v="1"/>
    <x v="1"/>
    <x v="1"/>
    <x v="0"/>
    <x v="1"/>
    <x v="4"/>
    <x v="3"/>
    <x v="1"/>
    <x v="1"/>
    <x v="0"/>
    <x v="0"/>
    <x v="0"/>
    <x v="0"/>
    <x v="0"/>
    <x v="0"/>
    <x v="0"/>
    <x v="0"/>
    <x v="0"/>
    <x v="0"/>
  </r>
  <r>
    <x v="10"/>
    <x v="10"/>
    <x v="0"/>
    <x v="0"/>
    <x v="1"/>
    <x v="1"/>
    <x v="1"/>
    <x v="1"/>
    <x v="0"/>
    <x v="1"/>
    <x v="4"/>
    <x v="3"/>
    <x v="1"/>
    <x v="1"/>
    <x v="0"/>
    <x v="0"/>
    <x v="0"/>
    <x v="0"/>
    <x v="0"/>
    <x v="0"/>
    <x v="0"/>
    <x v="0"/>
    <x v="0"/>
    <x v="0"/>
  </r>
  <r>
    <x v="10"/>
    <x v="10"/>
    <x v="0"/>
    <x v="0"/>
    <x v="1"/>
    <x v="1"/>
    <x v="1"/>
    <x v="1"/>
    <x v="0"/>
    <x v="1"/>
    <x v="4"/>
    <x v="3"/>
    <x v="1"/>
    <x v="1"/>
    <x v="0"/>
    <x v="0"/>
    <x v="0"/>
    <x v="0"/>
    <x v="0"/>
    <x v="0"/>
    <x v="0"/>
    <x v="0"/>
    <x v="0"/>
    <x v="0"/>
  </r>
  <r>
    <x v="11"/>
    <x v="11"/>
    <x v="0"/>
    <x v="0"/>
    <x v="6"/>
    <x v="8"/>
    <x v="6"/>
    <x v="8"/>
    <x v="0"/>
    <x v="6"/>
    <x v="4"/>
    <x v="3"/>
    <x v="10"/>
    <x v="1"/>
    <x v="0"/>
    <x v="0"/>
    <x v="0"/>
    <x v="0"/>
    <x v="0"/>
    <x v="0"/>
    <x v="0"/>
    <x v="0"/>
    <x v="0"/>
    <x v="0"/>
  </r>
  <r>
    <x v="11"/>
    <x v="11"/>
    <x v="0"/>
    <x v="0"/>
    <x v="6"/>
    <x v="8"/>
    <x v="6"/>
    <x v="8"/>
    <x v="0"/>
    <x v="6"/>
    <x v="4"/>
    <x v="3"/>
    <x v="10"/>
    <x v="1"/>
    <x v="0"/>
    <x v="0"/>
    <x v="0"/>
    <x v="0"/>
    <x v="0"/>
    <x v="0"/>
    <x v="0"/>
    <x v="0"/>
    <x v="0"/>
    <x v="0"/>
  </r>
  <r>
    <x v="11"/>
    <x v="11"/>
    <x v="0"/>
    <x v="0"/>
    <x v="6"/>
    <x v="8"/>
    <x v="6"/>
    <x v="8"/>
    <x v="0"/>
    <x v="6"/>
    <x v="4"/>
    <x v="3"/>
    <x v="10"/>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2"/>
    <x v="12"/>
    <x v="0"/>
    <x v="0"/>
    <x v="1"/>
    <x v="9"/>
    <x v="1"/>
    <x v="9"/>
    <x v="0"/>
    <x v="6"/>
    <x v="4"/>
    <x v="3"/>
    <x v="11"/>
    <x v="1"/>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3"/>
    <x v="13"/>
    <x v="0"/>
    <x v="0"/>
    <x v="2"/>
    <x v="2"/>
    <x v="2"/>
    <x v="2"/>
    <x v="0"/>
    <x v="1"/>
    <x v="4"/>
    <x v="3"/>
    <x v="2"/>
    <x v="2"/>
    <x v="0"/>
    <x v="0"/>
    <x v="0"/>
    <x v="0"/>
    <x v="0"/>
    <x v="0"/>
    <x v="0"/>
    <x v="0"/>
    <x v="0"/>
    <x v="0"/>
  </r>
  <r>
    <x v="14"/>
    <x v="14"/>
    <x v="0"/>
    <x v="0"/>
    <x v="7"/>
    <x v="10"/>
    <x v="7"/>
    <x v="10"/>
    <x v="0"/>
    <x v="6"/>
    <x v="4"/>
    <x v="3"/>
    <x v="12"/>
    <x v="4"/>
    <x v="0"/>
    <x v="0"/>
    <x v="0"/>
    <x v="0"/>
    <x v="0"/>
    <x v="0"/>
    <x v="0"/>
    <x v="0"/>
    <x v="0"/>
    <x v="0"/>
  </r>
  <r>
    <x v="14"/>
    <x v="14"/>
    <x v="0"/>
    <x v="0"/>
    <x v="7"/>
    <x v="10"/>
    <x v="7"/>
    <x v="10"/>
    <x v="0"/>
    <x v="6"/>
    <x v="4"/>
    <x v="3"/>
    <x v="12"/>
    <x v="4"/>
    <x v="0"/>
    <x v="0"/>
    <x v="0"/>
    <x v="0"/>
    <x v="0"/>
    <x v="0"/>
    <x v="0"/>
    <x v="0"/>
    <x v="0"/>
    <x v="0"/>
  </r>
  <r>
    <x v="14"/>
    <x v="14"/>
    <x v="0"/>
    <x v="0"/>
    <x v="7"/>
    <x v="10"/>
    <x v="7"/>
    <x v="10"/>
    <x v="0"/>
    <x v="6"/>
    <x v="4"/>
    <x v="3"/>
    <x v="12"/>
    <x v="4"/>
    <x v="0"/>
    <x v="0"/>
    <x v="0"/>
    <x v="0"/>
    <x v="0"/>
    <x v="0"/>
    <x v="0"/>
    <x v="0"/>
    <x v="0"/>
    <x v="0"/>
  </r>
  <r>
    <x v="14"/>
    <x v="14"/>
    <x v="0"/>
    <x v="0"/>
    <x v="7"/>
    <x v="10"/>
    <x v="7"/>
    <x v="10"/>
    <x v="0"/>
    <x v="6"/>
    <x v="4"/>
    <x v="3"/>
    <x v="12"/>
    <x v="4"/>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9"/>
    <x v="9"/>
    <x v="0"/>
    <x v="0"/>
    <x v="0"/>
    <x v="7"/>
    <x v="0"/>
    <x v="7"/>
    <x v="0"/>
    <x v="1"/>
    <x v="4"/>
    <x v="3"/>
    <x v="9"/>
    <x v="2"/>
    <x v="0"/>
    <x v="0"/>
    <x v="0"/>
    <x v="0"/>
    <x v="0"/>
    <x v="0"/>
    <x v="0"/>
    <x v="0"/>
    <x v="0"/>
    <x v="0"/>
  </r>
  <r>
    <x v="15"/>
    <x v="15"/>
    <x v="0"/>
    <x v="0"/>
    <x v="8"/>
    <x v="11"/>
    <x v="8"/>
    <x v="11"/>
    <x v="0"/>
    <x v="6"/>
    <x v="5"/>
    <x v="4"/>
    <x v="13"/>
    <x v="5"/>
    <x v="0"/>
    <x v="0"/>
    <x v="0"/>
    <x v="0"/>
    <x v="0"/>
    <x v="0"/>
    <x v="0"/>
    <x v="0"/>
    <x v="0"/>
    <x v="0"/>
  </r>
  <r>
    <x v="15"/>
    <x v="15"/>
    <x v="0"/>
    <x v="0"/>
    <x v="8"/>
    <x v="11"/>
    <x v="8"/>
    <x v="11"/>
    <x v="0"/>
    <x v="6"/>
    <x v="5"/>
    <x v="4"/>
    <x v="13"/>
    <x v="5"/>
    <x v="0"/>
    <x v="0"/>
    <x v="0"/>
    <x v="0"/>
    <x v="0"/>
    <x v="0"/>
    <x v="0"/>
    <x v="0"/>
    <x v="0"/>
    <x v="0"/>
  </r>
  <r>
    <x v="15"/>
    <x v="15"/>
    <x v="0"/>
    <x v="0"/>
    <x v="8"/>
    <x v="11"/>
    <x v="8"/>
    <x v="11"/>
    <x v="0"/>
    <x v="6"/>
    <x v="5"/>
    <x v="4"/>
    <x v="13"/>
    <x v="5"/>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18F6DA-3248-433A-88AC-3D3D25BFE0E9}"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C39" firstHeaderRow="1" firstDataRow="1" firstDataCol="1"/>
  <pivotFields count="10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numFmtId="166" showAll="0"/>
    <pivotField showAll="0"/>
    <pivotField showAll="0"/>
    <pivotField showAll="0"/>
    <pivotField showAll="0"/>
    <pivotField showAll="0"/>
    <pivotField numFmtId="166" showAll="0"/>
    <pivotField numFmtId="166" showAll="0"/>
    <pivotField numFmtId="1" showAll="0"/>
    <pivotField showAll="0"/>
    <pivotField showAll="0"/>
    <pivotField axis="axisRow" showAll="0">
      <items count="37">
        <item x="15"/>
        <item x="12"/>
        <item x="25"/>
        <item x="28"/>
        <item x="7"/>
        <item x="17"/>
        <item x="31"/>
        <item x="11"/>
        <item x="2"/>
        <item x="19"/>
        <item x="34"/>
        <item x="20"/>
        <item x="33"/>
        <item x="32"/>
        <item x="35"/>
        <item x="24"/>
        <item x="3"/>
        <item x="27"/>
        <item x="6"/>
        <item x="21"/>
        <item x="0"/>
        <item x="16"/>
        <item x="22"/>
        <item x="1"/>
        <item x="4"/>
        <item x="5"/>
        <item x="8"/>
        <item x="9"/>
        <item x="10"/>
        <item x="13"/>
        <item x="14"/>
        <item x="18"/>
        <item x="23"/>
        <item x="26"/>
        <item x="29"/>
        <item x="30"/>
        <item t="default"/>
      </items>
    </pivotField>
    <pivotField showAll="0"/>
    <pivotField showAll="0"/>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9"/>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D49248-06F4-48E2-ADD2-B53F782809E3}"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2:C17" firstHeaderRow="1" firstDataRow="1" firstDataCol="1"/>
  <pivotFields count="106">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descending">
      <items count="19">
        <item x="7"/>
        <item x="12"/>
        <item x="6"/>
        <item x="5"/>
        <item x="0"/>
        <item x="8"/>
        <item x="13"/>
        <item x="2"/>
        <item x="10"/>
        <item x="1"/>
        <item x="9"/>
        <item m="1" x="17"/>
        <item m="1" x="15"/>
        <item m="1" x="14"/>
        <item m="1" x="16"/>
        <item x="3"/>
        <item x="11"/>
        <item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8"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 outline="0" showAll="0">
      <extLst>
        <ext xmlns:x14="http://schemas.microsoft.com/office/spreadsheetml/2009/9/main" uri="{2946ED86-A175-432a-8AC1-64E0C546D7DE}">
          <x14:pivotField fillDownLabels="1"/>
        </ext>
      </extLst>
    </pivotField>
    <pivotField compact="0" numFmtId="166"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6" outline="0" showAll="0">
      <extLst>
        <ext xmlns:x14="http://schemas.microsoft.com/office/spreadsheetml/2009/9/main" uri="{2946ED86-A175-432a-8AC1-64E0C546D7DE}">
          <x14:pivotField fillDownLabels="1"/>
        </ext>
      </extLst>
    </pivotField>
    <pivotField compact="0" numFmtId="166" outline="0" showAll="0">
      <extLst>
        <ext xmlns:x14="http://schemas.microsoft.com/office/spreadsheetml/2009/9/main" uri="{2946ED86-A175-432a-8AC1-64E0C546D7DE}">
          <x14:pivotField fillDownLabels="1"/>
        </ext>
      </extLst>
    </pivotField>
    <pivotField compact="0" numFmtId="1"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8"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36"/>
  </rowFields>
  <rowItems count="15">
    <i>
      <x/>
    </i>
    <i>
      <x v="1"/>
    </i>
    <i>
      <x v="2"/>
    </i>
    <i>
      <x v="3"/>
    </i>
    <i>
      <x v="4"/>
    </i>
    <i>
      <x v="5"/>
    </i>
    <i>
      <x v="6"/>
    </i>
    <i>
      <x v="7"/>
    </i>
    <i>
      <x v="8"/>
    </i>
    <i>
      <x v="9"/>
    </i>
    <i>
      <x v="10"/>
    </i>
    <i>
      <x v="15"/>
    </i>
    <i>
      <x v="16"/>
    </i>
    <i>
      <x v="17"/>
    </i>
    <i t="grand">
      <x/>
    </i>
  </rowItems>
  <colItems count="1">
    <i/>
  </colItems>
  <formats count="2">
    <format dxfId="72">
      <pivotArea dataOnly="0" labelOnly="1" grandRow="1" outline="0" fieldPosition="0"/>
    </format>
    <format dxfId="7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7B144D-1E87-4268-81A7-FD15C4DE7562}"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C49" firstHeaderRow="1" firstDataRow="1" firstDataCol="1"/>
  <pivotFields count="10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7">
        <item x="36"/>
        <item x="37"/>
        <item x="28"/>
        <item x="29"/>
        <item x="24"/>
        <item x="25"/>
        <item x="26"/>
        <item x="27"/>
        <item x="43"/>
        <item x="44"/>
        <item x="42"/>
        <item x="3"/>
        <item x="4"/>
        <item x="5"/>
        <item x="6"/>
        <item x="0"/>
        <item x="1"/>
        <item x="2"/>
        <item x="14"/>
        <item x="15"/>
        <item x="16"/>
        <item x="17"/>
        <item x="22"/>
        <item x="35"/>
        <item x="10"/>
        <item x="11"/>
        <item x="12"/>
        <item x="13"/>
        <item x="34"/>
        <item x="19"/>
        <item x="18"/>
        <item x="38"/>
        <item x="39"/>
        <item x="21"/>
        <item x="31"/>
        <item x="32"/>
        <item x="33"/>
        <item x="8"/>
        <item x="7"/>
        <item x="9"/>
        <item x="40"/>
        <item x="41"/>
        <item x="45"/>
        <item x="20"/>
        <item x="23"/>
        <item x="30"/>
        <item t="default"/>
      </items>
    </pivotField>
    <pivotField showAll="0"/>
    <pivotField showAll="0"/>
    <pivotField showAll="0"/>
    <pivotField showAll="0"/>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numFmtId="166" showAll="0"/>
    <pivotField showAll="0"/>
    <pivotField showAll="0"/>
    <pivotField showAll="0"/>
    <pivotField showAll="0"/>
    <pivotField showAll="0"/>
    <pivotField numFmtId="166" showAll="0"/>
    <pivotField numFmtId="166" showAll="0"/>
    <pivotField numFmtId="1" showAll="0"/>
    <pivotField showAll="0"/>
    <pivotField showAll="0"/>
    <pivotField showAll="0"/>
    <pivotField showAll="0"/>
    <pivotField showAll="0"/>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3"/>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8D5551-089C-4D1D-984B-BBD5AB2CE319}"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D2:BA19" firstHeaderRow="1" firstDataRow="1" firstDataCol="24"/>
  <pivotFields count="24">
    <pivotField axis="axisRow" compact="0" outline="0" showAll="0" defaultSubtotal="0">
      <items count="16">
        <item x="7"/>
        <item x="5"/>
        <item x="4"/>
        <item x="15"/>
        <item x="6"/>
        <item x="14"/>
        <item x="11"/>
        <item x="12"/>
        <item x="10"/>
        <item x="9"/>
        <item x="13"/>
        <item x="3"/>
        <item x="1"/>
        <item x="2"/>
        <item x="8"/>
        <item x="0"/>
      </items>
      <extLst>
        <ext xmlns:x14="http://schemas.microsoft.com/office/spreadsheetml/2009/9/main" uri="{2946ED86-A175-432a-8AC1-64E0C546D7DE}">
          <x14:pivotField fillDownLabels="1"/>
        </ext>
      </extLst>
    </pivotField>
    <pivotField axis="axisRow" compact="0" outline="0" showAll="0" defaultSubtotal="0">
      <items count="16">
        <item x="7"/>
        <item x="5"/>
        <item x="4"/>
        <item x="15"/>
        <item x="6"/>
        <item x="14"/>
        <item x="11"/>
        <item x="12"/>
        <item x="10"/>
        <item x="9"/>
        <item x="13"/>
        <item x="3"/>
        <item x="1"/>
        <item x="2"/>
        <item x="8"/>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9">
        <item x="8"/>
        <item x="6"/>
        <item x="1"/>
        <item x="2"/>
        <item x="7"/>
        <item x="0"/>
        <item x="3"/>
        <item x="5"/>
        <item x="4"/>
      </items>
      <extLst>
        <ext xmlns:x14="http://schemas.microsoft.com/office/spreadsheetml/2009/9/main" uri="{2946ED86-A175-432a-8AC1-64E0C546D7DE}">
          <x14:pivotField fillDownLabels="1"/>
        </ext>
      </extLst>
    </pivotField>
    <pivotField axis="axisRow" compact="0" outline="0" showAll="0" defaultSubtotal="0">
      <items count="12">
        <item x="5"/>
        <item x="10"/>
        <item x="3"/>
        <item x="6"/>
        <item x="4"/>
        <item x="1"/>
        <item x="8"/>
        <item x="7"/>
        <item x="0"/>
        <item x="9"/>
        <item x="2"/>
        <item x="11"/>
      </items>
      <extLst>
        <ext xmlns:x14="http://schemas.microsoft.com/office/spreadsheetml/2009/9/main" uri="{2946ED86-A175-432a-8AC1-64E0C546D7DE}">
          <x14:pivotField fillDownLabels="1"/>
        </ext>
      </extLst>
    </pivotField>
    <pivotField axis="axisRow" compact="0" outline="0" showAll="0" defaultSubtotal="0">
      <items count="9">
        <item x="8"/>
        <item x="6"/>
        <item x="1"/>
        <item x="2"/>
        <item x="7"/>
        <item x="0"/>
        <item x="3"/>
        <item x="5"/>
        <item x="4"/>
      </items>
      <extLst>
        <ext xmlns:x14="http://schemas.microsoft.com/office/spreadsheetml/2009/9/main" uri="{2946ED86-A175-432a-8AC1-64E0C546D7DE}">
          <x14:pivotField fillDownLabels="1"/>
        </ext>
      </extLst>
    </pivotField>
    <pivotField axis="axisRow" compact="0" outline="0" showAll="0" defaultSubtotal="0">
      <items count="12">
        <item x="5"/>
        <item x="10"/>
        <item x="3"/>
        <item x="6"/>
        <item x="4"/>
        <item x="1"/>
        <item x="8"/>
        <item x="7"/>
        <item x="0"/>
        <item x="9"/>
        <item x="2"/>
        <item x="11"/>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7">
        <item x="6"/>
        <item x="2"/>
        <item x="1"/>
        <item x="5"/>
        <item x="4"/>
        <item x="0"/>
        <item x="3"/>
      </items>
      <extLst>
        <ext xmlns:x14="http://schemas.microsoft.com/office/spreadsheetml/2009/9/main" uri="{2946ED86-A175-432a-8AC1-64E0C546D7DE}">
          <x14:pivotField fillDownLabels="1"/>
        </ext>
      </extLst>
    </pivotField>
    <pivotField axis="axisRow" compact="0" outline="0" showAll="0" defaultSubtotal="0">
      <items count="6">
        <item x="3"/>
        <item x="1"/>
        <item x="5"/>
        <item x="2"/>
        <item x="4"/>
        <item x="0"/>
      </items>
      <extLst>
        <ext xmlns:x14="http://schemas.microsoft.com/office/spreadsheetml/2009/9/main" uri="{2946ED86-A175-432a-8AC1-64E0C546D7DE}">
          <x14:pivotField fillDownLabels="1"/>
        </ext>
      </extLst>
    </pivotField>
    <pivotField axis="axisRow" compact="0" outline="0" showAll="0" defaultSubtotal="0">
      <items count="5">
        <item x="4"/>
        <item x="1"/>
        <item x="3"/>
        <item x="0"/>
        <item x="2"/>
      </items>
      <extLst>
        <ext xmlns:x14="http://schemas.microsoft.com/office/spreadsheetml/2009/9/main" uri="{2946ED86-A175-432a-8AC1-64E0C546D7DE}">
          <x14:pivotField fillDownLabels="1"/>
        </ext>
      </extLst>
    </pivotField>
    <pivotField axis="axisRow" compact="0" outline="0" showAll="0" defaultSubtotal="0">
      <items count="14">
        <item x="12"/>
        <item x="6"/>
        <item x="10"/>
        <item x="8"/>
        <item x="7"/>
        <item x="4"/>
        <item x="1"/>
        <item x="11"/>
        <item x="13"/>
        <item x="3"/>
        <item x="2"/>
        <item x="9"/>
        <item x="0"/>
        <item x="5"/>
      </items>
      <extLst>
        <ext xmlns:x14="http://schemas.microsoft.com/office/spreadsheetml/2009/9/main" uri="{2946ED86-A175-432a-8AC1-64E0C546D7DE}">
          <x14:pivotField fillDownLabels="1"/>
        </ext>
      </extLst>
    </pivotField>
    <pivotField axis="axisRow" compact="0" outline="0" showAll="0" defaultSubtotal="0">
      <items count="6">
        <item x="0"/>
        <item x="2"/>
        <item x="5"/>
        <item x="1"/>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s>
  <rowFields count="24">
    <field x="0"/>
    <field x="1"/>
    <field x="2"/>
    <field x="3"/>
    <field x="4"/>
    <field x="5"/>
    <field x="6"/>
    <field x="7"/>
    <field x="8"/>
    <field x="9"/>
    <field x="10"/>
    <field x="11"/>
    <field x="12"/>
    <field x="13"/>
    <field x="14"/>
    <field x="15"/>
    <field x="16"/>
    <field x="17"/>
    <field x="18"/>
    <field x="19"/>
    <field x="20"/>
    <field x="21"/>
    <field x="22"/>
    <field x="23"/>
  </rowFields>
  <rowItems count="17">
    <i>
      <x/>
      <x/>
      <x/>
      <x/>
      <x v="7"/>
      <x v="3"/>
      <x v="7"/>
      <x v="3"/>
      <x/>
      <x v="4"/>
      <x/>
      <x v="4"/>
      <x v="4"/>
      <x v="3"/>
      <x/>
      <x/>
      <x/>
      <x/>
      <x/>
      <x/>
      <x/>
      <x/>
      <x/>
      <x/>
    </i>
    <i>
      <x v="1"/>
      <x v="1"/>
      <x/>
      <x/>
      <x v="5"/>
      <x v="4"/>
      <x v="5"/>
      <x v="4"/>
      <x/>
      <x v="6"/>
      <x v="1"/>
      <x v="1"/>
      <x v="13"/>
      <x/>
      <x/>
      <x/>
      <x/>
      <x/>
      <x/>
      <x/>
      <x/>
      <x/>
      <x/>
      <x/>
    </i>
    <i>
      <x v="2"/>
      <x v="2"/>
      <x/>
      <x/>
      <x v="6"/>
      <x v="2"/>
      <x v="6"/>
      <x v="2"/>
      <x/>
      <x v="5"/>
      <x v="1"/>
      <x v="1"/>
      <x v="5"/>
      <x v="3"/>
      <x/>
      <x/>
      <x/>
      <x/>
      <x/>
      <x/>
      <x/>
      <x/>
      <x/>
      <x/>
    </i>
    <i>
      <x v="3"/>
      <x v="3"/>
      <x/>
      <x/>
      <x/>
      <x v="11"/>
      <x/>
      <x v="11"/>
      <x/>
      <x/>
      <x v="2"/>
      <x/>
      <x v="8"/>
      <x v="2"/>
      <x/>
      <x/>
      <x/>
      <x/>
      <x/>
      <x/>
      <x/>
      <x/>
      <x/>
      <x/>
    </i>
    <i>
      <x v="4"/>
      <x v="4"/>
      <x/>
      <x/>
      <x v="8"/>
      <x/>
      <x v="8"/>
      <x/>
      <x/>
      <x v="1"/>
      <x v="3"/>
      <x v="4"/>
      <x v="1"/>
      <x v="4"/>
      <x/>
      <x/>
      <x/>
      <x/>
      <x/>
      <x/>
      <x/>
      <x/>
      <x/>
      <x/>
    </i>
    <i>
      <x v="5"/>
      <x v="5"/>
      <x/>
      <x/>
      <x v="4"/>
      <x v="1"/>
      <x v="4"/>
      <x v="1"/>
      <x/>
      <x/>
      <x v="4"/>
      <x v="2"/>
      <x/>
      <x v="5"/>
      <x/>
      <x/>
      <x/>
      <x/>
      <x/>
      <x/>
      <x/>
      <x/>
      <x/>
      <x/>
    </i>
    <i>
      <x v="6"/>
      <x v="6"/>
      <x/>
      <x/>
      <x v="1"/>
      <x v="6"/>
      <x v="1"/>
      <x v="6"/>
      <x/>
      <x/>
      <x v="4"/>
      <x v="2"/>
      <x v="2"/>
      <x v="3"/>
      <x/>
      <x/>
      <x/>
      <x/>
      <x/>
      <x/>
      <x/>
      <x/>
      <x/>
      <x/>
    </i>
    <i>
      <x v="7"/>
      <x v="7"/>
      <x/>
      <x/>
      <x v="2"/>
      <x v="9"/>
      <x v="2"/>
      <x v="9"/>
      <x/>
      <x/>
      <x v="4"/>
      <x v="2"/>
      <x v="7"/>
      <x v="3"/>
      <x/>
      <x/>
      <x/>
      <x/>
      <x/>
      <x/>
      <x/>
      <x/>
      <x/>
      <x/>
    </i>
    <i>
      <x v="8"/>
      <x v="8"/>
      <x/>
      <x/>
      <x v="2"/>
      <x v="5"/>
      <x v="2"/>
      <x v="5"/>
      <x/>
      <x v="2"/>
      <x v="4"/>
      <x v="2"/>
      <x v="6"/>
      <x v="3"/>
      <x/>
      <x/>
      <x/>
      <x/>
      <x/>
      <x/>
      <x/>
      <x/>
      <x/>
      <x/>
    </i>
    <i>
      <x v="9"/>
      <x v="9"/>
      <x/>
      <x/>
      <x v="5"/>
      <x v="7"/>
      <x v="5"/>
      <x v="7"/>
      <x/>
      <x v="2"/>
      <x v="4"/>
      <x v="2"/>
      <x v="11"/>
      <x v="1"/>
      <x/>
      <x/>
      <x/>
      <x/>
      <x/>
      <x/>
      <x/>
      <x/>
      <x/>
      <x/>
    </i>
    <i>
      <x v="10"/>
      <x v="10"/>
      <x/>
      <x/>
      <x v="3"/>
      <x v="10"/>
      <x v="3"/>
      <x v="10"/>
      <x/>
      <x v="2"/>
      <x v="4"/>
      <x v="2"/>
      <x v="10"/>
      <x v="1"/>
      <x/>
      <x/>
      <x/>
      <x/>
      <x/>
      <x/>
      <x/>
      <x/>
      <x/>
      <x/>
    </i>
    <i>
      <x v="11"/>
      <x v="11"/>
      <x/>
      <x/>
      <x v="3"/>
      <x v="10"/>
      <x v="3"/>
      <x v="10"/>
      <x/>
      <x v="1"/>
      <x v="5"/>
      <x v="3"/>
      <x v="9"/>
      <x v="1"/>
      <x/>
      <x/>
      <x/>
      <x/>
      <x/>
      <x/>
      <x/>
      <x/>
      <x/>
      <x/>
    </i>
    <i>
      <x v="12"/>
      <x v="12"/>
      <x/>
      <x/>
      <x v="2"/>
      <x v="5"/>
      <x v="2"/>
      <x v="5"/>
      <x/>
      <x v="2"/>
      <x v="5"/>
      <x v="3"/>
      <x v="6"/>
      <x v="3"/>
      <x/>
      <x/>
      <x/>
      <x/>
      <x/>
      <x/>
      <x/>
      <x/>
      <x/>
      <x/>
    </i>
    <i>
      <x v="13"/>
      <x v="13"/>
      <x/>
      <x/>
      <x v="3"/>
      <x v="10"/>
      <x v="3"/>
      <x v="10"/>
      <x/>
      <x v="2"/>
      <x v="5"/>
      <x v="3"/>
      <x v="10"/>
      <x v="1"/>
      <x/>
      <x/>
      <x/>
      <x/>
      <x/>
      <x/>
      <x/>
      <x/>
      <x/>
      <x/>
    </i>
    <i>
      <x v="14"/>
      <x v="14"/>
      <x/>
      <x/>
      <x v="7"/>
      <x v="3"/>
      <x v="7"/>
      <x v="3"/>
      <x/>
      <x v="3"/>
      <x v="5"/>
      <x v="3"/>
      <x v="3"/>
      <x v="3"/>
      <x/>
      <x/>
      <x/>
      <x/>
      <x/>
      <x/>
      <x/>
      <x/>
      <x/>
      <x/>
    </i>
    <i>
      <x v="15"/>
      <x v="15"/>
      <x/>
      <x/>
      <x v="5"/>
      <x v="8"/>
      <x v="5"/>
      <x v="8"/>
      <x/>
      <x v="5"/>
      <x v="5"/>
      <x v="3"/>
      <x v="12"/>
      <x/>
      <x/>
      <x/>
      <x/>
      <x/>
      <x/>
      <x/>
      <x/>
      <x/>
      <x/>
      <x/>
    </i>
    <i t="grand">
      <x/>
    </i>
  </rowItems>
  <colItems count="1">
    <i/>
  </colItems>
  <formats count="18">
    <format dxfId="48">
      <pivotArea field="6" type="button" dataOnly="0" labelOnly="1" outline="0" axis="axisRow" fieldPosition="6"/>
    </format>
    <format dxfId="47">
      <pivotArea dataOnly="0" labelOnly="1" outline="0" fieldPosition="0">
        <references count="7">
          <reference field="0" count="1" selected="0">
            <x v="0"/>
          </reference>
          <reference field="1" count="1" selected="0">
            <x v="0"/>
          </reference>
          <reference field="2" count="0" selected="0"/>
          <reference field="3" count="0" selected="0"/>
          <reference field="4" count="1" selected="0">
            <x v="7"/>
          </reference>
          <reference field="5" count="1" selected="0">
            <x v="3"/>
          </reference>
          <reference field="6" count="1">
            <x v="7"/>
          </reference>
        </references>
      </pivotArea>
    </format>
    <format dxfId="46">
      <pivotArea dataOnly="0" labelOnly="1" outline="0" fieldPosition="0">
        <references count="7">
          <reference field="0" count="1" selected="0">
            <x v="1"/>
          </reference>
          <reference field="1" count="1" selected="0">
            <x v="1"/>
          </reference>
          <reference field="2" count="0" selected="0"/>
          <reference field="3" count="0" selected="0"/>
          <reference field="4" count="1" selected="0">
            <x v="5"/>
          </reference>
          <reference field="5" count="1" selected="0">
            <x v="4"/>
          </reference>
          <reference field="6" count="1">
            <x v="5"/>
          </reference>
        </references>
      </pivotArea>
    </format>
    <format dxfId="45">
      <pivotArea dataOnly="0" labelOnly="1" outline="0" fieldPosition="0">
        <references count="7">
          <reference field="0" count="1" selected="0">
            <x v="2"/>
          </reference>
          <reference field="1" count="1" selected="0">
            <x v="2"/>
          </reference>
          <reference field="2" count="0" selected="0"/>
          <reference field="3" count="0" selected="0"/>
          <reference field="4" count="1" selected="0">
            <x v="6"/>
          </reference>
          <reference field="5" count="1" selected="0">
            <x v="2"/>
          </reference>
          <reference field="6" count="1">
            <x v="6"/>
          </reference>
        </references>
      </pivotArea>
    </format>
    <format dxfId="44">
      <pivotArea dataOnly="0" labelOnly="1" outline="0" fieldPosition="0">
        <references count="7">
          <reference field="0" count="1" selected="0">
            <x v="3"/>
          </reference>
          <reference field="1" count="1" selected="0">
            <x v="3"/>
          </reference>
          <reference field="2" count="0" selected="0"/>
          <reference field="3" count="0" selected="0"/>
          <reference field="4" count="1" selected="0">
            <x v="0"/>
          </reference>
          <reference field="5" count="1" selected="0">
            <x v="11"/>
          </reference>
          <reference field="6" count="1">
            <x v="0"/>
          </reference>
        </references>
      </pivotArea>
    </format>
    <format dxfId="43">
      <pivotArea dataOnly="0" labelOnly="1" outline="0" fieldPosition="0">
        <references count="7">
          <reference field="0" count="1" selected="0">
            <x v="4"/>
          </reference>
          <reference field="1" count="1" selected="0">
            <x v="4"/>
          </reference>
          <reference field="2" count="0" selected="0"/>
          <reference field="3" count="0" selected="0"/>
          <reference field="4" count="1" selected="0">
            <x v="8"/>
          </reference>
          <reference field="5" count="1" selected="0">
            <x v="0"/>
          </reference>
          <reference field="6" count="1">
            <x v="8"/>
          </reference>
        </references>
      </pivotArea>
    </format>
    <format dxfId="42">
      <pivotArea dataOnly="0" labelOnly="1" outline="0" fieldPosition="0">
        <references count="7">
          <reference field="0" count="1" selected="0">
            <x v="5"/>
          </reference>
          <reference field="1" count="1" selected="0">
            <x v="5"/>
          </reference>
          <reference field="2" count="0" selected="0"/>
          <reference field="3" count="0" selected="0"/>
          <reference field="4" count="1" selected="0">
            <x v="4"/>
          </reference>
          <reference field="5" count="1" selected="0">
            <x v="1"/>
          </reference>
          <reference field="6" count="1">
            <x v="4"/>
          </reference>
        </references>
      </pivotArea>
    </format>
    <format dxfId="41">
      <pivotArea dataOnly="0" labelOnly="1" outline="0" fieldPosition="0">
        <references count="7">
          <reference field="0" count="1" selected="0">
            <x v="6"/>
          </reference>
          <reference field="1" count="1" selected="0">
            <x v="6"/>
          </reference>
          <reference field="2" count="0" selected="0"/>
          <reference field="3" count="0" selected="0"/>
          <reference field="4" count="1" selected="0">
            <x v="1"/>
          </reference>
          <reference field="5" count="1" selected="0">
            <x v="6"/>
          </reference>
          <reference field="6" count="1">
            <x v="1"/>
          </reference>
        </references>
      </pivotArea>
    </format>
    <format dxfId="40">
      <pivotArea dataOnly="0" labelOnly="1" outline="0" fieldPosition="0">
        <references count="7">
          <reference field="0" count="1" selected="0">
            <x v="7"/>
          </reference>
          <reference field="1" count="1" selected="0">
            <x v="7"/>
          </reference>
          <reference field="2" count="0" selected="0"/>
          <reference field="3" count="0" selected="0"/>
          <reference field="4" count="1" selected="0">
            <x v="2"/>
          </reference>
          <reference field="5" count="1" selected="0">
            <x v="9"/>
          </reference>
          <reference field="6" count="1">
            <x v="2"/>
          </reference>
        </references>
      </pivotArea>
    </format>
    <format dxfId="39">
      <pivotArea dataOnly="0" labelOnly="1" outline="0" fieldPosition="0">
        <references count="7">
          <reference field="0" count="1" selected="0">
            <x v="9"/>
          </reference>
          <reference field="1" count="1" selected="0">
            <x v="9"/>
          </reference>
          <reference field="2" count="0" selected="0"/>
          <reference field="3" count="0" selected="0"/>
          <reference field="4" count="1" selected="0">
            <x v="5"/>
          </reference>
          <reference field="5" count="1" selected="0">
            <x v="7"/>
          </reference>
          <reference field="6" count="1">
            <x v="5"/>
          </reference>
        </references>
      </pivotArea>
    </format>
    <format dxfId="38">
      <pivotArea dataOnly="0" labelOnly="1" outline="0" fieldPosition="0">
        <references count="7">
          <reference field="0" count="1" selected="0">
            <x v="10"/>
          </reference>
          <reference field="1" count="1" selected="0">
            <x v="10"/>
          </reference>
          <reference field="2" count="0" selected="0"/>
          <reference field="3" count="0" selected="0"/>
          <reference field="4" count="1" selected="0">
            <x v="3"/>
          </reference>
          <reference field="5" count="1" selected="0">
            <x v="10"/>
          </reference>
          <reference field="6" count="1">
            <x v="3"/>
          </reference>
        </references>
      </pivotArea>
    </format>
    <format dxfId="37">
      <pivotArea dataOnly="0" labelOnly="1" outline="0" fieldPosition="0">
        <references count="7">
          <reference field="0" count="1" selected="0">
            <x v="11"/>
          </reference>
          <reference field="1" count="1" selected="0">
            <x v="11"/>
          </reference>
          <reference field="2" count="0" selected="0"/>
          <reference field="3" count="0" selected="0"/>
          <reference field="4" count="1" selected="0">
            <x v="3"/>
          </reference>
          <reference field="5" count="1" selected="0">
            <x v="10"/>
          </reference>
          <reference field="6" count="1">
            <x v="3"/>
          </reference>
        </references>
      </pivotArea>
    </format>
    <format dxfId="36">
      <pivotArea dataOnly="0" labelOnly="1" outline="0" fieldPosition="0">
        <references count="7">
          <reference field="0" count="1" selected="0">
            <x v="12"/>
          </reference>
          <reference field="1" count="1" selected="0">
            <x v="12"/>
          </reference>
          <reference field="2" count="0" selected="0"/>
          <reference field="3" count="0" selected="0"/>
          <reference field="4" count="1" selected="0">
            <x v="2"/>
          </reference>
          <reference field="5" count="1" selected="0">
            <x v="5"/>
          </reference>
          <reference field="6" count="1">
            <x v="2"/>
          </reference>
        </references>
      </pivotArea>
    </format>
    <format dxfId="35">
      <pivotArea dataOnly="0" labelOnly="1" outline="0" fieldPosition="0">
        <references count="7">
          <reference field="0" count="1" selected="0">
            <x v="13"/>
          </reference>
          <reference field="1" count="1" selected="0">
            <x v="13"/>
          </reference>
          <reference field="2" count="0" selected="0"/>
          <reference field="3" count="0" selected="0"/>
          <reference field="4" count="1" selected="0">
            <x v="3"/>
          </reference>
          <reference field="5" count="1" selected="0">
            <x v="10"/>
          </reference>
          <reference field="6" count="1">
            <x v="3"/>
          </reference>
        </references>
      </pivotArea>
    </format>
    <format dxfId="34">
      <pivotArea dataOnly="0" labelOnly="1" outline="0" fieldPosition="0">
        <references count="7">
          <reference field="0" count="1" selected="0">
            <x v="14"/>
          </reference>
          <reference field="1" count="1" selected="0">
            <x v="14"/>
          </reference>
          <reference field="2" count="0" selected="0"/>
          <reference field="3" count="0" selected="0"/>
          <reference field="4" count="1" selected="0">
            <x v="7"/>
          </reference>
          <reference field="5" count="1" selected="0">
            <x v="3"/>
          </reference>
          <reference field="6" count="1">
            <x v="7"/>
          </reference>
        </references>
      </pivotArea>
    </format>
    <format dxfId="33">
      <pivotArea dataOnly="0" labelOnly="1" outline="0" fieldPosition="0">
        <references count="7">
          <reference field="0" count="1" selected="0">
            <x v="15"/>
          </reference>
          <reference field="1" count="1" selected="0">
            <x v="15"/>
          </reference>
          <reference field="2" count="0" selected="0"/>
          <reference field="3" count="0" selected="0"/>
          <reference field="4" count="1" selected="0">
            <x v="5"/>
          </reference>
          <reference field="5" count="1" selected="0">
            <x v="8"/>
          </reference>
          <reference field="6" count="1">
            <x v="5"/>
          </reference>
        </references>
      </pivotArea>
    </format>
    <format dxfId="32">
      <pivotArea dataOnly="0" labelOnly="1" outline="0" fieldPosition="0">
        <references count="7">
          <reference field="0" count="1" selected="0">
            <x v="10"/>
          </reference>
          <reference field="1" count="1" selected="0">
            <x v="10"/>
          </reference>
          <reference field="2" count="0" selected="0"/>
          <reference field="3" count="0" selected="0"/>
          <reference field="4" count="1" selected="0">
            <x v="3"/>
          </reference>
          <reference field="5" count="1" selected="0">
            <x v="10"/>
          </reference>
          <reference field="6" count="1">
            <x v="3"/>
          </reference>
        </references>
      </pivotArea>
    </format>
    <format dxfId="31">
      <pivotArea dataOnly="0" labelOnly="1" outline="0" fieldPosition="0">
        <references count="7">
          <reference field="0" count="1" selected="0">
            <x v="13"/>
          </reference>
          <reference field="1" count="1" selected="0">
            <x v="13"/>
          </reference>
          <reference field="2" count="0" selected="0"/>
          <reference field="3" count="0" selected="0"/>
          <reference field="4" count="1" selected="0">
            <x v="3"/>
          </reference>
          <reference field="5" count="1" selected="0">
            <x v="10"/>
          </reference>
          <reference field="6"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3C9EEBC-7ECB-45E8-BDB8-263D38BDE655}"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H2:BH23" firstHeaderRow="1" firstDataRow="1" firstDataCol="1"/>
  <pivotFields count="24">
    <pivotField axis="axisRow" showAll="0">
      <items count="32">
        <item x="5"/>
        <item x="6"/>
        <item x="2"/>
        <item x="4"/>
        <item x="10"/>
        <item x="3"/>
        <item x="11"/>
        <item x="9"/>
        <item x="1"/>
        <item x="0"/>
        <item x="8"/>
        <item x="7"/>
        <item m="1" x="20"/>
        <item m="1" x="22"/>
        <item m="1" x="25"/>
        <item m="1" x="30"/>
        <item m="1" x="21"/>
        <item m="1" x="23"/>
        <item m="1" x="24"/>
        <item m="1" x="27"/>
        <item m="1" x="29"/>
        <item m="1" x="26"/>
        <item m="1" x="28"/>
        <item x="12"/>
        <item x="13"/>
        <item x="14"/>
        <item x="15"/>
        <item x="16"/>
        <item x="17"/>
        <item x="18"/>
        <item x="1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1">
    <i>
      <x/>
    </i>
    <i>
      <x v="1"/>
    </i>
    <i>
      <x v="2"/>
    </i>
    <i>
      <x v="3"/>
    </i>
    <i>
      <x v="4"/>
    </i>
    <i>
      <x v="5"/>
    </i>
    <i>
      <x v="6"/>
    </i>
    <i>
      <x v="7"/>
    </i>
    <i>
      <x v="8"/>
    </i>
    <i>
      <x v="9"/>
    </i>
    <i>
      <x v="10"/>
    </i>
    <i>
      <x v="11"/>
    </i>
    <i>
      <x v="23"/>
    </i>
    <i>
      <x v="24"/>
    </i>
    <i>
      <x v="25"/>
    </i>
    <i>
      <x v="26"/>
    </i>
    <i>
      <x v="27"/>
    </i>
    <i>
      <x v="28"/>
    </i>
    <i>
      <x v="29"/>
    </i>
    <i>
      <x v="30"/>
    </i>
    <i t="grand">
      <x/>
    </i>
  </rowItems>
  <colItems count="1">
    <i/>
  </colItems>
  <formats count="8">
    <format dxfId="56">
      <pivotArea type="all" dataOnly="0" outline="0" fieldPosition="0"/>
    </format>
    <format dxfId="55">
      <pivotArea field="0" type="button" dataOnly="0" labelOnly="1" outline="0" axis="axisRow" fieldPosition="0"/>
    </format>
    <format dxfId="54">
      <pivotArea dataOnly="0" labelOnly="1" fieldPosition="0">
        <references count="1">
          <reference field="0" count="0"/>
        </references>
      </pivotArea>
    </format>
    <format dxfId="53">
      <pivotArea dataOnly="0" labelOnly="1" grandRow="1" outline="0" fieldPosition="0"/>
    </format>
    <format dxfId="52">
      <pivotArea type="all" dataOnly="0" outline="0" fieldPosition="0"/>
    </format>
    <format dxfId="51">
      <pivotArea field="0" type="button" dataOnly="0" labelOnly="1" outline="0" axis="axisRow" fieldPosition="0"/>
    </format>
    <format dxfId="50">
      <pivotArea dataOnly="0" labelOnly="1" fieldPosition="0">
        <references count="1">
          <reference field="0" count="0"/>
        </references>
      </pivotArea>
    </format>
    <format dxfId="49">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5"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AT1:AT15" firstHeaderRow="1" firstDataRow="1" firstDataCol="1"/>
  <pivotFields count="1">
    <pivotField axis="axisRow" showAll="0">
      <items count="14">
        <item x="9"/>
        <item x="3"/>
        <item x="7"/>
        <item x="10"/>
        <item x="2"/>
        <item x="8"/>
        <item x="5"/>
        <item x="4"/>
        <item x="6"/>
        <item x="12"/>
        <item x="0"/>
        <item x="11"/>
        <item x="1"/>
        <item t="default"/>
      </items>
    </pivotField>
  </pivotFields>
  <rowFields count="1">
    <field x="0"/>
  </rowFields>
  <rowItems count="14">
    <i>
      <x/>
    </i>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FDBCF5-DA38-43C9-B34A-6774EE14C22C}" name="PivotTable6" cacheId="1" applyNumberFormats="0" applyBorderFormats="0" applyFontFormats="0" applyPatternFormats="0" applyAlignmentFormats="0" applyWidthHeightFormats="1" dataCaption="Values" updatedVersion="8" minRefreshableVersion="3" useAutoFormatting="1" itemPrintTitles="1" createdVersion="4" indent="0" compact="0" compactData="0" multipleFieldFilters="0">
  <location ref="A3:D14" firstHeaderRow="1" firstDataRow="1" firstDataCol="4"/>
  <pivotFields count="19">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
        <item x="4"/>
        <item x="0"/>
        <item x="5"/>
        <item x="1"/>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x="0"/>
        <item x="3"/>
        <item x="2"/>
        <item x="4"/>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2" outline="0" showAll="0" defaultSubtotal="0">
      <extLst>
        <ext xmlns:x14="http://schemas.microsoft.com/office/spreadsheetml/2009/9/main" uri="{2946ED86-A175-432a-8AC1-64E0C546D7DE}">
          <x14:pivotField fillDownLabels="1"/>
        </ext>
      </extLst>
    </pivotField>
    <pivotField compact="0" numFmtId="2" outline="0" showAll="0" defaultSubtotal="0">
      <extLst>
        <ext xmlns:x14="http://schemas.microsoft.com/office/spreadsheetml/2009/9/main" uri="{2946ED86-A175-432a-8AC1-64E0C546D7DE}">
          <x14:pivotField fillDownLabels="1"/>
        </ext>
      </extLst>
    </pivotField>
    <pivotField axis="axisRow" compact="0" outline="0" showAll="0">
      <items count="7">
        <item x="4"/>
        <item x="0"/>
        <item x="5"/>
        <item x="1"/>
        <item x="3"/>
        <item x="2"/>
        <item t="default"/>
      </items>
      <extLst>
        <ext xmlns:x14="http://schemas.microsoft.com/office/spreadsheetml/2009/9/main" uri="{2946ED86-A175-432a-8AC1-64E0C546D7DE}">
          <x14:pivotField fillDownLabels="1"/>
        </ext>
      </extLst>
    </pivotField>
    <pivotField axis="axisRow" compact="0" outline="0" showAll="0" defaultSubtotal="0">
      <items count="5">
        <item x="1"/>
        <item x="0"/>
        <item x="3"/>
        <item x="2"/>
        <item x="4"/>
      </items>
      <extLst>
        <ext xmlns:x14="http://schemas.microsoft.com/office/spreadsheetml/2009/9/main" uri="{2946ED86-A175-432a-8AC1-64E0C546D7DE}">
          <x14:pivotField fillDownLabels="1"/>
        </ext>
      </extLst>
    </pivotField>
  </pivotFields>
  <rowFields count="4">
    <field x="2"/>
    <field x="13"/>
    <field x="18"/>
    <field x="17"/>
  </rowFields>
  <rowItems count="11">
    <i>
      <x/>
      <x v="3"/>
      <x v="4"/>
      <x/>
    </i>
    <i>
      <x v="1"/>
      <x/>
      <x v="1"/>
      <x v="1"/>
    </i>
    <i r="1">
      <x v="4"/>
      <x/>
      <x v="1"/>
    </i>
    <i>
      <x v="2"/>
      <x v="4"/>
      <x/>
      <x v="2"/>
    </i>
    <i>
      <x v="3"/>
      <x v="2"/>
      <x v="3"/>
      <x v="3"/>
    </i>
    <i r="1">
      <x v="4"/>
      <x/>
      <x v="3"/>
    </i>
    <i>
      <x v="4"/>
      <x v="2"/>
      <x v="3"/>
      <x v="4"/>
    </i>
    <i r="1">
      <x v="4"/>
      <x/>
      <x v="4"/>
    </i>
    <i>
      <x v="5"/>
      <x v="1"/>
      <x v="2"/>
      <x v="5"/>
    </i>
    <i r="1">
      <x v="4"/>
      <x/>
      <x v="5"/>
    </i>
    <i t="grand">
      <x/>
    </i>
  </rowItems>
  <colItems count="1">
    <i/>
  </colItems>
  <formats count="3">
    <format dxfId="30">
      <pivotArea dataOnly="0" labelOnly="1" outline="0" fieldPosition="0">
        <references count="3">
          <reference field="2" count="1" selected="0">
            <x v="0"/>
          </reference>
          <reference field="13" count="1" selected="0">
            <x v="3"/>
          </reference>
          <reference field="18" count="1">
            <x v="4"/>
          </reference>
        </references>
      </pivotArea>
    </format>
    <format dxfId="29">
      <pivotArea dataOnly="0" labelOnly="1" outline="0" fieldPosition="0">
        <references count="4">
          <reference field="2" count="1" selected="0">
            <x v="0"/>
          </reference>
          <reference field="13" count="1" selected="0">
            <x v="3"/>
          </reference>
          <reference field="17" count="1">
            <x v="0"/>
          </reference>
          <reference field="18" count="1" selected="0">
            <x v="4"/>
          </reference>
        </references>
      </pivotArea>
    </format>
    <format dxfId="28">
      <pivotArea dataOnly="0" labelOnly="1" outline="0" fieldPosition="0">
        <references count="3">
          <reference field="2" count="1" selected="0">
            <x v="1"/>
          </reference>
          <reference field="13" count="1" selected="0">
            <x v="0"/>
          </reference>
          <reference field="18"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A63B6B-2849-4349-9B34-EF0045ED6BF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9">
    <pivotField numFmtId="16" showAll="0"/>
    <pivotField showAll="0"/>
    <pivotField showAll="0"/>
    <pivotField showAll="0"/>
    <pivotField showAll="0"/>
    <pivotField showAll="0"/>
    <pivotField numFmtId="2" showAll="0"/>
    <pivotField numFmtId="16" showAll="0"/>
    <pivotField showAll="0"/>
    <pivotField showAll="0"/>
    <pivotField showAll="0"/>
    <pivotField showAll="0"/>
    <pivotField showAll="0"/>
    <pivotField numFmtId="43" showAll="0"/>
    <pivotField showAll="0"/>
    <pivotField numFmtId="2" showAll="0"/>
    <pivotField numFmtId="2"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F169-DC4B-4623-A89A-03B13A79CEC1}">
  <dimension ref="A1:R7"/>
  <sheetViews>
    <sheetView tabSelected="1" topLeftCell="B1" workbookViewId="0">
      <selection activeCell="I3" sqref="I3"/>
    </sheetView>
  </sheetViews>
  <sheetFormatPr defaultRowHeight="15" x14ac:dyDescent="0.25"/>
  <cols>
    <col min="1" max="1" width="27.28515625" bestFit="1" customWidth="1"/>
    <col min="2" max="2" width="40.5703125" bestFit="1" customWidth="1"/>
    <col min="3" max="3" width="9" bestFit="1" customWidth="1"/>
    <col min="4" max="4" width="10.28515625" bestFit="1" customWidth="1"/>
    <col min="5" max="5" width="10.28515625" customWidth="1"/>
    <col min="6" max="6" width="7.7109375" bestFit="1" customWidth="1"/>
    <col min="7" max="8" width="10.7109375" bestFit="1" customWidth="1"/>
    <col min="9" max="9" width="8.7109375" bestFit="1" customWidth="1"/>
    <col min="10" max="10" width="10.28515625" bestFit="1" customWidth="1"/>
    <col min="11" max="11" width="7.7109375" bestFit="1" customWidth="1"/>
    <col min="12" max="12" width="4.140625" bestFit="1" customWidth="1"/>
    <col min="13" max="13" width="7.5703125" bestFit="1" customWidth="1"/>
    <col min="14" max="14" width="8.7109375" bestFit="1" customWidth="1"/>
    <col min="15" max="15" width="5.85546875" bestFit="1" customWidth="1"/>
    <col min="16" max="16" width="10.7109375" bestFit="1" customWidth="1"/>
    <col min="17" max="17" width="12.7109375" bestFit="1" customWidth="1"/>
    <col min="18" max="18" width="5.28515625" bestFit="1" customWidth="1"/>
  </cols>
  <sheetData>
    <row r="1" spans="1:18" x14ac:dyDescent="0.25">
      <c r="A1" s="157" t="s">
        <v>1419</v>
      </c>
      <c r="B1" s="157"/>
      <c r="C1" s="157"/>
      <c r="D1" s="157"/>
      <c r="E1" s="157"/>
      <c r="F1" s="157"/>
      <c r="G1" s="157"/>
      <c r="H1" s="157"/>
      <c r="I1" s="158" t="s">
        <v>1420</v>
      </c>
      <c r="J1" s="158"/>
      <c r="K1" s="158"/>
      <c r="L1" s="158"/>
      <c r="M1" s="158"/>
      <c r="N1" s="159" t="s">
        <v>1421</v>
      </c>
      <c r="O1" s="159"/>
      <c r="P1" s="159"/>
      <c r="Q1" s="159"/>
      <c r="R1" s="159"/>
    </row>
    <row r="2" spans="1:18" x14ac:dyDescent="0.25">
      <c r="A2" s="26" t="s">
        <v>523</v>
      </c>
      <c r="B2" s="26" t="s">
        <v>524</v>
      </c>
      <c r="C2" s="26" t="s">
        <v>525</v>
      </c>
      <c r="D2" s="26" t="s">
        <v>526</v>
      </c>
      <c r="E2" s="26"/>
      <c r="F2" s="26" t="s">
        <v>527</v>
      </c>
      <c r="G2" s="26" t="s">
        <v>528</v>
      </c>
      <c r="H2" s="26" t="s">
        <v>6</v>
      </c>
      <c r="I2" s="26" t="s">
        <v>523</v>
      </c>
      <c r="J2" s="26" t="s">
        <v>512</v>
      </c>
      <c r="K2" s="26" t="s">
        <v>527</v>
      </c>
      <c r="L2" s="26" t="s">
        <v>528</v>
      </c>
      <c r="M2" s="26" t="s">
        <v>6</v>
      </c>
      <c r="N2" s="26" t="s">
        <v>529</v>
      </c>
      <c r="O2" s="26" t="s">
        <v>530</v>
      </c>
      <c r="P2" s="26" t="s">
        <v>531</v>
      </c>
      <c r="Q2" s="26" t="s">
        <v>532</v>
      </c>
      <c r="R2" s="26" t="s">
        <v>533</v>
      </c>
    </row>
    <row r="3" spans="1:18" x14ac:dyDescent="0.25">
      <c r="A3" s="150">
        <v>45058</v>
      </c>
      <c r="B3" s="151" t="s">
        <v>534</v>
      </c>
      <c r="C3" s="18">
        <v>80</v>
      </c>
      <c r="D3" s="18">
        <v>54</v>
      </c>
      <c r="E3" s="18"/>
      <c r="F3" s="18">
        <v>9210</v>
      </c>
      <c r="G3" s="18">
        <v>1</v>
      </c>
      <c r="H3" s="152">
        <v>447</v>
      </c>
      <c r="I3" s="35">
        <v>45059</v>
      </c>
      <c r="J3" s="151" t="s">
        <v>469</v>
      </c>
      <c r="K3" s="18">
        <f t="shared" ref="K3:M3" si="0">+F3</f>
        <v>9210</v>
      </c>
      <c r="L3" s="18">
        <f t="shared" si="0"/>
        <v>1</v>
      </c>
      <c r="M3" s="18">
        <f t="shared" si="0"/>
        <v>447</v>
      </c>
      <c r="N3" s="37" t="s">
        <v>535</v>
      </c>
      <c r="O3" s="18">
        <f>69/2</f>
        <v>34.5</v>
      </c>
      <c r="P3" s="18">
        <v>29372</v>
      </c>
      <c r="Q3" s="36">
        <f>(P3/20000/500)*C3*D3*O3</f>
        <v>437.76028799999995</v>
      </c>
      <c r="R3" s="36">
        <f>+Q3-H3</f>
        <v>-9.2397120000000541</v>
      </c>
    </row>
    <row r="6" spans="1:18" x14ac:dyDescent="0.25">
      <c r="A6" s="155" t="s">
        <v>888</v>
      </c>
      <c r="B6" s="155" t="s">
        <v>1426</v>
      </c>
      <c r="C6" s="154" t="s">
        <v>1423</v>
      </c>
      <c r="D6" s="156" t="s">
        <v>1424</v>
      </c>
      <c r="E6" s="154" t="s">
        <v>1422</v>
      </c>
      <c r="F6" s="26" t="s">
        <v>1425</v>
      </c>
      <c r="G6" s="26" t="s">
        <v>531</v>
      </c>
      <c r="H6" s="26" t="s">
        <v>529</v>
      </c>
    </row>
    <row r="7" spans="1:18" x14ac:dyDescent="0.25">
      <c r="A7" s="151" t="s">
        <v>757</v>
      </c>
      <c r="B7" s="151" t="s">
        <v>996</v>
      </c>
      <c r="C7" s="152">
        <v>447</v>
      </c>
      <c r="D7" s="153">
        <v>3000</v>
      </c>
      <c r="E7">
        <v>20000</v>
      </c>
      <c r="F7">
        <f>D7-E7</f>
        <v>-17000</v>
      </c>
      <c r="G7">
        <v>25000</v>
      </c>
      <c r="H7" s="37" t="s">
        <v>535</v>
      </c>
    </row>
  </sheetData>
  <mergeCells count="3">
    <mergeCell ref="A1:H1"/>
    <mergeCell ref="I1:M1"/>
    <mergeCell ref="N1:R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194"/>
  <sheetViews>
    <sheetView workbookViewId="0">
      <pane xSplit="3" ySplit="2" topLeftCell="I3" activePane="bottomRight" state="frozen"/>
      <selection pane="topRight" activeCell="D1" sqref="D1"/>
      <selection pane="bottomLeft" activeCell="A3" sqref="A3"/>
      <selection pane="bottomRight" activeCell="A178" sqref="A178"/>
    </sheetView>
  </sheetViews>
  <sheetFormatPr defaultRowHeight="15" outlineLevelCol="1" x14ac:dyDescent="0.25"/>
  <cols>
    <col min="1" max="1" width="14.28515625" customWidth="1"/>
    <col min="2" max="2" width="7.85546875" style="1" customWidth="1" outlineLevel="1"/>
    <col min="3" max="4" width="63.85546875" customWidth="1" outlineLevel="1"/>
    <col min="5" max="5" width="12.140625" customWidth="1" outlineLevel="1"/>
    <col min="6" max="6" width="14.28515625" customWidth="1" outlineLevel="1"/>
    <col min="7" max="7" width="7.7109375" style="66" customWidth="1" outlineLevel="1"/>
    <col min="8" max="8" width="9.7109375" customWidth="1" outlineLevel="1"/>
    <col min="9" max="9" width="12" customWidth="1" outlineLevel="1"/>
    <col min="10" max="10" width="7.42578125" customWidth="1" outlineLevel="1"/>
    <col min="11" max="11" width="8.7109375" customWidth="1" outlineLevel="1"/>
    <col min="12" max="12" width="11.5703125" customWidth="1" outlineLevel="1"/>
    <col min="13" max="13" width="10.85546875" customWidth="1" outlineLevel="1"/>
    <col min="14" max="14" width="66.42578125" bestFit="1" customWidth="1" outlineLevel="1"/>
    <col min="15" max="15" width="17" customWidth="1" outlineLevel="1"/>
    <col min="16" max="16" width="8.5703125" customWidth="1" outlineLevel="1"/>
    <col min="17" max="17" width="13.85546875" customWidth="1" outlineLevel="1"/>
    <col min="18" max="18" width="13.42578125" customWidth="1" outlineLevel="1"/>
    <col min="19" max="19" width="15.85546875" customWidth="1" outlineLevel="1"/>
    <col min="20" max="20" width="12.140625" customWidth="1" outlineLevel="1"/>
    <col min="21" max="21" width="14" customWidth="1" outlineLevel="1"/>
    <col min="22" max="22" width="14.85546875" customWidth="1" outlineLevel="1"/>
    <col min="23" max="23" width="7.5703125" customWidth="1" outlineLevel="1"/>
    <col min="24" max="24" width="12.42578125" customWidth="1" outlineLevel="1"/>
    <col min="25" max="25" width="12.85546875" customWidth="1" outlineLevel="1"/>
    <col min="26" max="26" width="13.5703125" customWidth="1" outlineLevel="1"/>
    <col min="27" max="27" width="14" customWidth="1" outlineLevel="1"/>
    <col min="28" max="28" width="14.7109375" customWidth="1" outlineLevel="1"/>
    <col min="29" max="29" width="12.85546875" customWidth="1" outlineLevel="1"/>
    <col min="30" max="30" width="10.42578125" customWidth="1" outlineLevel="1"/>
    <col min="31" max="31" width="2" customWidth="1" outlineLevel="1"/>
    <col min="32" max="32" width="35.140625" customWidth="1" outlineLevel="1"/>
    <col min="33" max="33" width="20.140625" customWidth="1" outlineLevel="1"/>
    <col min="34" max="34" width="8.140625" customWidth="1" outlineLevel="1"/>
    <col min="35" max="35" width="42.85546875" customWidth="1" outlineLevel="1"/>
    <col min="36" max="36" width="20.28515625" customWidth="1" outlineLevel="1"/>
    <col min="37" max="37" width="8.140625" customWidth="1" outlineLevel="1"/>
    <col min="38" max="38" width="21.42578125" bestFit="1" customWidth="1"/>
    <col min="39" max="39" width="19.85546875" style="1" bestFit="1" customWidth="1"/>
    <col min="40" max="40" width="19" style="1" bestFit="1" customWidth="1"/>
    <col min="41" max="41" width="8.42578125" style="1" bestFit="1" customWidth="1"/>
    <col min="42" max="43" width="35.28515625" bestFit="1" customWidth="1"/>
    <col min="44" max="44" width="21.42578125" bestFit="1" customWidth="1"/>
    <col min="45" max="45" width="14.140625" bestFit="1" customWidth="1"/>
    <col min="46" max="46" width="10.5703125" bestFit="1" customWidth="1"/>
    <col min="47" max="47" width="10" bestFit="1" customWidth="1"/>
    <col min="48" max="48" width="13.85546875" bestFit="1" customWidth="1"/>
    <col min="49" max="49" width="20.7109375" bestFit="1" customWidth="1"/>
    <col min="50" max="50" width="15.85546875" bestFit="1" customWidth="1"/>
    <col min="51" max="51" width="13.85546875" bestFit="1" customWidth="1"/>
    <col min="52" max="52" width="13.7109375" bestFit="1" customWidth="1"/>
    <col min="53" max="53" width="11.85546875" bestFit="1" customWidth="1"/>
    <col min="54" max="54" width="14.5703125" bestFit="1" customWidth="1"/>
    <col min="55" max="55" width="13.28515625" bestFit="1" customWidth="1"/>
    <col min="56" max="56" width="12.140625" bestFit="1" customWidth="1"/>
    <col min="57" max="57" width="17.140625" bestFit="1" customWidth="1"/>
    <col min="58" max="58" width="11.5703125" bestFit="1" customWidth="1"/>
    <col min="59" max="59" width="27.42578125" bestFit="1" customWidth="1"/>
    <col min="60" max="60" width="26.28515625" bestFit="1" customWidth="1"/>
    <col min="61" max="61" width="10.42578125" style="100" bestFit="1" customWidth="1"/>
    <col min="62" max="62" width="9.28515625" bestFit="1" customWidth="1"/>
    <col min="63" max="63" width="10.28515625" bestFit="1" customWidth="1"/>
    <col min="64" max="64" width="13.5703125" bestFit="1" customWidth="1"/>
    <col min="65" max="65" width="11.42578125" bestFit="1" customWidth="1"/>
    <col min="66" max="66" width="20.85546875" style="80" bestFit="1" customWidth="1"/>
    <col min="67" max="67" width="13.7109375" bestFit="1" customWidth="1"/>
    <col min="68" max="68" width="11.28515625" bestFit="1" customWidth="1"/>
    <col min="69" max="69" width="38.42578125" bestFit="1" customWidth="1"/>
    <col min="70" max="70" width="11.28515625" bestFit="1" customWidth="1"/>
    <col min="71" max="71" width="35.140625" bestFit="1" customWidth="1"/>
    <col min="72" max="72" width="21.42578125" bestFit="1" customWidth="1"/>
    <col min="73" max="73" width="7.85546875" style="1" bestFit="1" customWidth="1"/>
    <col min="74" max="74" width="12.7109375" style="88" bestFit="1" customWidth="1"/>
    <col min="75" max="76" width="45.85546875" style="88" bestFit="1" customWidth="1"/>
    <col min="77" max="77" width="7.85546875" bestFit="1" customWidth="1"/>
    <col min="78" max="78" width="7.5703125" bestFit="1" customWidth="1"/>
    <col min="79" max="79" width="11.28515625" bestFit="1" customWidth="1"/>
    <col min="80" max="80" width="12.7109375" bestFit="1" customWidth="1"/>
    <col min="81" max="81" width="10.42578125" bestFit="1" customWidth="1"/>
    <col min="82" max="82" width="11" bestFit="1" customWidth="1"/>
    <col min="83" max="83" width="7.7109375" bestFit="1" customWidth="1"/>
    <col min="84" max="84" width="7.28515625" bestFit="1" customWidth="1"/>
    <col min="85" max="85" width="15.5703125" bestFit="1" customWidth="1"/>
    <col min="86" max="86" width="11.42578125" bestFit="1" customWidth="1"/>
    <col min="87" max="87" width="14.28515625" bestFit="1" customWidth="1"/>
    <col min="88" max="88" width="15" bestFit="1" customWidth="1"/>
    <col min="89" max="89" width="10.28515625" bestFit="1" customWidth="1"/>
    <col min="90" max="90" width="9.7109375" bestFit="1" customWidth="1"/>
    <col min="91" max="91" width="7.140625" bestFit="1" customWidth="1"/>
    <col min="92" max="92" width="8.5703125" bestFit="1" customWidth="1"/>
    <col min="93" max="93" width="12.42578125" bestFit="1" customWidth="1"/>
    <col min="94" max="94" width="12.85546875" bestFit="1" customWidth="1"/>
    <col min="95" max="95" width="13.5703125" bestFit="1" customWidth="1"/>
    <col min="96" max="96" width="14" bestFit="1" customWidth="1"/>
    <col min="97" max="97" width="14.7109375" bestFit="1" customWidth="1"/>
    <col min="98" max="98" width="12.85546875" bestFit="1" customWidth="1"/>
    <col min="99" max="99" width="9.7109375" bestFit="1" customWidth="1"/>
    <col min="100" max="100" width="2" bestFit="1" customWidth="1"/>
    <col min="101" max="101" width="7.7109375" bestFit="1" customWidth="1"/>
    <col min="102" max="102" width="12.140625" bestFit="1" customWidth="1"/>
    <col min="103" max="103" width="14.28515625" bestFit="1" customWidth="1"/>
    <col min="104" max="104" width="21" bestFit="1" customWidth="1"/>
    <col min="105" max="105" width="16.85546875" bestFit="1" customWidth="1"/>
    <col min="106" max="106" width="15.85546875" bestFit="1" customWidth="1"/>
    <col min="107" max="107" width="10.5703125" bestFit="1" customWidth="1"/>
    <col min="108" max="108" width="10.5703125" customWidth="1"/>
    <col min="109" max="110" width="59.85546875" bestFit="1" customWidth="1"/>
    <col min="111" max="111" width="5.5703125" bestFit="1" customWidth="1"/>
    <col min="112" max="112" width="5.28515625" bestFit="1" customWidth="1"/>
    <col min="113" max="113" width="9" bestFit="1" customWidth="1"/>
    <col min="114" max="114" width="10.42578125" bestFit="1" customWidth="1"/>
    <col min="115" max="115" width="8.140625" bestFit="1" customWidth="1"/>
    <col min="116" max="116" width="8.7109375" bestFit="1" customWidth="1"/>
    <col min="117" max="117" width="7" bestFit="1" customWidth="1"/>
    <col min="118" max="118" width="5" bestFit="1" customWidth="1"/>
    <col min="119" max="119" width="9.85546875" bestFit="1" customWidth="1"/>
    <col min="120" max="120" width="9.140625" bestFit="1" customWidth="1"/>
    <col min="121" max="121" width="12" bestFit="1" customWidth="1"/>
    <col min="122" max="122" width="12.7109375" bestFit="1" customWidth="1"/>
    <col min="123" max="123" width="8" bestFit="1" customWidth="1"/>
    <col min="124" max="124" width="7.42578125" bestFit="1" customWidth="1"/>
    <col min="125" max="125" width="5" bestFit="1" customWidth="1"/>
    <col min="126" max="126" width="6.28515625" bestFit="1" customWidth="1"/>
    <col min="127" max="127" width="10.140625" bestFit="1" customWidth="1"/>
    <col min="128" max="128" width="10.5703125" bestFit="1" customWidth="1"/>
    <col min="129" max="129" width="11.28515625" bestFit="1" customWidth="1"/>
    <col min="130" max="130" width="11.7109375" bestFit="1" customWidth="1"/>
    <col min="131" max="131" width="12.42578125" bestFit="1" customWidth="1"/>
    <col min="132" max="132" width="10.5703125" bestFit="1" customWidth="1"/>
    <col min="133" max="133" width="16.85546875" bestFit="1" customWidth="1"/>
    <col min="134" max="134" width="23.5703125" bestFit="1" customWidth="1"/>
  </cols>
  <sheetData>
    <row r="1" spans="1:135" x14ac:dyDescent="0.25">
      <c r="AF1">
        <f>COLUMN()-29</f>
        <v>3</v>
      </c>
      <c r="AG1">
        <f t="shared" ref="AG1:CS1" si="0">COLUMN()-29</f>
        <v>4</v>
      </c>
      <c r="AI1">
        <f t="shared" si="0"/>
        <v>6</v>
      </c>
      <c r="AL1">
        <f t="shared" si="0"/>
        <v>9</v>
      </c>
      <c r="AM1">
        <f t="shared" si="0"/>
        <v>10</v>
      </c>
      <c r="AN1"/>
      <c r="AO1"/>
      <c r="AP1">
        <f t="shared" si="0"/>
        <v>13</v>
      </c>
      <c r="AQ1">
        <v>1</v>
      </c>
      <c r="AS1">
        <v>5</v>
      </c>
      <c r="AT1">
        <v>6</v>
      </c>
      <c r="AU1">
        <v>7</v>
      </c>
      <c r="AV1">
        <v>8</v>
      </c>
      <c r="AW1">
        <v>9</v>
      </c>
      <c r="AX1">
        <v>10</v>
      </c>
      <c r="AY1">
        <v>11</v>
      </c>
      <c r="AZ1">
        <v>12</v>
      </c>
      <c r="BA1">
        <v>13</v>
      </c>
      <c r="BB1">
        <v>14</v>
      </c>
      <c r="BC1">
        <v>15</v>
      </c>
      <c r="BD1">
        <v>16</v>
      </c>
      <c r="BE1">
        <v>17</v>
      </c>
      <c r="BF1">
        <v>18</v>
      </c>
      <c r="BI1">
        <v>21</v>
      </c>
      <c r="BJ1">
        <v>22</v>
      </c>
      <c r="BK1">
        <v>23</v>
      </c>
      <c r="BL1">
        <v>24</v>
      </c>
      <c r="BM1">
        <v>25</v>
      </c>
      <c r="BN1">
        <f t="shared" si="0"/>
        <v>37</v>
      </c>
      <c r="BO1">
        <f t="shared" si="0"/>
        <v>38</v>
      </c>
      <c r="BP1">
        <f t="shared" si="0"/>
        <v>39</v>
      </c>
      <c r="BQ1">
        <v>29</v>
      </c>
      <c r="BR1">
        <f t="shared" si="0"/>
        <v>41</v>
      </c>
      <c r="BS1">
        <f t="shared" si="0"/>
        <v>42</v>
      </c>
      <c r="BT1">
        <f t="shared" si="0"/>
        <v>43</v>
      </c>
      <c r="BU1">
        <f t="shared" si="0"/>
        <v>44</v>
      </c>
      <c r="BV1">
        <f t="shared" si="0"/>
        <v>45</v>
      </c>
      <c r="BW1">
        <f t="shared" si="0"/>
        <v>46</v>
      </c>
      <c r="BX1">
        <f t="shared" si="0"/>
        <v>47</v>
      </c>
      <c r="BY1">
        <f t="shared" si="0"/>
        <v>48</v>
      </c>
      <c r="BZ1">
        <f t="shared" si="0"/>
        <v>49</v>
      </c>
      <c r="CA1">
        <f t="shared" si="0"/>
        <v>50</v>
      </c>
      <c r="CB1">
        <f t="shared" si="0"/>
        <v>51</v>
      </c>
      <c r="CC1">
        <f t="shared" si="0"/>
        <v>52</v>
      </c>
      <c r="CD1">
        <f t="shared" si="0"/>
        <v>53</v>
      </c>
      <c r="CE1">
        <f t="shared" si="0"/>
        <v>54</v>
      </c>
      <c r="CF1">
        <f t="shared" si="0"/>
        <v>55</v>
      </c>
      <c r="CG1">
        <f t="shared" si="0"/>
        <v>56</v>
      </c>
      <c r="CH1">
        <f t="shared" si="0"/>
        <v>57</v>
      </c>
      <c r="CI1">
        <f t="shared" si="0"/>
        <v>58</v>
      </c>
      <c r="CJ1">
        <f t="shared" si="0"/>
        <v>59</v>
      </c>
      <c r="CK1">
        <f t="shared" si="0"/>
        <v>60</v>
      </c>
      <c r="CL1">
        <f t="shared" si="0"/>
        <v>61</v>
      </c>
      <c r="CM1">
        <f t="shared" si="0"/>
        <v>62</v>
      </c>
      <c r="CN1">
        <f t="shared" si="0"/>
        <v>63</v>
      </c>
      <c r="CO1">
        <f t="shared" si="0"/>
        <v>64</v>
      </c>
      <c r="CP1">
        <f t="shared" si="0"/>
        <v>65</v>
      </c>
      <c r="CQ1">
        <f t="shared" si="0"/>
        <v>66</v>
      </c>
      <c r="CR1">
        <f t="shared" si="0"/>
        <v>67</v>
      </c>
      <c r="CS1">
        <f t="shared" si="0"/>
        <v>68</v>
      </c>
      <c r="CT1">
        <f t="shared" ref="CT1:CW1" si="1">COLUMN()-29</f>
        <v>69</v>
      </c>
      <c r="CU1">
        <f t="shared" si="1"/>
        <v>70</v>
      </c>
      <c r="CW1">
        <f t="shared" si="1"/>
        <v>72</v>
      </c>
      <c r="DE1" t="s">
        <v>1127</v>
      </c>
      <c r="ED1">
        <v>2</v>
      </c>
    </row>
    <row r="2" spans="1:135" ht="15.75" x14ac:dyDescent="0.25">
      <c r="A2" s="137">
        <f>MAX(A3:A458)</f>
        <v>190</v>
      </c>
      <c r="B2" s="104" t="s">
        <v>0</v>
      </c>
      <c r="C2" s="10" t="s">
        <v>1</v>
      </c>
      <c r="D2" s="10" t="s">
        <v>2</v>
      </c>
      <c r="E2" s="10" t="s">
        <v>3</v>
      </c>
      <c r="F2" s="10" t="s">
        <v>4</v>
      </c>
      <c r="G2" s="105" t="s">
        <v>5</v>
      </c>
      <c r="H2" s="10" t="s">
        <v>6</v>
      </c>
      <c r="I2" s="10" t="s">
        <v>7</v>
      </c>
      <c r="J2" s="10" t="s">
        <v>8</v>
      </c>
      <c r="K2" s="10" t="s">
        <v>9</v>
      </c>
      <c r="L2" s="10" t="s">
        <v>10</v>
      </c>
      <c r="M2" s="10" t="s">
        <v>11</v>
      </c>
      <c r="N2" s="5" t="s">
        <v>12</v>
      </c>
      <c r="O2" s="5" t="s">
        <v>13</v>
      </c>
      <c r="P2" s="10" t="s">
        <v>14</v>
      </c>
      <c r="Q2" s="8" t="s">
        <v>15</v>
      </c>
      <c r="R2" s="8" t="s">
        <v>16</v>
      </c>
      <c r="S2" s="8" t="s">
        <v>17</v>
      </c>
      <c r="T2" s="8" t="s">
        <v>18</v>
      </c>
      <c r="U2" s="8" t="s">
        <v>19</v>
      </c>
      <c r="V2" s="8" t="s">
        <v>20</v>
      </c>
      <c r="W2" s="9" t="s">
        <v>21</v>
      </c>
      <c r="X2" s="8" t="s">
        <v>22</v>
      </c>
      <c r="Y2" s="8" t="s">
        <v>23</v>
      </c>
      <c r="Z2" s="8" t="s">
        <v>24</v>
      </c>
      <c r="AA2" s="8" t="s">
        <v>25</v>
      </c>
      <c r="AB2" s="8" t="s">
        <v>26</v>
      </c>
      <c r="AC2" s="8" t="s">
        <v>27</v>
      </c>
      <c r="AD2" s="8" t="s">
        <v>1111</v>
      </c>
      <c r="AE2" s="8">
        <v>1</v>
      </c>
      <c r="AF2" s="106" t="s">
        <v>1113</v>
      </c>
      <c r="AG2" s="106" t="s">
        <v>1114</v>
      </c>
      <c r="AH2" s="106" t="s">
        <v>1123</v>
      </c>
      <c r="AI2" s="107" t="s">
        <v>1118</v>
      </c>
      <c r="AJ2" s="107" t="s">
        <v>1112</v>
      </c>
      <c r="AK2" s="106" t="s">
        <v>1124</v>
      </c>
      <c r="AL2" s="120" t="s">
        <v>1119</v>
      </c>
      <c r="AM2" s="120" t="s">
        <v>1120</v>
      </c>
      <c r="AN2" s="120" t="s">
        <v>1121</v>
      </c>
      <c r="AO2" s="121" t="s">
        <v>1125</v>
      </c>
      <c r="AP2" s="108" t="s">
        <v>940</v>
      </c>
      <c r="AQ2" s="108" t="s">
        <v>1017</v>
      </c>
      <c r="AR2" s="19" t="s">
        <v>447</v>
      </c>
      <c r="AS2" s="19" t="s">
        <v>448</v>
      </c>
      <c r="AT2" s="19" t="s">
        <v>449</v>
      </c>
      <c r="AU2" s="19" t="s">
        <v>450</v>
      </c>
      <c r="AV2" s="97" t="s">
        <v>943</v>
      </c>
      <c r="AW2" s="19" t="s">
        <v>451</v>
      </c>
      <c r="AX2" s="19" t="s">
        <v>396</v>
      </c>
      <c r="AY2" s="19" t="s">
        <v>452</v>
      </c>
      <c r="AZ2" s="19" t="s">
        <v>453</v>
      </c>
      <c r="BA2" s="19" t="s">
        <v>454</v>
      </c>
      <c r="BB2" s="19" t="s">
        <v>455</v>
      </c>
      <c r="BC2" s="12" t="s">
        <v>456</v>
      </c>
      <c r="BD2" s="12" t="s">
        <v>457</v>
      </c>
      <c r="BE2" s="12" t="s">
        <v>458</v>
      </c>
      <c r="BF2" s="19" t="s">
        <v>459</v>
      </c>
      <c r="BG2" s="19" t="s">
        <v>460</v>
      </c>
      <c r="BH2" s="19" t="s">
        <v>461</v>
      </c>
      <c r="BI2" s="19" t="s">
        <v>462</v>
      </c>
      <c r="BJ2" s="19" t="s">
        <v>48</v>
      </c>
      <c r="BK2" s="12" t="s">
        <v>463</v>
      </c>
      <c r="BL2" s="19" t="s">
        <v>464</v>
      </c>
      <c r="BM2" s="20" t="s">
        <v>465</v>
      </c>
      <c r="BN2" s="79" t="s">
        <v>466</v>
      </c>
      <c r="BO2" s="12" t="s">
        <v>467</v>
      </c>
      <c r="BP2" s="12" t="s">
        <v>468</v>
      </c>
      <c r="BQ2" s="108" t="s">
        <v>945</v>
      </c>
      <c r="BR2" s="12" t="s">
        <v>800</v>
      </c>
      <c r="BS2" s="12" t="s">
        <v>888</v>
      </c>
      <c r="BT2" s="12" t="s">
        <v>944</v>
      </c>
      <c r="BU2" s="104" t="s">
        <v>0</v>
      </c>
      <c r="BV2" s="109" t="s">
        <v>946</v>
      </c>
      <c r="BW2" s="8" t="s">
        <v>1</v>
      </c>
      <c r="BX2" s="8" t="s">
        <v>2</v>
      </c>
      <c r="BY2" s="9" t="s">
        <v>42</v>
      </c>
      <c r="BZ2" s="9" t="s">
        <v>21</v>
      </c>
      <c r="CA2" s="10" t="s">
        <v>43</v>
      </c>
      <c r="CB2" s="49" t="s">
        <v>44</v>
      </c>
      <c r="CC2" s="10" t="s">
        <v>45</v>
      </c>
      <c r="CD2" s="10" t="s">
        <v>46</v>
      </c>
      <c r="CE2" s="10" t="s">
        <v>47</v>
      </c>
      <c r="CF2" s="10" t="s">
        <v>48</v>
      </c>
      <c r="CG2" s="10" t="s">
        <v>49</v>
      </c>
      <c r="CH2" s="10" t="s">
        <v>50</v>
      </c>
      <c r="CI2" s="10" t="s">
        <v>51</v>
      </c>
      <c r="CJ2" s="10" t="s">
        <v>52</v>
      </c>
      <c r="CK2" s="10" t="s">
        <v>53</v>
      </c>
      <c r="CL2" s="8" t="s">
        <v>54</v>
      </c>
      <c r="CM2" s="8" t="s">
        <v>55</v>
      </c>
      <c r="CN2" s="9" t="s">
        <v>56</v>
      </c>
      <c r="CO2" s="9" t="s">
        <v>22</v>
      </c>
      <c r="CP2" s="9" t="s">
        <v>23</v>
      </c>
      <c r="CQ2" s="9" t="s">
        <v>24</v>
      </c>
      <c r="CR2" s="9" t="s">
        <v>25</v>
      </c>
      <c r="CS2" s="9" t="s">
        <v>26</v>
      </c>
      <c r="CT2" s="9" t="s">
        <v>27</v>
      </c>
      <c r="CU2" s="9" t="s">
        <v>54</v>
      </c>
      <c r="CV2" s="9">
        <v>4</v>
      </c>
      <c r="CW2" s="9" t="s">
        <v>47</v>
      </c>
      <c r="CX2" s="9" t="str">
        <f t="shared" ref="CX2:CX3" si="2">E2</f>
        <v>FinishSize</v>
      </c>
      <c r="CY2" s="9" t="str">
        <f t="shared" ref="CY2:CY3" si="3">F2</f>
        <v>BindingType</v>
      </c>
      <c r="CZ2" s="9" t="s">
        <v>1115</v>
      </c>
      <c r="DA2" s="9" t="s">
        <v>1116</v>
      </c>
      <c r="DB2" s="9" t="s">
        <v>1117</v>
      </c>
      <c r="DC2" s="118" t="s">
        <v>1110</v>
      </c>
      <c r="DD2" s="118" t="s">
        <v>0</v>
      </c>
      <c r="DE2" s="8" t="s">
        <v>1</v>
      </c>
      <c r="DF2" s="8" t="s">
        <v>2</v>
      </c>
      <c r="DG2" s="9" t="s">
        <v>42</v>
      </c>
      <c r="DH2" s="9" t="s">
        <v>21</v>
      </c>
      <c r="DI2" s="10" t="s">
        <v>43</v>
      </c>
      <c r="DJ2" s="49" t="s">
        <v>44</v>
      </c>
      <c r="DK2" s="10" t="s">
        <v>45</v>
      </c>
      <c r="DL2" s="10" t="s">
        <v>46</v>
      </c>
      <c r="DM2" s="10" t="s">
        <v>47</v>
      </c>
      <c r="DN2" s="10" t="s">
        <v>48</v>
      </c>
      <c r="DO2" s="10" t="s">
        <v>49</v>
      </c>
      <c r="DP2" s="10" t="s">
        <v>50</v>
      </c>
      <c r="DQ2" s="10" t="s">
        <v>51</v>
      </c>
      <c r="DR2" s="10" t="s">
        <v>52</v>
      </c>
      <c r="DS2" s="10" t="s">
        <v>53</v>
      </c>
      <c r="DT2" s="8" t="s">
        <v>54</v>
      </c>
      <c r="DU2" s="8" t="s">
        <v>55</v>
      </c>
      <c r="DV2" s="9" t="s">
        <v>56</v>
      </c>
      <c r="DW2" s="9" t="s">
        <v>22</v>
      </c>
      <c r="DX2" s="9" t="s">
        <v>23</v>
      </c>
      <c r="DY2" s="9" t="s">
        <v>24</v>
      </c>
      <c r="DZ2" s="9" t="s">
        <v>25</v>
      </c>
      <c r="EA2" s="9" t="s">
        <v>26</v>
      </c>
      <c r="EB2" s="9" t="s">
        <v>27</v>
      </c>
      <c r="EC2" s="87" t="s">
        <v>1154</v>
      </c>
      <c r="ED2" s="87" t="s">
        <v>1196</v>
      </c>
      <c r="EE2" s="87" t="s">
        <v>1259</v>
      </c>
    </row>
    <row r="3" spans="1:135" x14ac:dyDescent="0.25">
      <c r="A3" s="83">
        <f>VALUE(B3)</f>
        <v>1</v>
      </c>
      <c r="B3" s="76" t="s">
        <v>577</v>
      </c>
      <c r="C3" s="8" t="str">
        <f>N3</f>
        <v>Writer A4 Premium Mrp 50 [Single line]-76 page</v>
      </c>
      <c r="D3" s="8" t="str">
        <f>C3</f>
        <v>Writer A4 Premium Mrp 50 [Single line]-76 page</v>
      </c>
      <c r="E3" s="8" t="str">
        <f>VLOOKUP(AS3,DefaltMaster!$U$1:$AB$14,8,FALSE)</f>
        <v>*11107</v>
      </c>
      <c r="F3" s="8" t="str">
        <f>VLOOKUP(AX3,DefaltMaster!$H$1:$J$26,3,FALSE)</f>
        <v>*06016</v>
      </c>
      <c r="G3" s="110">
        <v>0</v>
      </c>
      <c r="H3" s="8">
        <v>0</v>
      </c>
      <c r="I3" s="8">
        <v>1001</v>
      </c>
      <c r="J3" s="8"/>
      <c r="K3" s="8" t="str">
        <f>VLOOKUP(AW3,DefaltMaster!$M$1:$N$60,2,FALSE)</f>
        <v>*05035</v>
      </c>
      <c r="L3" s="5" t="s">
        <v>522</v>
      </c>
      <c r="M3" s="8"/>
      <c r="N3" s="111" t="str">
        <f>AP3&amp;" ["&amp;AW3&amp;"]"&amp;"-"&amp;AT3&amp;" page"</f>
        <v>Writer A4 Premium Mrp 50 [Single line]-76 page</v>
      </c>
      <c r="O3" s="111" t="s">
        <v>33</v>
      </c>
      <c r="P3" s="8"/>
      <c r="Q3" s="8" t="s">
        <v>32</v>
      </c>
      <c r="R3" s="8" t="s">
        <v>32</v>
      </c>
      <c r="S3" s="8" t="s">
        <v>32</v>
      </c>
      <c r="T3" s="8" t="s">
        <v>32</v>
      </c>
      <c r="U3" s="8" t="s">
        <v>32</v>
      </c>
      <c r="V3" s="8" t="s">
        <v>32</v>
      </c>
      <c r="W3" s="8" t="s">
        <v>34</v>
      </c>
      <c r="X3" s="76" t="s">
        <v>577</v>
      </c>
      <c r="Y3" s="112" t="s">
        <v>578</v>
      </c>
      <c r="Z3" s="8" t="s">
        <v>32</v>
      </c>
      <c r="AA3" s="8" t="s">
        <v>32</v>
      </c>
      <c r="AB3" s="8" t="s">
        <v>35</v>
      </c>
      <c r="AC3" s="8" t="s">
        <v>35</v>
      </c>
      <c r="AD3" s="113" t="str">
        <f>B3</f>
        <v>000001</v>
      </c>
      <c r="AE3" s="113"/>
      <c r="AF3" s="106" t="str">
        <f>$BS3</f>
        <v>Rulling-Single line-[210 x 290]</v>
      </c>
      <c r="AG3" s="106" t="str">
        <f>VLOOKUP(AF3,UFG_Rulling!$C$1:$AD$38,28,FALSE)</f>
        <v>000211</v>
      </c>
      <c r="AH3" s="128" t="str">
        <f>TEXT(BN3,"###0.000")</f>
        <v>6.333</v>
      </c>
      <c r="AI3" s="114" t="str">
        <f>AQ3&amp;" [Title]"</f>
        <v>Writer A4 Premium Mrp 50 [Title]</v>
      </c>
      <c r="AJ3" s="114" t="str">
        <f>VLOOKUP(AI3,UFG_Title!$C$1:$AD$49,28,FALSE)</f>
        <v>000255</v>
      </c>
      <c r="AK3" s="107" t="str">
        <f>TEXT(1/BF3,"####0.000")</f>
        <v>0.167</v>
      </c>
      <c r="AL3" s="122" t="str">
        <f t="shared" ref="AL3:AL66" si="4">IF(AV3&lt;&gt;"",AV3&amp;"-["&amp;AS3&amp;"]","")</f>
        <v>Index-[210 x 290]</v>
      </c>
      <c r="AM3" s="122" t="str">
        <f>IF(AV3&lt;&gt;"",VLOOKUP(AL3,UFG_Index!$C$1:$AD$17,28,FALSE),"")</f>
        <v>000231</v>
      </c>
      <c r="AN3" s="123" t="str">
        <f>TEXT(AU3/BM3,"###0.000")</f>
        <v>0.333</v>
      </c>
      <c r="AO3" s="129" t="str">
        <f>AN3</f>
        <v>0.333</v>
      </c>
      <c r="AP3" s="13" t="s">
        <v>399</v>
      </c>
      <c r="AQ3" s="13" t="s">
        <v>399</v>
      </c>
      <c r="AR3" s="13">
        <v>1000</v>
      </c>
      <c r="AS3" s="21" t="s">
        <v>433</v>
      </c>
      <c r="AT3" s="13">
        <v>76</v>
      </c>
      <c r="AU3" s="13">
        <v>4</v>
      </c>
      <c r="AV3" s="13" t="s">
        <v>450</v>
      </c>
      <c r="AW3" s="22" t="s">
        <v>469</v>
      </c>
      <c r="AX3" s="22" t="s">
        <v>470</v>
      </c>
      <c r="AY3" s="13">
        <v>10</v>
      </c>
      <c r="AZ3" s="13">
        <v>50</v>
      </c>
      <c r="BA3" s="13" t="s">
        <v>1244</v>
      </c>
      <c r="BB3" s="13" t="s">
        <v>471</v>
      </c>
      <c r="BC3" s="13" t="s">
        <v>1245</v>
      </c>
      <c r="BD3" s="13">
        <v>280</v>
      </c>
      <c r="BE3" s="14" t="s">
        <v>472</v>
      </c>
      <c r="BF3" s="14">
        <v>6</v>
      </c>
      <c r="BG3" s="15">
        <f t="shared" ref="BG3:BG183" si="5">IF(BD3=0,0,AR3/BF3)</f>
        <v>166.66666666666666</v>
      </c>
      <c r="BH3" s="23">
        <f t="shared" ref="BH3:BH183" si="6">LEFT(BE3,4)/1000*RIGHT(BE3,3)/1000*BD3/1000*BG3/1000</f>
        <v>3.5317333333333333E-2</v>
      </c>
      <c r="BI3" s="13" t="s">
        <v>473</v>
      </c>
      <c r="BJ3" s="13">
        <v>64</v>
      </c>
      <c r="BK3" s="138">
        <v>88</v>
      </c>
      <c r="BL3" s="13">
        <v>42</v>
      </c>
      <c r="BM3" s="21">
        <v>12</v>
      </c>
      <c r="BN3" s="16">
        <f t="shared" ref="BN3:BN183" si="7">AT3/BM3</f>
        <v>6.333333333333333</v>
      </c>
      <c r="BO3" s="16">
        <f t="shared" ref="BO3:BO183" si="8">BK3/100*BL3/100*BJ3/1000*BN3*AR3/1000</f>
        <v>0.14981119999999998</v>
      </c>
      <c r="BP3" s="17">
        <f>+AR3*(AT3+AU3)/BM3</f>
        <v>6666.666666666667</v>
      </c>
      <c r="BQ3" s="13" t="str">
        <f>VLOOKUP($AP3,[1]Item!$AL$2:$BX$192,BQ$1,FALSE)</f>
        <v>Writer A4 Premium Mrp 50</v>
      </c>
      <c r="BR3" s="8" t="str">
        <f>TEXT(BK3,"00.00")&amp;"X"&amp;TEXT(BL3,"00.00")</f>
        <v>88.00X42.00</v>
      </c>
      <c r="BS3" s="8" t="str">
        <f>"Rulling-"&amp;AW3&amp;"-["&amp;AS3&amp;"]"</f>
        <v>Rulling-Single line-[210 x 290]</v>
      </c>
      <c r="BT3" s="8" t="str">
        <f>AV3&amp;"-["&amp;AS3&amp;"]"</f>
        <v>Index-[210 x 290]</v>
      </c>
      <c r="BU3" s="76" t="s">
        <v>577</v>
      </c>
      <c r="BV3" s="109">
        <f>AU3/BM3</f>
        <v>0.33333333333333331</v>
      </c>
      <c r="BW3" s="115" t="str">
        <f t="shared" ref="BW3:BW66" si="9">IF(BY3="S",CONCATENATE(CG3,"-",CF3,"gsm-",TEXT(CC3,"00.00"),"X",TEXT(CD3,"00.00"),"in²-(",TEXT(CA3,"00.00"),"X",TEXT(CB3,"00.00"),"cm²)-",CI3,"kg-",CH3),CONCATENATE(CG3,"-",CF3,"gsm-",TEXT(CD3,"00.00"),"in-(",TEXT(CB3,"00.00"),"cm)-Reel-",CH3))</f>
        <v>Trident-64gsm-34.65in-(88.00cm)-Reel-Super Line</v>
      </c>
      <c r="BX3" s="115" t="str">
        <f t="shared" ref="BX3:BX66" si="10">IF(BY3="S",CONCATENATE(CG3,"-",CF3,"gsm-",TEXT(CC3,"00.00"),"X",TEXT(CD3,"00.00"),"in²-(",TEXT(CA3,"00.00"),"X",TEXT(CB3,"00.00"),"cm²)-",CI3,"kg-",CH3),CONCATENATE(CG3,"-",CF3,"gsm-",TEXT(CD3,"00.00"),"in-(",TEXT(CB3,"00.00"),"cm)-Reel-",CH3))</f>
        <v>Trident-64gsm-34.65in-(88.00cm)-Reel-Super Line</v>
      </c>
      <c r="BY3" s="8" t="s">
        <v>541</v>
      </c>
      <c r="BZ3" s="8" t="s">
        <v>540</v>
      </c>
      <c r="CA3" s="115">
        <f>BL3</f>
        <v>42</v>
      </c>
      <c r="CB3" s="115">
        <f>BK3</f>
        <v>88</v>
      </c>
      <c r="CC3" s="115">
        <f>ROUND(CA3/2.54,2)</f>
        <v>16.54</v>
      </c>
      <c r="CD3" s="115">
        <f>ROUND(CB3/2.54,2)</f>
        <v>34.65</v>
      </c>
      <c r="CE3" s="5" t="s">
        <v>83</v>
      </c>
      <c r="CF3" s="8">
        <f>BJ3</f>
        <v>64</v>
      </c>
      <c r="CG3" s="98" t="str">
        <f>BI3</f>
        <v>Trident</v>
      </c>
      <c r="CH3" s="99" t="str">
        <f>VLOOKUP(CG3,PaperMaster!$AA$1:$AB$10,2,FALSE)</f>
        <v>Super Line</v>
      </c>
      <c r="CI3" s="115">
        <f t="shared" ref="CI3:CI66" si="11">ROUND(IF(CE3="*15002",ROUND(CC3*CD3*CF3/3100,3)/5,ROUND(CC3*CD3*CF3/3100,3)),3)</f>
        <v>11.832000000000001</v>
      </c>
      <c r="CJ3" s="115">
        <f t="shared" ref="CJ3:CJ66" si="12">ROUND(50/CI3,0)</f>
        <v>4</v>
      </c>
      <c r="CK3" s="99">
        <v>70</v>
      </c>
      <c r="CL3" s="115" t="s">
        <v>76</v>
      </c>
      <c r="CM3" s="115">
        <v>1.35</v>
      </c>
      <c r="CN3" s="99" t="s">
        <v>576</v>
      </c>
      <c r="CO3" s="116" t="s">
        <v>577</v>
      </c>
      <c r="CP3" s="117" t="s">
        <v>578</v>
      </c>
      <c r="CQ3" s="99" t="s">
        <v>32</v>
      </c>
      <c r="CR3" s="99" t="s">
        <v>32</v>
      </c>
      <c r="CS3" s="99" t="s">
        <v>35</v>
      </c>
      <c r="CT3" s="99" t="s">
        <v>35</v>
      </c>
      <c r="CU3" s="8" t="s">
        <v>73</v>
      </c>
      <c r="CV3" s="8"/>
      <c r="CW3" s="8"/>
      <c r="CX3" s="8" t="str">
        <f t="shared" si="2"/>
        <v>*11107</v>
      </c>
      <c r="CY3" s="8" t="str">
        <f t="shared" si="3"/>
        <v>*06016</v>
      </c>
      <c r="CZ3" s="8" t="str">
        <f>VLOOKUP(BW3,PaperMaster!$AD$2:$BB$200,25,FALSE)</f>
        <v>*00036</v>
      </c>
      <c r="DA3" s="31" t="str">
        <f>CZ3</f>
        <v>*00036</v>
      </c>
      <c r="DB3" s="31" t="str">
        <f>EC3</f>
        <v>*00010</v>
      </c>
      <c r="DC3" s="119" t="str">
        <f>VLOOKUP(AI3,UFG_Title!$C$3:$AD$49,28,FALSE)</f>
        <v>000255</v>
      </c>
      <c r="DD3" s="119"/>
      <c r="DE3" s="115" t="str">
        <f t="shared" ref="DE3" si="13">IF(DG3="S",CONCATENATE(DO3,"-",DN3,"gsm-",TEXT(DK3,"00.00"),"X",TEXT(DL3,"00.00"),"in²-(",TEXT(DI3,"00.00"),"X",TEXT(DJ3,"00.00"),"cm²)-",DQ3,"kg-",DP3),CONCATENATE(DO3,"-",DN3,"gsm-",TEXT(DL3,"00.00"),"in-(",TEXT(DJ3,"00.00"),"cm)-Reel-",DP3))</f>
        <v>Board-280gsm-34.65X33.86in²-(88.00X86.00cm²)-21.194kg-WB</v>
      </c>
      <c r="DF3" s="115" t="str">
        <f t="shared" ref="DF3" si="14">IF(DG3="S",CONCATENATE(DO3,"-",DN3,"gsm-",TEXT(DK3,"00.00"),"X",TEXT(DL3,"00.00"),"in²-(",TEXT(DI3,"00.00"),"X",TEXT(DJ3,"00.00"),"cm²)-",DQ3,"kg-",DP3),CONCATENATE(DO3,"-",DN3,"gsm-",TEXT(DL3,"00.00"),"in-(",TEXT(DJ3,"00.00"),"cm)-Reel-",DP3))</f>
        <v>Board-280gsm-34.65X33.86in²-(88.00X86.00cm²)-21.194kg-WB</v>
      </c>
      <c r="DG3" s="8" t="s">
        <v>1128</v>
      </c>
      <c r="DH3" s="8" t="str">
        <f>IF(DO3="Board","B","P")</f>
        <v>B</v>
      </c>
      <c r="DI3" s="115">
        <f>LEFT(BE3,3)/10</f>
        <v>88</v>
      </c>
      <c r="DJ3" s="115">
        <f>RIGHT(BE3,3)/10</f>
        <v>86</v>
      </c>
      <c r="DK3" s="115">
        <f>ROUND(DI3/2.54,2)</f>
        <v>34.65</v>
      </c>
      <c r="DL3" s="115">
        <f>ROUND(DJ3/2.54,2)</f>
        <v>33.86</v>
      </c>
      <c r="DM3" s="5" t="s">
        <v>58</v>
      </c>
      <c r="DN3" s="8">
        <f>BD3</f>
        <v>280</v>
      </c>
      <c r="DO3" s="134" t="str">
        <f>IF(BC3="Cromo","Paper","Board")</f>
        <v>Board</v>
      </c>
      <c r="DP3" s="99" t="str">
        <f>BC3</f>
        <v>WB</v>
      </c>
      <c r="DQ3" s="115">
        <f t="shared" ref="DQ3" si="15">ROUND(IF(DM3="*15002",ROUND(DK3*DL3*DN3/3100,3)/5,ROUND(DK3*DL3*DN3/3100,3)),3)</f>
        <v>21.193999999999999</v>
      </c>
      <c r="DR3" s="115">
        <f t="shared" ref="DR3" si="16">ROUND(50/DQ3,0)</f>
        <v>2</v>
      </c>
      <c r="DS3" s="99">
        <v>70</v>
      </c>
      <c r="DT3" s="115" t="s">
        <v>76</v>
      </c>
      <c r="DU3" s="115">
        <v>1.35</v>
      </c>
      <c r="DV3" s="99" t="s">
        <v>576</v>
      </c>
      <c r="DW3" s="116" t="s">
        <v>577</v>
      </c>
      <c r="DX3" s="117" t="s">
        <v>578</v>
      </c>
      <c r="DY3" s="99" t="s">
        <v>32</v>
      </c>
      <c r="DZ3" s="99" t="s">
        <v>32</v>
      </c>
      <c r="EA3" s="99" t="s">
        <v>35</v>
      </c>
      <c r="EB3" s="99" t="s">
        <v>35</v>
      </c>
      <c r="EC3" t="str">
        <f>VLOOKUP(DE3,PaperMaster!$BH$3:$CF$30,25,FALSE)</f>
        <v>*00010</v>
      </c>
      <c r="ED3" s="13" t="str">
        <f>VLOOKUP($AP3,[1]Item!$AL$2:$BX$192,ED$1,FALSE)</f>
        <v>Premium</v>
      </c>
      <c r="EE3">
        <f>LEN(C3)</f>
        <v>46</v>
      </c>
    </row>
    <row r="4" spans="1:135" x14ac:dyDescent="0.25">
      <c r="A4" s="83">
        <f t="shared" ref="A4:A67" si="17">VALUE(B4)</f>
        <v>2</v>
      </c>
      <c r="B4" s="76" t="s">
        <v>621</v>
      </c>
      <c r="C4" s="8" t="str">
        <f t="shared" ref="C4:C67" si="18">N4</f>
        <v>Writer A4 Premium Mrp 50 [Unrulled]-76 page</v>
      </c>
      <c r="D4" s="8" t="str">
        <f t="shared" ref="D4:D67" si="19">C4</f>
        <v>Writer A4 Premium Mrp 50 [Unrulled]-76 page</v>
      </c>
      <c r="E4" s="8" t="str">
        <f>VLOOKUP(AS4,DefaltMaster!$U$1:$AB$14,8,FALSE)</f>
        <v>*11107</v>
      </c>
      <c r="F4" s="8" t="str">
        <f>VLOOKUP(AX4,DefaltMaster!$H$1:$J$26,3,FALSE)</f>
        <v>*06016</v>
      </c>
      <c r="G4" s="110">
        <v>0</v>
      </c>
      <c r="H4" s="8">
        <v>0</v>
      </c>
      <c r="I4" s="8">
        <v>1002</v>
      </c>
      <c r="J4" s="8"/>
      <c r="K4" s="8" t="str">
        <f>VLOOKUP(AW4,DefaltMaster!$M$1:$N$60,2,FALSE)</f>
        <v>*05036</v>
      </c>
      <c r="L4" s="5" t="s">
        <v>522</v>
      </c>
      <c r="M4" s="8"/>
      <c r="N4" s="111" t="str">
        <f t="shared" ref="N4:N67" si="20">AP4&amp;" ["&amp;AW4&amp;"]"&amp;"-"&amp;AT4&amp;" page"</f>
        <v>Writer A4 Premium Mrp 50 [Unrulled]-76 page</v>
      </c>
      <c r="O4" s="111" t="s">
        <v>33</v>
      </c>
      <c r="P4" s="8"/>
      <c r="Q4" s="8" t="s">
        <v>32</v>
      </c>
      <c r="R4" s="8" t="s">
        <v>32</v>
      </c>
      <c r="S4" s="8" t="s">
        <v>32</v>
      </c>
      <c r="T4" s="8" t="s">
        <v>32</v>
      </c>
      <c r="U4" s="8" t="s">
        <v>32</v>
      </c>
      <c r="V4" s="8" t="s">
        <v>32</v>
      </c>
      <c r="W4" s="8" t="s">
        <v>34</v>
      </c>
      <c r="X4" s="76" t="s">
        <v>577</v>
      </c>
      <c r="Y4" s="112" t="s">
        <v>578</v>
      </c>
      <c r="Z4" s="8" t="s">
        <v>32</v>
      </c>
      <c r="AA4" s="8" t="s">
        <v>32</v>
      </c>
      <c r="AB4" s="8" t="s">
        <v>35</v>
      </c>
      <c r="AC4" s="8" t="s">
        <v>35</v>
      </c>
      <c r="AD4" s="113" t="str">
        <f t="shared" ref="AD4:AD67" si="21">B4</f>
        <v>000002</v>
      </c>
      <c r="AE4" s="113"/>
      <c r="AF4" s="106" t="str">
        <f t="shared" ref="AF4:AF67" si="22">$BS4</f>
        <v>Rulling-Unrulled-[210 x 290]</v>
      </c>
      <c r="AG4" s="106" t="str">
        <f>VLOOKUP(AF4,UFG_Rulling!$C$1:$AD$38,28,FALSE)</f>
        <v>000214</v>
      </c>
      <c r="AH4" s="128" t="str">
        <f t="shared" ref="AH4:AH67" si="23">TEXT(BN4,"###0.000")</f>
        <v>6.333</v>
      </c>
      <c r="AI4" s="114" t="str">
        <f t="shared" ref="AI4:AI67" si="24">AQ4&amp;" [Title]"</f>
        <v>Writer A4 Premium Mrp 50 [Title]</v>
      </c>
      <c r="AJ4" s="114" t="str">
        <f>VLOOKUP(AI4,UFG_Title!$C$1:$AD$49,28,FALSE)</f>
        <v>000255</v>
      </c>
      <c r="AK4" s="107" t="str">
        <f t="shared" ref="AK4:AK67" si="25">TEXT(1/BF4,"####0.000")</f>
        <v>0.167</v>
      </c>
      <c r="AL4" s="122" t="str">
        <f t="shared" si="4"/>
        <v>Index-[210 x 290]</v>
      </c>
      <c r="AM4" s="122" t="str">
        <f>IF(AV4&lt;&gt;"",VLOOKUP(AL4,UFG_Index!$C$1:$AD$17,28,FALSE),"")</f>
        <v>000231</v>
      </c>
      <c r="AN4" s="123" t="str">
        <f t="shared" ref="AN4:AN67" si="26">TEXT(AU4/BM4,"###0.000")</f>
        <v>0.333</v>
      </c>
      <c r="AO4" s="129" t="str">
        <f t="shared" ref="AO4:AO67" si="27">AN4</f>
        <v>0.333</v>
      </c>
      <c r="AP4" s="13" t="s">
        <v>399</v>
      </c>
      <c r="AQ4" s="13" t="s">
        <v>399</v>
      </c>
      <c r="AR4" s="13">
        <v>1000</v>
      </c>
      <c r="AS4" s="21" t="s">
        <v>433</v>
      </c>
      <c r="AT4" s="13">
        <v>76</v>
      </c>
      <c r="AU4" s="13">
        <v>4</v>
      </c>
      <c r="AV4" s="13" t="s">
        <v>450</v>
      </c>
      <c r="AW4" s="22" t="s">
        <v>474</v>
      </c>
      <c r="AX4" s="22" t="s">
        <v>470</v>
      </c>
      <c r="AY4" s="13">
        <v>10</v>
      </c>
      <c r="AZ4" s="13">
        <v>50</v>
      </c>
      <c r="BA4" s="13" t="s">
        <v>1244</v>
      </c>
      <c r="BB4" s="13" t="s">
        <v>471</v>
      </c>
      <c r="BC4" s="13" t="s">
        <v>1245</v>
      </c>
      <c r="BD4" s="13">
        <v>280</v>
      </c>
      <c r="BE4" s="14" t="s">
        <v>472</v>
      </c>
      <c r="BF4" s="14">
        <v>6</v>
      </c>
      <c r="BG4" s="15">
        <f t="shared" si="5"/>
        <v>166.66666666666666</v>
      </c>
      <c r="BH4" s="23">
        <f t="shared" si="6"/>
        <v>3.5317333333333333E-2</v>
      </c>
      <c r="BI4" s="13" t="s">
        <v>473</v>
      </c>
      <c r="BJ4" s="13">
        <v>64</v>
      </c>
      <c r="BK4" s="138">
        <v>88</v>
      </c>
      <c r="BL4" s="13">
        <v>42</v>
      </c>
      <c r="BM4" s="21">
        <v>12</v>
      </c>
      <c r="BN4" s="16">
        <f t="shared" si="7"/>
        <v>6.333333333333333</v>
      </c>
      <c r="BO4" s="16">
        <f t="shared" si="8"/>
        <v>0.14981119999999998</v>
      </c>
      <c r="BP4" s="17">
        <f t="shared" ref="BP4:BP183" si="28">+AR4*(AT4+AU4)/BM4</f>
        <v>6666.666666666667</v>
      </c>
      <c r="BQ4" s="13" t="str">
        <f>VLOOKUP($AP4,[1]Item!$AL$2:$BX$192,BQ$1,FALSE)</f>
        <v>Writer A4 Premium Mrp 50</v>
      </c>
      <c r="BR4" s="8" t="str">
        <f t="shared" ref="BR4:BR67" si="29">TEXT(BK4,"00.00")&amp;"X"&amp;TEXT(BL4,"00.00")</f>
        <v>88.00X42.00</v>
      </c>
      <c r="BS4" s="8" t="str">
        <f t="shared" ref="BS4:BS67" si="30">"Rulling-"&amp;AW4&amp;"-["&amp;AS4&amp;"]"</f>
        <v>Rulling-Unrulled-[210 x 290]</v>
      </c>
      <c r="BT4" s="8" t="str">
        <f t="shared" ref="BT4:BT67" si="31">AV4&amp;"-["&amp;AS4&amp;"]"</f>
        <v>Index-[210 x 290]</v>
      </c>
      <c r="BU4" s="76" t="s">
        <v>621</v>
      </c>
      <c r="BV4" s="109">
        <f t="shared" ref="BV4:BV67" si="32">AU4/BM4</f>
        <v>0.33333333333333331</v>
      </c>
      <c r="BW4" s="115" t="str">
        <f t="shared" si="9"/>
        <v>Trident-64gsm-34.65in-(88.00cm)-Reel-Super Line</v>
      </c>
      <c r="BX4" s="115" t="str">
        <f t="shared" si="10"/>
        <v>Trident-64gsm-34.65in-(88.00cm)-Reel-Super Line</v>
      </c>
      <c r="BY4" s="8" t="s">
        <v>541</v>
      </c>
      <c r="BZ4" s="8" t="s">
        <v>540</v>
      </c>
      <c r="CA4" s="115">
        <f t="shared" ref="CA4:CA67" si="33">BL4</f>
        <v>42</v>
      </c>
      <c r="CB4" s="115">
        <f t="shared" ref="CB4:CB67" si="34">BK4</f>
        <v>88</v>
      </c>
      <c r="CC4" s="115">
        <f t="shared" ref="CC4:CC67" si="35">ROUND(CA4/2.54,2)</f>
        <v>16.54</v>
      </c>
      <c r="CD4" s="115">
        <f t="shared" ref="CD4:CD67" si="36">ROUND(CB4/2.54,2)</f>
        <v>34.65</v>
      </c>
      <c r="CE4" s="5" t="s">
        <v>83</v>
      </c>
      <c r="CF4" s="8">
        <f t="shared" ref="CF4:CF67" si="37">BJ4</f>
        <v>64</v>
      </c>
      <c r="CG4" s="98" t="str">
        <f t="shared" ref="CG4:CG67" si="38">BI4</f>
        <v>Trident</v>
      </c>
      <c r="CH4" s="99" t="str">
        <f>VLOOKUP(CG4,PaperMaster!$AA$1:$AB$10,2,FALSE)</f>
        <v>Super Line</v>
      </c>
      <c r="CI4" s="115">
        <f t="shared" si="11"/>
        <v>11.832000000000001</v>
      </c>
      <c r="CJ4" s="115">
        <f t="shared" si="12"/>
        <v>4</v>
      </c>
      <c r="CK4" s="99">
        <v>70</v>
      </c>
      <c r="CL4" s="115" t="s">
        <v>76</v>
      </c>
      <c r="CM4" s="115">
        <v>1.35</v>
      </c>
      <c r="CN4" s="99" t="s">
        <v>576</v>
      </c>
      <c r="CO4" s="116" t="s">
        <v>577</v>
      </c>
      <c r="CP4" s="117" t="s">
        <v>578</v>
      </c>
      <c r="CQ4" s="99" t="s">
        <v>32</v>
      </c>
      <c r="CR4" s="99" t="s">
        <v>32</v>
      </c>
      <c r="CS4" s="99" t="s">
        <v>35</v>
      </c>
      <c r="CT4" s="99" t="s">
        <v>35</v>
      </c>
      <c r="CU4" s="8" t="s">
        <v>73</v>
      </c>
      <c r="CV4" s="8"/>
      <c r="CW4" s="8"/>
      <c r="CX4" s="8" t="str">
        <f t="shared" ref="CX4:CX67" si="39">E4</f>
        <v>*11107</v>
      </c>
      <c r="CY4" s="8" t="str">
        <f t="shared" ref="CY4:CY67" si="40">F4</f>
        <v>*06016</v>
      </c>
      <c r="CZ4" s="8" t="str">
        <f>VLOOKUP(BW4,PaperMaster!$AD$2:$BB$200,25,FALSE)</f>
        <v>*00036</v>
      </c>
      <c r="DA4" s="31" t="str">
        <f t="shared" ref="DA4:DA67" si="41">CZ4</f>
        <v>*00036</v>
      </c>
      <c r="DB4" s="31" t="str">
        <f t="shared" ref="DB4:DB67" si="42">EC4</f>
        <v>*00010</v>
      </c>
      <c r="DC4" s="119" t="str">
        <f>VLOOKUP(AI4,UFG_Title!$C$3:$AD$49,28,FALSE)</f>
        <v>000255</v>
      </c>
      <c r="DD4" s="119"/>
      <c r="DE4" s="115" t="str">
        <f t="shared" ref="DE4:DE67" si="43">IF(DG4="S",CONCATENATE(DO4,"-",DN4,"gsm-",TEXT(DK4,"00.00"),"X",TEXT(DL4,"00.00"),"in²-(",TEXT(DI4,"00.00"),"X",TEXT(DJ4,"00.00"),"cm²)-",DQ4,"kg-",DP4),CONCATENATE(DO4,"-",DN4,"gsm-",TEXT(DL4,"00.00"),"in-(",TEXT(DJ4,"00.00"),"cm)-Reel-",DP4))</f>
        <v>Board-280gsm-34.65X33.86in²-(88.00X86.00cm²)-21.194kg-WB</v>
      </c>
      <c r="DF4" s="115" t="str">
        <f t="shared" ref="DF4:DF67" si="44">IF(DG4="S",CONCATENATE(DO4,"-",DN4,"gsm-",TEXT(DK4,"00.00"),"X",TEXT(DL4,"00.00"),"in²-(",TEXT(DI4,"00.00"),"X",TEXT(DJ4,"00.00"),"cm²)-",DQ4,"kg-",DP4),CONCATENATE(DO4,"-",DN4,"gsm-",TEXT(DL4,"00.00"),"in-(",TEXT(DJ4,"00.00"),"cm)-Reel-",DP4))</f>
        <v>Board-280gsm-34.65X33.86in²-(88.00X86.00cm²)-21.194kg-WB</v>
      </c>
      <c r="DG4" s="8" t="s">
        <v>1128</v>
      </c>
      <c r="DH4" s="8" t="str">
        <f t="shared" ref="DH4:DH67" si="45">IF(DO4="Board","B","P")</f>
        <v>B</v>
      </c>
      <c r="DI4" s="115">
        <f t="shared" ref="DI4:DI67" si="46">LEFT(BE4,3)/10</f>
        <v>88</v>
      </c>
      <c r="DJ4" s="115">
        <f t="shared" ref="DJ4:DJ67" si="47">RIGHT(BE4,3)/10</f>
        <v>86</v>
      </c>
      <c r="DK4" s="115">
        <f t="shared" ref="DK4:DK67" si="48">ROUND(DI4/2.54,2)</f>
        <v>34.65</v>
      </c>
      <c r="DL4" s="115">
        <f t="shared" ref="DL4:DL67" si="49">ROUND(DJ4/2.54,2)</f>
        <v>33.86</v>
      </c>
      <c r="DM4" s="5" t="s">
        <v>58</v>
      </c>
      <c r="DN4" s="8">
        <f t="shared" ref="DN4:DN67" si="50">BD4</f>
        <v>280</v>
      </c>
      <c r="DO4" s="134" t="str">
        <f t="shared" ref="DO4:DO67" si="51">IF(BC4="Cromo","Paper","Board")</f>
        <v>Board</v>
      </c>
      <c r="DP4" s="99" t="str">
        <f t="shared" ref="DP4:DP67" si="52">BC4</f>
        <v>WB</v>
      </c>
      <c r="DQ4" s="115">
        <f t="shared" ref="DQ4:DQ67" si="53">ROUND(IF(DM4="*15002",ROUND(DK4*DL4*DN4/3100,3)/5,ROUND(DK4*DL4*DN4/3100,3)),3)</f>
        <v>21.193999999999999</v>
      </c>
      <c r="DR4" s="115">
        <f t="shared" ref="DR4:DR67" si="54">ROUND(50/DQ4,0)</f>
        <v>2</v>
      </c>
      <c r="DS4" s="99">
        <v>70</v>
      </c>
      <c r="DT4" s="115" t="s">
        <v>76</v>
      </c>
      <c r="DU4" s="115">
        <v>1.35</v>
      </c>
      <c r="DV4" s="99" t="s">
        <v>576</v>
      </c>
      <c r="DW4" s="116" t="s">
        <v>577</v>
      </c>
      <c r="DX4" s="117" t="s">
        <v>578</v>
      </c>
      <c r="DY4" s="99" t="s">
        <v>32</v>
      </c>
      <c r="DZ4" s="99" t="s">
        <v>32</v>
      </c>
      <c r="EA4" s="99" t="s">
        <v>35</v>
      </c>
      <c r="EB4" s="99" t="s">
        <v>35</v>
      </c>
      <c r="EC4" t="str">
        <f>VLOOKUP(DE4,PaperMaster!$BH$3:$CF$30,25,FALSE)</f>
        <v>*00010</v>
      </c>
      <c r="ED4" s="13" t="str">
        <f>VLOOKUP($AP4,[1]Item!$AL$2:$BX$192,ED$1,FALSE)</f>
        <v>Premium</v>
      </c>
      <c r="EE4">
        <f t="shared" ref="EE4:EE67" si="55">LEN(C4)</f>
        <v>43</v>
      </c>
    </row>
    <row r="5" spans="1:135" x14ac:dyDescent="0.25">
      <c r="A5" s="83">
        <f t="shared" si="17"/>
        <v>3</v>
      </c>
      <c r="B5" s="76" t="s">
        <v>622</v>
      </c>
      <c r="C5" s="8" t="str">
        <f t="shared" si="18"/>
        <v>Writer A4 Premium Mrp 50 [Hindi /Geometry]-76 page</v>
      </c>
      <c r="D5" s="8" t="str">
        <f t="shared" si="19"/>
        <v>Writer A4 Premium Mrp 50 [Hindi /Geometry]-76 page</v>
      </c>
      <c r="E5" s="8" t="str">
        <f>VLOOKUP(AS5,DefaltMaster!$U$1:$AB$14,8,FALSE)</f>
        <v>*11107</v>
      </c>
      <c r="F5" s="8" t="str">
        <f>VLOOKUP(AX5,DefaltMaster!$H$1:$J$26,3,FALSE)</f>
        <v>*06016</v>
      </c>
      <c r="G5" s="110">
        <v>0</v>
      </c>
      <c r="H5" s="8">
        <v>0</v>
      </c>
      <c r="I5" s="8">
        <v>1003</v>
      </c>
      <c r="J5" s="8"/>
      <c r="K5" s="8" t="str">
        <f>VLOOKUP(AW5,DefaltMaster!$M$1:$N$60,2,FALSE)</f>
        <v>*05033</v>
      </c>
      <c r="L5" s="5" t="s">
        <v>522</v>
      </c>
      <c r="M5" s="8"/>
      <c r="N5" s="111" t="str">
        <f t="shared" si="20"/>
        <v>Writer A4 Premium Mrp 50 [Hindi /Geometry]-76 page</v>
      </c>
      <c r="O5" s="111" t="s">
        <v>33</v>
      </c>
      <c r="P5" s="8"/>
      <c r="Q5" s="8" t="s">
        <v>32</v>
      </c>
      <c r="R5" s="8" t="s">
        <v>32</v>
      </c>
      <c r="S5" s="8" t="s">
        <v>32</v>
      </c>
      <c r="T5" s="8" t="s">
        <v>32</v>
      </c>
      <c r="U5" s="8" t="s">
        <v>32</v>
      </c>
      <c r="V5" s="8" t="s">
        <v>32</v>
      </c>
      <c r="W5" s="8" t="s">
        <v>34</v>
      </c>
      <c r="X5" s="76" t="s">
        <v>577</v>
      </c>
      <c r="Y5" s="112" t="s">
        <v>578</v>
      </c>
      <c r="Z5" s="8" t="s">
        <v>32</v>
      </c>
      <c r="AA5" s="8" t="s">
        <v>32</v>
      </c>
      <c r="AB5" s="8" t="s">
        <v>35</v>
      </c>
      <c r="AC5" s="8" t="s">
        <v>35</v>
      </c>
      <c r="AD5" s="113" t="str">
        <f t="shared" si="21"/>
        <v>000003</v>
      </c>
      <c r="AE5" s="113"/>
      <c r="AF5" s="106" t="str">
        <f t="shared" si="22"/>
        <v>Rulling-Hindi /Geometry-[210 x 290]</v>
      </c>
      <c r="AG5" s="106" t="str">
        <f>VLOOKUP(AF5,UFG_Rulling!$C$1:$AD$38,28,FALSE)</f>
        <v>000199</v>
      </c>
      <c r="AH5" s="128" t="str">
        <f t="shared" si="23"/>
        <v>6.333</v>
      </c>
      <c r="AI5" s="114" t="str">
        <f t="shared" si="24"/>
        <v>Writer A4 Premium Mrp 50 [Title]</v>
      </c>
      <c r="AJ5" s="114" t="str">
        <f>VLOOKUP(AI5,UFG_Title!$C$1:$AD$49,28,FALSE)</f>
        <v>000255</v>
      </c>
      <c r="AK5" s="107" t="str">
        <f t="shared" si="25"/>
        <v>0.167</v>
      </c>
      <c r="AL5" s="122" t="str">
        <f t="shared" si="4"/>
        <v>Index-[210 x 290]</v>
      </c>
      <c r="AM5" s="122" t="str">
        <f>IF(AV5&lt;&gt;"",VLOOKUP(AL5,UFG_Index!$C$1:$AD$17,28,FALSE),"")</f>
        <v>000231</v>
      </c>
      <c r="AN5" s="123" t="str">
        <f t="shared" si="26"/>
        <v>0.333</v>
      </c>
      <c r="AO5" s="129" t="str">
        <f t="shared" si="27"/>
        <v>0.333</v>
      </c>
      <c r="AP5" s="13" t="s">
        <v>399</v>
      </c>
      <c r="AQ5" s="13" t="s">
        <v>399</v>
      </c>
      <c r="AR5" s="13">
        <v>1000</v>
      </c>
      <c r="AS5" s="21" t="s">
        <v>433</v>
      </c>
      <c r="AT5" s="13">
        <v>76</v>
      </c>
      <c r="AU5" s="13">
        <v>4</v>
      </c>
      <c r="AV5" s="13" t="s">
        <v>450</v>
      </c>
      <c r="AW5" s="22" t="s">
        <v>511</v>
      </c>
      <c r="AX5" s="22" t="s">
        <v>470</v>
      </c>
      <c r="AY5" s="13">
        <v>10</v>
      </c>
      <c r="AZ5" s="13">
        <v>50</v>
      </c>
      <c r="BA5" s="13" t="s">
        <v>1244</v>
      </c>
      <c r="BB5" s="13" t="s">
        <v>471</v>
      </c>
      <c r="BC5" s="13" t="s">
        <v>1245</v>
      </c>
      <c r="BD5" s="13">
        <v>280</v>
      </c>
      <c r="BE5" s="14" t="s">
        <v>472</v>
      </c>
      <c r="BF5" s="14">
        <v>6</v>
      </c>
      <c r="BG5" s="15">
        <f t="shared" si="5"/>
        <v>166.66666666666666</v>
      </c>
      <c r="BH5" s="23">
        <f t="shared" si="6"/>
        <v>3.5317333333333333E-2</v>
      </c>
      <c r="BI5" s="13" t="s">
        <v>473</v>
      </c>
      <c r="BJ5" s="13">
        <v>64</v>
      </c>
      <c r="BK5" s="138">
        <v>88</v>
      </c>
      <c r="BL5" s="13">
        <v>42</v>
      </c>
      <c r="BM5" s="21">
        <v>12</v>
      </c>
      <c r="BN5" s="16">
        <f t="shared" si="7"/>
        <v>6.333333333333333</v>
      </c>
      <c r="BO5" s="16">
        <f t="shared" si="8"/>
        <v>0.14981119999999998</v>
      </c>
      <c r="BP5" s="17">
        <f t="shared" si="28"/>
        <v>6666.666666666667</v>
      </c>
      <c r="BQ5" s="13" t="str">
        <f>VLOOKUP($AP5,[1]Item!$AL$2:$BX$192,BQ$1,FALSE)</f>
        <v>Writer A4 Premium Mrp 50</v>
      </c>
      <c r="BR5" s="8" t="str">
        <f t="shared" si="29"/>
        <v>88.00X42.00</v>
      </c>
      <c r="BS5" s="8" t="str">
        <f t="shared" si="30"/>
        <v>Rulling-Hindi /Geometry-[210 x 290]</v>
      </c>
      <c r="BT5" s="8" t="str">
        <f t="shared" si="31"/>
        <v>Index-[210 x 290]</v>
      </c>
      <c r="BU5" s="76" t="s">
        <v>622</v>
      </c>
      <c r="BV5" s="109">
        <f t="shared" si="32"/>
        <v>0.33333333333333331</v>
      </c>
      <c r="BW5" s="115" t="str">
        <f t="shared" si="9"/>
        <v>Trident-64gsm-34.65in-(88.00cm)-Reel-Super Line</v>
      </c>
      <c r="BX5" s="115" t="str">
        <f t="shared" si="10"/>
        <v>Trident-64gsm-34.65in-(88.00cm)-Reel-Super Line</v>
      </c>
      <c r="BY5" s="8" t="s">
        <v>541</v>
      </c>
      <c r="BZ5" s="8" t="s">
        <v>540</v>
      </c>
      <c r="CA5" s="115">
        <f t="shared" si="33"/>
        <v>42</v>
      </c>
      <c r="CB5" s="115">
        <f t="shared" si="34"/>
        <v>88</v>
      </c>
      <c r="CC5" s="115">
        <f t="shared" si="35"/>
        <v>16.54</v>
      </c>
      <c r="CD5" s="115">
        <f t="shared" si="36"/>
        <v>34.65</v>
      </c>
      <c r="CE5" s="5" t="s">
        <v>83</v>
      </c>
      <c r="CF5" s="8">
        <f t="shared" si="37"/>
        <v>64</v>
      </c>
      <c r="CG5" s="98" t="str">
        <f t="shared" si="38"/>
        <v>Trident</v>
      </c>
      <c r="CH5" s="99" t="str">
        <f>VLOOKUP(CG5,PaperMaster!$AA$1:$AB$10,2,FALSE)</f>
        <v>Super Line</v>
      </c>
      <c r="CI5" s="115">
        <f t="shared" si="11"/>
        <v>11.832000000000001</v>
      </c>
      <c r="CJ5" s="115">
        <f t="shared" si="12"/>
        <v>4</v>
      </c>
      <c r="CK5" s="99">
        <v>70</v>
      </c>
      <c r="CL5" s="115" t="s">
        <v>76</v>
      </c>
      <c r="CM5" s="115">
        <v>1.35</v>
      </c>
      <c r="CN5" s="99" t="s">
        <v>576</v>
      </c>
      <c r="CO5" s="116" t="s">
        <v>577</v>
      </c>
      <c r="CP5" s="117" t="s">
        <v>578</v>
      </c>
      <c r="CQ5" s="99" t="s">
        <v>32</v>
      </c>
      <c r="CR5" s="99" t="s">
        <v>32</v>
      </c>
      <c r="CS5" s="99" t="s">
        <v>35</v>
      </c>
      <c r="CT5" s="99" t="s">
        <v>35</v>
      </c>
      <c r="CU5" s="8" t="s">
        <v>73</v>
      </c>
      <c r="CV5" s="8"/>
      <c r="CW5" s="8"/>
      <c r="CX5" s="8" t="str">
        <f t="shared" si="39"/>
        <v>*11107</v>
      </c>
      <c r="CY5" s="8" t="str">
        <f t="shared" si="40"/>
        <v>*06016</v>
      </c>
      <c r="CZ5" s="8" t="str">
        <f>VLOOKUP(BW5,PaperMaster!$AD$2:$BB$200,25,FALSE)</f>
        <v>*00036</v>
      </c>
      <c r="DA5" s="31" t="str">
        <f t="shared" si="41"/>
        <v>*00036</v>
      </c>
      <c r="DB5" s="31" t="str">
        <f t="shared" si="42"/>
        <v>*00010</v>
      </c>
      <c r="DC5" s="119" t="str">
        <f>VLOOKUP(AI5,UFG_Title!$C$3:$AD$49,28,FALSE)</f>
        <v>000255</v>
      </c>
      <c r="DD5" s="119"/>
      <c r="DE5" s="115" t="str">
        <f t="shared" si="43"/>
        <v>Board-280gsm-34.65X33.86in²-(88.00X86.00cm²)-21.194kg-WB</v>
      </c>
      <c r="DF5" s="115" t="str">
        <f t="shared" si="44"/>
        <v>Board-280gsm-34.65X33.86in²-(88.00X86.00cm²)-21.194kg-WB</v>
      </c>
      <c r="DG5" s="8" t="s">
        <v>1128</v>
      </c>
      <c r="DH5" s="8" t="str">
        <f t="shared" si="45"/>
        <v>B</v>
      </c>
      <c r="DI5" s="115">
        <f t="shared" si="46"/>
        <v>88</v>
      </c>
      <c r="DJ5" s="115">
        <f t="shared" si="47"/>
        <v>86</v>
      </c>
      <c r="DK5" s="115">
        <f t="shared" si="48"/>
        <v>34.65</v>
      </c>
      <c r="DL5" s="115">
        <f t="shared" si="49"/>
        <v>33.86</v>
      </c>
      <c r="DM5" s="5" t="s">
        <v>58</v>
      </c>
      <c r="DN5" s="8">
        <f t="shared" si="50"/>
        <v>280</v>
      </c>
      <c r="DO5" s="134" t="str">
        <f t="shared" si="51"/>
        <v>Board</v>
      </c>
      <c r="DP5" s="99" t="str">
        <f t="shared" si="52"/>
        <v>WB</v>
      </c>
      <c r="DQ5" s="115">
        <f t="shared" si="53"/>
        <v>21.193999999999999</v>
      </c>
      <c r="DR5" s="115">
        <f t="shared" si="54"/>
        <v>2</v>
      </c>
      <c r="DS5" s="99">
        <v>70</v>
      </c>
      <c r="DT5" s="115" t="s">
        <v>76</v>
      </c>
      <c r="DU5" s="115">
        <v>1.35</v>
      </c>
      <c r="DV5" s="99" t="s">
        <v>576</v>
      </c>
      <c r="DW5" s="116" t="s">
        <v>577</v>
      </c>
      <c r="DX5" s="117" t="s">
        <v>578</v>
      </c>
      <c r="DY5" s="99" t="s">
        <v>32</v>
      </c>
      <c r="DZ5" s="99" t="s">
        <v>32</v>
      </c>
      <c r="EA5" s="99" t="s">
        <v>35</v>
      </c>
      <c r="EB5" s="99" t="s">
        <v>35</v>
      </c>
      <c r="EC5" t="str">
        <f>VLOOKUP(DE5,PaperMaster!$BH$3:$CF$30,25,FALSE)</f>
        <v>*00010</v>
      </c>
      <c r="ED5" s="13" t="str">
        <f>VLOOKUP($AP5,[1]Item!$AL$2:$BX$192,ED$1,FALSE)</f>
        <v>Premium</v>
      </c>
      <c r="EE5">
        <f t="shared" si="55"/>
        <v>50</v>
      </c>
    </row>
    <row r="6" spans="1:135" x14ac:dyDescent="0.25">
      <c r="A6" s="83">
        <f t="shared" si="17"/>
        <v>4</v>
      </c>
      <c r="B6" s="76" t="s">
        <v>623</v>
      </c>
      <c r="C6" s="8" t="str">
        <f t="shared" si="18"/>
        <v>Writer A4 Premium Mrp 66 [Single line]-108 page</v>
      </c>
      <c r="D6" s="8" t="str">
        <f t="shared" si="19"/>
        <v>Writer A4 Premium Mrp 66 [Single line]-108 page</v>
      </c>
      <c r="E6" s="8" t="str">
        <f>VLOOKUP(AS6,DefaltMaster!$U$1:$AB$14,8,FALSE)</f>
        <v>*11107</v>
      </c>
      <c r="F6" s="8" t="str">
        <f>VLOOKUP(AX6,DefaltMaster!$H$1:$J$26,3,FALSE)</f>
        <v>*06016</v>
      </c>
      <c r="G6" s="110">
        <v>0</v>
      </c>
      <c r="H6" s="8">
        <v>0</v>
      </c>
      <c r="I6" s="8">
        <v>1004</v>
      </c>
      <c r="J6" s="8"/>
      <c r="K6" s="8" t="str">
        <f>VLOOKUP(AW6,DefaltMaster!$M$1:$N$60,2,FALSE)</f>
        <v>*05035</v>
      </c>
      <c r="L6" s="5" t="s">
        <v>522</v>
      </c>
      <c r="M6" s="8"/>
      <c r="N6" s="111" t="str">
        <f t="shared" si="20"/>
        <v>Writer A4 Premium Mrp 66 [Single line]-108 page</v>
      </c>
      <c r="O6" s="111" t="s">
        <v>33</v>
      </c>
      <c r="P6" s="8"/>
      <c r="Q6" s="8" t="s">
        <v>32</v>
      </c>
      <c r="R6" s="8" t="s">
        <v>32</v>
      </c>
      <c r="S6" s="8" t="s">
        <v>32</v>
      </c>
      <c r="T6" s="8" t="s">
        <v>32</v>
      </c>
      <c r="U6" s="8" t="s">
        <v>32</v>
      </c>
      <c r="V6" s="8" t="s">
        <v>32</v>
      </c>
      <c r="W6" s="8" t="s">
        <v>34</v>
      </c>
      <c r="X6" s="76" t="s">
        <v>577</v>
      </c>
      <c r="Y6" s="112" t="s">
        <v>578</v>
      </c>
      <c r="Z6" s="8" t="s">
        <v>32</v>
      </c>
      <c r="AA6" s="8" t="s">
        <v>32</v>
      </c>
      <c r="AB6" s="8" t="s">
        <v>35</v>
      </c>
      <c r="AC6" s="8" t="s">
        <v>35</v>
      </c>
      <c r="AD6" s="113" t="str">
        <f t="shared" si="21"/>
        <v>000004</v>
      </c>
      <c r="AE6" s="113"/>
      <c r="AF6" s="106" t="str">
        <f t="shared" si="22"/>
        <v>Rulling-Single line-[210 x 290]</v>
      </c>
      <c r="AG6" s="106" t="str">
        <f>VLOOKUP(AF6,UFG_Rulling!$C$1:$AD$38,28,FALSE)</f>
        <v>000211</v>
      </c>
      <c r="AH6" s="128" t="str">
        <f t="shared" si="23"/>
        <v>9.000</v>
      </c>
      <c r="AI6" s="114" t="str">
        <f t="shared" si="24"/>
        <v>Writer A4 Premium Mrp 66 [Title]</v>
      </c>
      <c r="AJ6" s="114" t="str">
        <f>VLOOKUP(AI6,UFG_Title!$C$1:$AD$49,28,FALSE)</f>
        <v>000256</v>
      </c>
      <c r="AK6" s="107" t="str">
        <f t="shared" si="25"/>
        <v>0.167</v>
      </c>
      <c r="AL6" s="122" t="str">
        <f t="shared" si="4"/>
        <v>Index-[210 x 290]</v>
      </c>
      <c r="AM6" s="122" t="str">
        <f>IF(AV6&lt;&gt;"",VLOOKUP(AL6,UFG_Index!$C$1:$AD$17,28,FALSE),"")</f>
        <v>000231</v>
      </c>
      <c r="AN6" s="123" t="str">
        <f t="shared" si="26"/>
        <v>0.333</v>
      </c>
      <c r="AO6" s="129" t="str">
        <f t="shared" si="27"/>
        <v>0.333</v>
      </c>
      <c r="AP6" s="13" t="s">
        <v>400</v>
      </c>
      <c r="AQ6" s="13" t="s">
        <v>400</v>
      </c>
      <c r="AR6" s="13">
        <v>1000</v>
      </c>
      <c r="AS6" s="21" t="s">
        <v>433</v>
      </c>
      <c r="AT6" s="13">
        <v>108</v>
      </c>
      <c r="AU6" s="13">
        <v>4</v>
      </c>
      <c r="AV6" s="13" t="s">
        <v>450</v>
      </c>
      <c r="AW6" s="22" t="s">
        <v>469</v>
      </c>
      <c r="AX6" s="22" t="s">
        <v>470</v>
      </c>
      <c r="AY6" s="13">
        <v>8</v>
      </c>
      <c r="AZ6" s="13">
        <v>40</v>
      </c>
      <c r="BA6" s="13" t="s">
        <v>1244</v>
      </c>
      <c r="BB6" s="13" t="s">
        <v>471</v>
      </c>
      <c r="BC6" s="13" t="s">
        <v>1245</v>
      </c>
      <c r="BD6" s="13">
        <v>280</v>
      </c>
      <c r="BE6" s="14" t="s">
        <v>472</v>
      </c>
      <c r="BF6" s="14">
        <v>6</v>
      </c>
      <c r="BG6" s="15">
        <f t="shared" si="5"/>
        <v>166.66666666666666</v>
      </c>
      <c r="BH6" s="23">
        <f t="shared" si="6"/>
        <v>3.5317333333333333E-2</v>
      </c>
      <c r="BI6" s="13" t="s">
        <v>473</v>
      </c>
      <c r="BJ6" s="13">
        <v>64</v>
      </c>
      <c r="BK6" s="138">
        <v>88</v>
      </c>
      <c r="BL6" s="13">
        <v>42</v>
      </c>
      <c r="BM6" s="21">
        <v>12</v>
      </c>
      <c r="BN6" s="16">
        <f t="shared" si="7"/>
        <v>9</v>
      </c>
      <c r="BO6" s="16">
        <f t="shared" si="8"/>
        <v>0.21288959999999998</v>
      </c>
      <c r="BP6" s="17">
        <f t="shared" si="28"/>
        <v>9333.3333333333339</v>
      </c>
      <c r="BQ6" s="13" t="str">
        <f>VLOOKUP($AP6,[1]Item!$AL$2:$BX$192,BQ$1,FALSE)</f>
        <v>Writer A4 Premium Mrp 66</v>
      </c>
      <c r="BR6" s="8" t="str">
        <f t="shared" si="29"/>
        <v>88.00X42.00</v>
      </c>
      <c r="BS6" s="8" t="str">
        <f t="shared" si="30"/>
        <v>Rulling-Single line-[210 x 290]</v>
      </c>
      <c r="BT6" s="8" t="str">
        <f t="shared" si="31"/>
        <v>Index-[210 x 290]</v>
      </c>
      <c r="BU6" s="76" t="s">
        <v>623</v>
      </c>
      <c r="BV6" s="109">
        <f t="shared" si="32"/>
        <v>0.33333333333333331</v>
      </c>
      <c r="BW6" s="115" t="str">
        <f t="shared" si="9"/>
        <v>Trident-64gsm-34.65in-(88.00cm)-Reel-Super Line</v>
      </c>
      <c r="BX6" s="115" t="str">
        <f t="shared" si="10"/>
        <v>Trident-64gsm-34.65in-(88.00cm)-Reel-Super Line</v>
      </c>
      <c r="BY6" s="8" t="s">
        <v>541</v>
      </c>
      <c r="BZ6" s="8" t="s">
        <v>540</v>
      </c>
      <c r="CA6" s="115">
        <f t="shared" si="33"/>
        <v>42</v>
      </c>
      <c r="CB6" s="115">
        <f t="shared" si="34"/>
        <v>88</v>
      </c>
      <c r="CC6" s="115">
        <f t="shared" si="35"/>
        <v>16.54</v>
      </c>
      <c r="CD6" s="115">
        <f t="shared" si="36"/>
        <v>34.65</v>
      </c>
      <c r="CE6" s="5" t="s">
        <v>83</v>
      </c>
      <c r="CF6" s="8">
        <f t="shared" si="37"/>
        <v>64</v>
      </c>
      <c r="CG6" s="98" t="str">
        <f t="shared" si="38"/>
        <v>Trident</v>
      </c>
      <c r="CH6" s="99" t="str">
        <f>VLOOKUP(CG6,PaperMaster!$AA$1:$AB$10,2,FALSE)</f>
        <v>Super Line</v>
      </c>
      <c r="CI6" s="115">
        <f t="shared" si="11"/>
        <v>11.832000000000001</v>
      </c>
      <c r="CJ6" s="115">
        <f t="shared" si="12"/>
        <v>4</v>
      </c>
      <c r="CK6" s="99">
        <v>70</v>
      </c>
      <c r="CL6" s="115" t="s">
        <v>76</v>
      </c>
      <c r="CM6" s="115">
        <v>1.35</v>
      </c>
      <c r="CN6" s="99" t="s">
        <v>576</v>
      </c>
      <c r="CO6" s="116" t="s">
        <v>577</v>
      </c>
      <c r="CP6" s="117" t="s">
        <v>578</v>
      </c>
      <c r="CQ6" s="99" t="s">
        <v>32</v>
      </c>
      <c r="CR6" s="99" t="s">
        <v>32</v>
      </c>
      <c r="CS6" s="99" t="s">
        <v>35</v>
      </c>
      <c r="CT6" s="99" t="s">
        <v>35</v>
      </c>
      <c r="CU6" s="8" t="s">
        <v>73</v>
      </c>
      <c r="CV6" s="8"/>
      <c r="CW6" s="8"/>
      <c r="CX6" s="8" t="str">
        <f t="shared" si="39"/>
        <v>*11107</v>
      </c>
      <c r="CY6" s="8" t="str">
        <f t="shared" si="40"/>
        <v>*06016</v>
      </c>
      <c r="CZ6" s="8" t="str">
        <f>VLOOKUP(BW6,PaperMaster!$AD$2:$BB$200,25,FALSE)</f>
        <v>*00036</v>
      </c>
      <c r="DA6" s="31" t="str">
        <f t="shared" si="41"/>
        <v>*00036</v>
      </c>
      <c r="DB6" s="31" t="str">
        <f t="shared" si="42"/>
        <v>*00010</v>
      </c>
      <c r="DC6" s="119" t="str">
        <f>VLOOKUP(AI6,UFG_Title!$C$3:$AD$49,28,FALSE)</f>
        <v>000256</v>
      </c>
      <c r="DD6" s="119"/>
      <c r="DE6" s="115" t="str">
        <f t="shared" si="43"/>
        <v>Board-280gsm-34.65X33.86in²-(88.00X86.00cm²)-21.194kg-WB</v>
      </c>
      <c r="DF6" s="115" t="str">
        <f t="shared" si="44"/>
        <v>Board-280gsm-34.65X33.86in²-(88.00X86.00cm²)-21.194kg-WB</v>
      </c>
      <c r="DG6" s="8" t="s">
        <v>1128</v>
      </c>
      <c r="DH6" s="8" t="str">
        <f t="shared" si="45"/>
        <v>B</v>
      </c>
      <c r="DI6" s="115">
        <f t="shared" si="46"/>
        <v>88</v>
      </c>
      <c r="DJ6" s="115">
        <f t="shared" si="47"/>
        <v>86</v>
      </c>
      <c r="DK6" s="115">
        <f t="shared" si="48"/>
        <v>34.65</v>
      </c>
      <c r="DL6" s="115">
        <f t="shared" si="49"/>
        <v>33.86</v>
      </c>
      <c r="DM6" s="5" t="s">
        <v>58</v>
      </c>
      <c r="DN6" s="8">
        <f t="shared" si="50"/>
        <v>280</v>
      </c>
      <c r="DO6" s="134" t="str">
        <f t="shared" si="51"/>
        <v>Board</v>
      </c>
      <c r="DP6" s="99" t="str">
        <f t="shared" si="52"/>
        <v>WB</v>
      </c>
      <c r="DQ6" s="115">
        <f t="shared" si="53"/>
        <v>21.193999999999999</v>
      </c>
      <c r="DR6" s="115">
        <f t="shared" si="54"/>
        <v>2</v>
      </c>
      <c r="DS6" s="99">
        <v>70</v>
      </c>
      <c r="DT6" s="115" t="s">
        <v>76</v>
      </c>
      <c r="DU6" s="115">
        <v>1.35</v>
      </c>
      <c r="DV6" s="99" t="s">
        <v>576</v>
      </c>
      <c r="DW6" s="116" t="s">
        <v>577</v>
      </c>
      <c r="DX6" s="117" t="s">
        <v>578</v>
      </c>
      <c r="DY6" s="99" t="s">
        <v>32</v>
      </c>
      <c r="DZ6" s="99" t="s">
        <v>32</v>
      </c>
      <c r="EA6" s="99" t="s">
        <v>35</v>
      </c>
      <c r="EB6" s="99" t="s">
        <v>35</v>
      </c>
      <c r="EC6" t="str">
        <f>VLOOKUP(DE6,PaperMaster!$BH$3:$CF$30,25,FALSE)</f>
        <v>*00010</v>
      </c>
      <c r="ED6" s="13" t="str">
        <f>VLOOKUP($AP6,[1]Item!$AL$2:$BX$192,ED$1,FALSE)</f>
        <v>Premium</v>
      </c>
      <c r="EE6">
        <f t="shared" si="55"/>
        <v>47</v>
      </c>
    </row>
    <row r="7" spans="1:135" x14ac:dyDescent="0.25">
      <c r="A7" s="83">
        <f t="shared" si="17"/>
        <v>5</v>
      </c>
      <c r="B7" s="76" t="s">
        <v>624</v>
      </c>
      <c r="C7" s="8" t="str">
        <f t="shared" si="18"/>
        <v>Writer A4 Premium Mrp 66 [Unrulled]-108 page</v>
      </c>
      <c r="D7" s="8" t="str">
        <f t="shared" si="19"/>
        <v>Writer A4 Premium Mrp 66 [Unrulled]-108 page</v>
      </c>
      <c r="E7" s="8" t="str">
        <f>VLOOKUP(AS7,DefaltMaster!$U$1:$AB$14,8,FALSE)</f>
        <v>*11107</v>
      </c>
      <c r="F7" s="8" t="str">
        <f>VLOOKUP(AX7,DefaltMaster!$H$1:$J$26,3,FALSE)</f>
        <v>*06016</v>
      </c>
      <c r="G7" s="110">
        <v>0</v>
      </c>
      <c r="H7" s="8">
        <v>0</v>
      </c>
      <c r="I7" s="8">
        <v>1005</v>
      </c>
      <c r="J7" s="8"/>
      <c r="K7" s="8" t="str">
        <f>VLOOKUP(AW7,DefaltMaster!$M$1:$N$60,2,FALSE)</f>
        <v>*05036</v>
      </c>
      <c r="L7" s="5" t="s">
        <v>522</v>
      </c>
      <c r="M7" s="8"/>
      <c r="N7" s="111" t="str">
        <f t="shared" si="20"/>
        <v>Writer A4 Premium Mrp 66 [Unrulled]-108 page</v>
      </c>
      <c r="O7" s="111" t="s">
        <v>33</v>
      </c>
      <c r="P7" s="8"/>
      <c r="Q7" s="8" t="s">
        <v>32</v>
      </c>
      <c r="R7" s="8" t="s">
        <v>32</v>
      </c>
      <c r="S7" s="8" t="s">
        <v>32</v>
      </c>
      <c r="T7" s="8" t="s">
        <v>32</v>
      </c>
      <c r="U7" s="8" t="s">
        <v>32</v>
      </c>
      <c r="V7" s="8" t="s">
        <v>32</v>
      </c>
      <c r="W7" s="8" t="s">
        <v>34</v>
      </c>
      <c r="X7" s="76" t="s">
        <v>577</v>
      </c>
      <c r="Y7" s="112" t="s">
        <v>578</v>
      </c>
      <c r="Z7" s="8" t="s">
        <v>32</v>
      </c>
      <c r="AA7" s="8" t="s">
        <v>32</v>
      </c>
      <c r="AB7" s="8" t="s">
        <v>35</v>
      </c>
      <c r="AC7" s="8" t="s">
        <v>35</v>
      </c>
      <c r="AD7" s="113" t="str">
        <f t="shared" si="21"/>
        <v>000005</v>
      </c>
      <c r="AE7" s="113"/>
      <c r="AF7" s="106" t="str">
        <f t="shared" si="22"/>
        <v>Rulling-Unrulled-[210 x 290]</v>
      </c>
      <c r="AG7" s="106" t="str">
        <f>VLOOKUP(AF7,UFG_Rulling!$C$1:$AD$38,28,FALSE)</f>
        <v>000214</v>
      </c>
      <c r="AH7" s="128" t="str">
        <f t="shared" si="23"/>
        <v>9.000</v>
      </c>
      <c r="AI7" s="114" t="str">
        <f t="shared" si="24"/>
        <v>Writer A4 Premium Mrp 66 [Title]</v>
      </c>
      <c r="AJ7" s="114" t="str">
        <f>VLOOKUP(AI7,UFG_Title!$C$1:$AD$49,28,FALSE)</f>
        <v>000256</v>
      </c>
      <c r="AK7" s="107" t="str">
        <f t="shared" si="25"/>
        <v>0.167</v>
      </c>
      <c r="AL7" s="122" t="str">
        <f t="shared" si="4"/>
        <v>Index-[210 x 290]</v>
      </c>
      <c r="AM7" s="122" t="str">
        <f>IF(AV7&lt;&gt;"",VLOOKUP(AL7,UFG_Index!$C$1:$AD$17,28,FALSE),"")</f>
        <v>000231</v>
      </c>
      <c r="AN7" s="123" t="str">
        <f t="shared" si="26"/>
        <v>0.333</v>
      </c>
      <c r="AO7" s="129" t="str">
        <f t="shared" si="27"/>
        <v>0.333</v>
      </c>
      <c r="AP7" s="13" t="s">
        <v>400</v>
      </c>
      <c r="AQ7" s="13" t="s">
        <v>400</v>
      </c>
      <c r="AR7" s="13">
        <v>1000</v>
      </c>
      <c r="AS7" s="21" t="s">
        <v>433</v>
      </c>
      <c r="AT7" s="13">
        <v>108</v>
      </c>
      <c r="AU7" s="13">
        <v>4</v>
      </c>
      <c r="AV7" s="13" t="s">
        <v>450</v>
      </c>
      <c r="AW7" s="22" t="s">
        <v>474</v>
      </c>
      <c r="AX7" s="22" t="s">
        <v>470</v>
      </c>
      <c r="AY7" s="13">
        <v>8</v>
      </c>
      <c r="AZ7" s="13">
        <v>40</v>
      </c>
      <c r="BA7" s="13" t="s">
        <v>1244</v>
      </c>
      <c r="BB7" s="13" t="s">
        <v>471</v>
      </c>
      <c r="BC7" s="13" t="s">
        <v>1245</v>
      </c>
      <c r="BD7" s="13">
        <v>280</v>
      </c>
      <c r="BE7" s="14" t="s">
        <v>472</v>
      </c>
      <c r="BF7" s="14">
        <v>6</v>
      </c>
      <c r="BG7" s="15">
        <f t="shared" si="5"/>
        <v>166.66666666666666</v>
      </c>
      <c r="BH7" s="23">
        <f t="shared" si="6"/>
        <v>3.5317333333333333E-2</v>
      </c>
      <c r="BI7" s="13" t="s">
        <v>473</v>
      </c>
      <c r="BJ7" s="13">
        <v>64</v>
      </c>
      <c r="BK7" s="138">
        <v>88</v>
      </c>
      <c r="BL7" s="13">
        <v>42</v>
      </c>
      <c r="BM7" s="21">
        <v>12</v>
      </c>
      <c r="BN7" s="16">
        <f t="shared" si="7"/>
        <v>9</v>
      </c>
      <c r="BO7" s="16">
        <f t="shared" si="8"/>
        <v>0.21288959999999998</v>
      </c>
      <c r="BP7" s="17">
        <f t="shared" si="28"/>
        <v>9333.3333333333339</v>
      </c>
      <c r="BQ7" s="13" t="str">
        <f>VLOOKUP($AP7,[1]Item!$AL$2:$BX$192,BQ$1,FALSE)</f>
        <v>Writer A4 Premium Mrp 66</v>
      </c>
      <c r="BR7" s="8" t="str">
        <f t="shared" si="29"/>
        <v>88.00X42.00</v>
      </c>
      <c r="BS7" s="8" t="str">
        <f t="shared" si="30"/>
        <v>Rulling-Unrulled-[210 x 290]</v>
      </c>
      <c r="BT7" s="8" t="str">
        <f t="shared" si="31"/>
        <v>Index-[210 x 290]</v>
      </c>
      <c r="BU7" s="76" t="s">
        <v>624</v>
      </c>
      <c r="BV7" s="109">
        <f t="shared" si="32"/>
        <v>0.33333333333333331</v>
      </c>
      <c r="BW7" s="115" t="str">
        <f t="shared" si="9"/>
        <v>Trident-64gsm-34.65in-(88.00cm)-Reel-Super Line</v>
      </c>
      <c r="BX7" s="115" t="str">
        <f t="shared" si="10"/>
        <v>Trident-64gsm-34.65in-(88.00cm)-Reel-Super Line</v>
      </c>
      <c r="BY7" s="8" t="s">
        <v>541</v>
      </c>
      <c r="BZ7" s="8" t="s">
        <v>540</v>
      </c>
      <c r="CA7" s="115">
        <f t="shared" si="33"/>
        <v>42</v>
      </c>
      <c r="CB7" s="115">
        <f t="shared" si="34"/>
        <v>88</v>
      </c>
      <c r="CC7" s="115">
        <f t="shared" si="35"/>
        <v>16.54</v>
      </c>
      <c r="CD7" s="115">
        <f t="shared" si="36"/>
        <v>34.65</v>
      </c>
      <c r="CE7" s="5" t="s">
        <v>83</v>
      </c>
      <c r="CF7" s="8">
        <f t="shared" si="37"/>
        <v>64</v>
      </c>
      <c r="CG7" s="98" t="str">
        <f t="shared" si="38"/>
        <v>Trident</v>
      </c>
      <c r="CH7" s="99" t="str">
        <f>VLOOKUP(CG7,PaperMaster!$AA$1:$AB$10,2,FALSE)</f>
        <v>Super Line</v>
      </c>
      <c r="CI7" s="115">
        <f t="shared" si="11"/>
        <v>11.832000000000001</v>
      </c>
      <c r="CJ7" s="115">
        <f t="shared" si="12"/>
        <v>4</v>
      </c>
      <c r="CK7" s="99">
        <v>70</v>
      </c>
      <c r="CL7" s="115" t="s">
        <v>76</v>
      </c>
      <c r="CM7" s="115">
        <v>1.35</v>
      </c>
      <c r="CN7" s="99" t="s">
        <v>576</v>
      </c>
      <c r="CO7" s="116" t="s">
        <v>577</v>
      </c>
      <c r="CP7" s="117" t="s">
        <v>578</v>
      </c>
      <c r="CQ7" s="99" t="s">
        <v>32</v>
      </c>
      <c r="CR7" s="99" t="s">
        <v>32</v>
      </c>
      <c r="CS7" s="99" t="s">
        <v>35</v>
      </c>
      <c r="CT7" s="99" t="s">
        <v>35</v>
      </c>
      <c r="CU7" s="8" t="s">
        <v>73</v>
      </c>
      <c r="CV7" s="8"/>
      <c r="CW7" s="8"/>
      <c r="CX7" s="8" t="str">
        <f t="shared" si="39"/>
        <v>*11107</v>
      </c>
      <c r="CY7" s="8" t="str">
        <f t="shared" si="40"/>
        <v>*06016</v>
      </c>
      <c r="CZ7" s="8" t="str">
        <f>VLOOKUP(BW7,PaperMaster!$AD$2:$BB$200,25,FALSE)</f>
        <v>*00036</v>
      </c>
      <c r="DA7" s="31" t="str">
        <f t="shared" si="41"/>
        <v>*00036</v>
      </c>
      <c r="DB7" s="31" t="str">
        <f t="shared" si="42"/>
        <v>*00010</v>
      </c>
      <c r="DC7" s="119" t="str">
        <f>VLOOKUP(AI7,UFG_Title!$C$3:$AD$49,28,FALSE)</f>
        <v>000256</v>
      </c>
      <c r="DD7" s="119"/>
      <c r="DE7" s="115" t="str">
        <f t="shared" si="43"/>
        <v>Board-280gsm-34.65X33.86in²-(88.00X86.00cm²)-21.194kg-WB</v>
      </c>
      <c r="DF7" s="115" t="str">
        <f t="shared" si="44"/>
        <v>Board-280gsm-34.65X33.86in²-(88.00X86.00cm²)-21.194kg-WB</v>
      </c>
      <c r="DG7" s="8" t="s">
        <v>1128</v>
      </c>
      <c r="DH7" s="8" t="str">
        <f t="shared" si="45"/>
        <v>B</v>
      </c>
      <c r="DI7" s="115">
        <f t="shared" si="46"/>
        <v>88</v>
      </c>
      <c r="DJ7" s="115">
        <f t="shared" si="47"/>
        <v>86</v>
      </c>
      <c r="DK7" s="115">
        <f t="shared" si="48"/>
        <v>34.65</v>
      </c>
      <c r="DL7" s="115">
        <f t="shared" si="49"/>
        <v>33.86</v>
      </c>
      <c r="DM7" s="5" t="s">
        <v>58</v>
      </c>
      <c r="DN7" s="8">
        <f t="shared" si="50"/>
        <v>280</v>
      </c>
      <c r="DO7" s="134" t="str">
        <f t="shared" si="51"/>
        <v>Board</v>
      </c>
      <c r="DP7" s="99" t="str">
        <f t="shared" si="52"/>
        <v>WB</v>
      </c>
      <c r="DQ7" s="115">
        <f t="shared" si="53"/>
        <v>21.193999999999999</v>
      </c>
      <c r="DR7" s="115">
        <f t="shared" si="54"/>
        <v>2</v>
      </c>
      <c r="DS7" s="99">
        <v>70</v>
      </c>
      <c r="DT7" s="115" t="s">
        <v>76</v>
      </c>
      <c r="DU7" s="115">
        <v>1.35</v>
      </c>
      <c r="DV7" s="99" t="s">
        <v>576</v>
      </c>
      <c r="DW7" s="116" t="s">
        <v>577</v>
      </c>
      <c r="DX7" s="117" t="s">
        <v>578</v>
      </c>
      <c r="DY7" s="99" t="s">
        <v>32</v>
      </c>
      <c r="DZ7" s="99" t="s">
        <v>32</v>
      </c>
      <c r="EA7" s="99" t="s">
        <v>35</v>
      </c>
      <c r="EB7" s="99" t="s">
        <v>35</v>
      </c>
      <c r="EC7" t="str">
        <f>VLOOKUP(DE7,PaperMaster!$BH$3:$CF$30,25,FALSE)</f>
        <v>*00010</v>
      </c>
      <c r="ED7" s="13" t="str">
        <f>VLOOKUP($AP7,[1]Item!$AL$2:$BX$192,ED$1,FALSE)</f>
        <v>Premium</v>
      </c>
      <c r="EE7">
        <f t="shared" si="55"/>
        <v>44</v>
      </c>
    </row>
    <row r="8" spans="1:135" x14ac:dyDescent="0.25">
      <c r="A8" s="83">
        <f t="shared" si="17"/>
        <v>6</v>
      </c>
      <c r="B8" s="76" t="s">
        <v>625</v>
      </c>
      <c r="C8" s="8" t="str">
        <f t="shared" si="18"/>
        <v>Writer A4 Premium Mrp 66 [Hindi /Geometry]-108 page</v>
      </c>
      <c r="D8" s="8" t="str">
        <f t="shared" si="19"/>
        <v>Writer A4 Premium Mrp 66 [Hindi /Geometry]-108 page</v>
      </c>
      <c r="E8" s="8" t="str">
        <f>VLOOKUP(AS8,DefaltMaster!$U$1:$AB$14,8,FALSE)</f>
        <v>*11107</v>
      </c>
      <c r="F8" s="8" t="str">
        <f>VLOOKUP(AX8,DefaltMaster!$H$1:$J$26,3,FALSE)</f>
        <v>*06016</v>
      </c>
      <c r="G8" s="110">
        <v>0</v>
      </c>
      <c r="H8" s="8">
        <v>0</v>
      </c>
      <c r="I8" s="8">
        <v>1006</v>
      </c>
      <c r="J8" s="8"/>
      <c r="K8" s="8" t="str">
        <f>VLOOKUP(AW8,DefaltMaster!$M$1:$N$60,2,FALSE)</f>
        <v>*05033</v>
      </c>
      <c r="L8" s="5" t="s">
        <v>522</v>
      </c>
      <c r="M8" s="8"/>
      <c r="N8" s="111" t="str">
        <f t="shared" si="20"/>
        <v>Writer A4 Premium Mrp 66 [Hindi /Geometry]-108 page</v>
      </c>
      <c r="O8" s="111" t="s">
        <v>33</v>
      </c>
      <c r="P8" s="8"/>
      <c r="Q8" s="8" t="s">
        <v>32</v>
      </c>
      <c r="R8" s="8" t="s">
        <v>32</v>
      </c>
      <c r="S8" s="8" t="s">
        <v>32</v>
      </c>
      <c r="T8" s="8" t="s">
        <v>32</v>
      </c>
      <c r="U8" s="8" t="s">
        <v>32</v>
      </c>
      <c r="V8" s="8" t="s">
        <v>32</v>
      </c>
      <c r="W8" s="8" t="s">
        <v>34</v>
      </c>
      <c r="X8" s="76" t="s">
        <v>577</v>
      </c>
      <c r="Y8" s="112" t="s">
        <v>578</v>
      </c>
      <c r="Z8" s="8" t="s">
        <v>32</v>
      </c>
      <c r="AA8" s="8" t="s">
        <v>32</v>
      </c>
      <c r="AB8" s="8" t="s">
        <v>35</v>
      </c>
      <c r="AC8" s="8" t="s">
        <v>35</v>
      </c>
      <c r="AD8" s="113" t="str">
        <f t="shared" si="21"/>
        <v>000006</v>
      </c>
      <c r="AE8" s="113"/>
      <c r="AF8" s="106" t="str">
        <f t="shared" si="22"/>
        <v>Rulling-Hindi /Geometry-[210 x 290]</v>
      </c>
      <c r="AG8" s="106" t="str">
        <f>VLOOKUP(AF8,UFG_Rulling!$C$1:$AD$38,28,FALSE)</f>
        <v>000199</v>
      </c>
      <c r="AH8" s="128" t="str">
        <f t="shared" si="23"/>
        <v>9.000</v>
      </c>
      <c r="AI8" s="114" t="str">
        <f t="shared" si="24"/>
        <v>Writer A4 Premium Mrp 66 [Title]</v>
      </c>
      <c r="AJ8" s="114" t="str">
        <f>VLOOKUP(AI8,UFG_Title!$C$1:$AD$49,28,FALSE)</f>
        <v>000256</v>
      </c>
      <c r="AK8" s="107" t="str">
        <f t="shared" si="25"/>
        <v>0.167</v>
      </c>
      <c r="AL8" s="122" t="str">
        <f t="shared" si="4"/>
        <v>Index-[210 x 290]</v>
      </c>
      <c r="AM8" s="122" t="str">
        <f>IF(AV8&lt;&gt;"",VLOOKUP(AL8,UFG_Index!$C$1:$AD$17,28,FALSE),"")</f>
        <v>000231</v>
      </c>
      <c r="AN8" s="123" t="str">
        <f t="shared" si="26"/>
        <v>0.333</v>
      </c>
      <c r="AO8" s="129" t="str">
        <f t="shared" si="27"/>
        <v>0.333</v>
      </c>
      <c r="AP8" s="13" t="s">
        <v>400</v>
      </c>
      <c r="AQ8" s="13" t="s">
        <v>400</v>
      </c>
      <c r="AR8" s="13">
        <v>1000</v>
      </c>
      <c r="AS8" s="21" t="s">
        <v>433</v>
      </c>
      <c r="AT8" s="13">
        <v>108</v>
      </c>
      <c r="AU8" s="13">
        <v>4</v>
      </c>
      <c r="AV8" s="13" t="s">
        <v>450</v>
      </c>
      <c r="AW8" s="22" t="s">
        <v>511</v>
      </c>
      <c r="AX8" s="22" t="s">
        <v>470</v>
      </c>
      <c r="AY8" s="13">
        <v>8</v>
      </c>
      <c r="AZ8" s="13">
        <v>40</v>
      </c>
      <c r="BA8" s="13" t="s">
        <v>1244</v>
      </c>
      <c r="BB8" s="13" t="s">
        <v>471</v>
      </c>
      <c r="BC8" s="13" t="s">
        <v>1245</v>
      </c>
      <c r="BD8" s="13">
        <v>280</v>
      </c>
      <c r="BE8" s="14" t="s">
        <v>472</v>
      </c>
      <c r="BF8" s="14">
        <v>6</v>
      </c>
      <c r="BG8" s="15">
        <f t="shared" si="5"/>
        <v>166.66666666666666</v>
      </c>
      <c r="BH8" s="23">
        <f t="shared" si="6"/>
        <v>3.5317333333333333E-2</v>
      </c>
      <c r="BI8" s="13" t="s">
        <v>473</v>
      </c>
      <c r="BJ8" s="13">
        <v>64</v>
      </c>
      <c r="BK8" s="138">
        <v>88</v>
      </c>
      <c r="BL8" s="13">
        <v>42</v>
      </c>
      <c r="BM8" s="21">
        <v>12</v>
      </c>
      <c r="BN8" s="16">
        <f t="shared" si="7"/>
        <v>9</v>
      </c>
      <c r="BO8" s="16">
        <f t="shared" si="8"/>
        <v>0.21288959999999998</v>
      </c>
      <c r="BP8" s="17">
        <f t="shared" si="28"/>
        <v>9333.3333333333339</v>
      </c>
      <c r="BQ8" s="13" t="str">
        <f>VLOOKUP($AP8,[1]Item!$AL$2:$BX$192,BQ$1,FALSE)</f>
        <v>Writer A4 Premium Mrp 66</v>
      </c>
      <c r="BR8" s="8" t="str">
        <f t="shared" si="29"/>
        <v>88.00X42.00</v>
      </c>
      <c r="BS8" s="8" t="str">
        <f t="shared" si="30"/>
        <v>Rulling-Hindi /Geometry-[210 x 290]</v>
      </c>
      <c r="BT8" s="8" t="str">
        <f t="shared" si="31"/>
        <v>Index-[210 x 290]</v>
      </c>
      <c r="BU8" s="76" t="s">
        <v>625</v>
      </c>
      <c r="BV8" s="109">
        <f t="shared" si="32"/>
        <v>0.33333333333333331</v>
      </c>
      <c r="BW8" s="115" t="str">
        <f t="shared" si="9"/>
        <v>Trident-64gsm-34.65in-(88.00cm)-Reel-Super Line</v>
      </c>
      <c r="BX8" s="115" t="str">
        <f t="shared" si="10"/>
        <v>Trident-64gsm-34.65in-(88.00cm)-Reel-Super Line</v>
      </c>
      <c r="BY8" s="8" t="s">
        <v>541</v>
      </c>
      <c r="BZ8" s="8" t="s">
        <v>540</v>
      </c>
      <c r="CA8" s="115">
        <f t="shared" si="33"/>
        <v>42</v>
      </c>
      <c r="CB8" s="115">
        <f t="shared" si="34"/>
        <v>88</v>
      </c>
      <c r="CC8" s="115">
        <f t="shared" si="35"/>
        <v>16.54</v>
      </c>
      <c r="CD8" s="115">
        <f t="shared" si="36"/>
        <v>34.65</v>
      </c>
      <c r="CE8" s="5" t="s">
        <v>83</v>
      </c>
      <c r="CF8" s="8">
        <f t="shared" si="37"/>
        <v>64</v>
      </c>
      <c r="CG8" s="98" t="str">
        <f t="shared" si="38"/>
        <v>Trident</v>
      </c>
      <c r="CH8" s="99" t="str">
        <f>VLOOKUP(CG8,PaperMaster!$AA$1:$AB$10,2,FALSE)</f>
        <v>Super Line</v>
      </c>
      <c r="CI8" s="115">
        <f t="shared" si="11"/>
        <v>11.832000000000001</v>
      </c>
      <c r="CJ8" s="115">
        <f t="shared" si="12"/>
        <v>4</v>
      </c>
      <c r="CK8" s="99">
        <v>70</v>
      </c>
      <c r="CL8" s="115" t="s">
        <v>76</v>
      </c>
      <c r="CM8" s="115">
        <v>1.35</v>
      </c>
      <c r="CN8" s="99" t="s">
        <v>576</v>
      </c>
      <c r="CO8" s="116" t="s">
        <v>577</v>
      </c>
      <c r="CP8" s="117" t="s">
        <v>578</v>
      </c>
      <c r="CQ8" s="99" t="s">
        <v>32</v>
      </c>
      <c r="CR8" s="99" t="s">
        <v>32</v>
      </c>
      <c r="CS8" s="99" t="s">
        <v>35</v>
      </c>
      <c r="CT8" s="99" t="s">
        <v>35</v>
      </c>
      <c r="CU8" s="8" t="s">
        <v>73</v>
      </c>
      <c r="CV8" s="8"/>
      <c r="CW8" s="8"/>
      <c r="CX8" s="8" t="str">
        <f t="shared" si="39"/>
        <v>*11107</v>
      </c>
      <c r="CY8" s="8" t="str">
        <f t="shared" si="40"/>
        <v>*06016</v>
      </c>
      <c r="CZ8" s="8" t="str">
        <f>VLOOKUP(BW8,PaperMaster!$AD$2:$BB$200,25,FALSE)</f>
        <v>*00036</v>
      </c>
      <c r="DA8" s="31" t="str">
        <f t="shared" si="41"/>
        <v>*00036</v>
      </c>
      <c r="DB8" s="31" t="str">
        <f t="shared" si="42"/>
        <v>*00010</v>
      </c>
      <c r="DC8" s="119" t="str">
        <f>VLOOKUP(AI8,UFG_Title!$C$3:$AD$49,28,FALSE)</f>
        <v>000256</v>
      </c>
      <c r="DD8" s="119"/>
      <c r="DE8" s="115" t="str">
        <f t="shared" si="43"/>
        <v>Board-280gsm-34.65X33.86in²-(88.00X86.00cm²)-21.194kg-WB</v>
      </c>
      <c r="DF8" s="115" t="str">
        <f t="shared" si="44"/>
        <v>Board-280gsm-34.65X33.86in²-(88.00X86.00cm²)-21.194kg-WB</v>
      </c>
      <c r="DG8" s="8" t="s">
        <v>1128</v>
      </c>
      <c r="DH8" s="8" t="str">
        <f t="shared" si="45"/>
        <v>B</v>
      </c>
      <c r="DI8" s="115">
        <f t="shared" si="46"/>
        <v>88</v>
      </c>
      <c r="DJ8" s="115">
        <f t="shared" si="47"/>
        <v>86</v>
      </c>
      <c r="DK8" s="115">
        <f t="shared" si="48"/>
        <v>34.65</v>
      </c>
      <c r="DL8" s="115">
        <f t="shared" si="49"/>
        <v>33.86</v>
      </c>
      <c r="DM8" s="5" t="s">
        <v>58</v>
      </c>
      <c r="DN8" s="8">
        <f t="shared" si="50"/>
        <v>280</v>
      </c>
      <c r="DO8" s="134" t="str">
        <f t="shared" si="51"/>
        <v>Board</v>
      </c>
      <c r="DP8" s="99" t="str">
        <f t="shared" si="52"/>
        <v>WB</v>
      </c>
      <c r="DQ8" s="115">
        <f t="shared" si="53"/>
        <v>21.193999999999999</v>
      </c>
      <c r="DR8" s="115">
        <f t="shared" si="54"/>
        <v>2</v>
      </c>
      <c r="DS8" s="99">
        <v>70</v>
      </c>
      <c r="DT8" s="115" t="s">
        <v>76</v>
      </c>
      <c r="DU8" s="115">
        <v>1.35</v>
      </c>
      <c r="DV8" s="99" t="s">
        <v>576</v>
      </c>
      <c r="DW8" s="116" t="s">
        <v>577</v>
      </c>
      <c r="DX8" s="117" t="s">
        <v>578</v>
      </c>
      <c r="DY8" s="99" t="s">
        <v>32</v>
      </c>
      <c r="DZ8" s="99" t="s">
        <v>32</v>
      </c>
      <c r="EA8" s="99" t="s">
        <v>35</v>
      </c>
      <c r="EB8" s="99" t="s">
        <v>35</v>
      </c>
      <c r="EC8" t="str">
        <f>VLOOKUP(DE8,PaperMaster!$BH$3:$CF$30,25,FALSE)</f>
        <v>*00010</v>
      </c>
      <c r="ED8" s="13" t="str">
        <f>VLOOKUP($AP8,[1]Item!$AL$2:$BX$192,ED$1,FALSE)</f>
        <v>Premium</v>
      </c>
      <c r="EE8">
        <f t="shared" si="55"/>
        <v>51</v>
      </c>
    </row>
    <row r="9" spans="1:135" x14ac:dyDescent="0.25">
      <c r="A9" s="83">
        <f t="shared" si="17"/>
        <v>7</v>
      </c>
      <c r="B9" s="76" t="s">
        <v>626</v>
      </c>
      <c r="C9" s="8" t="str">
        <f t="shared" si="18"/>
        <v>Writer A4 Premium Mrp 84 [Single line]-148 page</v>
      </c>
      <c r="D9" s="8" t="str">
        <f t="shared" si="19"/>
        <v>Writer A4 Premium Mrp 84 [Single line]-148 page</v>
      </c>
      <c r="E9" s="8" t="str">
        <f>VLOOKUP(AS9,DefaltMaster!$U$1:$AB$14,8,FALSE)</f>
        <v>*11107</v>
      </c>
      <c r="F9" s="8" t="str">
        <f>VLOOKUP(AX9,DefaltMaster!$H$1:$J$26,3,FALSE)</f>
        <v>*06016</v>
      </c>
      <c r="G9" s="110">
        <v>0</v>
      </c>
      <c r="H9" s="8">
        <v>0</v>
      </c>
      <c r="I9" s="8">
        <v>1007</v>
      </c>
      <c r="J9" s="8"/>
      <c r="K9" s="8" t="str">
        <f>VLOOKUP(AW9,DefaltMaster!$M$1:$N$60,2,FALSE)</f>
        <v>*05035</v>
      </c>
      <c r="L9" s="5" t="s">
        <v>522</v>
      </c>
      <c r="M9" s="8"/>
      <c r="N9" s="111" t="str">
        <f t="shared" si="20"/>
        <v>Writer A4 Premium Mrp 84 [Single line]-148 page</v>
      </c>
      <c r="O9" s="111" t="s">
        <v>33</v>
      </c>
      <c r="P9" s="8"/>
      <c r="Q9" s="8" t="s">
        <v>32</v>
      </c>
      <c r="R9" s="8" t="s">
        <v>32</v>
      </c>
      <c r="S9" s="8" t="s">
        <v>32</v>
      </c>
      <c r="T9" s="8" t="s">
        <v>32</v>
      </c>
      <c r="U9" s="8" t="s">
        <v>32</v>
      </c>
      <c r="V9" s="8" t="s">
        <v>32</v>
      </c>
      <c r="W9" s="8" t="s">
        <v>34</v>
      </c>
      <c r="X9" s="76" t="s">
        <v>577</v>
      </c>
      <c r="Y9" s="112" t="s">
        <v>578</v>
      </c>
      <c r="Z9" s="8" t="s">
        <v>32</v>
      </c>
      <c r="AA9" s="8" t="s">
        <v>32</v>
      </c>
      <c r="AB9" s="8" t="s">
        <v>35</v>
      </c>
      <c r="AC9" s="8" t="s">
        <v>35</v>
      </c>
      <c r="AD9" s="113" t="str">
        <f t="shared" si="21"/>
        <v>000007</v>
      </c>
      <c r="AE9" s="113"/>
      <c r="AF9" s="106" t="str">
        <f t="shared" si="22"/>
        <v>Rulling-Single line-[210 x 290]</v>
      </c>
      <c r="AG9" s="106" t="str">
        <f>VLOOKUP(AF9,UFG_Rulling!$C$1:$AD$38,28,FALSE)</f>
        <v>000211</v>
      </c>
      <c r="AH9" s="128" t="str">
        <f t="shared" si="23"/>
        <v>12.333</v>
      </c>
      <c r="AI9" s="114" t="str">
        <f t="shared" si="24"/>
        <v>Writer A4 Premium Mrp 84 [Title]</v>
      </c>
      <c r="AJ9" s="114" t="str">
        <f>VLOOKUP(AI9,UFG_Title!$C$1:$AD$49,28,FALSE)</f>
        <v>000257</v>
      </c>
      <c r="AK9" s="107" t="str">
        <f t="shared" si="25"/>
        <v>0.167</v>
      </c>
      <c r="AL9" s="122" t="str">
        <f t="shared" si="4"/>
        <v>Index-[210 x 290]</v>
      </c>
      <c r="AM9" s="122" t="str">
        <f>IF(AV9&lt;&gt;"",VLOOKUP(AL9,UFG_Index!$C$1:$AD$17,28,FALSE),"")</f>
        <v>000231</v>
      </c>
      <c r="AN9" s="123" t="str">
        <f t="shared" si="26"/>
        <v>0.333</v>
      </c>
      <c r="AO9" s="129" t="str">
        <f t="shared" si="27"/>
        <v>0.333</v>
      </c>
      <c r="AP9" s="13" t="s">
        <v>401</v>
      </c>
      <c r="AQ9" s="13" t="s">
        <v>401</v>
      </c>
      <c r="AR9" s="13">
        <v>1000</v>
      </c>
      <c r="AS9" s="21" t="s">
        <v>433</v>
      </c>
      <c r="AT9" s="13">
        <v>148</v>
      </c>
      <c r="AU9" s="13">
        <v>4</v>
      </c>
      <c r="AV9" s="13" t="s">
        <v>450</v>
      </c>
      <c r="AW9" s="22" t="s">
        <v>469</v>
      </c>
      <c r="AX9" s="22" t="s">
        <v>470</v>
      </c>
      <c r="AY9" s="13">
        <v>6</v>
      </c>
      <c r="AZ9" s="13">
        <v>30</v>
      </c>
      <c r="BA9" s="13" t="s">
        <v>1244</v>
      </c>
      <c r="BB9" s="13" t="s">
        <v>471</v>
      </c>
      <c r="BC9" s="13" t="s">
        <v>1245</v>
      </c>
      <c r="BD9" s="13">
        <v>280</v>
      </c>
      <c r="BE9" s="14" t="s">
        <v>472</v>
      </c>
      <c r="BF9" s="14">
        <v>6</v>
      </c>
      <c r="BG9" s="15">
        <f t="shared" si="5"/>
        <v>166.66666666666666</v>
      </c>
      <c r="BH9" s="23">
        <f t="shared" si="6"/>
        <v>3.5317333333333333E-2</v>
      </c>
      <c r="BI9" s="13" t="s">
        <v>473</v>
      </c>
      <c r="BJ9" s="13">
        <v>64</v>
      </c>
      <c r="BK9" s="138">
        <v>88</v>
      </c>
      <c r="BL9" s="13">
        <v>42</v>
      </c>
      <c r="BM9" s="21">
        <v>12</v>
      </c>
      <c r="BN9" s="16">
        <f t="shared" si="7"/>
        <v>12.333333333333334</v>
      </c>
      <c r="BO9" s="16">
        <f t="shared" si="8"/>
        <v>0.29173759999999999</v>
      </c>
      <c r="BP9" s="17">
        <f t="shared" si="28"/>
        <v>12666.666666666666</v>
      </c>
      <c r="BQ9" s="13" t="str">
        <f>VLOOKUP($AP9,[1]Item!$AL$2:$BX$192,BQ$1,FALSE)</f>
        <v>Writer A4 Premium Mrp 84</v>
      </c>
      <c r="BR9" s="8" t="str">
        <f t="shared" si="29"/>
        <v>88.00X42.00</v>
      </c>
      <c r="BS9" s="8" t="str">
        <f t="shared" si="30"/>
        <v>Rulling-Single line-[210 x 290]</v>
      </c>
      <c r="BT9" s="8" t="str">
        <f t="shared" si="31"/>
        <v>Index-[210 x 290]</v>
      </c>
      <c r="BU9" s="76" t="s">
        <v>626</v>
      </c>
      <c r="BV9" s="109">
        <f t="shared" si="32"/>
        <v>0.33333333333333331</v>
      </c>
      <c r="BW9" s="115" t="str">
        <f t="shared" si="9"/>
        <v>Trident-64gsm-34.65in-(88.00cm)-Reel-Super Line</v>
      </c>
      <c r="BX9" s="115" t="str">
        <f t="shared" si="10"/>
        <v>Trident-64gsm-34.65in-(88.00cm)-Reel-Super Line</v>
      </c>
      <c r="BY9" s="8" t="s">
        <v>541</v>
      </c>
      <c r="BZ9" s="8" t="s">
        <v>540</v>
      </c>
      <c r="CA9" s="115">
        <f t="shared" si="33"/>
        <v>42</v>
      </c>
      <c r="CB9" s="115">
        <f t="shared" si="34"/>
        <v>88</v>
      </c>
      <c r="CC9" s="115">
        <f t="shared" si="35"/>
        <v>16.54</v>
      </c>
      <c r="CD9" s="115">
        <f t="shared" si="36"/>
        <v>34.65</v>
      </c>
      <c r="CE9" s="5" t="s">
        <v>83</v>
      </c>
      <c r="CF9" s="8">
        <f t="shared" si="37"/>
        <v>64</v>
      </c>
      <c r="CG9" s="98" t="str">
        <f t="shared" si="38"/>
        <v>Trident</v>
      </c>
      <c r="CH9" s="99" t="str">
        <f>VLOOKUP(CG9,PaperMaster!$AA$1:$AB$10,2,FALSE)</f>
        <v>Super Line</v>
      </c>
      <c r="CI9" s="115">
        <f t="shared" si="11"/>
        <v>11.832000000000001</v>
      </c>
      <c r="CJ9" s="115">
        <f t="shared" si="12"/>
        <v>4</v>
      </c>
      <c r="CK9" s="99">
        <v>70</v>
      </c>
      <c r="CL9" s="115" t="s">
        <v>76</v>
      </c>
      <c r="CM9" s="115">
        <v>1.35</v>
      </c>
      <c r="CN9" s="99" t="s">
        <v>576</v>
      </c>
      <c r="CO9" s="116" t="s">
        <v>577</v>
      </c>
      <c r="CP9" s="117" t="s">
        <v>578</v>
      </c>
      <c r="CQ9" s="99" t="s">
        <v>32</v>
      </c>
      <c r="CR9" s="99" t="s">
        <v>32</v>
      </c>
      <c r="CS9" s="99" t="s">
        <v>35</v>
      </c>
      <c r="CT9" s="99" t="s">
        <v>35</v>
      </c>
      <c r="CU9" s="8" t="s">
        <v>73</v>
      </c>
      <c r="CV9" s="8"/>
      <c r="CW9" s="8"/>
      <c r="CX9" s="8" t="str">
        <f t="shared" si="39"/>
        <v>*11107</v>
      </c>
      <c r="CY9" s="8" t="str">
        <f t="shared" si="40"/>
        <v>*06016</v>
      </c>
      <c r="CZ9" s="8" t="str">
        <f>VLOOKUP(BW9,PaperMaster!$AD$2:$BB$200,25,FALSE)</f>
        <v>*00036</v>
      </c>
      <c r="DA9" s="31" t="str">
        <f t="shared" si="41"/>
        <v>*00036</v>
      </c>
      <c r="DB9" s="31" t="str">
        <f t="shared" si="42"/>
        <v>*00010</v>
      </c>
      <c r="DC9" s="119" t="str">
        <f>VLOOKUP(AI9,UFG_Title!$C$3:$AD$49,28,FALSE)</f>
        <v>000257</v>
      </c>
      <c r="DD9" s="119"/>
      <c r="DE9" s="115" t="str">
        <f t="shared" si="43"/>
        <v>Board-280gsm-34.65X33.86in²-(88.00X86.00cm²)-21.194kg-WB</v>
      </c>
      <c r="DF9" s="115" t="str">
        <f t="shared" si="44"/>
        <v>Board-280gsm-34.65X33.86in²-(88.00X86.00cm²)-21.194kg-WB</v>
      </c>
      <c r="DG9" s="8" t="s">
        <v>1128</v>
      </c>
      <c r="DH9" s="8" t="str">
        <f t="shared" si="45"/>
        <v>B</v>
      </c>
      <c r="DI9" s="115">
        <f t="shared" si="46"/>
        <v>88</v>
      </c>
      <c r="DJ9" s="115">
        <f t="shared" si="47"/>
        <v>86</v>
      </c>
      <c r="DK9" s="115">
        <f t="shared" si="48"/>
        <v>34.65</v>
      </c>
      <c r="DL9" s="115">
        <f t="shared" si="49"/>
        <v>33.86</v>
      </c>
      <c r="DM9" s="5" t="s">
        <v>58</v>
      </c>
      <c r="DN9" s="8">
        <f t="shared" si="50"/>
        <v>280</v>
      </c>
      <c r="DO9" s="134" t="str">
        <f t="shared" si="51"/>
        <v>Board</v>
      </c>
      <c r="DP9" s="99" t="str">
        <f t="shared" si="52"/>
        <v>WB</v>
      </c>
      <c r="DQ9" s="115">
        <f t="shared" si="53"/>
        <v>21.193999999999999</v>
      </c>
      <c r="DR9" s="115">
        <f t="shared" si="54"/>
        <v>2</v>
      </c>
      <c r="DS9" s="99">
        <v>70</v>
      </c>
      <c r="DT9" s="115" t="s">
        <v>76</v>
      </c>
      <c r="DU9" s="115">
        <v>1.35</v>
      </c>
      <c r="DV9" s="99" t="s">
        <v>576</v>
      </c>
      <c r="DW9" s="116" t="s">
        <v>577</v>
      </c>
      <c r="DX9" s="117" t="s">
        <v>578</v>
      </c>
      <c r="DY9" s="99" t="s">
        <v>32</v>
      </c>
      <c r="DZ9" s="99" t="s">
        <v>32</v>
      </c>
      <c r="EA9" s="99" t="s">
        <v>35</v>
      </c>
      <c r="EB9" s="99" t="s">
        <v>35</v>
      </c>
      <c r="EC9" t="str">
        <f>VLOOKUP(DE9,PaperMaster!$BH$3:$CF$30,25,FALSE)</f>
        <v>*00010</v>
      </c>
      <c r="ED9" s="13" t="str">
        <f>VLOOKUP($AP9,[1]Item!$AL$2:$BX$192,ED$1,FALSE)</f>
        <v>Premium</v>
      </c>
      <c r="EE9">
        <f t="shared" si="55"/>
        <v>47</v>
      </c>
    </row>
    <row r="10" spans="1:135" x14ac:dyDescent="0.25">
      <c r="A10" s="83">
        <f t="shared" si="17"/>
        <v>8</v>
      </c>
      <c r="B10" s="76" t="s">
        <v>627</v>
      </c>
      <c r="C10" s="8" t="str">
        <f t="shared" si="18"/>
        <v>Writer A4 Premium Mrp 84 [Unrulled]-148 page</v>
      </c>
      <c r="D10" s="8" t="str">
        <f t="shared" si="19"/>
        <v>Writer A4 Premium Mrp 84 [Unrulled]-148 page</v>
      </c>
      <c r="E10" s="8" t="str">
        <f>VLOOKUP(AS10,DefaltMaster!$U$1:$AB$14,8,FALSE)</f>
        <v>*11107</v>
      </c>
      <c r="F10" s="8" t="str">
        <f>VLOOKUP(AX10,DefaltMaster!$H$1:$J$26,3,FALSE)</f>
        <v>*06016</v>
      </c>
      <c r="G10" s="110">
        <v>0</v>
      </c>
      <c r="H10" s="8">
        <v>0</v>
      </c>
      <c r="I10" s="8">
        <v>1008</v>
      </c>
      <c r="J10" s="8"/>
      <c r="K10" s="8" t="str">
        <f>VLOOKUP(AW10,DefaltMaster!$M$1:$N$60,2,FALSE)</f>
        <v>*05036</v>
      </c>
      <c r="L10" s="5" t="s">
        <v>522</v>
      </c>
      <c r="M10" s="8"/>
      <c r="N10" s="111" t="str">
        <f t="shared" si="20"/>
        <v>Writer A4 Premium Mrp 84 [Unrulled]-148 page</v>
      </c>
      <c r="O10" s="111" t="s">
        <v>33</v>
      </c>
      <c r="P10" s="8"/>
      <c r="Q10" s="8" t="s">
        <v>32</v>
      </c>
      <c r="R10" s="8" t="s">
        <v>32</v>
      </c>
      <c r="S10" s="8" t="s">
        <v>32</v>
      </c>
      <c r="T10" s="8" t="s">
        <v>32</v>
      </c>
      <c r="U10" s="8" t="s">
        <v>32</v>
      </c>
      <c r="V10" s="8" t="s">
        <v>32</v>
      </c>
      <c r="W10" s="8" t="s">
        <v>34</v>
      </c>
      <c r="X10" s="76" t="s">
        <v>577</v>
      </c>
      <c r="Y10" s="112" t="s">
        <v>578</v>
      </c>
      <c r="Z10" s="8" t="s">
        <v>32</v>
      </c>
      <c r="AA10" s="8" t="s">
        <v>32</v>
      </c>
      <c r="AB10" s="8" t="s">
        <v>35</v>
      </c>
      <c r="AC10" s="8" t="s">
        <v>35</v>
      </c>
      <c r="AD10" s="113" t="str">
        <f t="shared" si="21"/>
        <v>000008</v>
      </c>
      <c r="AE10" s="113"/>
      <c r="AF10" s="106" t="str">
        <f t="shared" si="22"/>
        <v>Rulling-Unrulled-[210 x 290]</v>
      </c>
      <c r="AG10" s="106" t="str">
        <f>VLOOKUP(AF10,UFG_Rulling!$C$1:$AD$38,28,FALSE)</f>
        <v>000214</v>
      </c>
      <c r="AH10" s="128" t="str">
        <f t="shared" si="23"/>
        <v>12.333</v>
      </c>
      <c r="AI10" s="114" t="str">
        <f t="shared" si="24"/>
        <v>Writer A4 Premium Mrp 84 [Title]</v>
      </c>
      <c r="AJ10" s="114" t="str">
        <f>VLOOKUP(AI10,UFG_Title!$C$1:$AD$49,28,FALSE)</f>
        <v>000257</v>
      </c>
      <c r="AK10" s="107" t="str">
        <f t="shared" si="25"/>
        <v>0.167</v>
      </c>
      <c r="AL10" s="122" t="str">
        <f t="shared" si="4"/>
        <v>Index-[210 x 290]</v>
      </c>
      <c r="AM10" s="122" t="str">
        <f>IF(AV10&lt;&gt;"",VLOOKUP(AL10,UFG_Index!$C$1:$AD$17,28,FALSE),"")</f>
        <v>000231</v>
      </c>
      <c r="AN10" s="123" t="str">
        <f t="shared" si="26"/>
        <v>0.333</v>
      </c>
      <c r="AO10" s="129" t="str">
        <f t="shared" si="27"/>
        <v>0.333</v>
      </c>
      <c r="AP10" s="13" t="s">
        <v>401</v>
      </c>
      <c r="AQ10" s="13" t="s">
        <v>401</v>
      </c>
      <c r="AR10" s="13">
        <v>1000</v>
      </c>
      <c r="AS10" s="21" t="s">
        <v>433</v>
      </c>
      <c r="AT10" s="13">
        <v>148</v>
      </c>
      <c r="AU10" s="13">
        <v>4</v>
      </c>
      <c r="AV10" s="13" t="s">
        <v>450</v>
      </c>
      <c r="AW10" s="22" t="s">
        <v>474</v>
      </c>
      <c r="AX10" s="22" t="s">
        <v>470</v>
      </c>
      <c r="AY10" s="13">
        <v>6</v>
      </c>
      <c r="AZ10" s="13">
        <v>30</v>
      </c>
      <c r="BA10" s="13" t="s">
        <v>1244</v>
      </c>
      <c r="BB10" s="13" t="s">
        <v>471</v>
      </c>
      <c r="BC10" s="13" t="s">
        <v>1245</v>
      </c>
      <c r="BD10" s="13">
        <v>280</v>
      </c>
      <c r="BE10" s="14" t="s">
        <v>472</v>
      </c>
      <c r="BF10" s="14">
        <v>6</v>
      </c>
      <c r="BG10" s="15">
        <f t="shared" si="5"/>
        <v>166.66666666666666</v>
      </c>
      <c r="BH10" s="23">
        <f t="shared" si="6"/>
        <v>3.5317333333333333E-2</v>
      </c>
      <c r="BI10" s="13" t="s">
        <v>473</v>
      </c>
      <c r="BJ10" s="13">
        <v>64</v>
      </c>
      <c r="BK10" s="138">
        <v>88</v>
      </c>
      <c r="BL10" s="13">
        <v>42</v>
      </c>
      <c r="BM10" s="21">
        <v>12</v>
      </c>
      <c r="BN10" s="16">
        <f t="shared" si="7"/>
        <v>12.333333333333334</v>
      </c>
      <c r="BO10" s="16">
        <f t="shared" si="8"/>
        <v>0.29173759999999999</v>
      </c>
      <c r="BP10" s="17">
        <f t="shared" si="28"/>
        <v>12666.666666666666</v>
      </c>
      <c r="BQ10" s="13" t="str">
        <f>VLOOKUP($AP10,[1]Item!$AL$2:$BX$192,BQ$1,FALSE)</f>
        <v>Writer A4 Premium Mrp 84</v>
      </c>
      <c r="BR10" s="8" t="str">
        <f t="shared" si="29"/>
        <v>88.00X42.00</v>
      </c>
      <c r="BS10" s="8" t="str">
        <f t="shared" si="30"/>
        <v>Rulling-Unrulled-[210 x 290]</v>
      </c>
      <c r="BT10" s="8" t="str">
        <f t="shared" si="31"/>
        <v>Index-[210 x 290]</v>
      </c>
      <c r="BU10" s="76" t="s">
        <v>627</v>
      </c>
      <c r="BV10" s="109">
        <f t="shared" si="32"/>
        <v>0.33333333333333331</v>
      </c>
      <c r="BW10" s="115" t="str">
        <f t="shared" si="9"/>
        <v>Trident-64gsm-34.65in-(88.00cm)-Reel-Super Line</v>
      </c>
      <c r="BX10" s="115" t="str">
        <f t="shared" si="10"/>
        <v>Trident-64gsm-34.65in-(88.00cm)-Reel-Super Line</v>
      </c>
      <c r="BY10" s="8" t="s">
        <v>541</v>
      </c>
      <c r="BZ10" s="8" t="s">
        <v>540</v>
      </c>
      <c r="CA10" s="115">
        <f t="shared" si="33"/>
        <v>42</v>
      </c>
      <c r="CB10" s="115">
        <f t="shared" si="34"/>
        <v>88</v>
      </c>
      <c r="CC10" s="115">
        <f t="shared" si="35"/>
        <v>16.54</v>
      </c>
      <c r="CD10" s="115">
        <f t="shared" si="36"/>
        <v>34.65</v>
      </c>
      <c r="CE10" s="5" t="s">
        <v>83</v>
      </c>
      <c r="CF10" s="8">
        <f t="shared" si="37"/>
        <v>64</v>
      </c>
      <c r="CG10" s="98" t="str">
        <f t="shared" si="38"/>
        <v>Trident</v>
      </c>
      <c r="CH10" s="99" t="str">
        <f>VLOOKUP(CG10,PaperMaster!$AA$1:$AB$10,2,FALSE)</f>
        <v>Super Line</v>
      </c>
      <c r="CI10" s="115">
        <f t="shared" si="11"/>
        <v>11.832000000000001</v>
      </c>
      <c r="CJ10" s="115">
        <f t="shared" si="12"/>
        <v>4</v>
      </c>
      <c r="CK10" s="99">
        <v>70</v>
      </c>
      <c r="CL10" s="115" t="s">
        <v>76</v>
      </c>
      <c r="CM10" s="115">
        <v>1.35</v>
      </c>
      <c r="CN10" s="99" t="s">
        <v>576</v>
      </c>
      <c r="CO10" s="116" t="s">
        <v>577</v>
      </c>
      <c r="CP10" s="117" t="s">
        <v>578</v>
      </c>
      <c r="CQ10" s="99" t="s">
        <v>32</v>
      </c>
      <c r="CR10" s="99" t="s">
        <v>32</v>
      </c>
      <c r="CS10" s="99" t="s">
        <v>35</v>
      </c>
      <c r="CT10" s="99" t="s">
        <v>35</v>
      </c>
      <c r="CU10" s="8" t="s">
        <v>73</v>
      </c>
      <c r="CV10" s="8"/>
      <c r="CW10" s="8"/>
      <c r="CX10" s="8" t="str">
        <f t="shared" si="39"/>
        <v>*11107</v>
      </c>
      <c r="CY10" s="8" t="str">
        <f t="shared" si="40"/>
        <v>*06016</v>
      </c>
      <c r="CZ10" s="8" t="str">
        <f>VLOOKUP(BW10,PaperMaster!$AD$2:$BB$200,25,FALSE)</f>
        <v>*00036</v>
      </c>
      <c r="DA10" s="31" t="str">
        <f t="shared" si="41"/>
        <v>*00036</v>
      </c>
      <c r="DB10" s="31" t="str">
        <f t="shared" si="42"/>
        <v>*00010</v>
      </c>
      <c r="DC10" s="119" t="str">
        <f>VLOOKUP(AI10,UFG_Title!$C$3:$AD$49,28,FALSE)</f>
        <v>000257</v>
      </c>
      <c r="DD10" s="119"/>
      <c r="DE10" s="115" t="str">
        <f t="shared" si="43"/>
        <v>Board-280gsm-34.65X33.86in²-(88.00X86.00cm²)-21.194kg-WB</v>
      </c>
      <c r="DF10" s="115" t="str">
        <f t="shared" si="44"/>
        <v>Board-280gsm-34.65X33.86in²-(88.00X86.00cm²)-21.194kg-WB</v>
      </c>
      <c r="DG10" s="8" t="s">
        <v>1128</v>
      </c>
      <c r="DH10" s="8" t="str">
        <f t="shared" si="45"/>
        <v>B</v>
      </c>
      <c r="DI10" s="115">
        <f t="shared" si="46"/>
        <v>88</v>
      </c>
      <c r="DJ10" s="115">
        <f t="shared" si="47"/>
        <v>86</v>
      </c>
      <c r="DK10" s="115">
        <f t="shared" si="48"/>
        <v>34.65</v>
      </c>
      <c r="DL10" s="115">
        <f t="shared" si="49"/>
        <v>33.86</v>
      </c>
      <c r="DM10" s="5" t="s">
        <v>58</v>
      </c>
      <c r="DN10" s="8">
        <f t="shared" si="50"/>
        <v>280</v>
      </c>
      <c r="DO10" s="134" t="str">
        <f t="shared" si="51"/>
        <v>Board</v>
      </c>
      <c r="DP10" s="99" t="str">
        <f t="shared" si="52"/>
        <v>WB</v>
      </c>
      <c r="DQ10" s="115">
        <f t="shared" si="53"/>
        <v>21.193999999999999</v>
      </c>
      <c r="DR10" s="115">
        <f t="shared" si="54"/>
        <v>2</v>
      </c>
      <c r="DS10" s="99">
        <v>70</v>
      </c>
      <c r="DT10" s="115" t="s">
        <v>76</v>
      </c>
      <c r="DU10" s="115">
        <v>1.35</v>
      </c>
      <c r="DV10" s="99" t="s">
        <v>576</v>
      </c>
      <c r="DW10" s="116" t="s">
        <v>577</v>
      </c>
      <c r="DX10" s="117" t="s">
        <v>578</v>
      </c>
      <c r="DY10" s="99" t="s">
        <v>32</v>
      </c>
      <c r="DZ10" s="99" t="s">
        <v>32</v>
      </c>
      <c r="EA10" s="99" t="s">
        <v>35</v>
      </c>
      <c r="EB10" s="99" t="s">
        <v>35</v>
      </c>
      <c r="EC10" t="str">
        <f>VLOOKUP(DE10,PaperMaster!$BH$3:$CF$30,25,FALSE)</f>
        <v>*00010</v>
      </c>
      <c r="ED10" s="13" t="str">
        <f>VLOOKUP($AP10,[1]Item!$AL$2:$BX$192,ED$1,FALSE)</f>
        <v>Premium</v>
      </c>
      <c r="EE10">
        <f t="shared" si="55"/>
        <v>44</v>
      </c>
    </row>
    <row r="11" spans="1:135" x14ac:dyDescent="0.25">
      <c r="A11" s="83">
        <f t="shared" si="17"/>
        <v>9</v>
      </c>
      <c r="B11" s="76" t="s">
        <v>628</v>
      </c>
      <c r="C11" s="8" t="str">
        <f t="shared" si="18"/>
        <v>Writer A4 Premium Mrp 84 [Hindi /Geometry]-148 page</v>
      </c>
      <c r="D11" s="8" t="str">
        <f t="shared" si="19"/>
        <v>Writer A4 Premium Mrp 84 [Hindi /Geometry]-148 page</v>
      </c>
      <c r="E11" s="8" t="str">
        <f>VLOOKUP(AS11,DefaltMaster!$U$1:$AB$14,8,FALSE)</f>
        <v>*11107</v>
      </c>
      <c r="F11" s="8" t="str">
        <f>VLOOKUP(AX11,DefaltMaster!$H$1:$J$26,3,FALSE)</f>
        <v>*06016</v>
      </c>
      <c r="G11" s="110">
        <v>0</v>
      </c>
      <c r="H11" s="8">
        <v>0</v>
      </c>
      <c r="I11" s="8">
        <v>1009</v>
      </c>
      <c r="J11" s="8"/>
      <c r="K11" s="8" t="str">
        <f>VLOOKUP(AW11,DefaltMaster!$M$1:$N$60,2,FALSE)</f>
        <v>*05033</v>
      </c>
      <c r="L11" s="5" t="s">
        <v>522</v>
      </c>
      <c r="M11" s="8"/>
      <c r="N11" s="111" t="str">
        <f t="shared" si="20"/>
        <v>Writer A4 Premium Mrp 84 [Hindi /Geometry]-148 page</v>
      </c>
      <c r="O11" s="111" t="s">
        <v>33</v>
      </c>
      <c r="P11" s="8"/>
      <c r="Q11" s="8" t="s">
        <v>32</v>
      </c>
      <c r="R11" s="8" t="s">
        <v>32</v>
      </c>
      <c r="S11" s="8" t="s">
        <v>32</v>
      </c>
      <c r="T11" s="8" t="s">
        <v>32</v>
      </c>
      <c r="U11" s="8" t="s">
        <v>32</v>
      </c>
      <c r="V11" s="8" t="s">
        <v>32</v>
      </c>
      <c r="W11" s="8" t="s">
        <v>34</v>
      </c>
      <c r="X11" s="76" t="s">
        <v>577</v>
      </c>
      <c r="Y11" s="112" t="s">
        <v>578</v>
      </c>
      <c r="Z11" s="8" t="s">
        <v>32</v>
      </c>
      <c r="AA11" s="8" t="s">
        <v>32</v>
      </c>
      <c r="AB11" s="8" t="s">
        <v>35</v>
      </c>
      <c r="AC11" s="8" t="s">
        <v>35</v>
      </c>
      <c r="AD11" s="113" t="str">
        <f t="shared" si="21"/>
        <v>000009</v>
      </c>
      <c r="AE11" s="113"/>
      <c r="AF11" s="106" t="str">
        <f t="shared" si="22"/>
        <v>Rulling-Hindi /Geometry-[210 x 290]</v>
      </c>
      <c r="AG11" s="106" t="str">
        <f>VLOOKUP(AF11,UFG_Rulling!$C$1:$AD$38,28,FALSE)</f>
        <v>000199</v>
      </c>
      <c r="AH11" s="128" t="str">
        <f t="shared" si="23"/>
        <v>12.333</v>
      </c>
      <c r="AI11" s="114" t="str">
        <f t="shared" si="24"/>
        <v>Writer A4 Premium Mrp 84 [Title]</v>
      </c>
      <c r="AJ11" s="114" t="str">
        <f>VLOOKUP(AI11,UFG_Title!$C$1:$AD$49,28,FALSE)</f>
        <v>000257</v>
      </c>
      <c r="AK11" s="107" t="str">
        <f t="shared" si="25"/>
        <v>0.167</v>
      </c>
      <c r="AL11" s="122" t="str">
        <f t="shared" si="4"/>
        <v>Index-[210 x 290]</v>
      </c>
      <c r="AM11" s="122" t="str">
        <f>IF(AV11&lt;&gt;"",VLOOKUP(AL11,UFG_Index!$C$1:$AD$17,28,FALSE),"")</f>
        <v>000231</v>
      </c>
      <c r="AN11" s="123" t="str">
        <f t="shared" si="26"/>
        <v>0.333</v>
      </c>
      <c r="AO11" s="129" t="str">
        <f t="shared" si="27"/>
        <v>0.333</v>
      </c>
      <c r="AP11" s="13" t="s">
        <v>401</v>
      </c>
      <c r="AQ11" s="13" t="s">
        <v>401</v>
      </c>
      <c r="AR11" s="13">
        <v>1000</v>
      </c>
      <c r="AS11" s="21" t="s">
        <v>433</v>
      </c>
      <c r="AT11" s="13">
        <v>148</v>
      </c>
      <c r="AU11" s="13">
        <v>4</v>
      </c>
      <c r="AV11" s="13" t="s">
        <v>450</v>
      </c>
      <c r="AW11" s="22" t="s">
        <v>511</v>
      </c>
      <c r="AX11" s="22" t="s">
        <v>470</v>
      </c>
      <c r="AY11" s="13">
        <v>6</v>
      </c>
      <c r="AZ11" s="13">
        <v>30</v>
      </c>
      <c r="BA11" s="13" t="s">
        <v>1244</v>
      </c>
      <c r="BB11" s="13" t="s">
        <v>471</v>
      </c>
      <c r="BC11" s="13" t="s">
        <v>1245</v>
      </c>
      <c r="BD11" s="13">
        <v>280</v>
      </c>
      <c r="BE11" s="14" t="s">
        <v>472</v>
      </c>
      <c r="BF11" s="14">
        <v>6</v>
      </c>
      <c r="BG11" s="15">
        <f t="shared" si="5"/>
        <v>166.66666666666666</v>
      </c>
      <c r="BH11" s="23">
        <f t="shared" si="6"/>
        <v>3.5317333333333333E-2</v>
      </c>
      <c r="BI11" s="13" t="s">
        <v>473</v>
      </c>
      <c r="BJ11" s="13">
        <v>64</v>
      </c>
      <c r="BK11" s="138">
        <v>88</v>
      </c>
      <c r="BL11" s="13">
        <v>42</v>
      </c>
      <c r="BM11" s="21">
        <v>12</v>
      </c>
      <c r="BN11" s="16">
        <f t="shared" si="7"/>
        <v>12.333333333333334</v>
      </c>
      <c r="BO11" s="16">
        <f t="shared" si="8"/>
        <v>0.29173759999999999</v>
      </c>
      <c r="BP11" s="17">
        <f t="shared" si="28"/>
        <v>12666.666666666666</v>
      </c>
      <c r="BQ11" s="13" t="str">
        <f>VLOOKUP($AP11,[1]Item!$AL$2:$BX$192,BQ$1,FALSE)</f>
        <v>Writer A4 Premium Mrp 84</v>
      </c>
      <c r="BR11" s="8" t="str">
        <f t="shared" si="29"/>
        <v>88.00X42.00</v>
      </c>
      <c r="BS11" s="8" t="str">
        <f t="shared" si="30"/>
        <v>Rulling-Hindi /Geometry-[210 x 290]</v>
      </c>
      <c r="BT11" s="8" t="str">
        <f t="shared" si="31"/>
        <v>Index-[210 x 290]</v>
      </c>
      <c r="BU11" s="76" t="s">
        <v>628</v>
      </c>
      <c r="BV11" s="109">
        <f t="shared" si="32"/>
        <v>0.33333333333333331</v>
      </c>
      <c r="BW11" s="115" t="str">
        <f t="shared" si="9"/>
        <v>Trident-64gsm-34.65in-(88.00cm)-Reel-Super Line</v>
      </c>
      <c r="BX11" s="115" t="str">
        <f t="shared" si="10"/>
        <v>Trident-64gsm-34.65in-(88.00cm)-Reel-Super Line</v>
      </c>
      <c r="BY11" s="8" t="s">
        <v>541</v>
      </c>
      <c r="BZ11" s="8" t="s">
        <v>540</v>
      </c>
      <c r="CA11" s="115">
        <f t="shared" si="33"/>
        <v>42</v>
      </c>
      <c r="CB11" s="115">
        <f t="shared" si="34"/>
        <v>88</v>
      </c>
      <c r="CC11" s="115">
        <f t="shared" si="35"/>
        <v>16.54</v>
      </c>
      <c r="CD11" s="115">
        <f t="shared" si="36"/>
        <v>34.65</v>
      </c>
      <c r="CE11" s="5" t="s">
        <v>83</v>
      </c>
      <c r="CF11" s="8">
        <f t="shared" si="37"/>
        <v>64</v>
      </c>
      <c r="CG11" s="98" t="str">
        <f t="shared" si="38"/>
        <v>Trident</v>
      </c>
      <c r="CH11" s="99" t="str">
        <f>VLOOKUP(CG11,PaperMaster!$AA$1:$AB$10,2,FALSE)</f>
        <v>Super Line</v>
      </c>
      <c r="CI11" s="115">
        <f t="shared" si="11"/>
        <v>11.832000000000001</v>
      </c>
      <c r="CJ11" s="115">
        <f t="shared" si="12"/>
        <v>4</v>
      </c>
      <c r="CK11" s="99">
        <v>70</v>
      </c>
      <c r="CL11" s="115" t="s">
        <v>76</v>
      </c>
      <c r="CM11" s="115">
        <v>1.35</v>
      </c>
      <c r="CN11" s="99" t="s">
        <v>576</v>
      </c>
      <c r="CO11" s="116" t="s">
        <v>577</v>
      </c>
      <c r="CP11" s="117" t="s">
        <v>578</v>
      </c>
      <c r="CQ11" s="99" t="s">
        <v>32</v>
      </c>
      <c r="CR11" s="99" t="s">
        <v>32</v>
      </c>
      <c r="CS11" s="99" t="s">
        <v>35</v>
      </c>
      <c r="CT11" s="99" t="s">
        <v>35</v>
      </c>
      <c r="CU11" s="8" t="s">
        <v>73</v>
      </c>
      <c r="CV11" s="8"/>
      <c r="CW11" s="8"/>
      <c r="CX11" s="8" t="str">
        <f t="shared" si="39"/>
        <v>*11107</v>
      </c>
      <c r="CY11" s="8" t="str">
        <f t="shared" si="40"/>
        <v>*06016</v>
      </c>
      <c r="CZ11" s="8" t="str">
        <f>VLOOKUP(BW11,PaperMaster!$AD$2:$BB$200,25,FALSE)</f>
        <v>*00036</v>
      </c>
      <c r="DA11" s="31" t="str">
        <f t="shared" si="41"/>
        <v>*00036</v>
      </c>
      <c r="DB11" s="31" t="str">
        <f t="shared" si="42"/>
        <v>*00010</v>
      </c>
      <c r="DC11" s="119" t="str">
        <f>VLOOKUP(AI11,UFG_Title!$C$3:$AD$49,28,FALSE)</f>
        <v>000257</v>
      </c>
      <c r="DD11" s="119"/>
      <c r="DE11" s="115" t="str">
        <f t="shared" si="43"/>
        <v>Board-280gsm-34.65X33.86in²-(88.00X86.00cm²)-21.194kg-WB</v>
      </c>
      <c r="DF11" s="115" t="str">
        <f t="shared" si="44"/>
        <v>Board-280gsm-34.65X33.86in²-(88.00X86.00cm²)-21.194kg-WB</v>
      </c>
      <c r="DG11" s="8" t="s">
        <v>1128</v>
      </c>
      <c r="DH11" s="8" t="str">
        <f t="shared" si="45"/>
        <v>B</v>
      </c>
      <c r="DI11" s="115">
        <f t="shared" si="46"/>
        <v>88</v>
      </c>
      <c r="DJ11" s="115">
        <f t="shared" si="47"/>
        <v>86</v>
      </c>
      <c r="DK11" s="115">
        <f t="shared" si="48"/>
        <v>34.65</v>
      </c>
      <c r="DL11" s="115">
        <f t="shared" si="49"/>
        <v>33.86</v>
      </c>
      <c r="DM11" s="5" t="s">
        <v>58</v>
      </c>
      <c r="DN11" s="8">
        <f t="shared" si="50"/>
        <v>280</v>
      </c>
      <c r="DO11" s="134" t="str">
        <f t="shared" si="51"/>
        <v>Board</v>
      </c>
      <c r="DP11" s="99" t="str">
        <f t="shared" si="52"/>
        <v>WB</v>
      </c>
      <c r="DQ11" s="115">
        <f t="shared" si="53"/>
        <v>21.193999999999999</v>
      </c>
      <c r="DR11" s="115">
        <f t="shared" si="54"/>
        <v>2</v>
      </c>
      <c r="DS11" s="99">
        <v>70</v>
      </c>
      <c r="DT11" s="115" t="s">
        <v>76</v>
      </c>
      <c r="DU11" s="115">
        <v>1.35</v>
      </c>
      <c r="DV11" s="99" t="s">
        <v>576</v>
      </c>
      <c r="DW11" s="116" t="s">
        <v>577</v>
      </c>
      <c r="DX11" s="117" t="s">
        <v>578</v>
      </c>
      <c r="DY11" s="99" t="s">
        <v>32</v>
      </c>
      <c r="DZ11" s="99" t="s">
        <v>32</v>
      </c>
      <c r="EA11" s="99" t="s">
        <v>35</v>
      </c>
      <c r="EB11" s="99" t="s">
        <v>35</v>
      </c>
      <c r="EC11" t="str">
        <f>VLOOKUP(DE11,PaperMaster!$BH$3:$CF$30,25,FALSE)</f>
        <v>*00010</v>
      </c>
      <c r="ED11" s="13" t="str">
        <f>VLOOKUP($AP11,[1]Item!$AL$2:$BX$192,ED$1,FALSE)</f>
        <v>Premium</v>
      </c>
      <c r="EE11">
        <f t="shared" si="55"/>
        <v>51</v>
      </c>
    </row>
    <row r="12" spans="1:135" x14ac:dyDescent="0.25">
      <c r="A12" s="83">
        <f t="shared" si="17"/>
        <v>10</v>
      </c>
      <c r="B12" s="76" t="s">
        <v>629</v>
      </c>
      <c r="C12" s="8" t="str">
        <f t="shared" si="18"/>
        <v>Writer A4 Premium Mrp 104 [Single line]-184 page</v>
      </c>
      <c r="D12" s="8" t="str">
        <f t="shared" si="19"/>
        <v>Writer A4 Premium Mrp 104 [Single line]-184 page</v>
      </c>
      <c r="E12" s="8" t="str">
        <f>VLOOKUP(AS12,DefaltMaster!$U$1:$AB$14,8,FALSE)</f>
        <v>*11107</v>
      </c>
      <c r="F12" s="8" t="str">
        <f>VLOOKUP(AX12,DefaltMaster!$H$1:$J$26,3,FALSE)</f>
        <v>*06016</v>
      </c>
      <c r="G12" s="110">
        <v>0</v>
      </c>
      <c r="H12" s="8">
        <v>0</v>
      </c>
      <c r="I12" s="8">
        <v>1010</v>
      </c>
      <c r="J12" s="8"/>
      <c r="K12" s="8" t="str">
        <f>VLOOKUP(AW12,DefaltMaster!$M$1:$N$60,2,FALSE)</f>
        <v>*05035</v>
      </c>
      <c r="L12" s="5" t="s">
        <v>522</v>
      </c>
      <c r="M12" s="8"/>
      <c r="N12" s="111" t="str">
        <f t="shared" si="20"/>
        <v>Writer A4 Premium Mrp 104 [Single line]-184 page</v>
      </c>
      <c r="O12" s="111" t="s">
        <v>33</v>
      </c>
      <c r="P12" s="8"/>
      <c r="Q12" s="8" t="s">
        <v>32</v>
      </c>
      <c r="R12" s="8" t="s">
        <v>32</v>
      </c>
      <c r="S12" s="8" t="s">
        <v>32</v>
      </c>
      <c r="T12" s="8" t="s">
        <v>32</v>
      </c>
      <c r="U12" s="8" t="s">
        <v>32</v>
      </c>
      <c r="V12" s="8" t="s">
        <v>32</v>
      </c>
      <c r="W12" s="8" t="s">
        <v>34</v>
      </c>
      <c r="X12" s="76" t="s">
        <v>577</v>
      </c>
      <c r="Y12" s="112" t="s">
        <v>578</v>
      </c>
      <c r="Z12" s="8" t="s">
        <v>32</v>
      </c>
      <c r="AA12" s="8" t="s">
        <v>32</v>
      </c>
      <c r="AB12" s="8" t="s">
        <v>35</v>
      </c>
      <c r="AC12" s="8" t="s">
        <v>35</v>
      </c>
      <c r="AD12" s="113" t="str">
        <f t="shared" si="21"/>
        <v>000010</v>
      </c>
      <c r="AE12" s="113"/>
      <c r="AF12" s="106" t="str">
        <f t="shared" si="22"/>
        <v>Rulling-Single line-[210 x 290]</v>
      </c>
      <c r="AG12" s="106" t="str">
        <f>VLOOKUP(AF12,UFG_Rulling!$C$1:$AD$38,28,FALSE)</f>
        <v>000211</v>
      </c>
      <c r="AH12" s="128" t="str">
        <f t="shared" si="23"/>
        <v>15.333</v>
      </c>
      <c r="AI12" s="114" t="str">
        <f t="shared" si="24"/>
        <v>Writer A4 Premium Mrp 104 [Title]</v>
      </c>
      <c r="AJ12" s="114" t="str">
        <f>VLOOKUP(AI12,UFG_Title!$C$1:$AD$49,28,FALSE)</f>
        <v>000251</v>
      </c>
      <c r="AK12" s="107" t="str">
        <f t="shared" si="25"/>
        <v>0.167</v>
      </c>
      <c r="AL12" s="122" t="str">
        <f t="shared" si="4"/>
        <v>Index-[210 x 290]</v>
      </c>
      <c r="AM12" s="122" t="str">
        <f>IF(AV12&lt;&gt;"",VLOOKUP(AL12,UFG_Index!$C$1:$AD$17,28,FALSE),"")</f>
        <v>000231</v>
      </c>
      <c r="AN12" s="123" t="str">
        <f t="shared" si="26"/>
        <v>0.333</v>
      </c>
      <c r="AO12" s="129" t="str">
        <f t="shared" si="27"/>
        <v>0.333</v>
      </c>
      <c r="AP12" s="13" t="s">
        <v>402</v>
      </c>
      <c r="AQ12" s="13" t="s">
        <v>402</v>
      </c>
      <c r="AR12" s="13">
        <v>1000</v>
      </c>
      <c r="AS12" s="21" t="s">
        <v>433</v>
      </c>
      <c r="AT12" s="13">
        <v>184</v>
      </c>
      <c r="AU12" s="13">
        <v>4</v>
      </c>
      <c r="AV12" s="13" t="s">
        <v>450</v>
      </c>
      <c r="AW12" s="22" t="s">
        <v>469</v>
      </c>
      <c r="AX12" s="22" t="s">
        <v>470</v>
      </c>
      <c r="AY12" s="13">
        <v>5</v>
      </c>
      <c r="AZ12" s="13">
        <v>25</v>
      </c>
      <c r="BA12" s="13" t="s">
        <v>1244</v>
      </c>
      <c r="BB12" s="13" t="s">
        <v>471</v>
      </c>
      <c r="BC12" s="13" t="s">
        <v>1245</v>
      </c>
      <c r="BD12" s="13">
        <v>280</v>
      </c>
      <c r="BE12" s="14" t="s">
        <v>472</v>
      </c>
      <c r="BF12" s="14">
        <v>6</v>
      </c>
      <c r="BG12" s="15">
        <f t="shared" si="5"/>
        <v>166.66666666666666</v>
      </c>
      <c r="BH12" s="23">
        <f t="shared" si="6"/>
        <v>3.5317333333333333E-2</v>
      </c>
      <c r="BI12" s="13" t="s">
        <v>473</v>
      </c>
      <c r="BJ12" s="13">
        <v>64</v>
      </c>
      <c r="BK12" s="138">
        <v>88</v>
      </c>
      <c r="BL12" s="13">
        <v>42</v>
      </c>
      <c r="BM12" s="21">
        <v>12</v>
      </c>
      <c r="BN12" s="16">
        <f t="shared" si="7"/>
        <v>15.333333333333334</v>
      </c>
      <c r="BO12" s="16">
        <f t="shared" si="8"/>
        <v>0.36270079999999999</v>
      </c>
      <c r="BP12" s="17">
        <f t="shared" si="28"/>
        <v>15666.666666666666</v>
      </c>
      <c r="BQ12" s="13" t="str">
        <f>VLOOKUP($AP12,[1]Item!$AL$2:$BX$192,BQ$1,FALSE)</f>
        <v>Writer A4 Premium Mrp 104</v>
      </c>
      <c r="BR12" s="8" t="str">
        <f t="shared" si="29"/>
        <v>88.00X42.00</v>
      </c>
      <c r="BS12" s="8" t="str">
        <f t="shared" si="30"/>
        <v>Rulling-Single line-[210 x 290]</v>
      </c>
      <c r="BT12" s="8" t="str">
        <f t="shared" si="31"/>
        <v>Index-[210 x 290]</v>
      </c>
      <c r="BU12" s="76" t="s">
        <v>629</v>
      </c>
      <c r="BV12" s="109">
        <f t="shared" si="32"/>
        <v>0.33333333333333331</v>
      </c>
      <c r="BW12" s="115" t="str">
        <f t="shared" si="9"/>
        <v>Trident-64gsm-34.65in-(88.00cm)-Reel-Super Line</v>
      </c>
      <c r="BX12" s="115" t="str">
        <f t="shared" si="10"/>
        <v>Trident-64gsm-34.65in-(88.00cm)-Reel-Super Line</v>
      </c>
      <c r="BY12" s="8" t="s">
        <v>541</v>
      </c>
      <c r="BZ12" s="8" t="s">
        <v>540</v>
      </c>
      <c r="CA12" s="115">
        <f t="shared" si="33"/>
        <v>42</v>
      </c>
      <c r="CB12" s="115">
        <f t="shared" si="34"/>
        <v>88</v>
      </c>
      <c r="CC12" s="115">
        <f t="shared" si="35"/>
        <v>16.54</v>
      </c>
      <c r="CD12" s="115">
        <f t="shared" si="36"/>
        <v>34.65</v>
      </c>
      <c r="CE12" s="5" t="s">
        <v>83</v>
      </c>
      <c r="CF12" s="8">
        <f t="shared" si="37"/>
        <v>64</v>
      </c>
      <c r="CG12" s="98" t="str">
        <f t="shared" si="38"/>
        <v>Trident</v>
      </c>
      <c r="CH12" s="99" t="str">
        <f>VLOOKUP(CG12,PaperMaster!$AA$1:$AB$10,2,FALSE)</f>
        <v>Super Line</v>
      </c>
      <c r="CI12" s="115">
        <f t="shared" si="11"/>
        <v>11.832000000000001</v>
      </c>
      <c r="CJ12" s="115">
        <f t="shared" si="12"/>
        <v>4</v>
      </c>
      <c r="CK12" s="99">
        <v>70</v>
      </c>
      <c r="CL12" s="115" t="s">
        <v>76</v>
      </c>
      <c r="CM12" s="115">
        <v>1.35</v>
      </c>
      <c r="CN12" s="99" t="s">
        <v>576</v>
      </c>
      <c r="CO12" s="116" t="s">
        <v>577</v>
      </c>
      <c r="CP12" s="117" t="s">
        <v>578</v>
      </c>
      <c r="CQ12" s="99" t="s">
        <v>32</v>
      </c>
      <c r="CR12" s="99" t="s">
        <v>32</v>
      </c>
      <c r="CS12" s="99" t="s">
        <v>35</v>
      </c>
      <c r="CT12" s="99" t="s">
        <v>35</v>
      </c>
      <c r="CU12" s="8" t="s">
        <v>73</v>
      </c>
      <c r="CV12" s="8"/>
      <c r="CW12" s="8"/>
      <c r="CX12" s="8" t="str">
        <f t="shared" si="39"/>
        <v>*11107</v>
      </c>
      <c r="CY12" s="8" t="str">
        <f t="shared" si="40"/>
        <v>*06016</v>
      </c>
      <c r="CZ12" s="8" t="str">
        <f>VLOOKUP(BW12,PaperMaster!$AD$2:$BB$200,25,FALSE)</f>
        <v>*00036</v>
      </c>
      <c r="DA12" s="31" t="str">
        <f t="shared" si="41"/>
        <v>*00036</v>
      </c>
      <c r="DB12" s="31" t="str">
        <f t="shared" si="42"/>
        <v>*00010</v>
      </c>
      <c r="DC12" s="119" t="str">
        <f>VLOOKUP(AI12,UFG_Title!$C$3:$AD$49,28,FALSE)</f>
        <v>000251</v>
      </c>
      <c r="DD12" s="119"/>
      <c r="DE12" s="115" t="str">
        <f t="shared" si="43"/>
        <v>Board-280gsm-34.65X33.86in²-(88.00X86.00cm²)-21.194kg-WB</v>
      </c>
      <c r="DF12" s="115" t="str">
        <f t="shared" si="44"/>
        <v>Board-280gsm-34.65X33.86in²-(88.00X86.00cm²)-21.194kg-WB</v>
      </c>
      <c r="DG12" s="8" t="s">
        <v>1128</v>
      </c>
      <c r="DH12" s="8" t="str">
        <f t="shared" si="45"/>
        <v>B</v>
      </c>
      <c r="DI12" s="115">
        <f t="shared" si="46"/>
        <v>88</v>
      </c>
      <c r="DJ12" s="115">
        <f t="shared" si="47"/>
        <v>86</v>
      </c>
      <c r="DK12" s="115">
        <f t="shared" si="48"/>
        <v>34.65</v>
      </c>
      <c r="DL12" s="115">
        <f t="shared" si="49"/>
        <v>33.86</v>
      </c>
      <c r="DM12" s="5" t="s">
        <v>58</v>
      </c>
      <c r="DN12" s="8">
        <f t="shared" si="50"/>
        <v>280</v>
      </c>
      <c r="DO12" s="134" t="str">
        <f t="shared" si="51"/>
        <v>Board</v>
      </c>
      <c r="DP12" s="99" t="str">
        <f t="shared" si="52"/>
        <v>WB</v>
      </c>
      <c r="DQ12" s="115">
        <f t="shared" si="53"/>
        <v>21.193999999999999</v>
      </c>
      <c r="DR12" s="115">
        <f t="shared" si="54"/>
        <v>2</v>
      </c>
      <c r="DS12" s="99">
        <v>70</v>
      </c>
      <c r="DT12" s="115" t="s">
        <v>76</v>
      </c>
      <c r="DU12" s="115">
        <v>1.35</v>
      </c>
      <c r="DV12" s="99" t="s">
        <v>576</v>
      </c>
      <c r="DW12" s="116" t="s">
        <v>577</v>
      </c>
      <c r="DX12" s="117" t="s">
        <v>578</v>
      </c>
      <c r="DY12" s="99" t="s">
        <v>32</v>
      </c>
      <c r="DZ12" s="99" t="s">
        <v>32</v>
      </c>
      <c r="EA12" s="99" t="s">
        <v>35</v>
      </c>
      <c r="EB12" s="99" t="s">
        <v>35</v>
      </c>
      <c r="EC12" t="str">
        <f>VLOOKUP(DE12,PaperMaster!$BH$3:$CF$30,25,FALSE)</f>
        <v>*00010</v>
      </c>
      <c r="ED12" s="13" t="str">
        <f>VLOOKUP($AP12,[1]Item!$AL$2:$BX$192,ED$1,FALSE)</f>
        <v>Premium</v>
      </c>
      <c r="EE12">
        <f t="shared" si="55"/>
        <v>48</v>
      </c>
    </row>
    <row r="13" spans="1:135" x14ac:dyDescent="0.25">
      <c r="A13" s="83">
        <f t="shared" si="17"/>
        <v>11</v>
      </c>
      <c r="B13" s="76" t="s">
        <v>630</v>
      </c>
      <c r="C13" s="8" t="str">
        <f t="shared" si="18"/>
        <v>Writer A4 Premium Mrp 104 [Unrulled]-184 page</v>
      </c>
      <c r="D13" s="8" t="str">
        <f t="shared" si="19"/>
        <v>Writer A4 Premium Mrp 104 [Unrulled]-184 page</v>
      </c>
      <c r="E13" s="8" t="str">
        <f>VLOOKUP(AS13,DefaltMaster!$U$1:$AB$14,8,FALSE)</f>
        <v>*11107</v>
      </c>
      <c r="F13" s="8" t="str">
        <f>VLOOKUP(AX13,DefaltMaster!$H$1:$J$26,3,FALSE)</f>
        <v>*06016</v>
      </c>
      <c r="G13" s="110">
        <v>0</v>
      </c>
      <c r="H13" s="8">
        <v>0</v>
      </c>
      <c r="I13" s="8">
        <v>1011</v>
      </c>
      <c r="J13" s="8"/>
      <c r="K13" s="8" t="str">
        <f>VLOOKUP(AW13,DefaltMaster!$M$1:$N$60,2,FALSE)</f>
        <v>*05036</v>
      </c>
      <c r="L13" s="5" t="s">
        <v>522</v>
      </c>
      <c r="M13" s="8"/>
      <c r="N13" s="111" t="str">
        <f t="shared" si="20"/>
        <v>Writer A4 Premium Mrp 104 [Unrulled]-184 page</v>
      </c>
      <c r="O13" s="111" t="s">
        <v>33</v>
      </c>
      <c r="P13" s="8"/>
      <c r="Q13" s="8" t="s">
        <v>32</v>
      </c>
      <c r="R13" s="8" t="s">
        <v>32</v>
      </c>
      <c r="S13" s="8" t="s">
        <v>32</v>
      </c>
      <c r="T13" s="8" t="s">
        <v>32</v>
      </c>
      <c r="U13" s="8" t="s">
        <v>32</v>
      </c>
      <c r="V13" s="8" t="s">
        <v>32</v>
      </c>
      <c r="W13" s="8" t="s">
        <v>34</v>
      </c>
      <c r="X13" s="76" t="s">
        <v>577</v>
      </c>
      <c r="Y13" s="112" t="s">
        <v>578</v>
      </c>
      <c r="Z13" s="8" t="s">
        <v>32</v>
      </c>
      <c r="AA13" s="8" t="s">
        <v>32</v>
      </c>
      <c r="AB13" s="8" t="s">
        <v>35</v>
      </c>
      <c r="AC13" s="8" t="s">
        <v>35</v>
      </c>
      <c r="AD13" s="113" t="str">
        <f t="shared" si="21"/>
        <v>000011</v>
      </c>
      <c r="AE13" s="113"/>
      <c r="AF13" s="106" t="str">
        <f t="shared" si="22"/>
        <v>Rulling-Unrulled-[210 x 290]</v>
      </c>
      <c r="AG13" s="106" t="str">
        <f>VLOOKUP(AF13,UFG_Rulling!$C$1:$AD$38,28,FALSE)</f>
        <v>000214</v>
      </c>
      <c r="AH13" s="128" t="str">
        <f t="shared" si="23"/>
        <v>15.333</v>
      </c>
      <c r="AI13" s="114" t="str">
        <f t="shared" si="24"/>
        <v>Writer A4 Premium Mrp 104 [Title]</v>
      </c>
      <c r="AJ13" s="114" t="str">
        <f>VLOOKUP(AI13,UFG_Title!$C$1:$AD$49,28,FALSE)</f>
        <v>000251</v>
      </c>
      <c r="AK13" s="107" t="str">
        <f t="shared" si="25"/>
        <v>0.167</v>
      </c>
      <c r="AL13" s="122" t="str">
        <f t="shared" si="4"/>
        <v>Index-[210 x 290]</v>
      </c>
      <c r="AM13" s="122" t="str">
        <f>IF(AV13&lt;&gt;"",VLOOKUP(AL13,UFG_Index!$C$1:$AD$17,28,FALSE),"")</f>
        <v>000231</v>
      </c>
      <c r="AN13" s="123" t="str">
        <f t="shared" si="26"/>
        <v>0.333</v>
      </c>
      <c r="AO13" s="129" t="str">
        <f t="shared" si="27"/>
        <v>0.333</v>
      </c>
      <c r="AP13" s="13" t="s">
        <v>402</v>
      </c>
      <c r="AQ13" s="13" t="s">
        <v>402</v>
      </c>
      <c r="AR13" s="13">
        <v>1000</v>
      </c>
      <c r="AS13" s="21" t="s">
        <v>433</v>
      </c>
      <c r="AT13" s="13">
        <v>184</v>
      </c>
      <c r="AU13" s="13">
        <v>4</v>
      </c>
      <c r="AV13" s="13" t="s">
        <v>450</v>
      </c>
      <c r="AW13" s="22" t="s">
        <v>474</v>
      </c>
      <c r="AX13" s="22" t="s">
        <v>470</v>
      </c>
      <c r="AY13" s="13">
        <v>5</v>
      </c>
      <c r="AZ13" s="13">
        <v>25</v>
      </c>
      <c r="BA13" s="13" t="s">
        <v>1244</v>
      </c>
      <c r="BB13" s="13" t="s">
        <v>471</v>
      </c>
      <c r="BC13" s="13" t="s">
        <v>1245</v>
      </c>
      <c r="BD13" s="13">
        <v>280</v>
      </c>
      <c r="BE13" s="14" t="s">
        <v>472</v>
      </c>
      <c r="BF13" s="14">
        <v>6</v>
      </c>
      <c r="BG13" s="15">
        <f t="shared" si="5"/>
        <v>166.66666666666666</v>
      </c>
      <c r="BH13" s="23">
        <f t="shared" si="6"/>
        <v>3.5317333333333333E-2</v>
      </c>
      <c r="BI13" s="13" t="s">
        <v>473</v>
      </c>
      <c r="BJ13" s="13">
        <v>64</v>
      </c>
      <c r="BK13" s="138">
        <v>88</v>
      </c>
      <c r="BL13" s="13">
        <v>42</v>
      </c>
      <c r="BM13" s="21">
        <v>12</v>
      </c>
      <c r="BN13" s="16">
        <f t="shared" si="7"/>
        <v>15.333333333333334</v>
      </c>
      <c r="BO13" s="16">
        <f t="shared" si="8"/>
        <v>0.36270079999999999</v>
      </c>
      <c r="BP13" s="17">
        <f t="shared" si="28"/>
        <v>15666.666666666666</v>
      </c>
      <c r="BQ13" s="13" t="str">
        <f>VLOOKUP($AP13,[1]Item!$AL$2:$BX$192,BQ$1,FALSE)</f>
        <v>Writer A4 Premium Mrp 104</v>
      </c>
      <c r="BR13" s="8" t="str">
        <f t="shared" si="29"/>
        <v>88.00X42.00</v>
      </c>
      <c r="BS13" s="8" t="str">
        <f t="shared" si="30"/>
        <v>Rulling-Unrulled-[210 x 290]</v>
      </c>
      <c r="BT13" s="8" t="str">
        <f t="shared" si="31"/>
        <v>Index-[210 x 290]</v>
      </c>
      <c r="BU13" s="76" t="s">
        <v>630</v>
      </c>
      <c r="BV13" s="109">
        <f t="shared" si="32"/>
        <v>0.33333333333333331</v>
      </c>
      <c r="BW13" s="115" t="str">
        <f t="shared" si="9"/>
        <v>Trident-64gsm-34.65in-(88.00cm)-Reel-Super Line</v>
      </c>
      <c r="BX13" s="115" t="str">
        <f t="shared" si="10"/>
        <v>Trident-64gsm-34.65in-(88.00cm)-Reel-Super Line</v>
      </c>
      <c r="BY13" s="8" t="s">
        <v>541</v>
      </c>
      <c r="BZ13" s="8" t="s">
        <v>540</v>
      </c>
      <c r="CA13" s="115">
        <f t="shared" si="33"/>
        <v>42</v>
      </c>
      <c r="CB13" s="115">
        <f t="shared" si="34"/>
        <v>88</v>
      </c>
      <c r="CC13" s="115">
        <f t="shared" si="35"/>
        <v>16.54</v>
      </c>
      <c r="CD13" s="115">
        <f t="shared" si="36"/>
        <v>34.65</v>
      </c>
      <c r="CE13" s="5" t="s">
        <v>83</v>
      </c>
      <c r="CF13" s="8">
        <f t="shared" si="37"/>
        <v>64</v>
      </c>
      <c r="CG13" s="98" t="str">
        <f t="shared" si="38"/>
        <v>Trident</v>
      </c>
      <c r="CH13" s="99" t="str">
        <f>VLOOKUP(CG13,PaperMaster!$AA$1:$AB$10,2,FALSE)</f>
        <v>Super Line</v>
      </c>
      <c r="CI13" s="115">
        <f t="shared" si="11"/>
        <v>11.832000000000001</v>
      </c>
      <c r="CJ13" s="115">
        <f t="shared" si="12"/>
        <v>4</v>
      </c>
      <c r="CK13" s="99">
        <v>70</v>
      </c>
      <c r="CL13" s="115" t="s">
        <v>76</v>
      </c>
      <c r="CM13" s="115">
        <v>1.35</v>
      </c>
      <c r="CN13" s="99" t="s">
        <v>576</v>
      </c>
      <c r="CO13" s="116" t="s">
        <v>577</v>
      </c>
      <c r="CP13" s="117" t="s">
        <v>578</v>
      </c>
      <c r="CQ13" s="99" t="s">
        <v>32</v>
      </c>
      <c r="CR13" s="99" t="s">
        <v>32</v>
      </c>
      <c r="CS13" s="99" t="s">
        <v>35</v>
      </c>
      <c r="CT13" s="99" t="s">
        <v>35</v>
      </c>
      <c r="CU13" s="8" t="s">
        <v>73</v>
      </c>
      <c r="CV13" s="8"/>
      <c r="CW13" s="8"/>
      <c r="CX13" s="8" t="str">
        <f t="shared" si="39"/>
        <v>*11107</v>
      </c>
      <c r="CY13" s="8" t="str">
        <f t="shared" si="40"/>
        <v>*06016</v>
      </c>
      <c r="CZ13" s="8" t="str">
        <f>VLOOKUP(BW13,PaperMaster!$AD$2:$BB$200,25,FALSE)</f>
        <v>*00036</v>
      </c>
      <c r="DA13" s="31" t="str">
        <f t="shared" si="41"/>
        <v>*00036</v>
      </c>
      <c r="DB13" s="31" t="str">
        <f t="shared" si="42"/>
        <v>*00010</v>
      </c>
      <c r="DC13" s="119" t="str">
        <f>VLOOKUP(AI13,UFG_Title!$C$3:$AD$49,28,FALSE)</f>
        <v>000251</v>
      </c>
      <c r="DD13" s="119"/>
      <c r="DE13" s="115" t="str">
        <f t="shared" si="43"/>
        <v>Board-280gsm-34.65X33.86in²-(88.00X86.00cm²)-21.194kg-WB</v>
      </c>
      <c r="DF13" s="115" t="str">
        <f t="shared" si="44"/>
        <v>Board-280gsm-34.65X33.86in²-(88.00X86.00cm²)-21.194kg-WB</v>
      </c>
      <c r="DG13" s="8" t="s">
        <v>1128</v>
      </c>
      <c r="DH13" s="8" t="str">
        <f t="shared" si="45"/>
        <v>B</v>
      </c>
      <c r="DI13" s="115">
        <f t="shared" si="46"/>
        <v>88</v>
      </c>
      <c r="DJ13" s="115">
        <f t="shared" si="47"/>
        <v>86</v>
      </c>
      <c r="DK13" s="115">
        <f t="shared" si="48"/>
        <v>34.65</v>
      </c>
      <c r="DL13" s="115">
        <f t="shared" si="49"/>
        <v>33.86</v>
      </c>
      <c r="DM13" s="5" t="s">
        <v>58</v>
      </c>
      <c r="DN13" s="8">
        <f t="shared" si="50"/>
        <v>280</v>
      </c>
      <c r="DO13" s="134" t="str">
        <f t="shared" si="51"/>
        <v>Board</v>
      </c>
      <c r="DP13" s="99" t="str">
        <f t="shared" si="52"/>
        <v>WB</v>
      </c>
      <c r="DQ13" s="115">
        <f t="shared" si="53"/>
        <v>21.193999999999999</v>
      </c>
      <c r="DR13" s="115">
        <f t="shared" si="54"/>
        <v>2</v>
      </c>
      <c r="DS13" s="99">
        <v>70</v>
      </c>
      <c r="DT13" s="115" t="s">
        <v>76</v>
      </c>
      <c r="DU13" s="115">
        <v>1.35</v>
      </c>
      <c r="DV13" s="99" t="s">
        <v>576</v>
      </c>
      <c r="DW13" s="116" t="s">
        <v>577</v>
      </c>
      <c r="DX13" s="117" t="s">
        <v>578</v>
      </c>
      <c r="DY13" s="99" t="s">
        <v>32</v>
      </c>
      <c r="DZ13" s="99" t="s">
        <v>32</v>
      </c>
      <c r="EA13" s="99" t="s">
        <v>35</v>
      </c>
      <c r="EB13" s="99" t="s">
        <v>35</v>
      </c>
      <c r="EC13" t="str">
        <f>VLOOKUP(DE13,PaperMaster!$BH$3:$CF$30,25,FALSE)</f>
        <v>*00010</v>
      </c>
      <c r="ED13" s="13" t="str">
        <f>VLOOKUP($AP13,[1]Item!$AL$2:$BX$192,ED$1,FALSE)</f>
        <v>Premium</v>
      </c>
      <c r="EE13">
        <f t="shared" si="55"/>
        <v>45</v>
      </c>
    </row>
    <row r="14" spans="1:135" x14ac:dyDescent="0.25">
      <c r="A14" s="83">
        <f t="shared" si="17"/>
        <v>12</v>
      </c>
      <c r="B14" s="76" t="s">
        <v>631</v>
      </c>
      <c r="C14" s="8" t="str">
        <f t="shared" si="18"/>
        <v>Writer A4 Premium Mrp 104 [Hindi /Geometry]-184 page</v>
      </c>
      <c r="D14" s="8" t="str">
        <f t="shared" si="19"/>
        <v>Writer A4 Premium Mrp 104 [Hindi /Geometry]-184 page</v>
      </c>
      <c r="E14" s="8" t="str">
        <f>VLOOKUP(AS14,DefaltMaster!$U$1:$AB$14,8,FALSE)</f>
        <v>*11107</v>
      </c>
      <c r="F14" s="8" t="str">
        <f>VLOOKUP(AX14,DefaltMaster!$H$1:$J$26,3,FALSE)</f>
        <v>*06016</v>
      </c>
      <c r="G14" s="110">
        <v>0</v>
      </c>
      <c r="H14" s="8">
        <v>0</v>
      </c>
      <c r="I14" s="8">
        <v>1012</v>
      </c>
      <c r="J14" s="8"/>
      <c r="K14" s="8" t="str">
        <f>VLOOKUP(AW14,DefaltMaster!$M$1:$N$60,2,FALSE)</f>
        <v>*05033</v>
      </c>
      <c r="L14" s="5" t="s">
        <v>522</v>
      </c>
      <c r="M14" s="8"/>
      <c r="N14" s="111" t="str">
        <f t="shared" si="20"/>
        <v>Writer A4 Premium Mrp 104 [Hindi /Geometry]-184 page</v>
      </c>
      <c r="O14" s="111" t="s">
        <v>33</v>
      </c>
      <c r="P14" s="8"/>
      <c r="Q14" s="8" t="s">
        <v>32</v>
      </c>
      <c r="R14" s="8" t="s">
        <v>32</v>
      </c>
      <c r="S14" s="8" t="s">
        <v>32</v>
      </c>
      <c r="T14" s="8" t="s">
        <v>32</v>
      </c>
      <c r="U14" s="8" t="s">
        <v>32</v>
      </c>
      <c r="V14" s="8" t="s">
        <v>32</v>
      </c>
      <c r="W14" s="8" t="s">
        <v>34</v>
      </c>
      <c r="X14" s="76" t="s">
        <v>577</v>
      </c>
      <c r="Y14" s="112" t="s">
        <v>578</v>
      </c>
      <c r="Z14" s="8" t="s">
        <v>32</v>
      </c>
      <c r="AA14" s="8" t="s">
        <v>32</v>
      </c>
      <c r="AB14" s="8" t="s">
        <v>35</v>
      </c>
      <c r="AC14" s="8" t="s">
        <v>35</v>
      </c>
      <c r="AD14" s="113" t="str">
        <f t="shared" si="21"/>
        <v>000012</v>
      </c>
      <c r="AE14" s="113"/>
      <c r="AF14" s="106" t="str">
        <f t="shared" si="22"/>
        <v>Rulling-Hindi /Geometry-[210 x 290]</v>
      </c>
      <c r="AG14" s="106" t="str">
        <f>VLOOKUP(AF14,UFG_Rulling!$C$1:$AD$38,28,FALSE)</f>
        <v>000199</v>
      </c>
      <c r="AH14" s="128" t="str">
        <f t="shared" si="23"/>
        <v>15.333</v>
      </c>
      <c r="AI14" s="114" t="str">
        <f t="shared" si="24"/>
        <v>Writer A4 Premium Mrp 104 [Title]</v>
      </c>
      <c r="AJ14" s="114" t="str">
        <f>VLOOKUP(AI14,UFG_Title!$C$1:$AD$49,28,FALSE)</f>
        <v>000251</v>
      </c>
      <c r="AK14" s="107" t="str">
        <f t="shared" si="25"/>
        <v>0.167</v>
      </c>
      <c r="AL14" s="122" t="str">
        <f t="shared" si="4"/>
        <v>Index-[210 x 290]</v>
      </c>
      <c r="AM14" s="122" t="str">
        <f>IF(AV14&lt;&gt;"",VLOOKUP(AL14,UFG_Index!$C$1:$AD$17,28,FALSE),"")</f>
        <v>000231</v>
      </c>
      <c r="AN14" s="123" t="str">
        <f t="shared" si="26"/>
        <v>0.333</v>
      </c>
      <c r="AO14" s="129" t="str">
        <f t="shared" si="27"/>
        <v>0.333</v>
      </c>
      <c r="AP14" s="13" t="s">
        <v>402</v>
      </c>
      <c r="AQ14" s="13" t="s">
        <v>402</v>
      </c>
      <c r="AR14" s="13">
        <v>1000</v>
      </c>
      <c r="AS14" s="21" t="s">
        <v>433</v>
      </c>
      <c r="AT14" s="13">
        <v>184</v>
      </c>
      <c r="AU14" s="13">
        <v>4</v>
      </c>
      <c r="AV14" s="13" t="s">
        <v>450</v>
      </c>
      <c r="AW14" s="22" t="s">
        <v>511</v>
      </c>
      <c r="AX14" s="22" t="s">
        <v>470</v>
      </c>
      <c r="AY14" s="13">
        <v>5</v>
      </c>
      <c r="AZ14" s="13">
        <v>25</v>
      </c>
      <c r="BA14" s="13" t="s">
        <v>1244</v>
      </c>
      <c r="BB14" s="13" t="s">
        <v>471</v>
      </c>
      <c r="BC14" s="13" t="s">
        <v>1245</v>
      </c>
      <c r="BD14" s="13">
        <v>280</v>
      </c>
      <c r="BE14" s="14" t="s">
        <v>472</v>
      </c>
      <c r="BF14" s="14">
        <v>6</v>
      </c>
      <c r="BG14" s="15">
        <f t="shared" si="5"/>
        <v>166.66666666666666</v>
      </c>
      <c r="BH14" s="23">
        <f t="shared" si="6"/>
        <v>3.5317333333333333E-2</v>
      </c>
      <c r="BI14" s="13" t="s">
        <v>473</v>
      </c>
      <c r="BJ14" s="13">
        <v>64</v>
      </c>
      <c r="BK14" s="138">
        <v>88</v>
      </c>
      <c r="BL14" s="13">
        <v>42</v>
      </c>
      <c r="BM14" s="21">
        <v>12</v>
      </c>
      <c r="BN14" s="16">
        <f t="shared" si="7"/>
        <v>15.333333333333334</v>
      </c>
      <c r="BO14" s="16">
        <f t="shared" si="8"/>
        <v>0.36270079999999999</v>
      </c>
      <c r="BP14" s="17">
        <f t="shared" si="28"/>
        <v>15666.666666666666</v>
      </c>
      <c r="BQ14" s="13" t="str">
        <f>VLOOKUP($AP14,[1]Item!$AL$2:$BX$192,BQ$1,FALSE)</f>
        <v>Writer A4 Premium Mrp 104</v>
      </c>
      <c r="BR14" s="8" t="str">
        <f t="shared" si="29"/>
        <v>88.00X42.00</v>
      </c>
      <c r="BS14" s="8" t="str">
        <f t="shared" si="30"/>
        <v>Rulling-Hindi /Geometry-[210 x 290]</v>
      </c>
      <c r="BT14" s="8" t="str">
        <f t="shared" si="31"/>
        <v>Index-[210 x 290]</v>
      </c>
      <c r="BU14" s="76" t="s">
        <v>631</v>
      </c>
      <c r="BV14" s="109">
        <f t="shared" si="32"/>
        <v>0.33333333333333331</v>
      </c>
      <c r="BW14" s="115" t="str">
        <f t="shared" si="9"/>
        <v>Trident-64gsm-34.65in-(88.00cm)-Reel-Super Line</v>
      </c>
      <c r="BX14" s="115" t="str">
        <f t="shared" si="10"/>
        <v>Trident-64gsm-34.65in-(88.00cm)-Reel-Super Line</v>
      </c>
      <c r="BY14" s="8" t="s">
        <v>541</v>
      </c>
      <c r="BZ14" s="8" t="s">
        <v>540</v>
      </c>
      <c r="CA14" s="115">
        <f t="shared" si="33"/>
        <v>42</v>
      </c>
      <c r="CB14" s="115">
        <f t="shared" si="34"/>
        <v>88</v>
      </c>
      <c r="CC14" s="115">
        <f t="shared" si="35"/>
        <v>16.54</v>
      </c>
      <c r="CD14" s="115">
        <f t="shared" si="36"/>
        <v>34.65</v>
      </c>
      <c r="CE14" s="5" t="s">
        <v>83</v>
      </c>
      <c r="CF14" s="8">
        <f t="shared" si="37"/>
        <v>64</v>
      </c>
      <c r="CG14" s="98" t="str">
        <f t="shared" si="38"/>
        <v>Trident</v>
      </c>
      <c r="CH14" s="99" t="str">
        <f>VLOOKUP(CG14,PaperMaster!$AA$1:$AB$10,2,FALSE)</f>
        <v>Super Line</v>
      </c>
      <c r="CI14" s="115">
        <f t="shared" si="11"/>
        <v>11.832000000000001</v>
      </c>
      <c r="CJ14" s="115">
        <f t="shared" si="12"/>
        <v>4</v>
      </c>
      <c r="CK14" s="99">
        <v>70</v>
      </c>
      <c r="CL14" s="115" t="s">
        <v>76</v>
      </c>
      <c r="CM14" s="115">
        <v>1.35</v>
      </c>
      <c r="CN14" s="99" t="s">
        <v>576</v>
      </c>
      <c r="CO14" s="116" t="s">
        <v>577</v>
      </c>
      <c r="CP14" s="117" t="s">
        <v>578</v>
      </c>
      <c r="CQ14" s="99" t="s">
        <v>32</v>
      </c>
      <c r="CR14" s="99" t="s">
        <v>32</v>
      </c>
      <c r="CS14" s="99" t="s">
        <v>35</v>
      </c>
      <c r="CT14" s="99" t="s">
        <v>35</v>
      </c>
      <c r="CU14" s="8" t="s">
        <v>73</v>
      </c>
      <c r="CV14" s="8"/>
      <c r="CW14" s="8"/>
      <c r="CX14" s="8" t="str">
        <f t="shared" si="39"/>
        <v>*11107</v>
      </c>
      <c r="CY14" s="8" t="str">
        <f t="shared" si="40"/>
        <v>*06016</v>
      </c>
      <c r="CZ14" s="8" t="str">
        <f>VLOOKUP(BW14,PaperMaster!$AD$2:$BB$200,25,FALSE)</f>
        <v>*00036</v>
      </c>
      <c r="DA14" s="31" t="str">
        <f t="shared" si="41"/>
        <v>*00036</v>
      </c>
      <c r="DB14" s="31" t="str">
        <f t="shared" si="42"/>
        <v>*00010</v>
      </c>
      <c r="DC14" s="119" t="str">
        <f>VLOOKUP(AI14,UFG_Title!$C$3:$AD$49,28,FALSE)</f>
        <v>000251</v>
      </c>
      <c r="DD14" s="119"/>
      <c r="DE14" s="115" t="str">
        <f t="shared" si="43"/>
        <v>Board-280gsm-34.65X33.86in²-(88.00X86.00cm²)-21.194kg-WB</v>
      </c>
      <c r="DF14" s="115" t="str">
        <f t="shared" si="44"/>
        <v>Board-280gsm-34.65X33.86in²-(88.00X86.00cm²)-21.194kg-WB</v>
      </c>
      <c r="DG14" s="8" t="s">
        <v>1128</v>
      </c>
      <c r="DH14" s="8" t="str">
        <f t="shared" si="45"/>
        <v>B</v>
      </c>
      <c r="DI14" s="115">
        <f t="shared" si="46"/>
        <v>88</v>
      </c>
      <c r="DJ14" s="115">
        <f t="shared" si="47"/>
        <v>86</v>
      </c>
      <c r="DK14" s="115">
        <f t="shared" si="48"/>
        <v>34.65</v>
      </c>
      <c r="DL14" s="115">
        <f t="shared" si="49"/>
        <v>33.86</v>
      </c>
      <c r="DM14" s="5" t="s">
        <v>58</v>
      </c>
      <c r="DN14" s="8">
        <f t="shared" si="50"/>
        <v>280</v>
      </c>
      <c r="DO14" s="134" t="str">
        <f t="shared" si="51"/>
        <v>Board</v>
      </c>
      <c r="DP14" s="99" t="str">
        <f t="shared" si="52"/>
        <v>WB</v>
      </c>
      <c r="DQ14" s="115">
        <f t="shared" si="53"/>
        <v>21.193999999999999</v>
      </c>
      <c r="DR14" s="115">
        <f t="shared" si="54"/>
        <v>2</v>
      </c>
      <c r="DS14" s="99">
        <v>70</v>
      </c>
      <c r="DT14" s="115" t="s">
        <v>76</v>
      </c>
      <c r="DU14" s="115">
        <v>1.35</v>
      </c>
      <c r="DV14" s="99" t="s">
        <v>576</v>
      </c>
      <c r="DW14" s="116" t="s">
        <v>577</v>
      </c>
      <c r="DX14" s="117" t="s">
        <v>578</v>
      </c>
      <c r="DY14" s="99" t="s">
        <v>32</v>
      </c>
      <c r="DZ14" s="99" t="s">
        <v>32</v>
      </c>
      <c r="EA14" s="99" t="s">
        <v>35</v>
      </c>
      <c r="EB14" s="99" t="s">
        <v>35</v>
      </c>
      <c r="EC14" t="str">
        <f>VLOOKUP(DE14,PaperMaster!$BH$3:$CF$30,25,FALSE)</f>
        <v>*00010</v>
      </c>
      <c r="ED14" s="13" t="str">
        <f>VLOOKUP($AP14,[1]Item!$AL$2:$BX$192,ED$1,FALSE)</f>
        <v>Premium</v>
      </c>
      <c r="EE14">
        <f t="shared" si="55"/>
        <v>52</v>
      </c>
    </row>
    <row r="15" spans="1:135" x14ac:dyDescent="0.25">
      <c r="A15" s="83">
        <f t="shared" si="17"/>
        <v>13</v>
      </c>
      <c r="B15" s="76" t="s">
        <v>632</v>
      </c>
      <c r="C15" s="8" t="str">
        <f t="shared" si="18"/>
        <v>Writer A4 Premium Mrp 124 [Single line]-212 page</v>
      </c>
      <c r="D15" s="8" t="str">
        <f t="shared" si="19"/>
        <v>Writer A4 Premium Mrp 124 [Single line]-212 page</v>
      </c>
      <c r="E15" s="8" t="str">
        <f>VLOOKUP(AS15,DefaltMaster!$U$1:$AB$14,8,FALSE)</f>
        <v>*11107</v>
      </c>
      <c r="F15" s="8" t="str">
        <f>VLOOKUP(AX15,DefaltMaster!$H$1:$J$26,3,FALSE)</f>
        <v>*06018</v>
      </c>
      <c r="G15" s="110">
        <v>0</v>
      </c>
      <c r="H15" s="8">
        <v>0</v>
      </c>
      <c r="I15" s="8">
        <v>1013</v>
      </c>
      <c r="J15" s="8"/>
      <c r="K15" s="8" t="str">
        <f>VLOOKUP(AW15,DefaltMaster!$M$1:$N$60,2,FALSE)</f>
        <v>*05035</v>
      </c>
      <c r="L15" s="5" t="s">
        <v>522</v>
      </c>
      <c r="M15" s="8"/>
      <c r="N15" s="111" t="str">
        <f t="shared" si="20"/>
        <v>Writer A4 Premium Mrp 124 [Single line]-212 page</v>
      </c>
      <c r="O15" s="111" t="s">
        <v>33</v>
      </c>
      <c r="P15" s="8"/>
      <c r="Q15" s="8" t="s">
        <v>32</v>
      </c>
      <c r="R15" s="8" t="s">
        <v>32</v>
      </c>
      <c r="S15" s="8" t="s">
        <v>32</v>
      </c>
      <c r="T15" s="8" t="s">
        <v>32</v>
      </c>
      <c r="U15" s="8" t="s">
        <v>32</v>
      </c>
      <c r="V15" s="8" t="s">
        <v>32</v>
      </c>
      <c r="W15" s="8" t="s">
        <v>34</v>
      </c>
      <c r="X15" s="76" t="s">
        <v>577</v>
      </c>
      <c r="Y15" s="112" t="s">
        <v>578</v>
      </c>
      <c r="Z15" s="8" t="s">
        <v>32</v>
      </c>
      <c r="AA15" s="8" t="s">
        <v>32</v>
      </c>
      <c r="AB15" s="8" t="s">
        <v>35</v>
      </c>
      <c r="AC15" s="8" t="s">
        <v>35</v>
      </c>
      <c r="AD15" s="113" t="str">
        <f t="shared" si="21"/>
        <v>000013</v>
      </c>
      <c r="AE15" s="113"/>
      <c r="AF15" s="106" t="str">
        <f t="shared" si="22"/>
        <v>Rulling-Single line-[210 x 290]</v>
      </c>
      <c r="AG15" s="106" t="str">
        <f>VLOOKUP(AF15,UFG_Rulling!$C$1:$AD$38,28,FALSE)</f>
        <v>000211</v>
      </c>
      <c r="AH15" s="128" t="str">
        <f t="shared" si="23"/>
        <v>17.667</v>
      </c>
      <c r="AI15" s="114" t="str">
        <f t="shared" si="24"/>
        <v>Writer A4 Premium Mrp 124 [Title]</v>
      </c>
      <c r="AJ15" s="114" t="str">
        <f>VLOOKUP(AI15,UFG_Title!$C$1:$AD$49,28,FALSE)</f>
        <v>000252</v>
      </c>
      <c r="AK15" s="107" t="str">
        <f t="shared" si="25"/>
        <v>0.250</v>
      </c>
      <c r="AL15" s="122" t="str">
        <f t="shared" si="4"/>
        <v>Index-[210 x 290]</v>
      </c>
      <c r="AM15" s="122" t="str">
        <f>IF(AV15&lt;&gt;"",VLOOKUP(AL15,UFG_Index!$C$1:$AD$17,28,FALSE),"")</f>
        <v>000231</v>
      </c>
      <c r="AN15" s="123" t="str">
        <f t="shared" si="26"/>
        <v>0.333</v>
      </c>
      <c r="AO15" s="129" t="str">
        <f t="shared" si="27"/>
        <v>0.333</v>
      </c>
      <c r="AP15" s="13" t="s">
        <v>403</v>
      </c>
      <c r="AQ15" s="13" t="s">
        <v>403</v>
      </c>
      <c r="AR15" s="13">
        <v>1000</v>
      </c>
      <c r="AS15" s="21" t="s">
        <v>433</v>
      </c>
      <c r="AT15" s="13">
        <v>212</v>
      </c>
      <c r="AU15" s="13">
        <v>4</v>
      </c>
      <c r="AV15" s="13" t="s">
        <v>450</v>
      </c>
      <c r="AW15" s="22" t="s">
        <v>469</v>
      </c>
      <c r="AX15" s="22" t="s">
        <v>475</v>
      </c>
      <c r="AY15" s="13">
        <v>4</v>
      </c>
      <c r="AZ15" s="13">
        <v>20</v>
      </c>
      <c r="BA15" s="13" t="s">
        <v>1246</v>
      </c>
      <c r="BB15" s="21" t="s">
        <v>476</v>
      </c>
      <c r="BC15" s="13" t="s">
        <v>1245</v>
      </c>
      <c r="BD15" s="13">
        <v>280</v>
      </c>
      <c r="BE15" s="14" t="s">
        <v>477</v>
      </c>
      <c r="BF15" s="14">
        <v>4</v>
      </c>
      <c r="BG15" s="15">
        <f t="shared" si="5"/>
        <v>250</v>
      </c>
      <c r="BH15" s="23">
        <f t="shared" si="6"/>
        <v>3.7800000000000007E-2</v>
      </c>
      <c r="BI15" s="13" t="s">
        <v>473</v>
      </c>
      <c r="BJ15" s="13">
        <v>64</v>
      </c>
      <c r="BK15" s="138">
        <v>88</v>
      </c>
      <c r="BL15" s="13">
        <v>42</v>
      </c>
      <c r="BM15" s="21">
        <v>12</v>
      </c>
      <c r="BN15" s="16">
        <f t="shared" si="7"/>
        <v>17.666666666666668</v>
      </c>
      <c r="BO15" s="16">
        <f t="shared" si="8"/>
        <v>0.4178944</v>
      </c>
      <c r="BP15" s="17">
        <f t="shared" si="28"/>
        <v>18000</v>
      </c>
      <c r="BQ15" s="13" t="str">
        <f>VLOOKUP($AP15,[1]Item!$AL$2:$BX$192,BQ$1,FALSE)</f>
        <v>Writer A4 Premium Mrp 124</v>
      </c>
      <c r="BR15" s="8" t="str">
        <f t="shared" si="29"/>
        <v>88.00X42.00</v>
      </c>
      <c r="BS15" s="8" t="str">
        <f t="shared" si="30"/>
        <v>Rulling-Single line-[210 x 290]</v>
      </c>
      <c r="BT15" s="8" t="str">
        <f t="shared" si="31"/>
        <v>Index-[210 x 290]</v>
      </c>
      <c r="BU15" s="76" t="s">
        <v>632</v>
      </c>
      <c r="BV15" s="109">
        <f t="shared" si="32"/>
        <v>0.33333333333333331</v>
      </c>
      <c r="BW15" s="115" t="str">
        <f t="shared" si="9"/>
        <v>Trident-64gsm-34.65in-(88.00cm)-Reel-Super Line</v>
      </c>
      <c r="BX15" s="115" t="str">
        <f t="shared" si="10"/>
        <v>Trident-64gsm-34.65in-(88.00cm)-Reel-Super Line</v>
      </c>
      <c r="BY15" s="8" t="s">
        <v>541</v>
      </c>
      <c r="BZ15" s="8" t="s">
        <v>540</v>
      </c>
      <c r="CA15" s="115">
        <f t="shared" si="33"/>
        <v>42</v>
      </c>
      <c r="CB15" s="115">
        <f t="shared" si="34"/>
        <v>88</v>
      </c>
      <c r="CC15" s="115">
        <f t="shared" si="35"/>
        <v>16.54</v>
      </c>
      <c r="CD15" s="115">
        <f t="shared" si="36"/>
        <v>34.65</v>
      </c>
      <c r="CE15" s="5" t="s">
        <v>83</v>
      </c>
      <c r="CF15" s="8">
        <f t="shared" si="37"/>
        <v>64</v>
      </c>
      <c r="CG15" s="98" t="str">
        <f t="shared" si="38"/>
        <v>Trident</v>
      </c>
      <c r="CH15" s="99" t="str">
        <f>VLOOKUP(CG15,PaperMaster!$AA$1:$AB$10,2,FALSE)</f>
        <v>Super Line</v>
      </c>
      <c r="CI15" s="115">
        <f t="shared" si="11"/>
        <v>11.832000000000001</v>
      </c>
      <c r="CJ15" s="115">
        <f t="shared" si="12"/>
        <v>4</v>
      </c>
      <c r="CK15" s="99">
        <v>70</v>
      </c>
      <c r="CL15" s="115" t="s">
        <v>76</v>
      </c>
      <c r="CM15" s="115">
        <v>1.35</v>
      </c>
      <c r="CN15" s="99" t="s">
        <v>576</v>
      </c>
      <c r="CO15" s="116" t="s">
        <v>577</v>
      </c>
      <c r="CP15" s="117" t="s">
        <v>578</v>
      </c>
      <c r="CQ15" s="99" t="s">
        <v>32</v>
      </c>
      <c r="CR15" s="99" t="s">
        <v>32</v>
      </c>
      <c r="CS15" s="99" t="s">
        <v>35</v>
      </c>
      <c r="CT15" s="99" t="s">
        <v>35</v>
      </c>
      <c r="CU15" s="8" t="s">
        <v>73</v>
      </c>
      <c r="CV15" s="8"/>
      <c r="CW15" s="8"/>
      <c r="CX15" s="8" t="str">
        <f t="shared" si="39"/>
        <v>*11107</v>
      </c>
      <c r="CY15" s="8" t="str">
        <f t="shared" si="40"/>
        <v>*06018</v>
      </c>
      <c r="CZ15" s="8" t="str">
        <f>VLOOKUP(BW15,PaperMaster!$AD$2:$BB$200,25,FALSE)</f>
        <v>*00036</v>
      </c>
      <c r="DA15" s="31" t="str">
        <f t="shared" si="41"/>
        <v>*00036</v>
      </c>
      <c r="DB15" s="31" t="str">
        <f t="shared" si="42"/>
        <v>*00009</v>
      </c>
      <c r="DC15" s="119" t="str">
        <f>VLOOKUP(AI15,UFG_Title!$C$3:$AD$49,28,FALSE)</f>
        <v>000252</v>
      </c>
      <c r="DD15" s="119"/>
      <c r="DE15" s="115" t="str">
        <f t="shared" si="43"/>
        <v>Board-280gsm-23.62X35.43in²-(60.00X90.00cm²)-15.117kg-WB</v>
      </c>
      <c r="DF15" s="115" t="str">
        <f t="shared" si="44"/>
        <v>Board-280gsm-23.62X35.43in²-(60.00X90.00cm²)-15.117kg-WB</v>
      </c>
      <c r="DG15" s="8" t="s">
        <v>1128</v>
      </c>
      <c r="DH15" s="8" t="str">
        <f t="shared" si="45"/>
        <v>B</v>
      </c>
      <c r="DI15" s="115">
        <f t="shared" si="46"/>
        <v>60</v>
      </c>
      <c r="DJ15" s="115">
        <f t="shared" si="47"/>
        <v>90</v>
      </c>
      <c r="DK15" s="115">
        <f t="shared" si="48"/>
        <v>23.62</v>
      </c>
      <c r="DL15" s="115">
        <f t="shared" si="49"/>
        <v>35.43</v>
      </c>
      <c r="DM15" s="5" t="s">
        <v>58</v>
      </c>
      <c r="DN15" s="8">
        <f t="shared" si="50"/>
        <v>280</v>
      </c>
      <c r="DO15" s="134" t="str">
        <f t="shared" si="51"/>
        <v>Board</v>
      </c>
      <c r="DP15" s="99" t="str">
        <f t="shared" si="52"/>
        <v>WB</v>
      </c>
      <c r="DQ15" s="115">
        <f t="shared" si="53"/>
        <v>15.117000000000001</v>
      </c>
      <c r="DR15" s="115">
        <f t="shared" si="54"/>
        <v>3</v>
      </c>
      <c r="DS15" s="99">
        <v>70</v>
      </c>
      <c r="DT15" s="115" t="s">
        <v>76</v>
      </c>
      <c r="DU15" s="115">
        <v>1.35</v>
      </c>
      <c r="DV15" s="99" t="s">
        <v>576</v>
      </c>
      <c r="DW15" s="116" t="s">
        <v>577</v>
      </c>
      <c r="DX15" s="117" t="s">
        <v>578</v>
      </c>
      <c r="DY15" s="99" t="s">
        <v>32</v>
      </c>
      <c r="DZ15" s="99" t="s">
        <v>32</v>
      </c>
      <c r="EA15" s="99" t="s">
        <v>35</v>
      </c>
      <c r="EB15" s="99" t="s">
        <v>35</v>
      </c>
      <c r="EC15" t="str">
        <f>VLOOKUP(DE15,PaperMaster!$BH$3:$CF$30,25,FALSE)</f>
        <v>*00009</v>
      </c>
      <c r="ED15" s="13" t="str">
        <f>VLOOKUP($AP15,[1]Item!$AL$2:$BX$192,ED$1,FALSE)</f>
        <v>Premium</v>
      </c>
      <c r="EE15">
        <f t="shared" si="55"/>
        <v>48</v>
      </c>
    </row>
    <row r="16" spans="1:135" x14ac:dyDescent="0.25">
      <c r="A16" s="83">
        <f t="shared" si="17"/>
        <v>14</v>
      </c>
      <c r="B16" s="76" t="s">
        <v>633</v>
      </c>
      <c r="C16" s="8" t="str">
        <f t="shared" si="18"/>
        <v>Writer A4 Premium Mrp 124 [Unrulled]-212 page</v>
      </c>
      <c r="D16" s="8" t="str">
        <f t="shared" si="19"/>
        <v>Writer A4 Premium Mrp 124 [Unrulled]-212 page</v>
      </c>
      <c r="E16" s="8" t="str">
        <f>VLOOKUP(AS16,DefaltMaster!$U$1:$AB$14,8,FALSE)</f>
        <v>*11107</v>
      </c>
      <c r="F16" s="8" t="str">
        <f>VLOOKUP(AX16,DefaltMaster!$H$1:$J$26,3,FALSE)</f>
        <v>*06018</v>
      </c>
      <c r="G16" s="110">
        <v>0</v>
      </c>
      <c r="H16" s="8">
        <v>0</v>
      </c>
      <c r="I16" s="8">
        <v>1014</v>
      </c>
      <c r="J16" s="8"/>
      <c r="K16" s="8" t="str">
        <f>VLOOKUP(AW16,DefaltMaster!$M$1:$N$60,2,FALSE)</f>
        <v>*05036</v>
      </c>
      <c r="L16" s="5" t="s">
        <v>522</v>
      </c>
      <c r="M16" s="8"/>
      <c r="N16" s="111" t="str">
        <f t="shared" si="20"/>
        <v>Writer A4 Premium Mrp 124 [Unrulled]-212 page</v>
      </c>
      <c r="O16" s="111" t="s">
        <v>33</v>
      </c>
      <c r="P16" s="8"/>
      <c r="Q16" s="8" t="s">
        <v>32</v>
      </c>
      <c r="R16" s="8" t="s">
        <v>32</v>
      </c>
      <c r="S16" s="8" t="s">
        <v>32</v>
      </c>
      <c r="T16" s="8" t="s">
        <v>32</v>
      </c>
      <c r="U16" s="8" t="s">
        <v>32</v>
      </c>
      <c r="V16" s="8" t="s">
        <v>32</v>
      </c>
      <c r="W16" s="8" t="s">
        <v>34</v>
      </c>
      <c r="X16" s="76" t="s">
        <v>577</v>
      </c>
      <c r="Y16" s="112" t="s">
        <v>578</v>
      </c>
      <c r="Z16" s="8" t="s">
        <v>32</v>
      </c>
      <c r="AA16" s="8" t="s">
        <v>32</v>
      </c>
      <c r="AB16" s="8" t="s">
        <v>35</v>
      </c>
      <c r="AC16" s="8" t="s">
        <v>35</v>
      </c>
      <c r="AD16" s="113" t="str">
        <f t="shared" si="21"/>
        <v>000014</v>
      </c>
      <c r="AE16" s="113"/>
      <c r="AF16" s="106" t="str">
        <f t="shared" si="22"/>
        <v>Rulling-Unrulled-[210 x 290]</v>
      </c>
      <c r="AG16" s="106" t="str">
        <f>VLOOKUP(AF16,UFG_Rulling!$C$1:$AD$38,28,FALSE)</f>
        <v>000214</v>
      </c>
      <c r="AH16" s="128" t="str">
        <f t="shared" si="23"/>
        <v>17.667</v>
      </c>
      <c r="AI16" s="114" t="str">
        <f t="shared" si="24"/>
        <v>Writer A4 Premium Mrp 124 [Title]</v>
      </c>
      <c r="AJ16" s="114" t="str">
        <f>VLOOKUP(AI16,UFG_Title!$C$1:$AD$49,28,FALSE)</f>
        <v>000252</v>
      </c>
      <c r="AK16" s="107" t="str">
        <f t="shared" si="25"/>
        <v>0.250</v>
      </c>
      <c r="AL16" s="122" t="str">
        <f t="shared" si="4"/>
        <v>Index-[210 x 290]</v>
      </c>
      <c r="AM16" s="122" t="str">
        <f>IF(AV16&lt;&gt;"",VLOOKUP(AL16,UFG_Index!$C$1:$AD$17,28,FALSE),"")</f>
        <v>000231</v>
      </c>
      <c r="AN16" s="123" t="str">
        <f t="shared" si="26"/>
        <v>0.333</v>
      </c>
      <c r="AO16" s="129" t="str">
        <f t="shared" si="27"/>
        <v>0.333</v>
      </c>
      <c r="AP16" s="13" t="s">
        <v>403</v>
      </c>
      <c r="AQ16" s="13" t="s">
        <v>403</v>
      </c>
      <c r="AR16" s="13">
        <v>1000</v>
      </c>
      <c r="AS16" s="21" t="s">
        <v>433</v>
      </c>
      <c r="AT16" s="13">
        <v>212</v>
      </c>
      <c r="AU16" s="13">
        <v>4</v>
      </c>
      <c r="AV16" s="13" t="s">
        <v>450</v>
      </c>
      <c r="AW16" s="22" t="s">
        <v>474</v>
      </c>
      <c r="AX16" s="22" t="s">
        <v>475</v>
      </c>
      <c r="AY16" s="13">
        <v>4</v>
      </c>
      <c r="AZ16" s="13">
        <v>20</v>
      </c>
      <c r="BA16" s="13" t="s">
        <v>1246</v>
      </c>
      <c r="BB16" s="21" t="s">
        <v>476</v>
      </c>
      <c r="BC16" s="13" t="s">
        <v>1245</v>
      </c>
      <c r="BD16" s="13">
        <v>280</v>
      </c>
      <c r="BE16" s="14" t="s">
        <v>477</v>
      </c>
      <c r="BF16" s="14">
        <v>4</v>
      </c>
      <c r="BG16" s="15">
        <f t="shared" si="5"/>
        <v>250</v>
      </c>
      <c r="BH16" s="23">
        <f t="shared" si="6"/>
        <v>3.7800000000000007E-2</v>
      </c>
      <c r="BI16" s="13" t="s">
        <v>473</v>
      </c>
      <c r="BJ16" s="13">
        <v>64</v>
      </c>
      <c r="BK16" s="138">
        <v>88</v>
      </c>
      <c r="BL16" s="13">
        <v>42</v>
      </c>
      <c r="BM16" s="21">
        <v>12</v>
      </c>
      <c r="BN16" s="16">
        <f t="shared" si="7"/>
        <v>17.666666666666668</v>
      </c>
      <c r="BO16" s="16">
        <f t="shared" si="8"/>
        <v>0.4178944</v>
      </c>
      <c r="BP16" s="17">
        <f t="shared" si="28"/>
        <v>18000</v>
      </c>
      <c r="BQ16" s="13" t="str">
        <f>VLOOKUP($AP16,[1]Item!$AL$2:$BX$192,BQ$1,FALSE)</f>
        <v>Writer A4 Premium Mrp 124</v>
      </c>
      <c r="BR16" s="8" t="str">
        <f t="shared" si="29"/>
        <v>88.00X42.00</v>
      </c>
      <c r="BS16" s="8" t="str">
        <f t="shared" si="30"/>
        <v>Rulling-Unrulled-[210 x 290]</v>
      </c>
      <c r="BT16" s="8" t="str">
        <f t="shared" si="31"/>
        <v>Index-[210 x 290]</v>
      </c>
      <c r="BU16" s="76" t="s">
        <v>633</v>
      </c>
      <c r="BV16" s="109">
        <f t="shared" si="32"/>
        <v>0.33333333333333331</v>
      </c>
      <c r="BW16" s="115" t="str">
        <f t="shared" si="9"/>
        <v>Trident-64gsm-34.65in-(88.00cm)-Reel-Super Line</v>
      </c>
      <c r="BX16" s="115" t="str">
        <f t="shared" si="10"/>
        <v>Trident-64gsm-34.65in-(88.00cm)-Reel-Super Line</v>
      </c>
      <c r="BY16" s="8" t="s">
        <v>541</v>
      </c>
      <c r="BZ16" s="8" t="s">
        <v>540</v>
      </c>
      <c r="CA16" s="115">
        <f t="shared" si="33"/>
        <v>42</v>
      </c>
      <c r="CB16" s="115">
        <f t="shared" si="34"/>
        <v>88</v>
      </c>
      <c r="CC16" s="115">
        <f t="shared" si="35"/>
        <v>16.54</v>
      </c>
      <c r="CD16" s="115">
        <f t="shared" si="36"/>
        <v>34.65</v>
      </c>
      <c r="CE16" s="5" t="s">
        <v>83</v>
      </c>
      <c r="CF16" s="8">
        <f t="shared" si="37"/>
        <v>64</v>
      </c>
      <c r="CG16" s="98" t="str">
        <f t="shared" si="38"/>
        <v>Trident</v>
      </c>
      <c r="CH16" s="99" t="str">
        <f>VLOOKUP(CG16,PaperMaster!$AA$1:$AB$10,2,FALSE)</f>
        <v>Super Line</v>
      </c>
      <c r="CI16" s="115">
        <f t="shared" si="11"/>
        <v>11.832000000000001</v>
      </c>
      <c r="CJ16" s="115">
        <f t="shared" si="12"/>
        <v>4</v>
      </c>
      <c r="CK16" s="99">
        <v>70</v>
      </c>
      <c r="CL16" s="115" t="s">
        <v>76</v>
      </c>
      <c r="CM16" s="115">
        <v>1.35</v>
      </c>
      <c r="CN16" s="99" t="s">
        <v>576</v>
      </c>
      <c r="CO16" s="116" t="s">
        <v>577</v>
      </c>
      <c r="CP16" s="117" t="s">
        <v>578</v>
      </c>
      <c r="CQ16" s="99" t="s">
        <v>32</v>
      </c>
      <c r="CR16" s="99" t="s">
        <v>32</v>
      </c>
      <c r="CS16" s="99" t="s">
        <v>35</v>
      </c>
      <c r="CT16" s="99" t="s">
        <v>35</v>
      </c>
      <c r="CU16" s="8" t="s">
        <v>73</v>
      </c>
      <c r="CV16" s="8"/>
      <c r="CW16" s="8"/>
      <c r="CX16" s="8" t="str">
        <f t="shared" si="39"/>
        <v>*11107</v>
      </c>
      <c r="CY16" s="8" t="str">
        <f t="shared" si="40"/>
        <v>*06018</v>
      </c>
      <c r="CZ16" s="8" t="str">
        <f>VLOOKUP(BW16,PaperMaster!$AD$2:$BB$200,25,FALSE)</f>
        <v>*00036</v>
      </c>
      <c r="DA16" s="31" t="str">
        <f t="shared" si="41"/>
        <v>*00036</v>
      </c>
      <c r="DB16" s="31" t="str">
        <f t="shared" si="42"/>
        <v>*00009</v>
      </c>
      <c r="DC16" s="119" t="str">
        <f>VLOOKUP(AI16,UFG_Title!$C$3:$AD$49,28,FALSE)</f>
        <v>000252</v>
      </c>
      <c r="DD16" s="119"/>
      <c r="DE16" s="115" t="str">
        <f t="shared" si="43"/>
        <v>Board-280gsm-23.62X35.43in²-(60.00X90.00cm²)-15.117kg-WB</v>
      </c>
      <c r="DF16" s="115" t="str">
        <f t="shared" si="44"/>
        <v>Board-280gsm-23.62X35.43in²-(60.00X90.00cm²)-15.117kg-WB</v>
      </c>
      <c r="DG16" s="8" t="s">
        <v>1128</v>
      </c>
      <c r="DH16" s="8" t="str">
        <f t="shared" si="45"/>
        <v>B</v>
      </c>
      <c r="DI16" s="115">
        <f t="shared" si="46"/>
        <v>60</v>
      </c>
      <c r="DJ16" s="115">
        <f t="shared" si="47"/>
        <v>90</v>
      </c>
      <c r="DK16" s="115">
        <f t="shared" si="48"/>
        <v>23.62</v>
      </c>
      <c r="DL16" s="115">
        <f t="shared" si="49"/>
        <v>35.43</v>
      </c>
      <c r="DM16" s="5" t="s">
        <v>58</v>
      </c>
      <c r="DN16" s="8">
        <f t="shared" si="50"/>
        <v>280</v>
      </c>
      <c r="DO16" s="134" t="str">
        <f t="shared" si="51"/>
        <v>Board</v>
      </c>
      <c r="DP16" s="99" t="str">
        <f t="shared" si="52"/>
        <v>WB</v>
      </c>
      <c r="DQ16" s="115">
        <f t="shared" si="53"/>
        <v>15.117000000000001</v>
      </c>
      <c r="DR16" s="115">
        <f t="shared" si="54"/>
        <v>3</v>
      </c>
      <c r="DS16" s="99">
        <v>70</v>
      </c>
      <c r="DT16" s="115" t="s">
        <v>76</v>
      </c>
      <c r="DU16" s="115">
        <v>1.35</v>
      </c>
      <c r="DV16" s="99" t="s">
        <v>576</v>
      </c>
      <c r="DW16" s="116" t="s">
        <v>577</v>
      </c>
      <c r="DX16" s="117" t="s">
        <v>578</v>
      </c>
      <c r="DY16" s="99" t="s">
        <v>32</v>
      </c>
      <c r="DZ16" s="99" t="s">
        <v>32</v>
      </c>
      <c r="EA16" s="99" t="s">
        <v>35</v>
      </c>
      <c r="EB16" s="99" t="s">
        <v>35</v>
      </c>
      <c r="EC16" t="str">
        <f>VLOOKUP(DE16,PaperMaster!$BH$3:$CF$30,25,FALSE)</f>
        <v>*00009</v>
      </c>
      <c r="ED16" s="13" t="str">
        <f>VLOOKUP($AP16,[1]Item!$AL$2:$BX$192,ED$1,FALSE)</f>
        <v>Premium</v>
      </c>
      <c r="EE16">
        <f t="shared" si="55"/>
        <v>45</v>
      </c>
    </row>
    <row r="17" spans="1:135" x14ac:dyDescent="0.25">
      <c r="A17" s="83">
        <f t="shared" si="17"/>
        <v>15</v>
      </c>
      <c r="B17" s="76" t="s">
        <v>634</v>
      </c>
      <c r="C17" s="8" t="str">
        <f t="shared" si="18"/>
        <v>Writer A4 Premium Mrp 124 [Hindi /Geometry]-212 page</v>
      </c>
      <c r="D17" s="8" t="str">
        <f t="shared" si="19"/>
        <v>Writer A4 Premium Mrp 124 [Hindi /Geometry]-212 page</v>
      </c>
      <c r="E17" s="8" t="str">
        <f>VLOOKUP(AS17,DefaltMaster!$U$1:$AB$14,8,FALSE)</f>
        <v>*11107</v>
      </c>
      <c r="F17" s="8" t="str">
        <f>VLOOKUP(AX17,DefaltMaster!$H$1:$J$26,3,FALSE)</f>
        <v>*06018</v>
      </c>
      <c r="G17" s="110">
        <v>0</v>
      </c>
      <c r="H17" s="8">
        <v>0</v>
      </c>
      <c r="I17" s="8">
        <v>1015</v>
      </c>
      <c r="J17" s="8"/>
      <c r="K17" s="8" t="str">
        <f>VLOOKUP(AW17,DefaltMaster!$M$1:$N$60,2,FALSE)</f>
        <v>*05033</v>
      </c>
      <c r="L17" s="5" t="s">
        <v>522</v>
      </c>
      <c r="M17" s="8"/>
      <c r="N17" s="111" t="str">
        <f t="shared" si="20"/>
        <v>Writer A4 Premium Mrp 124 [Hindi /Geometry]-212 page</v>
      </c>
      <c r="O17" s="111" t="s">
        <v>33</v>
      </c>
      <c r="P17" s="8"/>
      <c r="Q17" s="8" t="s">
        <v>32</v>
      </c>
      <c r="R17" s="8" t="s">
        <v>32</v>
      </c>
      <c r="S17" s="8" t="s">
        <v>32</v>
      </c>
      <c r="T17" s="8" t="s">
        <v>32</v>
      </c>
      <c r="U17" s="8" t="s">
        <v>32</v>
      </c>
      <c r="V17" s="8" t="s">
        <v>32</v>
      </c>
      <c r="W17" s="8" t="s">
        <v>34</v>
      </c>
      <c r="X17" s="76" t="s">
        <v>577</v>
      </c>
      <c r="Y17" s="112" t="s">
        <v>578</v>
      </c>
      <c r="Z17" s="8" t="s">
        <v>32</v>
      </c>
      <c r="AA17" s="8" t="s">
        <v>32</v>
      </c>
      <c r="AB17" s="8" t="s">
        <v>35</v>
      </c>
      <c r="AC17" s="8" t="s">
        <v>35</v>
      </c>
      <c r="AD17" s="113" t="str">
        <f t="shared" si="21"/>
        <v>000015</v>
      </c>
      <c r="AE17" s="113"/>
      <c r="AF17" s="106" t="str">
        <f t="shared" si="22"/>
        <v>Rulling-Hindi /Geometry-[210 x 290]</v>
      </c>
      <c r="AG17" s="106" t="str">
        <f>VLOOKUP(AF17,UFG_Rulling!$C$1:$AD$38,28,FALSE)</f>
        <v>000199</v>
      </c>
      <c r="AH17" s="128" t="str">
        <f t="shared" si="23"/>
        <v>17.667</v>
      </c>
      <c r="AI17" s="114" t="str">
        <f t="shared" si="24"/>
        <v>Writer A4 Premium Mrp 124 [Title]</v>
      </c>
      <c r="AJ17" s="114" t="str">
        <f>VLOOKUP(AI17,UFG_Title!$C$1:$AD$49,28,FALSE)</f>
        <v>000252</v>
      </c>
      <c r="AK17" s="107" t="str">
        <f t="shared" si="25"/>
        <v>0.250</v>
      </c>
      <c r="AL17" s="122" t="str">
        <f t="shared" si="4"/>
        <v>Index-[210 x 290]</v>
      </c>
      <c r="AM17" s="122" t="str">
        <f>IF(AV17&lt;&gt;"",VLOOKUP(AL17,UFG_Index!$C$1:$AD$17,28,FALSE),"")</f>
        <v>000231</v>
      </c>
      <c r="AN17" s="123" t="str">
        <f t="shared" si="26"/>
        <v>0.333</v>
      </c>
      <c r="AO17" s="129" t="str">
        <f t="shared" si="27"/>
        <v>0.333</v>
      </c>
      <c r="AP17" s="13" t="s">
        <v>403</v>
      </c>
      <c r="AQ17" s="13" t="s">
        <v>403</v>
      </c>
      <c r="AR17" s="13">
        <v>1000</v>
      </c>
      <c r="AS17" s="21" t="s">
        <v>433</v>
      </c>
      <c r="AT17" s="13">
        <v>212</v>
      </c>
      <c r="AU17" s="13">
        <v>4</v>
      </c>
      <c r="AV17" s="13" t="s">
        <v>450</v>
      </c>
      <c r="AW17" s="22" t="s">
        <v>511</v>
      </c>
      <c r="AX17" s="22" t="s">
        <v>475</v>
      </c>
      <c r="AY17" s="13">
        <v>4</v>
      </c>
      <c r="AZ17" s="13">
        <v>20</v>
      </c>
      <c r="BA17" s="13" t="s">
        <v>1246</v>
      </c>
      <c r="BB17" s="21" t="s">
        <v>476</v>
      </c>
      <c r="BC17" s="13" t="s">
        <v>1245</v>
      </c>
      <c r="BD17" s="13">
        <v>280</v>
      </c>
      <c r="BE17" s="14" t="s">
        <v>477</v>
      </c>
      <c r="BF17" s="14">
        <v>4</v>
      </c>
      <c r="BG17" s="15">
        <f t="shared" si="5"/>
        <v>250</v>
      </c>
      <c r="BH17" s="23">
        <f t="shared" si="6"/>
        <v>3.7800000000000007E-2</v>
      </c>
      <c r="BI17" s="13" t="s">
        <v>473</v>
      </c>
      <c r="BJ17" s="13">
        <v>64</v>
      </c>
      <c r="BK17" s="138">
        <v>88</v>
      </c>
      <c r="BL17" s="13">
        <v>42</v>
      </c>
      <c r="BM17" s="21">
        <v>12</v>
      </c>
      <c r="BN17" s="16">
        <f t="shared" si="7"/>
        <v>17.666666666666668</v>
      </c>
      <c r="BO17" s="16">
        <f t="shared" si="8"/>
        <v>0.4178944</v>
      </c>
      <c r="BP17" s="17">
        <f t="shared" si="28"/>
        <v>18000</v>
      </c>
      <c r="BQ17" s="13" t="str">
        <f>VLOOKUP($AP17,[1]Item!$AL$2:$BX$192,BQ$1,FALSE)</f>
        <v>Writer A4 Premium Mrp 124</v>
      </c>
      <c r="BR17" s="8" t="str">
        <f t="shared" si="29"/>
        <v>88.00X42.00</v>
      </c>
      <c r="BS17" s="8" t="str">
        <f t="shared" si="30"/>
        <v>Rulling-Hindi /Geometry-[210 x 290]</v>
      </c>
      <c r="BT17" s="8" t="str">
        <f t="shared" si="31"/>
        <v>Index-[210 x 290]</v>
      </c>
      <c r="BU17" s="76" t="s">
        <v>634</v>
      </c>
      <c r="BV17" s="109">
        <f t="shared" si="32"/>
        <v>0.33333333333333331</v>
      </c>
      <c r="BW17" s="115" t="str">
        <f t="shared" si="9"/>
        <v>Trident-64gsm-34.65in-(88.00cm)-Reel-Super Line</v>
      </c>
      <c r="BX17" s="115" t="str">
        <f t="shared" si="10"/>
        <v>Trident-64gsm-34.65in-(88.00cm)-Reel-Super Line</v>
      </c>
      <c r="BY17" s="8" t="s">
        <v>541</v>
      </c>
      <c r="BZ17" s="8" t="s">
        <v>540</v>
      </c>
      <c r="CA17" s="115">
        <f t="shared" si="33"/>
        <v>42</v>
      </c>
      <c r="CB17" s="115">
        <f t="shared" si="34"/>
        <v>88</v>
      </c>
      <c r="CC17" s="115">
        <f t="shared" si="35"/>
        <v>16.54</v>
      </c>
      <c r="CD17" s="115">
        <f t="shared" si="36"/>
        <v>34.65</v>
      </c>
      <c r="CE17" s="5" t="s">
        <v>83</v>
      </c>
      <c r="CF17" s="8">
        <f t="shared" si="37"/>
        <v>64</v>
      </c>
      <c r="CG17" s="98" t="str">
        <f t="shared" si="38"/>
        <v>Trident</v>
      </c>
      <c r="CH17" s="99" t="str">
        <f>VLOOKUP(CG17,PaperMaster!$AA$1:$AB$10,2,FALSE)</f>
        <v>Super Line</v>
      </c>
      <c r="CI17" s="115">
        <f t="shared" si="11"/>
        <v>11.832000000000001</v>
      </c>
      <c r="CJ17" s="115">
        <f t="shared" si="12"/>
        <v>4</v>
      </c>
      <c r="CK17" s="99">
        <v>70</v>
      </c>
      <c r="CL17" s="115" t="s">
        <v>76</v>
      </c>
      <c r="CM17" s="115">
        <v>1.35</v>
      </c>
      <c r="CN17" s="99" t="s">
        <v>576</v>
      </c>
      <c r="CO17" s="116" t="s">
        <v>577</v>
      </c>
      <c r="CP17" s="117" t="s">
        <v>578</v>
      </c>
      <c r="CQ17" s="99" t="s">
        <v>32</v>
      </c>
      <c r="CR17" s="99" t="s">
        <v>32</v>
      </c>
      <c r="CS17" s="99" t="s">
        <v>35</v>
      </c>
      <c r="CT17" s="99" t="s">
        <v>35</v>
      </c>
      <c r="CU17" s="8" t="s">
        <v>73</v>
      </c>
      <c r="CV17" s="8"/>
      <c r="CW17" s="8"/>
      <c r="CX17" s="8" t="str">
        <f t="shared" si="39"/>
        <v>*11107</v>
      </c>
      <c r="CY17" s="8" t="str">
        <f t="shared" si="40"/>
        <v>*06018</v>
      </c>
      <c r="CZ17" s="8" t="str">
        <f>VLOOKUP(BW17,PaperMaster!$AD$2:$BB$200,25,FALSE)</f>
        <v>*00036</v>
      </c>
      <c r="DA17" s="31" t="str">
        <f t="shared" si="41"/>
        <v>*00036</v>
      </c>
      <c r="DB17" s="31" t="str">
        <f t="shared" si="42"/>
        <v>*00009</v>
      </c>
      <c r="DC17" s="119" t="str">
        <f>VLOOKUP(AI17,UFG_Title!$C$3:$AD$49,28,FALSE)</f>
        <v>000252</v>
      </c>
      <c r="DD17" s="119"/>
      <c r="DE17" s="115" t="str">
        <f t="shared" si="43"/>
        <v>Board-280gsm-23.62X35.43in²-(60.00X90.00cm²)-15.117kg-WB</v>
      </c>
      <c r="DF17" s="115" t="str">
        <f t="shared" si="44"/>
        <v>Board-280gsm-23.62X35.43in²-(60.00X90.00cm²)-15.117kg-WB</v>
      </c>
      <c r="DG17" s="8" t="s">
        <v>1128</v>
      </c>
      <c r="DH17" s="8" t="str">
        <f t="shared" si="45"/>
        <v>B</v>
      </c>
      <c r="DI17" s="115">
        <f t="shared" si="46"/>
        <v>60</v>
      </c>
      <c r="DJ17" s="115">
        <f t="shared" si="47"/>
        <v>90</v>
      </c>
      <c r="DK17" s="115">
        <f t="shared" si="48"/>
        <v>23.62</v>
      </c>
      <c r="DL17" s="115">
        <f t="shared" si="49"/>
        <v>35.43</v>
      </c>
      <c r="DM17" s="5" t="s">
        <v>58</v>
      </c>
      <c r="DN17" s="8">
        <f t="shared" si="50"/>
        <v>280</v>
      </c>
      <c r="DO17" s="134" t="str">
        <f t="shared" si="51"/>
        <v>Board</v>
      </c>
      <c r="DP17" s="99" t="str">
        <f t="shared" si="52"/>
        <v>WB</v>
      </c>
      <c r="DQ17" s="115">
        <f t="shared" si="53"/>
        <v>15.117000000000001</v>
      </c>
      <c r="DR17" s="115">
        <f t="shared" si="54"/>
        <v>3</v>
      </c>
      <c r="DS17" s="99">
        <v>70</v>
      </c>
      <c r="DT17" s="115" t="s">
        <v>76</v>
      </c>
      <c r="DU17" s="115">
        <v>1.35</v>
      </c>
      <c r="DV17" s="99" t="s">
        <v>576</v>
      </c>
      <c r="DW17" s="116" t="s">
        <v>577</v>
      </c>
      <c r="DX17" s="117" t="s">
        <v>578</v>
      </c>
      <c r="DY17" s="99" t="s">
        <v>32</v>
      </c>
      <c r="DZ17" s="99" t="s">
        <v>32</v>
      </c>
      <c r="EA17" s="99" t="s">
        <v>35</v>
      </c>
      <c r="EB17" s="99" t="s">
        <v>35</v>
      </c>
      <c r="EC17" t="str">
        <f>VLOOKUP(DE17,PaperMaster!$BH$3:$CF$30,25,FALSE)</f>
        <v>*00009</v>
      </c>
      <c r="ED17" s="13" t="str">
        <f>VLOOKUP($AP17,[1]Item!$AL$2:$BX$192,ED$1,FALSE)</f>
        <v>Premium</v>
      </c>
      <c r="EE17">
        <f t="shared" si="55"/>
        <v>52</v>
      </c>
    </row>
    <row r="18" spans="1:135" x14ac:dyDescent="0.25">
      <c r="A18" s="83">
        <f t="shared" si="17"/>
        <v>16</v>
      </c>
      <c r="B18" s="76" t="s">
        <v>635</v>
      </c>
      <c r="C18" s="8" t="str">
        <f t="shared" si="18"/>
        <v>Writer A4 Premium Mrp 160 [Single line]-276 page</v>
      </c>
      <c r="D18" s="8" t="str">
        <f t="shared" si="19"/>
        <v>Writer A4 Premium Mrp 160 [Single line]-276 page</v>
      </c>
      <c r="E18" s="8" t="str">
        <f>VLOOKUP(AS18,DefaltMaster!$U$1:$AB$14,8,FALSE)</f>
        <v>*11107</v>
      </c>
      <c r="F18" s="8" t="str">
        <f>VLOOKUP(AX18,DefaltMaster!$H$1:$J$26,3,FALSE)</f>
        <v>*06018</v>
      </c>
      <c r="G18" s="110">
        <v>0</v>
      </c>
      <c r="H18" s="8">
        <v>0</v>
      </c>
      <c r="I18" s="8">
        <v>1016</v>
      </c>
      <c r="J18" s="8"/>
      <c r="K18" s="8" t="str">
        <f>VLOOKUP(AW18,DefaltMaster!$M$1:$N$60,2,FALSE)</f>
        <v>*05035</v>
      </c>
      <c r="L18" s="5" t="s">
        <v>522</v>
      </c>
      <c r="M18" s="8"/>
      <c r="N18" s="111" t="str">
        <f t="shared" si="20"/>
        <v>Writer A4 Premium Mrp 160 [Single line]-276 page</v>
      </c>
      <c r="O18" s="111" t="s">
        <v>33</v>
      </c>
      <c r="P18" s="8"/>
      <c r="Q18" s="8" t="s">
        <v>32</v>
      </c>
      <c r="R18" s="8" t="s">
        <v>32</v>
      </c>
      <c r="S18" s="8" t="s">
        <v>32</v>
      </c>
      <c r="T18" s="8" t="s">
        <v>32</v>
      </c>
      <c r="U18" s="8" t="s">
        <v>32</v>
      </c>
      <c r="V18" s="8" t="s">
        <v>32</v>
      </c>
      <c r="W18" s="8" t="s">
        <v>34</v>
      </c>
      <c r="X18" s="76" t="s">
        <v>577</v>
      </c>
      <c r="Y18" s="112" t="s">
        <v>578</v>
      </c>
      <c r="Z18" s="8" t="s">
        <v>32</v>
      </c>
      <c r="AA18" s="8" t="s">
        <v>32</v>
      </c>
      <c r="AB18" s="8" t="s">
        <v>35</v>
      </c>
      <c r="AC18" s="8" t="s">
        <v>35</v>
      </c>
      <c r="AD18" s="113" t="str">
        <f t="shared" si="21"/>
        <v>000016</v>
      </c>
      <c r="AE18" s="113"/>
      <c r="AF18" s="106" t="str">
        <f t="shared" si="22"/>
        <v>Rulling-Single line-[210 x 290]</v>
      </c>
      <c r="AG18" s="106" t="str">
        <f>VLOOKUP(AF18,UFG_Rulling!$C$1:$AD$38,28,FALSE)</f>
        <v>000211</v>
      </c>
      <c r="AH18" s="128" t="str">
        <f t="shared" si="23"/>
        <v>23.000</v>
      </c>
      <c r="AI18" s="114" t="str">
        <f t="shared" si="24"/>
        <v>Writer A4 Premium Mrp 160 [Title]</v>
      </c>
      <c r="AJ18" s="114" t="str">
        <f>VLOOKUP(AI18,UFG_Title!$C$1:$AD$49,28,FALSE)</f>
        <v>000253</v>
      </c>
      <c r="AK18" s="107" t="str">
        <f t="shared" si="25"/>
        <v>0.250</v>
      </c>
      <c r="AL18" s="122" t="str">
        <f t="shared" si="4"/>
        <v>Index-[210 x 290]</v>
      </c>
      <c r="AM18" s="122" t="str">
        <f>IF(AV18&lt;&gt;"",VLOOKUP(AL18,UFG_Index!$C$1:$AD$17,28,FALSE),"")</f>
        <v>000231</v>
      </c>
      <c r="AN18" s="123" t="str">
        <f t="shared" si="26"/>
        <v>0.333</v>
      </c>
      <c r="AO18" s="129" t="str">
        <f t="shared" si="27"/>
        <v>0.333</v>
      </c>
      <c r="AP18" s="13" t="s">
        <v>404</v>
      </c>
      <c r="AQ18" s="13" t="s">
        <v>404</v>
      </c>
      <c r="AR18" s="13">
        <v>1000</v>
      </c>
      <c r="AS18" s="21" t="s">
        <v>433</v>
      </c>
      <c r="AT18" s="13">
        <v>276</v>
      </c>
      <c r="AU18" s="13">
        <v>4</v>
      </c>
      <c r="AV18" s="13" t="s">
        <v>450</v>
      </c>
      <c r="AW18" s="22" t="s">
        <v>469</v>
      </c>
      <c r="AX18" s="22" t="s">
        <v>475</v>
      </c>
      <c r="AY18" s="13">
        <v>3</v>
      </c>
      <c r="AZ18" s="13">
        <v>15</v>
      </c>
      <c r="BA18" s="13" t="s">
        <v>1246</v>
      </c>
      <c r="BB18" s="21" t="s">
        <v>476</v>
      </c>
      <c r="BC18" s="13" t="s">
        <v>1245</v>
      </c>
      <c r="BD18" s="13">
        <v>280</v>
      </c>
      <c r="BE18" s="14" t="s">
        <v>477</v>
      </c>
      <c r="BF18" s="14">
        <v>4</v>
      </c>
      <c r="BG18" s="15">
        <f t="shared" si="5"/>
        <v>250</v>
      </c>
      <c r="BH18" s="23">
        <f t="shared" si="6"/>
        <v>3.7800000000000007E-2</v>
      </c>
      <c r="BI18" s="13" t="s">
        <v>473</v>
      </c>
      <c r="BJ18" s="13">
        <v>64</v>
      </c>
      <c r="BK18" s="138">
        <v>88</v>
      </c>
      <c r="BL18" s="13">
        <v>42</v>
      </c>
      <c r="BM18" s="21">
        <v>12</v>
      </c>
      <c r="BN18" s="16">
        <f t="shared" si="7"/>
        <v>23</v>
      </c>
      <c r="BO18" s="16">
        <f t="shared" si="8"/>
        <v>0.54405119999999996</v>
      </c>
      <c r="BP18" s="17">
        <f t="shared" si="28"/>
        <v>23333.333333333332</v>
      </c>
      <c r="BQ18" s="13" t="str">
        <f>VLOOKUP($AP18,[1]Item!$AL$2:$BX$192,BQ$1,FALSE)</f>
        <v>Writer A4 Premium Mrp 160</v>
      </c>
      <c r="BR18" s="8" t="str">
        <f t="shared" si="29"/>
        <v>88.00X42.00</v>
      </c>
      <c r="BS18" s="8" t="str">
        <f t="shared" si="30"/>
        <v>Rulling-Single line-[210 x 290]</v>
      </c>
      <c r="BT18" s="8" t="str">
        <f t="shared" si="31"/>
        <v>Index-[210 x 290]</v>
      </c>
      <c r="BU18" s="76" t="s">
        <v>635</v>
      </c>
      <c r="BV18" s="109">
        <f t="shared" si="32"/>
        <v>0.33333333333333331</v>
      </c>
      <c r="BW18" s="115" t="str">
        <f t="shared" si="9"/>
        <v>Trident-64gsm-34.65in-(88.00cm)-Reel-Super Line</v>
      </c>
      <c r="BX18" s="115" t="str">
        <f t="shared" si="10"/>
        <v>Trident-64gsm-34.65in-(88.00cm)-Reel-Super Line</v>
      </c>
      <c r="BY18" s="8" t="s">
        <v>541</v>
      </c>
      <c r="BZ18" s="8" t="s">
        <v>540</v>
      </c>
      <c r="CA18" s="115">
        <f t="shared" si="33"/>
        <v>42</v>
      </c>
      <c r="CB18" s="115">
        <f t="shared" si="34"/>
        <v>88</v>
      </c>
      <c r="CC18" s="115">
        <f t="shared" si="35"/>
        <v>16.54</v>
      </c>
      <c r="CD18" s="115">
        <f t="shared" si="36"/>
        <v>34.65</v>
      </c>
      <c r="CE18" s="5" t="s">
        <v>83</v>
      </c>
      <c r="CF18" s="8">
        <f t="shared" si="37"/>
        <v>64</v>
      </c>
      <c r="CG18" s="98" t="str">
        <f t="shared" si="38"/>
        <v>Trident</v>
      </c>
      <c r="CH18" s="99" t="str">
        <f>VLOOKUP(CG18,PaperMaster!$AA$1:$AB$10,2,FALSE)</f>
        <v>Super Line</v>
      </c>
      <c r="CI18" s="115">
        <f t="shared" si="11"/>
        <v>11.832000000000001</v>
      </c>
      <c r="CJ18" s="115">
        <f t="shared" si="12"/>
        <v>4</v>
      </c>
      <c r="CK18" s="99">
        <v>70</v>
      </c>
      <c r="CL18" s="115" t="s">
        <v>76</v>
      </c>
      <c r="CM18" s="115">
        <v>1.35</v>
      </c>
      <c r="CN18" s="99" t="s">
        <v>576</v>
      </c>
      <c r="CO18" s="116" t="s">
        <v>577</v>
      </c>
      <c r="CP18" s="117" t="s">
        <v>578</v>
      </c>
      <c r="CQ18" s="99" t="s">
        <v>32</v>
      </c>
      <c r="CR18" s="99" t="s">
        <v>32</v>
      </c>
      <c r="CS18" s="99" t="s">
        <v>35</v>
      </c>
      <c r="CT18" s="99" t="s">
        <v>35</v>
      </c>
      <c r="CU18" s="8" t="s">
        <v>73</v>
      </c>
      <c r="CV18" s="8"/>
      <c r="CW18" s="8"/>
      <c r="CX18" s="8" t="str">
        <f t="shared" si="39"/>
        <v>*11107</v>
      </c>
      <c r="CY18" s="8" t="str">
        <f t="shared" si="40"/>
        <v>*06018</v>
      </c>
      <c r="CZ18" s="8" t="str">
        <f>VLOOKUP(BW18,PaperMaster!$AD$2:$BB$200,25,FALSE)</f>
        <v>*00036</v>
      </c>
      <c r="DA18" s="31" t="str">
        <f t="shared" si="41"/>
        <v>*00036</v>
      </c>
      <c r="DB18" s="31" t="str">
        <f t="shared" si="42"/>
        <v>*00009</v>
      </c>
      <c r="DC18" s="119" t="str">
        <f>VLOOKUP(AI18,UFG_Title!$C$3:$AD$49,28,FALSE)</f>
        <v>000253</v>
      </c>
      <c r="DD18" s="119"/>
      <c r="DE18" s="115" t="str">
        <f t="shared" si="43"/>
        <v>Board-280gsm-23.62X35.43in²-(60.00X90.00cm²)-15.117kg-WB</v>
      </c>
      <c r="DF18" s="115" t="str">
        <f t="shared" si="44"/>
        <v>Board-280gsm-23.62X35.43in²-(60.00X90.00cm²)-15.117kg-WB</v>
      </c>
      <c r="DG18" s="8" t="s">
        <v>1128</v>
      </c>
      <c r="DH18" s="8" t="str">
        <f t="shared" si="45"/>
        <v>B</v>
      </c>
      <c r="DI18" s="115">
        <f t="shared" si="46"/>
        <v>60</v>
      </c>
      <c r="DJ18" s="115">
        <f t="shared" si="47"/>
        <v>90</v>
      </c>
      <c r="DK18" s="115">
        <f t="shared" si="48"/>
        <v>23.62</v>
      </c>
      <c r="DL18" s="115">
        <f t="shared" si="49"/>
        <v>35.43</v>
      </c>
      <c r="DM18" s="5" t="s">
        <v>58</v>
      </c>
      <c r="DN18" s="8">
        <f t="shared" si="50"/>
        <v>280</v>
      </c>
      <c r="DO18" s="134" t="str">
        <f t="shared" si="51"/>
        <v>Board</v>
      </c>
      <c r="DP18" s="99" t="str">
        <f t="shared" si="52"/>
        <v>WB</v>
      </c>
      <c r="DQ18" s="115">
        <f t="shared" si="53"/>
        <v>15.117000000000001</v>
      </c>
      <c r="DR18" s="115">
        <f t="shared" si="54"/>
        <v>3</v>
      </c>
      <c r="DS18" s="99">
        <v>70</v>
      </c>
      <c r="DT18" s="115" t="s">
        <v>76</v>
      </c>
      <c r="DU18" s="115">
        <v>1.35</v>
      </c>
      <c r="DV18" s="99" t="s">
        <v>576</v>
      </c>
      <c r="DW18" s="116" t="s">
        <v>577</v>
      </c>
      <c r="DX18" s="117" t="s">
        <v>578</v>
      </c>
      <c r="DY18" s="99" t="s">
        <v>32</v>
      </c>
      <c r="DZ18" s="99" t="s">
        <v>32</v>
      </c>
      <c r="EA18" s="99" t="s">
        <v>35</v>
      </c>
      <c r="EB18" s="99" t="s">
        <v>35</v>
      </c>
      <c r="EC18" t="str">
        <f>VLOOKUP(DE18,PaperMaster!$BH$3:$CF$30,25,FALSE)</f>
        <v>*00009</v>
      </c>
      <c r="ED18" s="13" t="str">
        <f>VLOOKUP($AP18,[1]Item!$AL$2:$BX$192,ED$1,FALSE)</f>
        <v>Premium</v>
      </c>
      <c r="EE18">
        <f t="shared" si="55"/>
        <v>48</v>
      </c>
    </row>
    <row r="19" spans="1:135" x14ac:dyDescent="0.25">
      <c r="A19" s="83">
        <f t="shared" si="17"/>
        <v>17</v>
      </c>
      <c r="B19" s="76" t="s">
        <v>636</v>
      </c>
      <c r="C19" s="8" t="str">
        <f t="shared" si="18"/>
        <v>Writer A4 Premium Mrp 160 [Unrulled]-276 page</v>
      </c>
      <c r="D19" s="8" t="str">
        <f t="shared" si="19"/>
        <v>Writer A4 Premium Mrp 160 [Unrulled]-276 page</v>
      </c>
      <c r="E19" s="8" t="str">
        <f>VLOOKUP(AS19,DefaltMaster!$U$1:$AB$14,8,FALSE)</f>
        <v>*11107</v>
      </c>
      <c r="F19" s="8" t="str">
        <f>VLOOKUP(AX19,DefaltMaster!$H$1:$J$26,3,FALSE)</f>
        <v>*06018</v>
      </c>
      <c r="G19" s="110">
        <v>0</v>
      </c>
      <c r="H19" s="8">
        <v>0</v>
      </c>
      <c r="I19" s="8">
        <v>1017</v>
      </c>
      <c r="J19" s="8"/>
      <c r="K19" s="8" t="str">
        <f>VLOOKUP(AW19,DefaltMaster!$M$1:$N$60,2,FALSE)</f>
        <v>*05036</v>
      </c>
      <c r="L19" s="5" t="s">
        <v>522</v>
      </c>
      <c r="M19" s="8"/>
      <c r="N19" s="111" t="str">
        <f t="shared" si="20"/>
        <v>Writer A4 Premium Mrp 160 [Unrulled]-276 page</v>
      </c>
      <c r="O19" s="111" t="s">
        <v>33</v>
      </c>
      <c r="P19" s="8"/>
      <c r="Q19" s="8" t="s">
        <v>32</v>
      </c>
      <c r="R19" s="8" t="s">
        <v>32</v>
      </c>
      <c r="S19" s="8" t="s">
        <v>32</v>
      </c>
      <c r="T19" s="8" t="s">
        <v>32</v>
      </c>
      <c r="U19" s="8" t="s">
        <v>32</v>
      </c>
      <c r="V19" s="8" t="s">
        <v>32</v>
      </c>
      <c r="W19" s="8" t="s">
        <v>34</v>
      </c>
      <c r="X19" s="76" t="s">
        <v>577</v>
      </c>
      <c r="Y19" s="112" t="s">
        <v>578</v>
      </c>
      <c r="Z19" s="8" t="s">
        <v>32</v>
      </c>
      <c r="AA19" s="8" t="s">
        <v>32</v>
      </c>
      <c r="AB19" s="8" t="s">
        <v>35</v>
      </c>
      <c r="AC19" s="8" t="s">
        <v>35</v>
      </c>
      <c r="AD19" s="113" t="str">
        <f t="shared" si="21"/>
        <v>000017</v>
      </c>
      <c r="AE19" s="113"/>
      <c r="AF19" s="106" t="str">
        <f t="shared" si="22"/>
        <v>Rulling-Unrulled-[210 x 290]</v>
      </c>
      <c r="AG19" s="106" t="str">
        <f>VLOOKUP(AF19,UFG_Rulling!$C$1:$AD$38,28,FALSE)</f>
        <v>000214</v>
      </c>
      <c r="AH19" s="128" t="str">
        <f t="shared" si="23"/>
        <v>23.000</v>
      </c>
      <c r="AI19" s="114" t="str">
        <f t="shared" si="24"/>
        <v>Writer A4 Premium Mrp 160 [Title]</v>
      </c>
      <c r="AJ19" s="114" t="str">
        <f>VLOOKUP(AI19,UFG_Title!$C$1:$AD$49,28,FALSE)</f>
        <v>000253</v>
      </c>
      <c r="AK19" s="107" t="str">
        <f t="shared" si="25"/>
        <v>0.250</v>
      </c>
      <c r="AL19" s="122" t="str">
        <f t="shared" si="4"/>
        <v>Index-[210 x 290]</v>
      </c>
      <c r="AM19" s="122" t="str">
        <f>IF(AV19&lt;&gt;"",VLOOKUP(AL19,UFG_Index!$C$1:$AD$17,28,FALSE),"")</f>
        <v>000231</v>
      </c>
      <c r="AN19" s="123" t="str">
        <f t="shared" si="26"/>
        <v>0.333</v>
      </c>
      <c r="AO19" s="129" t="str">
        <f t="shared" si="27"/>
        <v>0.333</v>
      </c>
      <c r="AP19" s="13" t="s">
        <v>404</v>
      </c>
      <c r="AQ19" s="13" t="s">
        <v>404</v>
      </c>
      <c r="AR19" s="13">
        <v>1000</v>
      </c>
      <c r="AS19" s="21" t="s">
        <v>433</v>
      </c>
      <c r="AT19" s="13">
        <v>276</v>
      </c>
      <c r="AU19" s="13">
        <v>4</v>
      </c>
      <c r="AV19" s="13" t="s">
        <v>450</v>
      </c>
      <c r="AW19" s="22" t="s">
        <v>474</v>
      </c>
      <c r="AX19" s="22" t="s">
        <v>475</v>
      </c>
      <c r="AY19" s="13">
        <v>3</v>
      </c>
      <c r="AZ19" s="13">
        <v>15</v>
      </c>
      <c r="BA19" s="13" t="s">
        <v>1246</v>
      </c>
      <c r="BB19" s="21" t="s">
        <v>476</v>
      </c>
      <c r="BC19" s="13" t="s">
        <v>1245</v>
      </c>
      <c r="BD19" s="13">
        <v>280</v>
      </c>
      <c r="BE19" s="14" t="s">
        <v>477</v>
      </c>
      <c r="BF19" s="14">
        <v>4</v>
      </c>
      <c r="BG19" s="15">
        <f t="shared" si="5"/>
        <v>250</v>
      </c>
      <c r="BH19" s="23">
        <f t="shared" si="6"/>
        <v>3.7800000000000007E-2</v>
      </c>
      <c r="BI19" s="13" t="s">
        <v>473</v>
      </c>
      <c r="BJ19" s="13">
        <v>64</v>
      </c>
      <c r="BK19" s="138">
        <v>88</v>
      </c>
      <c r="BL19" s="13">
        <v>42</v>
      </c>
      <c r="BM19" s="21">
        <v>12</v>
      </c>
      <c r="BN19" s="16">
        <f t="shared" si="7"/>
        <v>23</v>
      </c>
      <c r="BO19" s="16">
        <f t="shared" si="8"/>
        <v>0.54405119999999996</v>
      </c>
      <c r="BP19" s="17">
        <f t="shared" si="28"/>
        <v>23333.333333333332</v>
      </c>
      <c r="BQ19" s="13" t="str">
        <f>VLOOKUP($AP19,[1]Item!$AL$2:$BX$192,BQ$1,FALSE)</f>
        <v>Writer A4 Premium Mrp 160</v>
      </c>
      <c r="BR19" s="8" t="str">
        <f t="shared" si="29"/>
        <v>88.00X42.00</v>
      </c>
      <c r="BS19" s="8" t="str">
        <f t="shared" si="30"/>
        <v>Rulling-Unrulled-[210 x 290]</v>
      </c>
      <c r="BT19" s="8" t="str">
        <f t="shared" si="31"/>
        <v>Index-[210 x 290]</v>
      </c>
      <c r="BU19" s="76" t="s">
        <v>636</v>
      </c>
      <c r="BV19" s="109">
        <f t="shared" si="32"/>
        <v>0.33333333333333331</v>
      </c>
      <c r="BW19" s="115" t="str">
        <f t="shared" si="9"/>
        <v>Trident-64gsm-34.65in-(88.00cm)-Reel-Super Line</v>
      </c>
      <c r="BX19" s="115" t="str">
        <f t="shared" si="10"/>
        <v>Trident-64gsm-34.65in-(88.00cm)-Reel-Super Line</v>
      </c>
      <c r="BY19" s="8" t="s">
        <v>541</v>
      </c>
      <c r="BZ19" s="8" t="s">
        <v>540</v>
      </c>
      <c r="CA19" s="115">
        <f t="shared" si="33"/>
        <v>42</v>
      </c>
      <c r="CB19" s="115">
        <f t="shared" si="34"/>
        <v>88</v>
      </c>
      <c r="CC19" s="115">
        <f t="shared" si="35"/>
        <v>16.54</v>
      </c>
      <c r="CD19" s="115">
        <f t="shared" si="36"/>
        <v>34.65</v>
      </c>
      <c r="CE19" s="5" t="s">
        <v>83</v>
      </c>
      <c r="CF19" s="8">
        <f t="shared" si="37"/>
        <v>64</v>
      </c>
      <c r="CG19" s="98" t="str">
        <f t="shared" si="38"/>
        <v>Trident</v>
      </c>
      <c r="CH19" s="99" t="str">
        <f>VLOOKUP(CG19,PaperMaster!$AA$1:$AB$10,2,FALSE)</f>
        <v>Super Line</v>
      </c>
      <c r="CI19" s="115">
        <f t="shared" si="11"/>
        <v>11.832000000000001</v>
      </c>
      <c r="CJ19" s="115">
        <f t="shared" si="12"/>
        <v>4</v>
      </c>
      <c r="CK19" s="99">
        <v>70</v>
      </c>
      <c r="CL19" s="115" t="s">
        <v>76</v>
      </c>
      <c r="CM19" s="115">
        <v>1.35</v>
      </c>
      <c r="CN19" s="99" t="s">
        <v>576</v>
      </c>
      <c r="CO19" s="116" t="s">
        <v>577</v>
      </c>
      <c r="CP19" s="117" t="s">
        <v>578</v>
      </c>
      <c r="CQ19" s="99" t="s">
        <v>32</v>
      </c>
      <c r="CR19" s="99" t="s">
        <v>32</v>
      </c>
      <c r="CS19" s="99" t="s">
        <v>35</v>
      </c>
      <c r="CT19" s="99" t="s">
        <v>35</v>
      </c>
      <c r="CU19" s="8" t="s">
        <v>73</v>
      </c>
      <c r="CV19" s="8"/>
      <c r="CW19" s="8"/>
      <c r="CX19" s="8" t="str">
        <f t="shared" si="39"/>
        <v>*11107</v>
      </c>
      <c r="CY19" s="8" t="str">
        <f t="shared" si="40"/>
        <v>*06018</v>
      </c>
      <c r="CZ19" s="8" t="str">
        <f>VLOOKUP(BW19,PaperMaster!$AD$2:$BB$200,25,FALSE)</f>
        <v>*00036</v>
      </c>
      <c r="DA19" s="31" t="str">
        <f t="shared" si="41"/>
        <v>*00036</v>
      </c>
      <c r="DB19" s="31" t="str">
        <f t="shared" si="42"/>
        <v>*00009</v>
      </c>
      <c r="DC19" s="119" t="str">
        <f>VLOOKUP(AI19,UFG_Title!$C$3:$AD$49,28,FALSE)</f>
        <v>000253</v>
      </c>
      <c r="DD19" s="119"/>
      <c r="DE19" s="115" t="str">
        <f t="shared" si="43"/>
        <v>Board-280gsm-23.62X35.43in²-(60.00X90.00cm²)-15.117kg-WB</v>
      </c>
      <c r="DF19" s="115" t="str">
        <f t="shared" si="44"/>
        <v>Board-280gsm-23.62X35.43in²-(60.00X90.00cm²)-15.117kg-WB</v>
      </c>
      <c r="DG19" s="8" t="s">
        <v>1128</v>
      </c>
      <c r="DH19" s="8" t="str">
        <f t="shared" si="45"/>
        <v>B</v>
      </c>
      <c r="DI19" s="115">
        <f t="shared" si="46"/>
        <v>60</v>
      </c>
      <c r="DJ19" s="115">
        <f t="shared" si="47"/>
        <v>90</v>
      </c>
      <c r="DK19" s="115">
        <f t="shared" si="48"/>
        <v>23.62</v>
      </c>
      <c r="DL19" s="115">
        <f t="shared" si="49"/>
        <v>35.43</v>
      </c>
      <c r="DM19" s="5" t="s">
        <v>58</v>
      </c>
      <c r="DN19" s="8">
        <f t="shared" si="50"/>
        <v>280</v>
      </c>
      <c r="DO19" s="134" t="str">
        <f t="shared" si="51"/>
        <v>Board</v>
      </c>
      <c r="DP19" s="99" t="str">
        <f t="shared" si="52"/>
        <v>WB</v>
      </c>
      <c r="DQ19" s="115">
        <f t="shared" si="53"/>
        <v>15.117000000000001</v>
      </c>
      <c r="DR19" s="115">
        <f t="shared" si="54"/>
        <v>3</v>
      </c>
      <c r="DS19" s="99">
        <v>70</v>
      </c>
      <c r="DT19" s="115" t="s">
        <v>76</v>
      </c>
      <c r="DU19" s="115">
        <v>1.35</v>
      </c>
      <c r="DV19" s="99" t="s">
        <v>576</v>
      </c>
      <c r="DW19" s="116" t="s">
        <v>577</v>
      </c>
      <c r="DX19" s="117" t="s">
        <v>578</v>
      </c>
      <c r="DY19" s="99" t="s">
        <v>32</v>
      </c>
      <c r="DZ19" s="99" t="s">
        <v>32</v>
      </c>
      <c r="EA19" s="99" t="s">
        <v>35</v>
      </c>
      <c r="EB19" s="99" t="s">
        <v>35</v>
      </c>
      <c r="EC19" t="str">
        <f>VLOOKUP(DE19,PaperMaster!$BH$3:$CF$30,25,FALSE)</f>
        <v>*00009</v>
      </c>
      <c r="ED19" s="13" t="str">
        <f>VLOOKUP($AP19,[1]Item!$AL$2:$BX$192,ED$1,FALSE)</f>
        <v>Premium</v>
      </c>
      <c r="EE19">
        <f t="shared" si="55"/>
        <v>45</v>
      </c>
    </row>
    <row r="20" spans="1:135" x14ac:dyDescent="0.25">
      <c r="A20" s="83">
        <f t="shared" si="17"/>
        <v>18</v>
      </c>
      <c r="B20" s="76" t="s">
        <v>637</v>
      </c>
      <c r="C20" s="8" t="str">
        <f t="shared" si="18"/>
        <v>Writer A4 Premium Mrp 200 [Single line]-356 page</v>
      </c>
      <c r="D20" s="8" t="str">
        <f t="shared" si="19"/>
        <v>Writer A4 Premium Mrp 200 [Single line]-356 page</v>
      </c>
      <c r="E20" s="8" t="str">
        <f>VLOOKUP(AS20,DefaltMaster!$U$1:$AB$14,8,FALSE)</f>
        <v>*11107</v>
      </c>
      <c r="F20" s="8" t="str">
        <f>VLOOKUP(AX20,DefaltMaster!$H$1:$J$26,3,FALSE)</f>
        <v>*06018</v>
      </c>
      <c r="G20" s="110">
        <v>0</v>
      </c>
      <c r="H20" s="8">
        <v>0</v>
      </c>
      <c r="I20" s="8">
        <v>1018</v>
      </c>
      <c r="J20" s="8"/>
      <c r="K20" s="8" t="str">
        <f>VLOOKUP(AW20,DefaltMaster!$M$1:$N$60,2,FALSE)</f>
        <v>*05035</v>
      </c>
      <c r="L20" s="5" t="s">
        <v>522</v>
      </c>
      <c r="M20" s="8"/>
      <c r="N20" s="111" t="str">
        <f t="shared" si="20"/>
        <v>Writer A4 Premium Mrp 200 [Single line]-356 page</v>
      </c>
      <c r="O20" s="111" t="s">
        <v>33</v>
      </c>
      <c r="P20" s="8"/>
      <c r="Q20" s="8" t="s">
        <v>32</v>
      </c>
      <c r="R20" s="8" t="s">
        <v>32</v>
      </c>
      <c r="S20" s="8" t="s">
        <v>32</v>
      </c>
      <c r="T20" s="8" t="s">
        <v>32</v>
      </c>
      <c r="U20" s="8" t="s">
        <v>32</v>
      </c>
      <c r="V20" s="8" t="s">
        <v>32</v>
      </c>
      <c r="W20" s="8" t="s">
        <v>34</v>
      </c>
      <c r="X20" s="76" t="s">
        <v>577</v>
      </c>
      <c r="Y20" s="112" t="s">
        <v>578</v>
      </c>
      <c r="Z20" s="8" t="s">
        <v>32</v>
      </c>
      <c r="AA20" s="8" t="s">
        <v>32</v>
      </c>
      <c r="AB20" s="8" t="s">
        <v>35</v>
      </c>
      <c r="AC20" s="8" t="s">
        <v>35</v>
      </c>
      <c r="AD20" s="113" t="str">
        <f t="shared" si="21"/>
        <v>000018</v>
      </c>
      <c r="AE20" s="113"/>
      <c r="AF20" s="106" t="str">
        <f t="shared" si="22"/>
        <v>Rulling-Single line-[210 x 290]</v>
      </c>
      <c r="AG20" s="106" t="str">
        <f>VLOOKUP(AF20,UFG_Rulling!$C$1:$AD$38,28,FALSE)</f>
        <v>000211</v>
      </c>
      <c r="AH20" s="128" t="str">
        <f t="shared" si="23"/>
        <v>29.667</v>
      </c>
      <c r="AI20" s="114" t="str">
        <f t="shared" si="24"/>
        <v>Writer A4 Premium Mrp 200 [Title]</v>
      </c>
      <c r="AJ20" s="114" t="str">
        <f>VLOOKUP(AI20,UFG_Title!$C$1:$AD$49,28,FALSE)</f>
        <v>000254</v>
      </c>
      <c r="AK20" s="107" t="str">
        <f t="shared" si="25"/>
        <v>0.250</v>
      </c>
      <c r="AL20" s="122" t="str">
        <f t="shared" si="4"/>
        <v>Index-[210 x 290]</v>
      </c>
      <c r="AM20" s="122" t="str">
        <f>IF(AV20&lt;&gt;"",VLOOKUP(AL20,UFG_Index!$C$1:$AD$17,28,FALSE),"")</f>
        <v>000231</v>
      </c>
      <c r="AN20" s="123" t="str">
        <f t="shared" si="26"/>
        <v>0.333</v>
      </c>
      <c r="AO20" s="129" t="str">
        <f t="shared" si="27"/>
        <v>0.333</v>
      </c>
      <c r="AP20" s="13" t="s">
        <v>405</v>
      </c>
      <c r="AQ20" s="13" t="s">
        <v>405</v>
      </c>
      <c r="AR20" s="13">
        <v>1000</v>
      </c>
      <c r="AS20" s="21" t="s">
        <v>433</v>
      </c>
      <c r="AT20" s="13">
        <v>356</v>
      </c>
      <c r="AU20" s="13">
        <v>4</v>
      </c>
      <c r="AV20" s="13" t="s">
        <v>450</v>
      </c>
      <c r="AW20" s="22" t="s">
        <v>469</v>
      </c>
      <c r="AX20" s="22" t="s">
        <v>475</v>
      </c>
      <c r="AY20" s="13">
        <v>3</v>
      </c>
      <c r="AZ20" s="13">
        <v>12</v>
      </c>
      <c r="BA20" s="13" t="s">
        <v>1246</v>
      </c>
      <c r="BB20" s="21" t="s">
        <v>476</v>
      </c>
      <c r="BC20" s="13" t="s">
        <v>1245</v>
      </c>
      <c r="BD20" s="13">
        <v>280</v>
      </c>
      <c r="BE20" s="14" t="s">
        <v>477</v>
      </c>
      <c r="BF20" s="14">
        <v>4</v>
      </c>
      <c r="BG20" s="15">
        <f t="shared" si="5"/>
        <v>250</v>
      </c>
      <c r="BH20" s="23">
        <f t="shared" si="6"/>
        <v>3.7800000000000007E-2</v>
      </c>
      <c r="BI20" s="13" t="s">
        <v>473</v>
      </c>
      <c r="BJ20" s="13">
        <v>64</v>
      </c>
      <c r="BK20" s="138">
        <v>88</v>
      </c>
      <c r="BL20" s="13">
        <v>42</v>
      </c>
      <c r="BM20" s="21">
        <v>12</v>
      </c>
      <c r="BN20" s="16">
        <f t="shared" si="7"/>
        <v>29.666666666666668</v>
      </c>
      <c r="BO20" s="16">
        <f t="shared" si="8"/>
        <v>0.70174720000000002</v>
      </c>
      <c r="BP20" s="17">
        <f t="shared" si="28"/>
        <v>30000</v>
      </c>
      <c r="BQ20" s="13" t="str">
        <f>VLOOKUP($AP20,[1]Item!$AL$2:$BX$192,BQ$1,FALSE)</f>
        <v>Writer A4 Premium Mrp 200</v>
      </c>
      <c r="BR20" s="8" t="str">
        <f t="shared" si="29"/>
        <v>88.00X42.00</v>
      </c>
      <c r="BS20" s="8" t="str">
        <f t="shared" si="30"/>
        <v>Rulling-Single line-[210 x 290]</v>
      </c>
      <c r="BT20" s="8" t="str">
        <f t="shared" si="31"/>
        <v>Index-[210 x 290]</v>
      </c>
      <c r="BU20" s="76" t="s">
        <v>637</v>
      </c>
      <c r="BV20" s="109">
        <f t="shared" si="32"/>
        <v>0.33333333333333331</v>
      </c>
      <c r="BW20" s="115" t="str">
        <f t="shared" si="9"/>
        <v>Trident-64gsm-34.65in-(88.00cm)-Reel-Super Line</v>
      </c>
      <c r="BX20" s="115" t="str">
        <f t="shared" si="10"/>
        <v>Trident-64gsm-34.65in-(88.00cm)-Reel-Super Line</v>
      </c>
      <c r="BY20" s="8" t="s">
        <v>541</v>
      </c>
      <c r="BZ20" s="8" t="s">
        <v>540</v>
      </c>
      <c r="CA20" s="115">
        <f t="shared" si="33"/>
        <v>42</v>
      </c>
      <c r="CB20" s="115">
        <f t="shared" si="34"/>
        <v>88</v>
      </c>
      <c r="CC20" s="115">
        <f t="shared" si="35"/>
        <v>16.54</v>
      </c>
      <c r="CD20" s="115">
        <f t="shared" si="36"/>
        <v>34.65</v>
      </c>
      <c r="CE20" s="5" t="s">
        <v>83</v>
      </c>
      <c r="CF20" s="8">
        <f t="shared" si="37"/>
        <v>64</v>
      </c>
      <c r="CG20" s="98" t="str">
        <f t="shared" si="38"/>
        <v>Trident</v>
      </c>
      <c r="CH20" s="99" t="str">
        <f>VLOOKUP(CG20,PaperMaster!$AA$1:$AB$10,2,FALSE)</f>
        <v>Super Line</v>
      </c>
      <c r="CI20" s="115">
        <f t="shared" si="11"/>
        <v>11.832000000000001</v>
      </c>
      <c r="CJ20" s="115">
        <f t="shared" si="12"/>
        <v>4</v>
      </c>
      <c r="CK20" s="99">
        <v>70</v>
      </c>
      <c r="CL20" s="115" t="s">
        <v>76</v>
      </c>
      <c r="CM20" s="115">
        <v>1.35</v>
      </c>
      <c r="CN20" s="99" t="s">
        <v>576</v>
      </c>
      <c r="CO20" s="116" t="s">
        <v>577</v>
      </c>
      <c r="CP20" s="117" t="s">
        <v>578</v>
      </c>
      <c r="CQ20" s="99" t="s">
        <v>32</v>
      </c>
      <c r="CR20" s="99" t="s">
        <v>32</v>
      </c>
      <c r="CS20" s="99" t="s">
        <v>35</v>
      </c>
      <c r="CT20" s="99" t="s">
        <v>35</v>
      </c>
      <c r="CU20" s="8" t="s">
        <v>73</v>
      </c>
      <c r="CV20" s="8"/>
      <c r="CW20" s="8"/>
      <c r="CX20" s="8" t="str">
        <f t="shared" si="39"/>
        <v>*11107</v>
      </c>
      <c r="CY20" s="8" t="str">
        <f t="shared" si="40"/>
        <v>*06018</v>
      </c>
      <c r="CZ20" s="8" t="str">
        <f>VLOOKUP(BW20,PaperMaster!$AD$2:$BB$200,25,FALSE)</f>
        <v>*00036</v>
      </c>
      <c r="DA20" s="31" t="str">
        <f t="shared" si="41"/>
        <v>*00036</v>
      </c>
      <c r="DB20" s="31" t="str">
        <f t="shared" si="42"/>
        <v>*00009</v>
      </c>
      <c r="DC20" s="119" t="str">
        <f>VLOOKUP(AI20,UFG_Title!$C$3:$AD$49,28,FALSE)</f>
        <v>000254</v>
      </c>
      <c r="DD20" s="119"/>
      <c r="DE20" s="115" t="str">
        <f t="shared" si="43"/>
        <v>Board-280gsm-23.62X35.43in²-(60.00X90.00cm²)-15.117kg-WB</v>
      </c>
      <c r="DF20" s="115" t="str">
        <f t="shared" si="44"/>
        <v>Board-280gsm-23.62X35.43in²-(60.00X90.00cm²)-15.117kg-WB</v>
      </c>
      <c r="DG20" s="8" t="s">
        <v>1128</v>
      </c>
      <c r="DH20" s="8" t="str">
        <f t="shared" si="45"/>
        <v>B</v>
      </c>
      <c r="DI20" s="115">
        <f t="shared" si="46"/>
        <v>60</v>
      </c>
      <c r="DJ20" s="115">
        <f t="shared" si="47"/>
        <v>90</v>
      </c>
      <c r="DK20" s="115">
        <f t="shared" si="48"/>
        <v>23.62</v>
      </c>
      <c r="DL20" s="115">
        <f t="shared" si="49"/>
        <v>35.43</v>
      </c>
      <c r="DM20" s="5" t="s">
        <v>58</v>
      </c>
      <c r="DN20" s="8">
        <f t="shared" si="50"/>
        <v>280</v>
      </c>
      <c r="DO20" s="134" t="str">
        <f t="shared" si="51"/>
        <v>Board</v>
      </c>
      <c r="DP20" s="99" t="str">
        <f t="shared" si="52"/>
        <v>WB</v>
      </c>
      <c r="DQ20" s="115">
        <f t="shared" si="53"/>
        <v>15.117000000000001</v>
      </c>
      <c r="DR20" s="115">
        <f t="shared" si="54"/>
        <v>3</v>
      </c>
      <c r="DS20" s="99">
        <v>70</v>
      </c>
      <c r="DT20" s="115" t="s">
        <v>76</v>
      </c>
      <c r="DU20" s="115">
        <v>1.35</v>
      </c>
      <c r="DV20" s="99" t="s">
        <v>576</v>
      </c>
      <c r="DW20" s="116" t="s">
        <v>577</v>
      </c>
      <c r="DX20" s="117" t="s">
        <v>578</v>
      </c>
      <c r="DY20" s="99" t="s">
        <v>32</v>
      </c>
      <c r="DZ20" s="99" t="s">
        <v>32</v>
      </c>
      <c r="EA20" s="99" t="s">
        <v>35</v>
      </c>
      <c r="EB20" s="99" t="s">
        <v>35</v>
      </c>
      <c r="EC20" t="str">
        <f>VLOOKUP(DE20,PaperMaster!$BH$3:$CF$30,25,FALSE)</f>
        <v>*00009</v>
      </c>
      <c r="ED20" s="13" t="str">
        <f>VLOOKUP($AP20,[1]Item!$AL$2:$BX$192,ED$1,FALSE)</f>
        <v>Premium</v>
      </c>
      <c r="EE20">
        <f t="shared" si="55"/>
        <v>48</v>
      </c>
    </row>
    <row r="21" spans="1:135" x14ac:dyDescent="0.25">
      <c r="A21" s="83">
        <f t="shared" si="17"/>
        <v>19</v>
      </c>
      <c r="B21" s="76" t="s">
        <v>638</v>
      </c>
      <c r="C21" s="8" t="str">
        <f t="shared" si="18"/>
        <v>Writer A4 Premium Mrp 200 [Unrulled]-356 page</v>
      </c>
      <c r="D21" s="8" t="str">
        <f t="shared" si="19"/>
        <v>Writer A4 Premium Mrp 200 [Unrulled]-356 page</v>
      </c>
      <c r="E21" s="8" t="str">
        <f>VLOOKUP(AS21,DefaltMaster!$U$1:$AB$14,8,FALSE)</f>
        <v>*11107</v>
      </c>
      <c r="F21" s="8" t="str">
        <f>VLOOKUP(AX21,DefaltMaster!$H$1:$J$26,3,FALSE)</f>
        <v>*06018</v>
      </c>
      <c r="G21" s="110">
        <v>0</v>
      </c>
      <c r="H21" s="8">
        <v>0</v>
      </c>
      <c r="I21" s="8">
        <v>1019</v>
      </c>
      <c r="J21" s="8"/>
      <c r="K21" s="8" t="str">
        <f>VLOOKUP(AW21,DefaltMaster!$M$1:$N$60,2,FALSE)</f>
        <v>*05036</v>
      </c>
      <c r="L21" s="5" t="s">
        <v>522</v>
      </c>
      <c r="M21" s="8"/>
      <c r="N21" s="111" t="str">
        <f t="shared" si="20"/>
        <v>Writer A4 Premium Mrp 200 [Unrulled]-356 page</v>
      </c>
      <c r="O21" s="111" t="s">
        <v>33</v>
      </c>
      <c r="P21" s="8"/>
      <c r="Q21" s="8" t="s">
        <v>32</v>
      </c>
      <c r="R21" s="8" t="s">
        <v>32</v>
      </c>
      <c r="S21" s="8" t="s">
        <v>32</v>
      </c>
      <c r="T21" s="8" t="s">
        <v>32</v>
      </c>
      <c r="U21" s="8" t="s">
        <v>32</v>
      </c>
      <c r="V21" s="8" t="s">
        <v>32</v>
      </c>
      <c r="W21" s="8" t="s">
        <v>34</v>
      </c>
      <c r="X21" s="76" t="s">
        <v>577</v>
      </c>
      <c r="Y21" s="112" t="s">
        <v>578</v>
      </c>
      <c r="Z21" s="8" t="s">
        <v>32</v>
      </c>
      <c r="AA21" s="8" t="s">
        <v>32</v>
      </c>
      <c r="AB21" s="8" t="s">
        <v>35</v>
      </c>
      <c r="AC21" s="8" t="s">
        <v>35</v>
      </c>
      <c r="AD21" s="113" t="str">
        <f t="shared" si="21"/>
        <v>000019</v>
      </c>
      <c r="AE21" s="113"/>
      <c r="AF21" s="106" t="str">
        <f t="shared" si="22"/>
        <v>Rulling-Unrulled-[210 x 290]</v>
      </c>
      <c r="AG21" s="106" t="str">
        <f>VLOOKUP(AF21,UFG_Rulling!$C$1:$AD$38,28,FALSE)</f>
        <v>000214</v>
      </c>
      <c r="AH21" s="128" t="str">
        <f t="shared" si="23"/>
        <v>29.667</v>
      </c>
      <c r="AI21" s="114" t="str">
        <f t="shared" si="24"/>
        <v>Writer A4 Premium Mrp 200 [Title]</v>
      </c>
      <c r="AJ21" s="114" t="str">
        <f>VLOOKUP(AI21,UFG_Title!$C$1:$AD$49,28,FALSE)</f>
        <v>000254</v>
      </c>
      <c r="AK21" s="107" t="str">
        <f t="shared" si="25"/>
        <v>0.250</v>
      </c>
      <c r="AL21" s="122" t="str">
        <f t="shared" si="4"/>
        <v>Index-[210 x 290]</v>
      </c>
      <c r="AM21" s="122" t="str">
        <f>IF(AV21&lt;&gt;"",VLOOKUP(AL21,UFG_Index!$C$1:$AD$17,28,FALSE),"")</f>
        <v>000231</v>
      </c>
      <c r="AN21" s="123" t="str">
        <f t="shared" si="26"/>
        <v>0.333</v>
      </c>
      <c r="AO21" s="129" t="str">
        <f t="shared" si="27"/>
        <v>0.333</v>
      </c>
      <c r="AP21" s="13" t="s">
        <v>405</v>
      </c>
      <c r="AQ21" s="13" t="s">
        <v>405</v>
      </c>
      <c r="AR21" s="13">
        <v>1000</v>
      </c>
      <c r="AS21" s="21" t="s">
        <v>433</v>
      </c>
      <c r="AT21" s="13">
        <v>356</v>
      </c>
      <c r="AU21" s="13">
        <v>4</v>
      </c>
      <c r="AV21" s="13" t="s">
        <v>450</v>
      </c>
      <c r="AW21" s="22" t="s">
        <v>474</v>
      </c>
      <c r="AX21" s="22" t="s">
        <v>475</v>
      </c>
      <c r="AY21" s="13">
        <v>3</v>
      </c>
      <c r="AZ21" s="13">
        <v>12</v>
      </c>
      <c r="BA21" s="13" t="s">
        <v>1246</v>
      </c>
      <c r="BB21" s="21" t="s">
        <v>476</v>
      </c>
      <c r="BC21" s="13" t="s">
        <v>1245</v>
      </c>
      <c r="BD21" s="13">
        <v>280</v>
      </c>
      <c r="BE21" s="14" t="s">
        <v>477</v>
      </c>
      <c r="BF21" s="14">
        <v>4</v>
      </c>
      <c r="BG21" s="15">
        <f t="shared" si="5"/>
        <v>250</v>
      </c>
      <c r="BH21" s="23">
        <f t="shared" si="6"/>
        <v>3.7800000000000007E-2</v>
      </c>
      <c r="BI21" s="13" t="s">
        <v>473</v>
      </c>
      <c r="BJ21" s="13">
        <v>64</v>
      </c>
      <c r="BK21" s="138">
        <v>88</v>
      </c>
      <c r="BL21" s="13">
        <v>42</v>
      </c>
      <c r="BM21" s="21">
        <v>12</v>
      </c>
      <c r="BN21" s="16">
        <f t="shared" si="7"/>
        <v>29.666666666666668</v>
      </c>
      <c r="BO21" s="16">
        <f t="shared" si="8"/>
        <v>0.70174720000000002</v>
      </c>
      <c r="BP21" s="17">
        <f t="shared" si="28"/>
        <v>30000</v>
      </c>
      <c r="BQ21" s="13" t="str">
        <f>VLOOKUP($AP21,[1]Item!$AL$2:$BX$192,BQ$1,FALSE)</f>
        <v>Writer A4 Premium Mrp 200</v>
      </c>
      <c r="BR21" s="8" t="str">
        <f t="shared" si="29"/>
        <v>88.00X42.00</v>
      </c>
      <c r="BS21" s="8" t="str">
        <f t="shared" si="30"/>
        <v>Rulling-Unrulled-[210 x 290]</v>
      </c>
      <c r="BT21" s="8" t="str">
        <f t="shared" si="31"/>
        <v>Index-[210 x 290]</v>
      </c>
      <c r="BU21" s="76" t="s">
        <v>638</v>
      </c>
      <c r="BV21" s="109">
        <f t="shared" si="32"/>
        <v>0.33333333333333331</v>
      </c>
      <c r="BW21" s="115" t="str">
        <f t="shared" si="9"/>
        <v>Trident-64gsm-34.65in-(88.00cm)-Reel-Super Line</v>
      </c>
      <c r="BX21" s="115" t="str">
        <f t="shared" si="10"/>
        <v>Trident-64gsm-34.65in-(88.00cm)-Reel-Super Line</v>
      </c>
      <c r="BY21" s="8" t="s">
        <v>541</v>
      </c>
      <c r="BZ21" s="8" t="s">
        <v>540</v>
      </c>
      <c r="CA21" s="115">
        <f t="shared" si="33"/>
        <v>42</v>
      </c>
      <c r="CB21" s="115">
        <f t="shared" si="34"/>
        <v>88</v>
      </c>
      <c r="CC21" s="115">
        <f t="shared" si="35"/>
        <v>16.54</v>
      </c>
      <c r="CD21" s="115">
        <f t="shared" si="36"/>
        <v>34.65</v>
      </c>
      <c r="CE21" s="5" t="s">
        <v>83</v>
      </c>
      <c r="CF21" s="8">
        <f t="shared" si="37"/>
        <v>64</v>
      </c>
      <c r="CG21" s="98" t="str">
        <f t="shared" si="38"/>
        <v>Trident</v>
      </c>
      <c r="CH21" s="99" t="str">
        <f>VLOOKUP(CG21,PaperMaster!$AA$1:$AB$10,2,FALSE)</f>
        <v>Super Line</v>
      </c>
      <c r="CI21" s="115">
        <f t="shared" si="11"/>
        <v>11.832000000000001</v>
      </c>
      <c r="CJ21" s="115">
        <f t="shared" si="12"/>
        <v>4</v>
      </c>
      <c r="CK21" s="99">
        <v>70</v>
      </c>
      <c r="CL21" s="115" t="s">
        <v>76</v>
      </c>
      <c r="CM21" s="115">
        <v>1.35</v>
      </c>
      <c r="CN21" s="99" t="s">
        <v>576</v>
      </c>
      <c r="CO21" s="116" t="s">
        <v>577</v>
      </c>
      <c r="CP21" s="117" t="s">
        <v>578</v>
      </c>
      <c r="CQ21" s="99" t="s">
        <v>32</v>
      </c>
      <c r="CR21" s="99" t="s">
        <v>32</v>
      </c>
      <c r="CS21" s="99" t="s">
        <v>35</v>
      </c>
      <c r="CT21" s="99" t="s">
        <v>35</v>
      </c>
      <c r="CU21" s="8" t="s">
        <v>73</v>
      </c>
      <c r="CV21" s="8"/>
      <c r="CW21" s="8"/>
      <c r="CX21" s="8" t="str">
        <f t="shared" si="39"/>
        <v>*11107</v>
      </c>
      <c r="CY21" s="8" t="str">
        <f t="shared" si="40"/>
        <v>*06018</v>
      </c>
      <c r="CZ21" s="8" t="str">
        <f>VLOOKUP(BW21,PaperMaster!$AD$2:$BB$200,25,FALSE)</f>
        <v>*00036</v>
      </c>
      <c r="DA21" s="31" t="str">
        <f t="shared" si="41"/>
        <v>*00036</v>
      </c>
      <c r="DB21" s="31" t="str">
        <f t="shared" si="42"/>
        <v>*00009</v>
      </c>
      <c r="DC21" s="119" t="str">
        <f>VLOOKUP(AI21,UFG_Title!$C$3:$AD$49,28,FALSE)</f>
        <v>000254</v>
      </c>
      <c r="DD21" s="119"/>
      <c r="DE21" s="115" t="str">
        <f t="shared" si="43"/>
        <v>Board-280gsm-23.62X35.43in²-(60.00X90.00cm²)-15.117kg-WB</v>
      </c>
      <c r="DF21" s="115" t="str">
        <f t="shared" si="44"/>
        <v>Board-280gsm-23.62X35.43in²-(60.00X90.00cm²)-15.117kg-WB</v>
      </c>
      <c r="DG21" s="8" t="s">
        <v>1128</v>
      </c>
      <c r="DH21" s="8" t="str">
        <f t="shared" si="45"/>
        <v>B</v>
      </c>
      <c r="DI21" s="115">
        <f t="shared" si="46"/>
        <v>60</v>
      </c>
      <c r="DJ21" s="115">
        <f t="shared" si="47"/>
        <v>90</v>
      </c>
      <c r="DK21" s="115">
        <f t="shared" si="48"/>
        <v>23.62</v>
      </c>
      <c r="DL21" s="115">
        <f t="shared" si="49"/>
        <v>35.43</v>
      </c>
      <c r="DM21" s="5" t="s">
        <v>58</v>
      </c>
      <c r="DN21" s="8">
        <f t="shared" si="50"/>
        <v>280</v>
      </c>
      <c r="DO21" s="134" t="str">
        <f t="shared" si="51"/>
        <v>Board</v>
      </c>
      <c r="DP21" s="99" t="str">
        <f t="shared" si="52"/>
        <v>WB</v>
      </c>
      <c r="DQ21" s="115">
        <f t="shared" si="53"/>
        <v>15.117000000000001</v>
      </c>
      <c r="DR21" s="115">
        <f t="shared" si="54"/>
        <v>3</v>
      </c>
      <c r="DS21" s="99">
        <v>70</v>
      </c>
      <c r="DT21" s="115" t="s">
        <v>76</v>
      </c>
      <c r="DU21" s="115">
        <v>1.35</v>
      </c>
      <c r="DV21" s="99" t="s">
        <v>576</v>
      </c>
      <c r="DW21" s="116" t="s">
        <v>577</v>
      </c>
      <c r="DX21" s="117" t="s">
        <v>578</v>
      </c>
      <c r="DY21" s="99" t="s">
        <v>32</v>
      </c>
      <c r="DZ21" s="99" t="s">
        <v>32</v>
      </c>
      <c r="EA21" s="99" t="s">
        <v>35</v>
      </c>
      <c r="EB21" s="99" t="s">
        <v>35</v>
      </c>
      <c r="EC21" t="str">
        <f>VLOOKUP(DE21,PaperMaster!$BH$3:$CF$30,25,FALSE)</f>
        <v>*00009</v>
      </c>
      <c r="ED21" s="13" t="str">
        <f>VLOOKUP($AP21,[1]Item!$AL$2:$BX$192,ED$1,FALSE)</f>
        <v>Premium</v>
      </c>
      <c r="EE21">
        <f t="shared" si="55"/>
        <v>45</v>
      </c>
    </row>
    <row r="22" spans="1:135" x14ac:dyDescent="0.25">
      <c r="A22" s="83">
        <f t="shared" si="17"/>
        <v>20</v>
      </c>
      <c r="B22" s="76" t="s">
        <v>639</v>
      </c>
      <c r="C22" s="8" t="str">
        <f t="shared" si="18"/>
        <v>Writer Long Book Premium Mrp 33 [Single line]-76 page</v>
      </c>
      <c r="D22" s="8" t="str">
        <f t="shared" si="19"/>
        <v>Writer Long Book Premium Mrp 33 [Single line]-76 page</v>
      </c>
      <c r="E22" s="8" t="str">
        <f>VLOOKUP(AS22,DefaltMaster!$U$1:$AB$14,8,FALSE)</f>
        <v>*11101</v>
      </c>
      <c r="F22" s="8" t="str">
        <f>VLOOKUP(AX22,DefaltMaster!$H$1:$J$26,3,FALSE)</f>
        <v>*06016</v>
      </c>
      <c r="G22" s="110">
        <v>0</v>
      </c>
      <c r="H22" s="8">
        <v>0</v>
      </c>
      <c r="I22" s="8">
        <v>1020</v>
      </c>
      <c r="J22" s="8"/>
      <c r="K22" s="8" t="str">
        <f>VLOOKUP(AW22,DefaltMaster!$M$1:$N$60,2,FALSE)</f>
        <v>*05035</v>
      </c>
      <c r="L22" s="5" t="s">
        <v>522</v>
      </c>
      <c r="M22" s="8"/>
      <c r="N22" s="111" t="str">
        <f t="shared" si="20"/>
        <v>Writer Long Book Premium Mrp 33 [Single line]-76 page</v>
      </c>
      <c r="O22" s="111" t="s">
        <v>33</v>
      </c>
      <c r="P22" s="8"/>
      <c r="Q22" s="8" t="s">
        <v>32</v>
      </c>
      <c r="R22" s="8" t="s">
        <v>32</v>
      </c>
      <c r="S22" s="8" t="s">
        <v>32</v>
      </c>
      <c r="T22" s="8" t="s">
        <v>32</v>
      </c>
      <c r="U22" s="8" t="s">
        <v>32</v>
      </c>
      <c r="V22" s="8" t="s">
        <v>32</v>
      </c>
      <c r="W22" s="8" t="s">
        <v>34</v>
      </c>
      <c r="X22" s="76" t="s">
        <v>577</v>
      </c>
      <c r="Y22" s="112" t="s">
        <v>578</v>
      </c>
      <c r="Z22" s="8" t="s">
        <v>32</v>
      </c>
      <c r="AA22" s="8" t="s">
        <v>32</v>
      </c>
      <c r="AB22" s="8" t="s">
        <v>35</v>
      </c>
      <c r="AC22" s="8" t="s">
        <v>35</v>
      </c>
      <c r="AD22" s="113" t="str">
        <f t="shared" si="21"/>
        <v>000020</v>
      </c>
      <c r="AE22" s="113"/>
      <c r="AF22" s="106" t="str">
        <f t="shared" si="22"/>
        <v>Rulling-Single line-[168 x 265]</v>
      </c>
      <c r="AG22" s="106" t="str">
        <f>VLOOKUP(AF22,UFG_Rulling!$C$1:$AD$38,28,FALSE)</f>
        <v>000207</v>
      </c>
      <c r="AH22" s="128" t="str">
        <f t="shared" si="23"/>
        <v>6.333</v>
      </c>
      <c r="AI22" s="114" t="str">
        <f t="shared" si="24"/>
        <v>Writer Long Book Premium Mrp 33 [Title]</v>
      </c>
      <c r="AJ22" s="114" t="str">
        <f>VLOOKUP(AI22,UFG_Title!$C$1:$AD$49,28,FALSE)</f>
        <v>000278</v>
      </c>
      <c r="AK22" s="107" t="str">
        <f t="shared" si="25"/>
        <v>0.167</v>
      </c>
      <c r="AL22" s="122" t="str">
        <f t="shared" si="4"/>
        <v>Index-[168 x 265]</v>
      </c>
      <c r="AM22" s="122" t="str">
        <f>IF(AV22&lt;&gt;"",VLOOKUP(AL22,UFG_Index!$C$1:$AD$17,28,FALSE),"")</f>
        <v>000236</v>
      </c>
      <c r="AN22" s="123" t="str">
        <f t="shared" si="26"/>
        <v>0.333</v>
      </c>
      <c r="AO22" s="129" t="str">
        <f t="shared" si="27"/>
        <v>0.333</v>
      </c>
      <c r="AP22" s="13" t="s">
        <v>413</v>
      </c>
      <c r="AQ22" s="13" t="s">
        <v>413</v>
      </c>
      <c r="AR22" s="13">
        <v>1000</v>
      </c>
      <c r="AS22" s="21" t="s">
        <v>435</v>
      </c>
      <c r="AT22" s="13">
        <v>76</v>
      </c>
      <c r="AU22" s="18">
        <v>4</v>
      </c>
      <c r="AV22" s="13" t="s">
        <v>450</v>
      </c>
      <c r="AW22" s="22" t="s">
        <v>469</v>
      </c>
      <c r="AX22" s="22" t="s">
        <v>470</v>
      </c>
      <c r="AY22" s="13">
        <v>15</v>
      </c>
      <c r="AZ22" s="13">
        <v>75</v>
      </c>
      <c r="BA22" s="13" t="s">
        <v>1244</v>
      </c>
      <c r="BB22" s="21" t="s">
        <v>471</v>
      </c>
      <c r="BC22" s="13" t="s">
        <v>1245</v>
      </c>
      <c r="BD22" s="13">
        <v>250</v>
      </c>
      <c r="BE22" s="14" t="s">
        <v>482</v>
      </c>
      <c r="BF22" s="14">
        <v>6</v>
      </c>
      <c r="BG22" s="15">
        <f>IF(BD22=0,0,AR22/BF22)</f>
        <v>166.66666666666666</v>
      </c>
      <c r="BH22" s="23">
        <f>LEFT(BE22,4)/1000*RIGHT(BE22,3)/1000*BD22/1000*BG22/1000</f>
        <v>2.3479166666666666E-2</v>
      </c>
      <c r="BI22" s="13" t="s">
        <v>473</v>
      </c>
      <c r="BJ22" s="139">
        <v>54</v>
      </c>
      <c r="BK22" s="138">
        <v>80</v>
      </c>
      <c r="BL22" s="13">
        <v>34.5</v>
      </c>
      <c r="BM22" s="21">
        <v>12</v>
      </c>
      <c r="BN22" s="16">
        <f>AT22/BM22</f>
        <v>6.333333333333333</v>
      </c>
      <c r="BO22" s="16">
        <f>BK22/100*BL22/100*BJ22/1000*BN22*AR22/1000</f>
        <v>9.4392000000000004E-2</v>
      </c>
      <c r="BP22" s="17">
        <f>+AR22*(AT22+AU22)/BM22</f>
        <v>6666.666666666667</v>
      </c>
      <c r="BQ22" s="13" t="str">
        <f>VLOOKUP($AP22,[1]Item!$AL$2:$BX$192,BQ$1,FALSE)</f>
        <v>Writer Long Book Premium Mrp 33</v>
      </c>
      <c r="BR22" s="8" t="str">
        <f t="shared" si="29"/>
        <v>80.00X34.50</v>
      </c>
      <c r="BS22" s="8" t="str">
        <f t="shared" si="30"/>
        <v>Rulling-Single line-[168 x 265]</v>
      </c>
      <c r="BT22" s="8" t="str">
        <f t="shared" si="31"/>
        <v>Index-[168 x 265]</v>
      </c>
      <c r="BU22" s="76" t="s">
        <v>639</v>
      </c>
      <c r="BV22" s="109">
        <f t="shared" si="32"/>
        <v>0.33333333333333331</v>
      </c>
      <c r="BW22" s="115" t="str">
        <f t="shared" si="9"/>
        <v>Trident-54gsm-31.50in-(80.00cm)-Reel-Super Line</v>
      </c>
      <c r="BX22" s="115" t="str">
        <f t="shared" si="10"/>
        <v>Trident-54gsm-31.50in-(80.00cm)-Reel-Super Line</v>
      </c>
      <c r="BY22" s="8" t="s">
        <v>541</v>
      </c>
      <c r="BZ22" s="8" t="s">
        <v>540</v>
      </c>
      <c r="CA22" s="115">
        <f t="shared" si="33"/>
        <v>34.5</v>
      </c>
      <c r="CB22" s="115">
        <f t="shared" si="34"/>
        <v>80</v>
      </c>
      <c r="CC22" s="115">
        <f t="shared" si="35"/>
        <v>13.58</v>
      </c>
      <c r="CD22" s="115">
        <f t="shared" si="36"/>
        <v>31.5</v>
      </c>
      <c r="CE22" s="5" t="s">
        <v>83</v>
      </c>
      <c r="CF22" s="8">
        <f t="shared" si="37"/>
        <v>54</v>
      </c>
      <c r="CG22" s="98" t="str">
        <f t="shared" si="38"/>
        <v>Trident</v>
      </c>
      <c r="CH22" s="99" t="str">
        <f>VLOOKUP(CG22,PaperMaster!$AA$1:$AB$10,2,FALSE)</f>
        <v>Super Line</v>
      </c>
      <c r="CI22" s="115">
        <f t="shared" si="11"/>
        <v>7.4509999999999996</v>
      </c>
      <c r="CJ22" s="115">
        <f t="shared" si="12"/>
        <v>7</v>
      </c>
      <c r="CK22" s="99">
        <v>70</v>
      </c>
      <c r="CL22" s="115" t="s">
        <v>76</v>
      </c>
      <c r="CM22" s="115">
        <v>1.35</v>
      </c>
      <c r="CN22" s="99" t="s">
        <v>576</v>
      </c>
      <c r="CO22" s="116" t="s">
        <v>577</v>
      </c>
      <c r="CP22" s="117" t="s">
        <v>578</v>
      </c>
      <c r="CQ22" s="99" t="s">
        <v>32</v>
      </c>
      <c r="CR22" s="99" t="s">
        <v>32</v>
      </c>
      <c r="CS22" s="99" t="s">
        <v>35</v>
      </c>
      <c r="CT22" s="99" t="s">
        <v>35</v>
      </c>
      <c r="CU22" s="8" t="s">
        <v>73</v>
      </c>
      <c r="CV22" s="8"/>
      <c r="CW22" s="8"/>
      <c r="CX22" s="8" t="str">
        <f t="shared" si="39"/>
        <v>*11101</v>
      </c>
      <c r="CY22" s="8" t="str">
        <f t="shared" si="40"/>
        <v>*06016</v>
      </c>
      <c r="CZ22" s="8" t="str">
        <f>VLOOKUP(BW22,PaperMaster!$AD$2:$BB$200,25,FALSE)</f>
        <v>*00033</v>
      </c>
      <c r="DA22" s="31" t="str">
        <f t="shared" si="41"/>
        <v>*00033</v>
      </c>
      <c r="DB22" s="31" t="str">
        <f t="shared" si="42"/>
        <v>*00003</v>
      </c>
      <c r="DC22" s="119" t="str">
        <f>VLOOKUP(AI22,UFG_Title!$C$3:$AD$49,28,FALSE)</f>
        <v>000278</v>
      </c>
      <c r="DD22" s="119"/>
      <c r="DE22" s="115" t="str">
        <f t="shared" si="43"/>
        <v>Board-250gsm-31.69X27.56in²-(80.50X70.00cm²)-14.087kg-WB</v>
      </c>
      <c r="DF22" s="115" t="str">
        <f t="shared" si="44"/>
        <v>Board-250gsm-31.69X27.56in²-(80.50X70.00cm²)-14.087kg-WB</v>
      </c>
      <c r="DG22" s="8" t="s">
        <v>1128</v>
      </c>
      <c r="DH22" s="8" t="str">
        <f t="shared" si="45"/>
        <v>B</v>
      </c>
      <c r="DI22" s="115">
        <f t="shared" si="46"/>
        <v>80.5</v>
      </c>
      <c r="DJ22" s="115">
        <f t="shared" si="47"/>
        <v>70</v>
      </c>
      <c r="DK22" s="115">
        <f t="shared" si="48"/>
        <v>31.69</v>
      </c>
      <c r="DL22" s="115">
        <f t="shared" si="49"/>
        <v>27.56</v>
      </c>
      <c r="DM22" s="5" t="s">
        <v>58</v>
      </c>
      <c r="DN22" s="8">
        <f t="shared" si="50"/>
        <v>250</v>
      </c>
      <c r="DO22" s="134" t="str">
        <f t="shared" si="51"/>
        <v>Board</v>
      </c>
      <c r="DP22" s="99" t="str">
        <f t="shared" si="52"/>
        <v>WB</v>
      </c>
      <c r="DQ22" s="115">
        <f t="shared" si="53"/>
        <v>14.087</v>
      </c>
      <c r="DR22" s="115">
        <f t="shared" si="54"/>
        <v>4</v>
      </c>
      <c r="DS22" s="99">
        <v>70</v>
      </c>
      <c r="DT22" s="115" t="s">
        <v>76</v>
      </c>
      <c r="DU22" s="115">
        <v>1.35</v>
      </c>
      <c r="DV22" s="99" t="s">
        <v>576</v>
      </c>
      <c r="DW22" s="116" t="s">
        <v>577</v>
      </c>
      <c r="DX22" s="117" t="s">
        <v>578</v>
      </c>
      <c r="DY22" s="99" t="s">
        <v>32</v>
      </c>
      <c r="DZ22" s="99" t="s">
        <v>32</v>
      </c>
      <c r="EA22" s="99" t="s">
        <v>35</v>
      </c>
      <c r="EB22" s="99" t="s">
        <v>35</v>
      </c>
      <c r="EC22" t="str">
        <f>VLOOKUP(DE22,PaperMaster!$BH$3:$CF$30,25,FALSE)</f>
        <v>*00003</v>
      </c>
      <c r="ED22" s="13" t="str">
        <f>VLOOKUP($AP22,[1]Item!$AL$2:$BX$192,ED$1,FALSE)</f>
        <v>Premium</v>
      </c>
      <c r="EE22">
        <f t="shared" si="55"/>
        <v>53</v>
      </c>
    </row>
    <row r="23" spans="1:135" x14ac:dyDescent="0.25">
      <c r="A23" s="83">
        <f t="shared" si="17"/>
        <v>21</v>
      </c>
      <c r="B23" s="76" t="s">
        <v>640</v>
      </c>
      <c r="C23" s="8" t="str">
        <f t="shared" si="18"/>
        <v>Writer Long Book Premium Mrp 33 [Unrulled]-76 page</v>
      </c>
      <c r="D23" s="8" t="str">
        <f t="shared" si="19"/>
        <v>Writer Long Book Premium Mrp 33 [Unrulled]-76 page</v>
      </c>
      <c r="E23" s="8" t="str">
        <f>VLOOKUP(AS23,DefaltMaster!$U$1:$AB$14,8,FALSE)</f>
        <v>*11101</v>
      </c>
      <c r="F23" s="8" t="str">
        <f>VLOOKUP(AX23,DefaltMaster!$H$1:$J$26,3,FALSE)</f>
        <v>*06016</v>
      </c>
      <c r="G23" s="110">
        <v>0</v>
      </c>
      <c r="H23" s="8">
        <v>0</v>
      </c>
      <c r="I23" s="8">
        <v>1021</v>
      </c>
      <c r="J23" s="8"/>
      <c r="K23" s="8" t="str">
        <f>VLOOKUP(AW23,DefaltMaster!$M$1:$N$60,2,FALSE)</f>
        <v>*05036</v>
      </c>
      <c r="L23" s="5" t="s">
        <v>522</v>
      </c>
      <c r="M23" s="8"/>
      <c r="N23" s="111" t="str">
        <f t="shared" si="20"/>
        <v>Writer Long Book Premium Mrp 33 [Unrulled]-76 page</v>
      </c>
      <c r="O23" s="111" t="s">
        <v>33</v>
      </c>
      <c r="P23" s="8"/>
      <c r="Q23" s="8" t="s">
        <v>32</v>
      </c>
      <c r="R23" s="8" t="s">
        <v>32</v>
      </c>
      <c r="S23" s="8" t="s">
        <v>32</v>
      </c>
      <c r="T23" s="8" t="s">
        <v>32</v>
      </c>
      <c r="U23" s="8" t="s">
        <v>32</v>
      </c>
      <c r="V23" s="8" t="s">
        <v>32</v>
      </c>
      <c r="W23" s="8" t="s">
        <v>34</v>
      </c>
      <c r="X23" s="76" t="s">
        <v>577</v>
      </c>
      <c r="Y23" s="112" t="s">
        <v>578</v>
      </c>
      <c r="Z23" s="8" t="s">
        <v>32</v>
      </c>
      <c r="AA23" s="8" t="s">
        <v>32</v>
      </c>
      <c r="AB23" s="8" t="s">
        <v>35</v>
      </c>
      <c r="AC23" s="8" t="s">
        <v>35</v>
      </c>
      <c r="AD23" s="113" t="str">
        <f t="shared" si="21"/>
        <v>000021</v>
      </c>
      <c r="AE23" s="113"/>
      <c r="AF23" s="106" t="str">
        <f t="shared" si="22"/>
        <v>Rulling-Unrulled-[168 x 265]</v>
      </c>
      <c r="AG23" s="106" t="str">
        <f>VLOOKUP(AF23,UFG_Rulling!$C$1:$AD$38,28,FALSE)</f>
        <v>000215</v>
      </c>
      <c r="AH23" s="128" t="str">
        <f t="shared" si="23"/>
        <v>6.333</v>
      </c>
      <c r="AI23" s="114" t="str">
        <f t="shared" si="24"/>
        <v>Writer Long Book Premium Mrp 33 [Title]</v>
      </c>
      <c r="AJ23" s="114" t="str">
        <f>VLOOKUP(AI23,UFG_Title!$C$1:$AD$49,28,FALSE)</f>
        <v>000278</v>
      </c>
      <c r="AK23" s="107" t="str">
        <f t="shared" si="25"/>
        <v>0.167</v>
      </c>
      <c r="AL23" s="122" t="str">
        <f t="shared" si="4"/>
        <v>Index-[168 x 265]</v>
      </c>
      <c r="AM23" s="122" t="str">
        <f>IF(AV23&lt;&gt;"",VLOOKUP(AL23,UFG_Index!$C$1:$AD$17,28,FALSE),"")</f>
        <v>000236</v>
      </c>
      <c r="AN23" s="123" t="str">
        <f t="shared" si="26"/>
        <v>0.333</v>
      </c>
      <c r="AO23" s="129" t="str">
        <f t="shared" si="27"/>
        <v>0.333</v>
      </c>
      <c r="AP23" s="13" t="s">
        <v>413</v>
      </c>
      <c r="AQ23" s="13" t="s">
        <v>413</v>
      </c>
      <c r="AR23" s="13">
        <v>1000</v>
      </c>
      <c r="AS23" s="21" t="s">
        <v>435</v>
      </c>
      <c r="AT23" s="13">
        <v>76</v>
      </c>
      <c r="AU23" s="18">
        <v>4</v>
      </c>
      <c r="AV23" s="13" t="s">
        <v>450</v>
      </c>
      <c r="AW23" s="22" t="s">
        <v>474</v>
      </c>
      <c r="AX23" s="22" t="s">
        <v>470</v>
      </c>
      <c r="AY23" s="13">
        <v>15</v>
      </c>
      <c r="AZ23" s="13">
        <v>75</v>
      </c>
      <c r="BA23" s="13" t="s">
        <v>1244</v>
      </c>
      <c r="BB23" s="21" t="s">
        <v>471</v>
      </c>
      <c r="BC23" s="13" t="s">
        <v>1245</v>
      </c>
      <c r="BD23" s="13">
        <v>250</v>
      </c>
      <c r="BE23" s="14" t="s">
        <v>482</v>
      </c>
      <c r="BF23" s="14">
        <v>6</v>
      </c>
      <c r="BG23" s="15">
        <f t="shared" ref="BG23:BG24" si="56">IF(BD23=0,0,AR23/BF23)</f>
        <v>166.66666666666666</v>
      </c>
      <c r="BH23" s="23">
        <f t="shared" ref="BH23:BH24" si="57">LEFT(BE23,4)/1000*RIGHT(BE23,3)/1000*BD23/1000*BG23/1000</f>
        <v>2.3479166666666666E-2</v>
      </c>
      <c r="BI23" s="13" t="s">
        <v>473</v>
      </c>
      <c r="BJ23" s="139">
        <v>54</v>
      </c>
      <c r="BK23" s="138">
        <v>80</v>
      </c>
      <c r="BL23" s="13">
        <v>34.5</v>
      </c>
      <c r="BM23" s="21">
        <v>12</v>
      </c>
      <c r="BN23" s="16">
        <f t="shared" ref="BN23:BN24" si="58">AT23/BM23</f>
        <v>6.333333333333333</v>
      </c>
      <c r="BO23" s="16">
        <f t="shared" ref="BO23:BO24" si="59">BK23/100*BL23/100*BJ23/1000*BN23*AR23/1000</f>
        <v>9.4392000000000004E-2</v>
      </c>
      <c r="BP23" s="17">
        <f t="shared" ref="BP23:BP24" si="60">+AR23*(AT23+AU23)/BM23</f>
        <v>6666.666666666667</v>
      </c>
      <c r="BQ23" s="13" t="str">
        <f>VLOOKUP($AP23,[1]Item!$AL$2:$BX$192,BQ$1,FALSE)</f>
        <v>Writer Long Book Premium Mrp 33</v>
      </c>
      <c r="BR23" s="8" t="str">
        <f t="shared" si="29"/>
        <v>80.00X34.50</v>
      </c>
      <c r="BS23" s="8" t="str">
        <f t="shared" si="30"/>
        <v>Rulling-Unrulled-[168 x 265]</v>
      </c>
      <c r="BT23" s="8" t="str">
        <f t="shared" si="31"/>
        <v>Index-[168 x 265]</v>
      </c>
      <c r="BU23" s="76" t="s">
        <v>640</v>
      </c>
      <c r="BV23" s="109">
        <f t="shared" si="32"/>
        <v>0.33333333333333331</v>
      </c>
      <c r="BW23" s="115" t="str">
        <f t="shared" si="9"/>
        <v>Trident-54gsm-31.50in-(80.00cm)-Reel-Super Line</v>
      </c>
      <c r="BX23" s="115" t="str">
        <f t="shared" si="10"/>
        <v>Trident-54gsm-31.50in-(80.00cm)-Reel-Super Line</v>
      </c>
      <c r="BY23" s="8" t="s">
        <v>541</v>
      </c>
      <c r="BZ23" s="8" t="s">
        <v>540</v>
      </c>
      <c r="CA23" s="115">
        <f t="shared" si="33"/>
        <v>34.5</v>
      </c>
      <c r="CB23" s="115">
        <f t="shared" si="34"/>
        <v>80</v>
      </c>
      <c r="CC23" s="115">
        <f t="shared" si="35"/>
        <v>13.58</v>
      </c>
      <c r="CD23" s="115">
        <f t="shared" si="36"/>
        <v>31.5</v>
      </c>
      <c r="CE23" s="5" t="s">
        <v>83</v>
      </c>
      <c r="CF23" s="8">
        <f t="shared" si="37"/>
        <v>54</v>
      </c>
      <c r="CG23" s="98" t="str">
        <f t="shared" si="38"/>
        <v>Trident</v>
      </c>
      <c r="CH23" s="99" t="str">
        <f>VLOOKUP(CG23,PaperMaster!$AA$1:$AB$10,2,FALSE)</f>
        <v>Super Line</v>
      </c>
      <c r="CI23" s="115">
        <f t="shared" si="11"/>
        <v>7.4509999999999996</v>
      </c>
      <c r="CJ23" s="115">
        <f t="shared" si="12"/>
        <v>7</v>
      </c>
      <c r="CK23" s="99">
        <v>70</v>
      </c>
      <c r="CL23" s="115" t="s">
        <v>76</v>
      </c>
      <c r="CM23" s="115">
        <v>1.35</v>
      </c>
      <c r="CN23" s="99" t="s">
        <v>576</v>
      </c>
      <c r="CO23" s="116" t="s">
        <v>577</v>
      </c>
      <c r="CP23" s="117" t="s">
        <v>578</v>
      </c>
      <c r="CQ23" s="99" t="s">
        <v>32</v>
      </c>
      <c r="CR23" s="99" t="s">
        <v>32</v>
      </c>
      <c r="CS23" s="99" t="s">
        <v>35</v>
      </c>
      <c r="CT23" s="99" t="s">
        <v>35</v>
      </c>
      <c r="CU23" s="8" t="s">
        <v>73</v>
      </c>
      <c r="CV23" s="8"/>
      <c r="CW23" s="8"/>
      <c r="CX23" s="8" t="str">
        <f t="shared" si="39"/>
        <v>*11101</v>
      </c>
      <c r="CY23" s="8" t="str">
        <f t="shared" si="40"/>
        <v>*06016</v>
      </c>
      <c r="CZ23" s="8" t="str">
        <f>VLOOKUP(BW23,PaperMaster!$AD$2:$BB$200,25,FALSE)</f>
        <v>*00033</v>
      </c>
      <c r="DA23" s="31" t="str">
        <f t="shared" si="41"/>
        <v>*00033</v>
      </c>
      <c r="DB23" s="31" t="str">
        <f t="shared" si="42"/>
        <v>*00003</v>
      </c>
      <c r="DC23" s="119" t="str">
        <f>VLOOKUP(AI23,UFG_Title!$C$3:$AD$49,28,FALSE)</f>
        <v>000278</v>
      </c>
      <c r="DD23" s="119"/>
      <c r="DE23" s="115" t="str">
        <f t="shared" si="43"/>
        <v>Board-250gsm-31.69X27.56in²-(80.50X70.00cm²)-14.087kg-WB</v>
      </c>
      <c r="DF23" s="115" t="str">
        <f t="shared" si="44"/>
        <v>Board-250gsm-31.69X27.56in²-(80.50X70.00cm²)-14.087kg-WB</v>
      </c>
      <c r="DG23" s="8" t="s">
        <v>1128</v>
      </c>
      <c r="DH23" s="8" t="str">
        <f t="shared" si="45"/>
        <v>B</v>
      </c>
      <c r="DI23" s="115">
        <f t="shared" si="46"/>
        <v>80.5</v>
      </c>
      <c r="DJ23" s="115">
        <f t="shared" si="47"/>
        <v>70</v>
      </c>
      <c r="DK23" s="115">
        <f t="shared" si="48"/>
        <v>31.69</v>
      </c>
      <c r="DL23" s="115">
        <f t="shared" si="49"/>
        <v>27.56</v>
      </c>
      <c r="DM23" s="5" t="s">
        <v>58</v>
      </c>
      <c r="DN23" s="8">
        <f t="shared" si="50"/>
        <v>250</v>
      </c>
      <c r="DO23" s="134" t="str">
        <f t="shared" si="51"/>
        <v>Board</v>
      </c>
      <c r="DP23" s="99" t="str">
        <f t="shared" si="52"/>
        <v>WB</v>
      </c>
      <c r="DQ23" s="115">
        <f t="shared" si="53"/>
        <v>14.087</v>
      </c>
      <c r="DR23" s="115">
        <f t="shared" si="54"/>
        <v>4</v>
      </c>
      <c r="DS23" s="99">
        <v>70</v>
      </c>
      <c r="DT23" s="115" t="s">
        <v>76</v>
      </c>
      <c r="DU23" s="115">
        <v>1.35</v>
      </c>
      <c r="DV23" s="99" t="s">
        <v>576</v>
      </c>
      <c r="DW23" s="116" t="s">
        <v>577</v>
      </c>
      <c r="DX23" s="117" t="s">
        <v>578</v>
      </c>
      <c r="DY23" s="99" t="s">
        <v>32</v>
      </c>
      <c r="DZ23" s="99" t="s">
        <v>32</v>
      </c>
      <c r="EA23" s="99" t="s">
        <v>35</v>
      </c>
      <c r="EB23" s="99" t="s">
        <v>35</v>
      </c>
      <c r="EC23" t="str">
        <f>VLOOKUP(DE23,PaperMaster!$BH$3:$CF$30,25,FALSE)</f>
        <v>*00003</v>
      </c>
      <c r="ED23" s="13" t="str">
        <f>VLOOKUP($AP23,[1]Item!$AL$2:$BX$192,ED$1,FALSE)</f>
        <v>Premium</v>
      </c>
      <c r="EE23">
        <f t="shared" si="55"/>
        <v>50</v>
      </c>
    </row>
    <row r="24" spans="1:135" x14ac:dyDescent="0.25">
      <c r="A24" s="83">
        <f t="shared" si="17"/>
        <v>22</v>
      </c>
      <c r="B24" s="76" t="s">
        <v>641</v>
      </c>
      <c r="C24" s="8" t="str">
        <f t="shared" si="18"/>
        <v>Writer Long Book Premium Mrp 33 [Hindi /Geometry]-76 page</v>
      </c>
      <c r="D24" s="8" t="str">
        <f t="shared" si="19"/>
        <v>Writer Long Book Premium Mrp 33 [Hindi /Geometry]-76 page</v>
      </c>
      <c r="E24" s="8" t="str">
        <f>VLOOKUP(AS24,DefaltMaster!$U$1:$AB$14,8,FALSE)</f>
        <v>*11101</v>
      </c>
      <c r="F24" s="8" t="str">
        <f>VLOOKUP(AX24,DefaltMaster!$H$1:$J$26,3,FALSE)</f>
        <v>*06016</v>
      </c>
      <c r="G24" s="110">
        <v>0</v>
      </c>
      <c r="H24" s="8">
        <v>0</v>
      </c>
      <c r="I24" s="8">
        <v>1022</v>
      </c>
      <c r="J24" s="8"/>
      <c r="K24" s="8" t="str">
        <f>VLOOKUP(AW24,DefaltMaster!$M$1:$N$60,2,FALSE)</f>
        <v>*05033</v>
      </c>
      <c r="L24" s="5" t="s">
        <v>522</v>
      </c>
      <c r="M24" s="8"/>
      <c r="N24" s="111" t="str">
        <f t="shared" si="20"/>
        <v>Writer Long Book Premium Mrp 33 [Hindi /Geometry]-76 page</v>
      </c>
      <c r="O24" s="111" t="s">
        <v>33</v>
      </c>
      <c r="P24" s="8"/>
      <c r="Q24" s="8" t="s">
        <v>32</v>
      </c>
      <c r="R24" s="8" t="s">
        <v>32</v>
      </c>
      <c r="S24" s="8" t="s">
        <v>32</v>
      </c>
      <c r="T24" s="8" t="s">
        <v>32</v>
      </c>
      <c r="U24" s="8" t="s">
        <v>32</v>
      </c>
      <c r="V24" s="8" t="s">
        <v>32</v>
      </c>
      <c r="W24" s="8" t="s">
        <v>34</v>
      </c>
      <c r="X24" s="76" t="s">
        <v>577</v>
      </c>
      <c r="Y24" s="112" t="s">
        <v>578</v>
      </c>
      <c r="Z24" s="8" t="s">
        <v>32</v>
      </c>
      <c r="AA24" s="8" t="s">
        <v>32</v>
      </c>
      <c r="AB24" s="8" t="s">
        <v>35</v>
      </c>
      <c r="AC24" s="8" t="s">
        <v>35</v>
      </c>
      <c r="AD24" s="113" t="str">
        <f t="shared" si="21"/>
        <v>000022</v>
      </c>
      <c r="AE24" s="113"/>
      <c r="AF24" s="106" t="str">
        <f t="shared" si="22"/>
        <v>Rulling-Hindi /Geometry-[168 x 265]</v>
      </c>
      <c r="AG24" s="106" t="str">
        <f>VLOOKUP(AF24,UFG_Rulling!$C$1:$AD$38,28,FALSE)</f>
        <v>000216</v>
      </c>
      <c r="AH24" s="128" t="str">
        <f t="shared" si="23"/>
        <v>6.333</v>
      </c>
      <c r="AI24" s="114" t="str">
        <f t="shared" si="24"/>
        <v>Writer Long Book Premium Mrp 33 [Title]</v>
      </c>
      <c r="AJ24" s="114" t="str">
        <f>VLOOKUP(AI24,UFG_Title!$C$1:$AD$49,28,FALSE)</f>
        <v>000278</v>
      </c>
      <c r="AK24" s="107" t="str">
        <f t="shared" si="25"/>
        <v>0.167</v>
      </c>
      <c r="AL24" s="122" t="str">
        <f t="shared" si="4"/>
        <v>Index-[168 x 265]</v>
      </c>
      <c r="AM24" s="122" t="str">
        <f>IF(AV24&lt;&gt;"",VLOOKUP(AL24,UFG_Index!$C$1:$AD$17,28,FALSE),"")</f>
        <v>000236</v>
      </c>
      <c r="AN24" s="123" t="str">
        <f t="shared" si="26"/>
        <v>0.333</v>
      </c>
      <c r="AO24" s="129" t="str">
        <f t="shared" si="27"/>
        <v>0.333</v>
      </c>
      <c r="AP24" s="13" t="s">
        <v>413</v>
      </c>
      <c r="AQ24" s="13" t="s">
        <v>413</v>
      </c>
      <c r="AR24" s="13">
        <v>1000</v>
      </c>
      <c r="AS24" s="21" t="s">
        <v>435</v>
      </c>
      <c r="AT24" s="13">
        <v>76</v>
      </c>
      <c r="AU24" s="18">
        <v>4</v>
      </c>
      <c r="AV24" s="13" t="s">
        <v>450</v>
      </c>
      <c r="AW24" s="22" t="s">
        <v>511</v>
      </c>
      <c r="AX24" s="22" t="s">
        <v>470</v>
      </c>
      <c r="AY24" s="13">
        <v>15</v>
      </c>
      <c r="AZ24" s="13">
        <v>75</v>
      </c>
      <c r="BA24" s="13" t="s">
        <v>1244</v>
      </c>
      <c r="BB24" s="21" t="s">
        <v>471</v>
      </c>
      <c r="BC24" s="13" t="s">
        <v>1245</v>
      </c>
      <c r="BD24" s="13">
        <v>250</v>
      </c>
      <c r="BE24" s="14" t="s">
        <v>482</v>
      </c>
      <c r="BF24" s="14">
        <v>6</v>
      </c>
      <c r="BG24" s="15">
        <f t="shared" si="56"/>
        <v>166.66666666666666</v>
      </c>
      <c r="BH24" s="23">
        <f t="shared" si="57"/>
        <v>2.3479166666666666E-2</v>
      </c>
      <c r="BI24" s="13" t="s">
        <v>473</v>
      </c>
      <c r="BJ24" s="139">
        <v>54</v>
      </c>
      <c r="BK24" s="138">
        <v>80</v>
      </c>
      <c r="BL24" s="13">
        <v>34.5</v>
      </c>
      <c r="BM24" s="21">
        <v>12</v>
      </c>
      <c r="BN24" s="16">
        <f t="shared" si="58"/>
        <v>6.333333333333333</v>
      </c>
      <c r="BO24" s="16">
        <f t="shared" si="59"/>
        <v>9.4392000000000004E-2</v>
      </c>
      <c r="BP24" s="17">
        <f t="shared" si="60"/>
        <v>6666.666666666667</v>
      </c>
      <c r="BQ24" s="13" t="str">
        <f>VLOOKUP($AP24,[1]Item!$AL$2:$BX$192,BQ$1,FALSE)</f>
        <v>Writer Long Book Premium Mrp 33</v>
      </c>
      <c r="BR24" s="8" t="str">
        <f t="shared" si="29"/>
        <v>80.00X34.50</v>
      </c>
      <c r="BS24" s="8" t="str">
        <f t="shared" si="30"/>
        <v>Rulling-Hindi /Geometry-[168 x 265]</v>
      </c>
      <c r="BT24" s="8" t="str">
        <f t="shared" si="31"/>
        <v>Index-[168 x 265]</v>
      </c>
      <c r="BU24" s="76" t="s">
        <v>641</v>
      </c>
      <c r="BV24" s="109">
        <f t="shared" si="32"/>
        <v>0.33333333333333331</v>
      </c>
      <c r="BW24" s="115" t="str">
        <f t="shared" si="9"/>
        <v>Trident-54gsm-31.50in-(80.00cm)-Reel-Super Line</v>
      </c>
      <c r="BX24" s="115" t="str">
        <f t="shared" si="10"/>
        <v>Trident-54gsm-31.50in-(80.00cm)-Reel-Super Line</v>
      </c>
      <c r="BY24" s="8" t="s">
        <v>541</v>
      </c>
      <c r="BZ24" s="8" t="s">
        <v>540</v>
      </c>
      <c r="CA24" s="115">
        <f t="shared" si="33"/>
        <v>34.5</v>
      </c>
      <c r="CB24" s="115">
        <f t="shared" si="34"/>
        <v>80</v>
      </c>
      <c r="CC24" s="115">
        <f t="shared" si="35"/>
        <v>13.58</v>
      </c>
      <c r="CD24" s="115">
        <f t="shared" si="36"/>
        <v>31.5</v>
      </c>
      <c r="CE24" s="5" t="s">
        <v>83</v>
      </c>
      <c r="CF24" s="8">
        <f t="shared" si="37"/>
        <v>54</v>
      </c>
      <c r="CG24" s="98" t="str">
        <f t="shared" si="38"/>
        <v>Trident</v>
      </c>
      <c r="CH24" s="99" t="str">
        <f>VLOOKUP(CG24,PaperMaster!$AA$1:$AB$10,2,FALSE)</f>
        <v>Super Line</v>
      </c>
      <c r="CI24" s="115">
        <f t="shared" si="11"/>
        <v>7.4509999999999996</v>
      </c>
      <c r="CJ24" s="115">
        <f t="shared" si="12"/>
        <v>7</v>
      </c>
      <c r="CK24" s="99">
        <v>70</v>
      </c>
      <c r="CL24" s="115" t="s">
        <v>76</v>
      </c>
      <c r="CM24" s="115">
        <v>1.35</v>
      </c>
      <c r="CN24" s="99" t="s">
        <v>576</v>
      </c>
      <c r="CO24" s="116" t="s">
        <v>577</v>
      </c>
      <c r="CP24" s="117" t="s">
        <v>578</v>
      </c>
      <c r="CQ24" s="99" t="s">
        <v>32</v>
      </c>
      <c r="CR24" s="99" t="s">
        <v>32</v>
      </c>
      <c r="CS24" s="99" t="s">
        <v>35</v>
      </c>
      <c r="CT24" s="99" t="s">
        <v>35</v>
      </c>
      <c r="CU24" s="8" t="s">
        <v>73</v>
      </c>
      <c r="CV24" s="8"/>
      <c r="CW24" s="8"/>
      <c r="CX24" s="8" t="str">
        <f t="shared" si="39"/>
        <v>*11101</v>
      </c>
      <c r="CY24" s="8" t="str">
        <f t="shared" si="40"/>
        <v>*06016</v>
      </c>
      <c r="CZ24" s="8" t="str">
        <f>VLOOKUP(BW24,PaperMaster!$AD$2:$BB$200,25,FALSE)</f>
        <v>*00033</v>
      </c>
      <c r="DA24" s="31" t="str">
        <f t="shared" si="41"/>
        <v>*00033</v>
      </c>
      <c r="DB24" s="31" t="str">
        <f t="shared" si="42"/>
        <v>*00003</v>
      </c>
      <c r="DC24" s="119" t="str">
        <f>VLOOKUP(AI24,UFG_Title!$C$3:$AD$49,28,FALSE)</f>
        <v>000278</v>
      </c>
      <c r="DD24" s="119"/>
      <c r="DE24" s="115" t="str">
        <f t="shared" si="43"/>
        <v>Board-250gsm-31.69X27.56in²-(80.50X70.00cm²)-14.087kg-WB</v>
      </c>
      <c r="DF24" s="115" t="str">
        <f t="shared" si="44"/>
        <v>Board-250gsm-31.69X27.56in²-(80.50X70.00cm²)-14.087kg-WB</v>
      </c>
      <c r="DG24" s="8" t="s">
        <v>1128</v>
      </c>
      <c r="DH24" s="8" t="str">
        <f t="shared" si="45"/>
        <v>B</v>
      </c>
      <c r="DI24" s="115">
        <f t="shared" si="46"/>
        <v>80.5</v>
      </c>
      <c r="DJ24" s="115">
        <f t="shared" si="47"/>
        <v>70</v>
      </c>
      <c r="DK24" s="115">
        <f t="shared" si="48"/>
        <v>31.69</v>
      </c>
      <c r="DL24" s="115">
        <f t="shared" si="49"/>
        <v>27.56</v>
      </c>
      <c r="DM24" s="5" t="s">
        <v>58</v>
      </c>
      <c r="DN24" s="8">
        <f t="shared" si="50"/>
        <v>250</v>
      </c>
      <c r="DO24" s="134" t="str">
        <f t="shared" si="51"/>
        <v>Board</v>
      </c>
      <c r="DP24" s="99" t="str">
        <f t="shared" si="52"/>
        <v>WB</v>
      </c>
      <c r="DQ24" s="115">
        <f t="shared" si="53"/>
        <v>14.087</v>
      </c>
      <c r="DR24" s="115">
        <f t="shared" si="54"/>
        <v>4</v>
      </c>
      <c r="DS24" s="99">
        <v>70</v>
      </c>
      <c r="DT24" s="115" t="s">
        <v>76</v>
      </c>
      <c r="DU24" s="115">
        <v>1.35</v>
      </c>
      <c r="DV24" s="99" t="s">
        <v>576</v>
      </c>
      <c r="DW24" s="116" t="s">
        <v>577</v>
      </c>
      <c r="DX24" s="117" t="s">
        <v>578</v>
      </c>
      <c r="DY24" s="99" t="s">
        <v>32</v>
      </c>
      <c r="DZ24" s="99" t="s">
        <v>32</v>
      </c>
      <c r="EA24" s="99" t="s">
        <v>35</v>
      </c>
      <c r="EB24" s="99" t="s">
        <v>35</v>
      </c>
      <c r="EC24" t="str">
        <f>VLOOKUP(DE24,PaperMaster!$BH$3:$CF$30,25,FALSE)</f>
        <v>*00003</v>
      </c>
      <c r="ED24" s="13" t="str">
        <f>VLOOKUP($AP24,[1]Item!$AL$2:$BX$192,ED$1,FALSE)</f>
        <v>Premium</v>
      </c>
      <c r="EE24">
        <f t="shared" si="55"/>
        <v>57</v>
      </c>
    </row>
    <row r="25" spans="1:135" x14ac:dyDescent="0.25">
      <c r="A25" s="83">
        <f t="shared" si="17"/>
        <v>23</v>
      </c>
      <c r="B25" s="76" t="s">
        <v>642</v>
      </c>
      <c r="C25" s="8" t="str">
        <f t="shared" si="18"/>
        <v>Writer Long Book Premium  Mrp 50 [Single line]-124 page</v>
      </c>
      <c r="D25" s="8" t="str">
        <f t="shared" si="19"/>
        <v>Writer Long Book Premium  Mrp 50 [Single line]-124 page</v>
      </c>
      <c r="E25" s="8" t="str">
        <f>VLOOKUP(AS25,DefaltMaster!$U$1:$AB$14,8,FALSE)</f>
        <v>*11101</v>
      </c>
      <c r="F25" s="8" t="str">
        <f>VLOOKUP(AX25,DefaltMaster!$H$1:$J$26,3,FALSE)</f>
        <v>*06016</v>
      </c>
      <c r="G25" s="110">
        <v>0</v>
      </c>
      <c r="H25" s="8">
        <v>0</v>
      </c>
      <c r="I25" s="8">
        <v>1023</v>
      </c>
      <c r="J25" s="8"/>
      <c r="K25" s="8" t="str">
        <f>VLOOKUP(AW25,DefaltMaster!$M$1:$N$60,2,FALSE)</f>
        <v>*05035</v>
      </c>
      <c r="L25" s="5" t="s">
        <v>522</v>
      </c>
      <c r="M25" s="8"/>
      <c r="N25" s="111" t="str">
        <f t="shared" si="20"/>
        <v>Writer Long Book Premium  Mrp 50 [Single line]-124 page</v>
      </c>
      <c r="O25" s="111" t="s">
        <v>33</v>
      </c>
      <c r="P25" s="8"/>
      <c r="Q25" s="8" t="s">
        <v>32</v>
      </c>
      <c r="R25" s="8" t="s">
        <v>32</v>
      </c>
      <c r="S25" s="8" t="s">
        <v>32</v>
      </c>
      <c r="T25" s="8" t="s">
        <v>32</v>
      </c>
      <c r="U25" s="8" t="s">
        <v>32</v>
      </c>
      <c r="V25" s="8" t="s">
        <v>32</v>
      </c>
      <c r="W25" s="8" t="s">
        <v>34</v>
      </c>
      <c r="X25" s="76" t="s">
        <v>577</v>
      </c>
      <c r="Y25" s="112" t="s">
        <v>578</v>
      </c>
      <c r="Z25" s="8" t="s">
        <v>32</v>
      </c>
      <c r="AA25" s="8" t="s">
        <v>32</v>
      </c>
      <c r="AB25" s="8" t="s">
        <v>35</v>
      </c>
      <c r="AC25" s="8" t="s">
        <v>35</v>
      </c>
      <c r="AD25" s="113" t="str">
        <f t="shared" si="21"/>
        <v>000023</v>
      </c>
      <c r="AE25" s="113"/>
      <c r="AF25" s="106" t="str">
        <f t="shared" si="22"/>
        <v>Rulling-Single line-[168 x 265]</v>
      </c>
      <c r="AG25" s="106" t="str">
        <f>VLOOKUP(AF25,UFG_Rulling!$C$1:$AD$38,28,FALSE)</f>
        <v>000207</v>
      </c>
      <c r="AH25" s="128" t="str">
        <f t="shared" si="23"/>
        <v>10.333</v>
      </c>
      <c r="AI25" s="114" t="str">
        <f t="shared" si="24"/>
        <v>Writer Long Book Premium  Mrp 50 [Title]</v>
      </c>
      <c r="AJ25" s="114" t="str">
        <f>VLOOKUP(AI25,UFG_Title!$C$1:$AD$49,28,FALSE)</f>
        <v>000277</v>
      </c>
      <c r="AK25" s="107" t="str">
        <f t="shared" si="25"/>
        <v>0.167</v>
      </c>
      <c r="AL25" s="122" t="str">
        <f t="shared" si="4"/>
        <v>Index-[168 x 265]</v>
      </c>
      <c r="AM25" s="122" t="str">
        <f>IF(AV25&lt;&gt;"",VLOOKUP(AL25,UFG_Index!$C$1:$AD$17,28,FALSE),"")</f>
        <v>000236</v>
      </c>
      <c r="AN25" s="123" t="str">
        <f t="shared" si="26"/>
        <v>0.333</v>
      </c>
      <c r="AO25" s="129" t="str">
        <f t="shared" si="27"/>
        <v>0.333</v>
      </c>
      <c r="AP25" s="13" t="s">
        <v>414</v>
      </c>
      <c r="AQ25" s="13" t="s">
        <v>414</v>
      </c>
      <c r="AR25" s="13">
        <v>1000</v>
      </c>
      <c r="AS25" s="21" t="s">
        <v>435</v>
      </c>
      <c r="AT25" s="13">
        <v>124</v>
      </c>
      <c r="AU25" s="18">
        <v>4</v>
      </c>
      <c r="AV25" s="13" t="s">
        <v>450</v>
      </c>
      <c r="AW25" s="22" t="s">
        <v>469</v>
      </c>
      <c r="AX25" s="22" t="s">
        <v>470</v>
      </c>
      <c r="AY25" s="13">
        <v>10</v>
      </c>
      <c r="AZ25" s="13">
        <v>50</v>
      </c>
      <c r="BA25" s="13" t="s">
        <v>1244</v>
      </c>
      <c r="BB25" s="21" t="s">
        <v>471</v>
      </c>
      <c r="BC25" s="13" t="s">
        <v>1245</v>
      </c>
      <c r="BD25" s="13">
        <v>250</v>
      </c>
      <c r="BE25" s="14" t="s">
        <v>482</v>
      </c>
      <c r="BF25" s="14">
        <v>6</v>
      </c>
      <c r="BG25" s="15">
        <f>IF(BD25=0,0,AR25/BF25)</f>
        <v>166.66666666666666</v>
      </c>
      <c r="BH25" s="23">
        <f>LEFT(BE25,4)/1000*RIGHT(BE25,3)/1000*BD25/1000*BG25/1000</f>
        <v>2.3479166666666666E-2</v>
      </c>
      <c r="BI25" s="13" t="s">
        <v>473</v>
      </c>
      <c r="BJ25" s="139">
        <v>54</v>
      </c>
      <c r="BK25" s="138">
        <v>80</v>
      </c>
      <c r="BL25" s="13">
        <v>34.5</v>
      </c>
      <c r="BM25" s="21">
        <v>12</v>
      </c>
      <c r="BN25" s="16">
        <f>AT25/BM25</f>
        <v>10.333333333333334</v>
      </c>
      <c r="BO25" s="16">
        <f>BK25/100*BL25/100*BJ25/1000*BN25*AR25/1000</f>
        <v>0.15400800000000003</v>
      </c>
      <c r="BP25" s="17">
        <f>+AR25*(AT25+AU25)/BM25</f>
        <v>10666.666666666666</v>
      </c>
      <c r="BQ25" s="13" t="str">
        <f>VLOOKUP($AP25,[1]Item!$AL$2:$BX$192,BQ$1,FALSE)</f>
        <v>Writer Long Book Premium  Mrp 50</v>
      </c>
      <c r="BR25" s="8" t="str">
        <f t="shared" si="29"/>
        <v>80.00X34.50</v>
      </c>
      <c r="BS25" s="8" t="str">
        <f t="shared" si="30"/>
        <v>Rulling-Single line-[168 x 265]</v>
      </c>
      <c r="BT25" s="8" t="str">
        <f t="shared" si="31"/>
        <v>Index-[168 x 265]</v>
      </c>
      <c r="BU25" s="76" t="s">
        <v>642</v>
      </c>
      <c r="BV25" s="109">
        <f t="shared" si="32"/>
        <v>0.33333333333333331</v>
      </c>
      <c r="BW25" s="115" t="str">
        <f t="shared" si="9"/>
        <v>Trident-54gsm-31.50in-(80.00cm)-Reel-Super Line</v>
      </c>
      <c r="BX25" s="115" t="str">
        <f t="shared" si="10"/>
        <v>Trident-54gsm-31.50in-(80.00cm)-Reel-Super Line</v>
      </c>
      <c r="BY25" s="8" t="s">
        <v>541</v>
      </c>
      <c r="BZ25" s="8" t="s">
        <v>540</v>
      </c>
      <c r="CA25" s="115">
        <f t="shared" si="33"/>
        <v>34.5</v>
      </c>
      <c r="CB25" s="115">
        <f t="shared" si="34"/>
        <v>80</v>
      </c>
      <c r="CC25" s="115">
        <f t="shared" si="35"/>
        <v>13.58</v>
      </c>
      <c r="CD25" s="115">
        <f t="shared" si="36"/>
        <v>31.5</v>
      </c>
      <c r="CE25" s="5" t="s">
        <v>83</v>
      </c>
      <c r="CF25" s="8">
        <f t="shared" si="37"/>
        <v>54</v>
      </c>
      <c r="CG25" s="98" t="str">
        <f t="shared" si="38"/>
        <v>Trident</v>
      </c>
      <c r="CH25" s="99" t="str">
        <f>VLOOKUP(CG25,PaperMaster!$AA$1:$AB$10,2,FALSE)</f>
        <v>Super Line</v>
      </c>
      <c r="CI25" s="115">
        <f t="shared" si="11"/>
        <v>7.4509999999999996</v>
      </c>
      <c r="CJ25" s="115">
        <f t="shared" si="12"/>
        <v>7</v>
      </c>
      <c r="CK25" s="99">
        <v>70</v>
      </c>
      <c r="CL25" s="115" t="s">
        <v>76</v>
      </c>
      <c r="CM25" s="115">
        <v>1.35</v>
      </c>
      <c r="CN25" s="99" t="s">
        <v>576</v>
      </c>
      <c r="CO25" s="116" t="s">
        <v>577</v>
      </c>
      <c r="CP25" s="117" t="s">
        <v>578</v>
      </c>
      <c r="CQ25" s="99" t="s">
        <v>32</v>
      </c>
      <c r="CR25" s="99" t="s">
        <v>32</v>
      </c>
      <c r="CS25" s="99" t="s">
        <v>35</v>
      </c>
      <c r="CT25" s="99" t="s">
        <v>35</v>
      </c>
      <c r="CU25" s="8" t="s">
        <v>73</v>
      </c>
      <c r="CV25" s="8"/>
      <c r="CW25" s="8"/>
      <c r="CX25" s="8" t="str">
        <f t="shared" si="39"/>
        <v>*11101</v>
      </c>
      <c r="CY25" s="8" t="str">
        <f t="shared" si="40"/>
        <v>*06016</v>
      </c>
      <c r="CZ25" s="8" t="str">
        <f>VLOOKUP(BW25,PaperMaster!$AD$2:$BB$200,25,FALSE)</f>
        <v>*00033</v>
      </c>
      <c r="DA25" s="31" t="str">
        <f t="shared" si="41"/>
        <v>*00033</v>
      </c>
      <c r="DB25" s="31" t="str">
        <f t="shared" si="42"/>
        <v>*00003</v>
      </c>
      <c r="DC25" s="119" t="str">
        <f>VLOOKUP(AI25,UFG_Title!$C$3:$AD$49,28,FALSE)</f>
        <v>000277</v>
      </c>
      <c r="DD25" s="119"/>
      <c r="DE25" s="115" t="str">
        <f t="shared" si="43"/>
        <v>Board-250gsm-31.69X27.56in²-(80.50X70.00cm²)-14.087kg-WB</v>
      </c>
      <c r="DF25" s="115" t="str">
        <f t="shared" si="44"/>
        <v>Board-250gsm-31.69X27.56in²-(80.50X70.00cm²)-14.087kg-WB</v>
      </c>
      <c r="DG25" s="8" t="s">
        <v>1128</v>
      </c>
      <c r="DH25" s="8" t="str">
        <f t="shared" si="45"/>
        <v>B</v>
      </c>
      <c r="DI25" s="115">
        <f t="shared" si="46"/>
        <v>80.5</v>
      </c>
      <c r="DJ25" s="115">
        <f t="shared" si="47"/>
        <v>70</v>
      </c>
      <c r="DK25" s="115">
        <f t="shared" si="48"/>
        <v>31.69</v>
      </c>
      <c r="DL25" s="115">
        <f t="shared" si="49"/>
        <v>27.56</v>
      </c>
      <c r="DM25" s="5" t="s">
        <v>58</v>
      </c>
      <c r="DN25" s="8">
        <f t="shared" si="50"/>
        <v>250</v>
      </c>
      <c r="DO25" s="134" t="str">
        <f t="shared" si="51"/>
        <v>Board</v>
      </c>
      <c r="DP25" s="99" t="str">
        <f t="shared" si="52"/>
        <v>WB</v>
      </c>
      <c r="DQ25" s="115">
        <f t="shared" si="53"/>
        <v>14.087</v>
      </c>
      <c r="DR25" s="115">
        <f t="shared" si="54"/>
        <v>4</v>
      </c>
      <c r="DS25" s="99">
        <v>70</v>
      </c>
      <c r="DT25" s="115" t="s">
        <v>76</v>
      </c>
      <c r="DU25" s="115">
        <v>1.35</v>
      </c>
      <c r="DV25" s="99" t="s">
        <v>576</v>
      </c>
      <c r="DW25" s="116" t="s">
        <v>577</v>
      </c>
      <c r="DX25" s="117" t="s">
        <v>578</v>
      </c>
      <c r="DY25" s="99" t="s">
        <v>32</v>
      </c>
      <c r="DZ25" s="99" t="s">
        <v>32</v>
      </c>
      <c r="EA25" s="99" t="s">
        <v>35</v>
      </c>
      <c r="EB25" s="99" t="s">
        <v>35</v>
      </c>
      <c r="EC25" t="str">
        <f>VLOOKUP(DE25,PaperMaster!$BH$3:$CF$30,25,FALSE)</f>
        <v>*00003</v>
      </c>
      <c r="ED25" s="13" t="str">
        <f>VLOOKUP($AP25,[1]Item!$AL$2:$BX$192,ED$1,FALSE)</f>
        <v>Premium</v>
      </c>
      <c r="EE25">
        <f t="shared" si="55"/>
        <v>55</v>
      </c>
    </row>
    <row r="26" spans="1:135" x14ac:dyDescent="0.25">
      <c r="A26" s="83">
        <f t="shared" si="17"/>
        <v>24</v>
      </c>
      <c r="B26" s="76" t="s">
        <v>643</v>
      </c>
      <c r="C26" s="8" t="str">
        <f t="shared" si="18"/>
        <v>Writer Long Book Premium  Mrp 50 [Unrulled]-124 page</v>
      </c>
      <c r="D26" s="8" t="str">
        <f t="shared" si="19"/>
        <v>Writer Long Book Premium  Mrp 50 [Unrulled]-124 page</v>
      </c>
      <c r="E26" s="8" t="str">
        <f>VLOOKUP(AS26,DefaltMaster!$U$1:$AB$14,8,FALSE)</f>
        <v>*11101</v>
      </c>
      <c r="F26" s="8" t="str">
        <f>VLOOKUP(AX26,DefaltMaster!$H$1:$J$26,3,FALSE)</f>
        <v>*06016</v>
      </c>
      <c r="G26" s="110">
        <v>0</v>
      </c>
      <c r="H26" s="8">
        <v>0</v>
      </c>
      <c r="I26" s="8">
        <v>1024</v>
      </c>
      <c r="J26" s="8"/>
      <c r="K26" s="8" t="str">
        <f>VLOOKUP(AW26,DefaltMaster!$M$1:$N$60,2,FALSE)</f>
        <v>*05036</v>
      </c>
      <c r="L26" s="5" t="s">
        <v>522</v>
      </c>
      <c r="M26" s="8"/>
      <c r="N26" s="111" t="str">
        <f t="shared" si="20"/>
        <v>Writer Long Book Premium  Mrp 50 [Unrulled]-124 page</v>
      </c>
      <c r="O26" s="111" t="s">
        <v>33</v>
      </c>
      <c r="P26" s="8"/>
      <c r="Q26" s="8" t="s">
        <v>32</v>
      </c>
      <c r="R26" s="8" t="s">
        <v>32</v>
      </c>
      <c r="S26" s="8" t="s">
        <v>32</v>
      </c>
      <c r="T26" s="8" t="s">
        <v>32</v>
      </c>
      <c r="U26" s="8" t="s">
        <v>32</v>
      </c>
      <c r="V26" s="8" t="s">
        <v>32</v>
      </c>
      <c r="W26" s="8" t="s">
        <v>34</v>
      </c>
      <c r="X26" s="76" t="s">
        <v>577</v>
      </c>
      <c r="Y26" s="112" t="s">
        <v>578</v>
      </c>
      <c r="Z26" s="8" t="s">
        <v>32</v>
      </c>
      <c r="AA26" s="8" t="s">
        <v>32</v>
      </c>
      <c r="AB26" s="8" t="s">
        <v>35</v>
      </c>
      <c r="AC26" s="8" t="s">
        <v>35</v>
      </c>
      <c r="AD26" s="113" t="str">
        <f t="shared" si="21"/>
        <v>000024</v>
      </c>
      <c r="AE26" s="113"/>
      <c r="AF26" s="106" t="str">
        <f t="shared" si="22"/>
        <v>Rulling-Unrulled-[168 x 265]</v>
      </c>
      <c r="AG26" s="106" t="str">
        <f>VLOOKUP(AF26,UFG_Rulling!$C$1:$AD$38,28,FALSE)</f>
        <v>000215</v>
      </c>
      <c r="AH26" s="128" t="str">
        <f t="shared" si="23"/>
        <v>10.333</v>
      </c>
      <c r="AI26" s="114" t="str">
        <f t="shared" si="24"/>
        <v>Writer Long Book Premium  Mrp 50 [Title]</v>
      </c>
      <c r="AJ26" s="114" t="str">
        <f>VLOOKUP(AI26,UFG_Title!$C$1:$AD$49,28,FALSE)</f>
        <v>000277</v>
      </c>
      <c r="AK26" s="107" t="str">
        <f t="shared" si="25"/>
        <v>0.167</v>
      </c>
      <c r="AL26" s="122" t="str">
        <f t="shared" si="4"/>
        <v>Index-[168 x 265]</v>
      </c>
      <c r="AM26" s="122" t="str">
        <f>IF(AV26&lt;&gt;"",VLOOKUP(AL26,UFG_Index!$C$1:$AD$17,28,FALSE),"")</f>
        <v>000236</v>
      </c>
      <c r="AN26" s="123" t="str">
        <f t="shared" si="26"/>
        <v>0.333</v>
      </c>
      <c r="AO26" s="129" t="str">
        <f t="shared" si="27"/>
        <v>0.333</v>
      </c>
      <c r="AP26" s="13" t="s">
        <v>414</v>
      </c>
      <c r="AQ26" s="13" t="s">
        <v>414</v>
      </c>
      <c r="AR26" s="13">
        <v>1000</v>
      </c>
      <c r="AS26" s="21" t="s">
        <v>435</v>
      </c>
      <c r="AT26" s="13">
        <v>124</v>
      </c>
      <c r="AU26" s="18">
        <v>4</v>
      </c>
      <c r="AV26" s="13" t="s">
        <v>450</v>
      </c>
      <c r="AW26" s="22" t="s">
        <v>474</v>
      </c>
      <c r="AX26" s="22" t="s">
        <v>470</v>
      </c>
      <c r="AY26" s="13">
        <v>10</v>
      </c>
      <c r="AZ26" s="13">
        <v>50</v>
      </c>
      <c r="BA26" s="13" t="s">
        <v>1244</v>
      </c>
      <c r="BB26" s="21" t="s">
        <v>471</v>
      </c>
      <c r="BC26" s="13" t="s">
        <v>1245</v>
      </c>
      <c r="BD26" s="13">
        <v>250</v>
      </c>
      <c r="BE26" s="14" t="s">
        <v>482</v>
      </c>
      <c r="BF26" s="14">
        <v>6</v>
      </c>
      <c r="BG26" s="15">
        <f t="shared" ref="BG26:BG27" si="61">IF(BD26=0,0,AR26/BF26)</f>
        <v>166.66666666666666</v>
      </c>
      <c r="BH26" s="23">
        <f t="shared" ref="BH26:BH27" si="62">LEFT(BE26,4)/1000*RIGHT(BE26,3)/1000*BD26/1000*BG26/1000</f>
        <v>2.3479166666666666E-2</v>
      </c>
      <c r="BI26" s="13" t="s">
        <v>473</v>
      </c>
      <c r="BJ26" s="139">
        <v>54</v>
      </c>
      <c r="BK26" s="138">
        <v>80</v>
      </c>
      <c r="BL26" s="13">
        <v>34.5</v>
      </c>
      <c r="BM26" s="21">
        <v>12</v>
      </c>
      <c r="BN26" s="16">
        <f t="shared" ref="BN26:BN27" si="63">AT26/BM26</f>
        <v>10.333333333333334</v>
      </c>
      <c r="BO26" s="16">
        <f t="shared" ref="BO26:BO27" si="64">BK26/100*BL26/100*BJ26/1000*BN26*AR26/1000</f>
        <v>0.15400800000000003</v>
      </c>
      <c r="BP26" s="17">
        <f t="shared" ref="BP26:BP27" si="65">+AR26*(AT26+AU26)/BM26</f>
        <v>10666.666666666666</v>
      </c>
      <c r="BQ26" s="13" t="str">
        <f>VLOOKUP($AP26,[1]Item!$AL$2:$BX$192,BQ$1,FALSE)</f>
        <v>Writer Long Book Premium  Mrp 50</v>
      </c>
      <c r="BR26" s="8" t="str">
        <f t="shared" si="29"/>
        <v>80.00X34.50</v>
      </c>
      <c r="BS26" s="8" t="str">
        <f t="shared" si="30"/>
        <v>Rulling-Unrulled-[168 x 265]</v>
      </c>
      <c r="BT26" s="8" t="str">
        <f t="shared" si="31"/>
        <v>Index-[168 x 265]</v>
      </c>
      <c r="BU26" s="76" t="s">
        <v>643</v>
      </c>
      <c r="BV26" s="109">
        <f t="shared" si="32"/>
        <v>0.33333333333333331</v>
      </c>
      <c r="BW26" s="115" t="str">
        <f t="shared" si="9"/>
        <v>Trident-54gsm-31.50in-(80.00cm)-Reel-Super Line</v>
      </c>
      <c r="BX26" s="115" t="str">
        <f t="shared" si="10"/>
        <v>Trident-54gsm-31.50in-(80.00cm)-Reel-Super Line</v>
      </c>
      <c r="BY26" s="8" t="s">
        <v>541</v>
      </c>
      <c r="BZ26" s="8" t="s">
        <v>540</v>
      </c>
      <c r="CA26" s="115">
        <f t="shared" si="33"/>
        <v>34.5</v>
      </c>
      <c r="CB26" s="115">
        <f t="shared" si="34"/>
        <v>80</v>
      </c>
      <c r="CC26" s="115">
        <f t="shared" si="35"/>
        <v>13.58</v>
      </c>
      <c r="CD26" s="115">
        <f t="shared" si="36"/>
        <v>31.5</v>
      </c>
      <c r="CE26" s="5" t="s">
        <v>83</v>
      </c>
      <c r="CF26" s="8">
        <f t="shared" si="37"/>
        <v>54</v>
      </c>
      <c r="CG26" s="98" t="str">
        <f t="shared" si="38"/>
        <v>Trident</v>
      </c>
      <c r="CH26" s="99" t="str">
        <f>VLOOKUP(CG26,PaperMaster!$AA$1:$AB$10,2,FALSE)</f>
        <v>Super Line</v>
      </c>
      <c r="CI26" s="115">
        <f t="shared" si="11"/>
        <v>7.4509999999999996</v>
      </c>
      <c r="CJ26" s="115">
        <f t="shared" si="12"/>
        <v>7</v>
      </c>
      <c r="CK26" s="99">
        <v>70</v>
      </c>
      <c r="CL26" s="115" t="s">
        <v>76</v>
      </c>
      <c r="CM26" s="115">
        <v>1.35</v>
      </c>
      <c r="CN26" s="99" t="s">
        <v>576</v>
      </c>
      <c r="CO26" s="116" t="s">
        <v>577</v>
      </c>
      <c r="CP26" s="117" t="s">
        <v>578</v>
      </c>
      <c r="CQ26" s="99" t="s">
        <v>32</v>
      </c>
      <c r="CR26" s="99" t="s">
        <v>32</v>
      </c>
      <c r="CS26" s="99" t="s">
        <v>35</v>
      </c>
      <c r="CT26" s="99" t="s">
        <v>35</v>
      </c>
      <c r="CU26" s="8" t="s">
        <v>73</v>
      </c>
      <c r="CV26" s="8"/>
      <c r="CW26" s="8"/>
      <c r="CX26" s="8" t="str">
        <f t="shared" si="39"/>
        <v>*11101</v>
      </c>
      <c r="CY26" s="8" t="str">
        <f t="shared" si="40"/>
        <v>*06016</v>
      </c>
      <c r="CZ26" s="8" t="str">
        <f>VLOOKUP(BW26,PaperMaster!$AD$2:$BB$200,25,FALSE)</f>
        <v>*00033</v>
      </c>
      <c r="DA26" s="31" t="str">
        <f t="shared" si="41"/>
        <v>*00033</v>
      </c>
      <c r="DB26" s="31" t="str">
        <f t="shared" si="42"/>
        <v>*00003</v>
      </c>
      <c r="DC26" s="119" t="str">
        <f>VLOOKUP(AI26,UFG_Title!$C$3:$AD$49,28,FALSE)</f>
        <v>000277</v>
      </c>
      <c r="DD26" s="119"/>
      <c r="DE26" s="115" t="str">
        <f t="shared" si="43"/>
        <v>Board-250gsm-31.69X27.56in²-(80.50X70.00cm²)-14.087kg-WB</v>
      </c>
      <c r="DF26" s="115" t="str">
        <f t="shared" si="44"/>
        <v>Board-250gsm-31.69X27.56in²-(80.50X70.00cm²)-14.087kg-WB</v>
      </c>
      <c r="DG26" s="8" t="s">
        <v>1128</v>
      </c>
      <c r="DH26" s="8" t="str">
        <f t="shared" si="45"/>
        <v>B</v>
      </c>
      <c r="DI26" s="115">
        <f t="shared" si="46"/>
        <v>80.5</v>
      </c>
      <c r="DJ26" s="115">
        <f t="shared" si="47"/>
        <v>70</v>
      </c>
      <c r="DK26" s="115">
        <f t="shared" si="48"/>
        <v>31.69</v>
      </c>
      <c r="DL26" s="115">
        <f t="shared" si="49"/>
        <v>27.56</v>
      </c>
      <c r="DM26" s="5" t="s">
        <v>58</v>
      </c>
      <c r="DN26" s="8">
        <f t="shared" si="50"/>
        <v>250</v>
      </c>
      <c r="DO26" s="134" t="str">
        <f t="shared" si="51"/>
        <v>Board</v>
      </c>
      <c r="DP26" s="99" t="str">
        <f t="shared" si="52"/>
        <v>WB</v>
      </c>
      <c r="DQ26" s="115">
        <f t="shared" si="53"/>
        <v>14.087</v>
      </c>
      <c r="DR26" s="115">
        <f t="shared" si="54"/>
        <v>4</v>
      </c>
      <c r="DS26" s="99">
        <v>70</v>
      </c>
      <c r="DT26" s="115" t="s">
        <v>76</v>
      </c>
      <c r="DU26" s="115">
        <v>1.35</v>
      </c>
      <c r="DV26" s="99" t="s">
        <v>576</v>
      </c>
      <c r="DW26" s="116" t="s">
        <v>577</v>
      </c>
      <c r="DX26" s="117" t="s">
        <v>578</v>
      </c>
      <c r="DY26" s="99" t="s">
        <v>32</v>
      </c>
      <c r="DZ26" s="99" t="s">
        <v>32</v>
      </c>
      <c r="EA26" s="99" t="s">
        <v>35</v>
      </c>
      <c r="EB26" s="99" t="s">
        <v>35</v>
      </c>
      <c r="EC26" t="str">
        <f>VLOOKUP(DE26,PaperMaster!$BH$3:$CF$30,25,FALSE)</f>
        <v>*00003</v>
      </c>
      <c r="ED26" s="13" t="str">
        <f>VLOOKUP($AP26,[1]Item!$AL$2:$BX$192,ED$1,FALSE)</f>
        <v>Premium</v>
      </c>
      <c r="EE26">
        <f t="shared" si="55"/>
        <v>52</v>
      </c>
    </row>
    <row r="27" spans="1:135" x14ac:dyDescent="0.25">
      <c r="A27" s="83">
        <f t="shared" si="17"/>
        <v>25</v>
      </c>
      <c r="B27" s="76" t="s">
        <v>644</v>
      </c>
      <c r="C27" s="8" t="str">
        <f t="shared" si="18"/>
        <v>Writer Long Book Premium  Mrp 50 [Hindi /Geometry]-124 page</v>
      </c>
      <c r="D27" s="8" t="str">
        <f t="shared" si="19"/>
        <v>Writer Long Book Premium  Mrp 50 [Hindi /Geometry]-124 page</v>
      </c>
      <c r="E27" s="8" t="str">
        <f>VLOOKUP(AS27,DefaltMaster!$U$1:$AB$14,8,FALSE)</f>
        <v>*11101</v>
      </c>
      <c r="F27" s="8" t="str">
        <f>VLOOKUP(AX27,DefaltMaster!$H$1:$J$26,3,FALSE)</f>
        <v>*06016</v>
      </c>
      <c r="G27" s="110">
        <v>0</v>
      </c>
      <c r="H27" s="8">
        <v>0</v>
      </c>
      <c r="I27" s="8">
        <v>1025</v>
      </c>
      <c r="J27" s="8"/>
      <c r="K27" s="8" t="str">
        <f>VLOOKUP(AW27,DefaltMaster!$M$1:$N$60,2,FALSE)</f>
        <v>*05033</v>
      </c>
      <c r="L27" s="5" t="s">
        <v>522</v>
      </c>
      <c r="M27" s="8"/>
      <c r="N27" s="111" t="str">
        <f t="shared" si="20"/>
        <v>Writer Long Book Premium  Mrp 50 [Hindi /Geometry]-124 page</v>
      </c>
      <c r="O27" s="111" t="s">
        <v>33</v>
      </c>
      <c r="P27" s="8"/>
      <c r="Q27" s="8" t="s">
        <v>32</v>
      </c>
      <c r="R27" s="8" t="s">
        <v>32</v>
      </c>
      <c r="S27" s="8" t="s">
        <v>32</v>
      </c>
      <c r="T27" s="8" t="s">
        <v>32</v>
      </c>
      <c r="U27" s="8" t="s">
        <v>32</v>
      </c>
      <c r="V27" s="8" t="s">
        <v>32</v>
      </c>
      <c r="W27" s="8" t="s">
        <v>34</v>
      </c>
      <c r="X27" s="76" t="s">
        <v>577</v>
      </c>
      <c r="Y27" s="112" t="s">
        <v>578</v>
      </c>
      <c r="Z27" s="8" t="s">
        <v>32</v>
      </c>
      <c r="AA27" s="8" t="s">
        <v>32</v>
      </c>
      <c r="AB27" s="8" t="s">
        <v>35</v>
      </c>
      <c r="AC27" s="8" t="s">
        <v>35</v>
      </c>
      <c r="AD27" s="113" t="str">
        <f t="shared" si="21"/>
        <v>000025</v>
      </c>
      <c r="AE27" s="113"/>
      <c r="AF27" s="106" t="str">
        <f t="shared" si="22"/>
        <v>Rulling-Hindi /Geometry-[168 x 265]</v>
      </c>
      <c r="AG27" s="106" t="str">
        <f>VLOOKUP(AF27,UFG_Rulling!$C$1:$AD$38,28,FALSE)</f>
        <v>000216</v>
      </c>
      <c r="AH27" s="128" t="str">
        <f t="shared" si="23"/>
        <v>10.333</v>
      </c>
      <c r="AI27" s="114" t="str">
        <f t="shared" si="24"/>
        <v>Writer Long Book Premium  Mrp 50 [Title]</v>
      </c>
      <c r="AJ27" s="114" t="str">
        <f>VLOOKUP(AI27,UFG_Title!$C$1:$AD$49,28,FALSE)</f>
        <v>000277</v>
      </c>
      <c r="AK27" s="107" t="str">
        <f t="shared" si="25"/>
        <v>0.167</v>
      </c>
      <c r="AL27" s="122" t="str">
        <f t="shared" si="4"/>
        <v>Index-[168 x 265]</v>
      </c>
      <c r="AM27" s="122" t="str">
        <f>IF(AV27&lt;&gt;"",VLOOKUP(AL27,UFG_Index!$C$1:$AD$17,28,FALSE),"")</f>
        <v>000236</v>
      </c>
      <c r="AN27" s="123" t="str">
        <f t="shared" si="26"/>
        <v>0.333</v>
      </c>
      <c r="AO27" s="129" t="str">
        <f t="shared" si="27"/>
        <v>0.333</v>
      </c>
      <c r="AP27" s="13" t="s">
        <v>414</v>
      </c>
      <c r="AQ27" s="13" t="s">
        <v>414</v>
      </c>
      <c r="AR27" s="13">
        <v>1000</v>
      </c>
      <c r="AS27" s="21" t="s">
        <v>435</v>
      </c>
      <c r="AT27" s="13">
        <v>124</v>
      </c>
      <c r="AU27" s="18">
        <v>4</v>
      </c>
      <c r="AV27" s="13" t="s">
        <v>450</v>
      </c>
      <c r="AW27" s="22" t="s">
        <v>511</v>
      </c>
      <c r="AX27" s="22" t="s">
        <v>470</v>
      </c>
      <c r="AY27" s="13">
        <v>10</v>
      </c>
      <c r="AZ27" s="13">
        <v>50</v>
      </c>
      <c r="BA27" s="13" t="s">
        <v>1244</v>
      </c>
      <c r="BB27" s="21" t="s">
        <v>471</v>
      </c>
      <c r="BC27" s="13" t="s">
        <v>1245</v>
      </c>
      <c r="BD27" s="13">
        <v>250</v>
      </c>
      <c r="BE27" s="14" t="s">
        <v>482</v>
      </c>
      <c r="BF27" s="14">
        <v>6</v>
      </c>
      <c r="BG27" s="15">
        <f t="shared" si="61"/>
        <v>166.66666666666666</v>
      </c>
      <c r="BH27" s="23">
        <f t="shared" si="62"/>
        <v>2.3479166666666666E-2</v>
      </c>
      <c r="BI27" s="13" t="s">
        <v>473</v>
      </c>
      <c r="BJ27" s="139">
        <v>54</v>
      </c>
      <c r="BK27" s="138">
        <v>80</v>
      </c>
      <c r="BL27" s="13">
        <v>34.5</v>
      </c>
      <c r="BM27" s="21">
        <v>12</v>
      </c>
      <c r="BN27" s="16">
        <f t="shared" si="63"/>
        <v>10.333333333333334</v>
      </c>
      <c r="BO27" s="16">
        <f t="shared" si="64"/>
        <v>0.15400800000000003</v>
      </c>
      <c r="BP27" s="17">
        <f t="shared" si="65"/>
        <v>10666.666666666666</v>
      </c>
      <c r="BQ27" s="13" t="str">
        <f>VLOOKUP($AP27,[1]Item!$AL$2:$BX$192,BQ$1,FALSE)</f>
        <v>Writer Long Book Premium  Mrp 50</v>
      </c>
      <c r="BR27" s="8" t="str">
        <f t="shared" si="29"/>
        <v>80.00X34.50</v>
      </c>
      <c r="BS27" s="8" t="str">
        <f t="shared" si="30"/>
        <v>Rulling-Hindi /Geometry-[168 x 265]</v>
      </c>
      <c r="BT27" s="8" t="str">
        <f t="shared" si="31"/>
        <v>Index-[168 x 265]</v>
      </c>
      <c r="BU27" s="76" t="s">
        <v>644</v>
      </c>
      <c r="BV27" s="109">
        <f t="shared" si="32"/>
        <v>0.33333333333333331</v>
      </c>
      <c r="BW27" s="115" t="str">
        <f t="shared" si="9"/>
        <v>Trident-54gsm-31.50in-(80.00cm)-Reel-Super Line</v>
      </c>
      <c r="BX27" s="115" t="str">
        <f t="shared" si="10"/>
        <v>Trident-54gsm-31.50in-(80.00cm)-Reel-Super Line</v>
      </c>
      <c r="BY27" s="8" t="s">
        <v>541</v>
      </c>
      <c r="BZ27" s="8" t="s">
        <v>540</v>
      </c>
      <c r="CA27" s="115">
        <f t="shared" si="33"/>
        <v>34.5</v>
      </c>
      <c r="CB27" s="115">
        <f t="shared" si="34"/>
        <v>80</v>
      </c>
      <c r="CC27" s="115">
        <f t="shared" si="35"/>
        <v>13.58</v>
      </c>
      <c r="CD27" s="115">
        <f t="shared" si="36"/>
        <v>31.5</v>
      </c>
      <c r="CE27" s="5" t="s">
        <v>83</v>
      </c>
      <c r="CF27" s="8">
        <f t="shared" si="37"/>
        <v>54</v>
      </c>
      <c r="CG27" s="98" t="str">
        <f t="shared" si="38"/>
        <v>Trident</v>
      </c>
      <c r="CH27" s="99" t="str">
        <f>VLOOKUP(CG27,PaperMaster!$AA$1:$AB$10,2,FALSE)</f>
        <v>Super Line</v>
      </c>
      <c r="CI27" s="115">
        <f t="shared" si="11"/>
        <v>7.4509999999999996</v>
      </c>
      <c r="CJ27" s="115">
        <f t="shared" si="12"/>
        <v>7</v>
      </c>
      <c r="CK27" s="99">
        <v>70</v>
      </c>
      <c r="CL27" s="115" t="s">
        <v>76</v>
      </c>
      <c r="CM27" s="115">
        <v>1.35</v>
      </c>
      <c r="CN27" s="99" t="s">
        <v>576</v>
      </c>
      <c r="CO27" s="116" t="s">
        <v>577</v>
      </c>
      <c r="CP27" s="117" t="s">
        <v>578</v>
      </c>
      <c r="CQ27" s="99" t="s">
        <v>32</v>
      </c>
      <c r="CR27" s="99" t="s">
        <v>32</v>
      </c>
      <c r="CS27" s="99" t="s">
        <v>35</v>
      </c>
      <c r="CT27" s="99" t="s">
        <v>35</v>
      </c>
      <c r="CU27" s="8" t="s">
        <v>73</v>
      </c>
      <c r="CV27" s="8"/>
      <c r="CW27" s="8"/>
      <c r="CX27" s="8" t="str">
        <f t="shared" si="39"/>
        <v>*11101</v>
      </c>
      <c r="CY27" s="8" t="str">
        <f t="shared" si="40"/>
        <v>*06016</v>
      </c>
      <c r="CZ27" s="8" t="str">
        <f>VLOOKUP(BW27,PaperMaster!$AD$2:$BB$200,25,FALSE)</f>
        <v>*00033</v>
      </c>
      <c r="DA27" s="31" t="str">
        <f t="shared" si="41"/>
        <v>*00033</v>
      </c>
      <c r="DB27" s="31" t="str">
        <f t="shared" si="42"/>
        <v>*00003</v>
      </c>
      <c r="DC27" s="119" t="str">
        <f>VLOOKUP(AI27,UFG_Title!$C$3:$AD$49,28,FALSE)</f>
        <v>000277</v>
      </c>
      <c r="DD27" s="119"/>
      <c r="DE27" s="115" t="str">
        <f t="shared" si="43"/>
        <v>Board-250gsm-31.69X27.56in²-(80.50X70.00cm²)-14.087kg-WB</v>
      </c>
      <c r="DF27" s="115" t="str">
        <f t="shared" si="44"/>
        <v>Board-250gsm-31.69X27.56in²-(80.50X70.00cm²)-14.087kg-WB</v>
      </c>
      <c r="DG27" s="8" t="s">
        <v>1128</v>
      </c>
      <c r="DH27" s="8" t="str">
        <f t="shared" si="45"/>
        <v>B</v>
      </c>
      <c r="DI27" s="115">
        <f t="shared" si="46"/>
        <v>80.5</v>
      </c>
      <c r="DJ27" s="115">
        <f t="shared" si="47"/>
        <v>70</v>
      </c>
      <c r="DK27" s="115">
        <f t="shared" si="48"/>
        <v>31.69</v>
      </c>
      <c r="DL27" s="115">
        <f t="shared" si="49"/>
        <v>27.56</v>
      </c>
      <c r="DM27" s="5" t="s">
        <v>58</v>
      </c>
      <c r="DN27" s="8">
        <f t="shared" si="50"/>
        <v>250</v>
      </c>
      <c r="DO27" s="134" t="str">
        <f t="shared" si="51"/>
        <v>Board</v>
      </c>
      <c r="DP27" s="99" t="str">
        <f t="shared" si="52"/>
        <v>WB</v>
      </c>
      <c r="DQ27" s="115">
        <f t="shared" si="53"/>
        <v>14.087</v>
      </c>
      <c r="DR27" s="115">
        <f t="shared" si="54"/>
        <v>4</v>
      </c>
      <c r="DS27" s="99">
        <v>70</v>
      </c>
      <c r="DT27" s="115" t="s">
        <v>76</v>
      </c>
      <c r="DU27" s="115">
        <v>1.35</v>
      </c>
      <c r="DV27" s="99" t="s">
        <v>576</v>
      </c>
      <c r="DW27" s="116" t="s">
        <v>577</v>
      </c>
      <c r="DX27" s="117" t="s">
        <v>578</v>
      </c>
      <c r="DY27" s="99" t="s">
        <v>32</v>
      </c>
      <c r="DZ27" s="99" t="s">
        <v>32</v>
      </c>
      <c r="EA27" s="99" t="s">
        <v>35</v>
      </c>
      <c r="EB27" s="99" t="s">
        <v>35</v>
      </c>
      <c r="EC27" t="str">
        <f>VLOOKUP(DE27,PaperMaster!$BH$3:$CF$30,25,FALSE)</f>
        <v>*00003</v>
      </c>
      <c r="ED27" s="13" t="str">
        <f>VLOOKUP($AP27,[1]Item!$AL$2:$BX$192,ED$1,FALSE)</f>
        <v>Premium</v>
      </c>
      <c r="EE27">
        <f t="shared" si="55"/>
        <v>59</v>
      </c>
    </row>
    <row r="28" spans="1:135" x14ac:dyDescent="0.25">
      <c r="A28" s="83">
        <f t="shared" si="17"/>
        <v>26</v>
      </c>
      <c r="B28" s="76" t="s">
        <v>645</v>
      </c>
      <c r="C28" s="8" t="str">
        <f t="shared" si="18"/>
        <v>Writer Long Book Premum  Mrp 66 [Single line]-172 page</v>
      </c>
      <c r="D28" s="8" t="str">
        <f t="shared" si="19"/>
        <v>Writer Long Book Premum  Mrp 66 [Single line]-172 page</v>
      </c>
      <c r="E28" s="8" t="str">
        <f>VLOOKUP(AS28,DefaltMaster!$U$1:$AB$14,8,FALSE)</f>
        <v>*11101</v>
      </c>
      <c r="F28" s="8" t="str">
        <f>VLOOKUP(AX28,DefaltMaster!$H$1:$J$26,3,FALSE)</f>
        <v>*06016</v>
      </c>
      <c r="G28" s="110">
        <v>0</v>
      </c>
      <c r="H28" s="8">
        <v>0</v>
      </c>
      <c r="I28" s="8">
        <v>1026</v>
      </c>
      <c r="J28" s="8"/>
      <c r="K28" s="8" t="str">
        <f>VLOOKUP(AW28,DefaltMaster!$M$1:$N$60,2,FALSE)</f>
        <v>*05035</v>
      </c>
      <c r="L28" s="5" t="s">
        <v>522</v>
      </c>
      <c r="M28" s="8"/>
      <c r="N28" s="111" t="str">
        <f t="shared" si="20"/>
        <v>Writer Long Book Premum  Mrp 66 [Single line]-172 page</v>
      </c>
      <c r="O28" s="111" t="s">
        <v>33</v>
      </c>
      <c r="P28" s="8"/>
      <c r="Q28" s="8" t="s">
        <v>32</v>
      </c>
      <c r="R28" s="8" t="s">
        <v>32</v>
      </c>
      <c r="S28" s="8" t="s">
        <v>32</v>
      </c>
      <c r="T28" s="8" t="s">
        <v>32</v>
      </c>
      <c r="U28" s="8" t="s">
        <v>32</v>
      </c>
      <c r="V28" s="8" t="s">
        <v>32</v>
      </c>
      <c r="W28" s="8" t="s">
        <v>34</v>
      </c>
      <c r="X28" s="76" t="s">
        <v>577</v>
      </c>
      <c r="Y28" s="112" t="s">
        <v>578</v>
      </c>
      <c r="Z28" s="8" t="s">
        <v>32</v>
      </c>
      <c r="AA28" s="8" t="s">
        <v>32</v>
      </c>
      <c r="AB28" s="8" t="s">
        <v>35</v>
      </c>
      <c r="AC28" s="8" t="s">
        <v>35</v>
      </c>
      <c r="AD28" s="113" t="str">
        <f t="shared" si="21"/>
        <v>000026</v>
      </c>
      <c r="AE28" s="113"/>
      <c r="AF28" s="106" t="str">
        <f t="shared" si="22"/>
        <v>Rulling-Single line-[168 x 265]</v>
      </c>
      <c r="AG28" s="106" t="str">
        <f>VLOOKUP(AF28,UFG_Rulling!$C$1:$AD$38,28,FALSE)</f>
        <v>000207</v>
      </c>
      <c r="AH28" s="128" t="str">
        <f t="shared" si="23"/>
        <v>14.333</v>
      </c>
      <c r="AI28" s="114" t="str">
        <f t="shared" si="24"/>
        <v>Writer Long Book Premum  Mrp 66 [Title]</v>
      </c>
      <c r="AJ28" s="114" t="str">
        <f>VLOOKUP(AI28,UFG_Title!$C$1:$AD$49,28,FALSE)</f>
        <v>000279</v>
      </c>
      <c r="AK28" s="107" t="str">
        <f t="shared" si="25"/>
        <v>0.167</v>
      </c>
      <c r="AL28" s="122" t="str">
        <f t="shared" si="4"/>
        <v>Index-[168 x 265]</v>
      </c>
      <c r="AM28" s="122" t="str">
        <f>IF(AV28&lt;&gt;"",VLOOKUP(AL28,UFG_Index!$C$1:$AD$17,28,FALSE),"")</f>
        <v>000236</v>
      </c>
      <c r="AN28" s="123" t="str">
        <f t="shared" si="26"/>
        <v>0.333</v>
      </c>
      <c r="AO28" s="129" t="str">
        <f t="shared" si="27"/>
        <v>0.333</v>
      </c>
      <c r="AP28" s="13" t="s">
        <v>415</v>
      </c>
      <c r="AQ28" s="13" t="s">
        <v>415</v>
      </c>
      <c r="AR28" s="13">
        <v>1000</v>
      </c>
      <c r="AS28" s="21" t="s">
        <v>435</v>
      </c>
      <c r="AT28" s="13">
        <v>172</v>
      </c>
      <c r="AU28" s="18">
        <v>4</v>
      </c>
      <c r="AV28" s="13" t="s">
        <v>450</v>
      </c>
      <c r="AW28" s="22" t="s">
        <v>469</v>
      </c>
      <c r="AX28" s="22" t="s">
        <v>470</v>
      </c>
      <c r="AY28" s="13">
        <v>8</v>
      </c>
      <c r="AZ28" s="13">
        <v>40</v>
      </c>
      <c r="BA28" s="13" t="s">
        <v>1244</v>
      </c>
      <c r="BB28" s="21" t="s">
        <v>471</v>
      </c>
      <c r="BC28" s="13" t="s">
        <v>1245</v>
      </c>
      <c r="BD28" s="13">
        <v>250</v>
      </c>
      <c r="BE28" s="14" t="s">
        <v>482</v>
      </c>
      <c r="BF28" s="14">
        <v>6</v>
      </c>
      <c r="BG28" s="15">
        <f>IF(BD28=0,0,AR28/BF28)</f>
        <v>166.66666666666666</v>
      </c>
      <c r="BH28" s="23">
        <f>LEFT(BE28,4)/1000*RIGHT(BE28,3)/1000*BD28/1000*BG28/1000</f>
        <v>2.3479166666666666E-2</v>
      </c>
      <c r="BI28" s="13" t="s">
        <v>473</v>
      </c>
      <c r="BJ28" s="139">
        <v>54</v>
      </c>
      <c r="BK28" s="138">
        <v>80</v>
      </c>
      <c r="BL28" s="13">
        <v>34.5</v>
      </c>
      <c r="BM28" s="21">
        <v>12</v>
      </c>
      <c r="BN28" s="16">
        <f>AT28/BM28</f>
        <v>14.333333333333334</v>
      </c>
      <c r="BO28" s="16">
        <f>BK28/100*BL28/100*BJ28/1000*BN28*AR28/1000</f>
        <v>0.21362400000000004</v>
      </c>
      <c r="BP28" s="17">
        <f>+AR28*(AT28+AU28)/BM28</f>
        <v>14666.666666666666</v>
      </c>
      <c r="BQ28" s="13" t="str">
        <f>VLOOKUP($AP28,[1]Item!$AL$2:$BX$192,BQ$1,FALSE)</f>
        <v>Writer Long Book Premum  Mrp 66</v>
      </c>
      <c r="BR28" s="8" t="str">
        <f t="shared" si="29"/>
        <v>80.00X34.50</v>
      </c>
      <c r="BS28" s="8" t="str">
        <f t="shared" si="30"/>
        <v>Rulling-Single line-[168 x 265]</v>
      </c>
      <c r="BT28" s="8" t="str">
        <f t="shared" si="31"/>
        <v>Index-[168 x 265]</v>
      </c>
      <c r="BU28" s="76" t="s">
        <v>645</v>
      </c>
      <c r="BV28" s="109">
        <f t="shared" si="32"/>
        <v>0.33333333333333331</v>
      </c>
      <c r="BW28" s="115" t="str">
        <f t="shared" si="9"/>
        <v>Trident-54gsm-31.50in-(80.00cm)-Reel-Super Line</v>
      </c>
      <c r="BX28" s="115" t="str">
        <f t="shared" si="10"/>
        <v>Trident-54gsm-31.50in-(80.00cm)-Reel-Super Line</v>
      </c>
      <c r="BY28" s="8" t="s">
        <v>541</v>
      </c>
      <c r="BZ28" s="8" t="s">
        <v>540</v>
      </c>
      <c r="CA28" s="115">
        <f t="shared" si="33"/>
        <v>34.5</v>
      </c>
      <c r="CB28" s="115">
        <f t="shared" si="34"/>
        <v>80</v>
      </c>
      <c r="CC28" s="115">
        <f t="shared" si="35"/>
        <v>13.58</v>
      </c>
      <c r="CD28" s="115">
        <f t="shared" si="36"/>
        <v>31.5</v>
      </c>
      <c r="CE28" s="5" t="s">
        <v>83</v>
      </c>
      <c r="CF28" s="8">
        <f t="shared" si="37"/>
        <v>54</v>
      </c>
      <c r="CG28" s="98" t="str">
        <f t="shared" si="38"/>
        <v>Trident</v>
      </c>
      <c r="CH28" s="99" t="str">
        <f>VLOOKUP(CG28,PaperMaster!$AA$1:$AB$10,2,FALSE)</f>
        <v>Super Line</v>
      </c>
      <c r="CI28" s="115">
        <f t="shared" si="11"/>
        <v>7.4509999999999996</v>
      </c>
      <c r="CJ28" s="115">
        <f t="shared" si="12"/>
        <v>7</v>
      </c>
      <c r="CK28" s="99">
        <v>70</v>
      </c>
      <c r="CL28" s="115" t="s">
        <v>76</v>
      </c>
      <c r="CM28" s="115">
        <v>1.35</v>
      </c>
      <c r="CN28" s="99" t="s">
        <v>576</v>
      </c>
      <c r="CO28" s="116" t="s">
        <v>577</v>
      </c>
      <c r="CP28" s="117" t="s">
        <v>578</v>
      </c>
      <c r="CQ28" s="99" t="s">
        <v>32</v>
      </c>
      <c r="CR28" s="99" t="s">
        <v>32</v>
      </c>
      <c r="CS28" s="99" t="s">
        <v>35</v>
      </c>
      <c r="CT28" s="99" t="s">
        <v>35</v>
      </c>
      <c r="CU28" s="8" t="s">
        <v>73</v>
      </c>
      <c r="CV28" s="8"/>
      <c r="CW28" s="8"/>
      <c r="CX28" s="8" t="str">
        <f t="shared" si="39"/>
        <v>*11101</v>
      </c>
      <c r="CY28" s="8" t="str">
        <f t="shared" si="40"/>
        <v>*06016</v>
      </c>
      <c r="CZ28" s="8" t="str">
        <f>VLOOKUP(BW28,PaperMaster!$AD$2:$BB$200,25,FALSE)</f>
        <v>*00033</v>
      </c>
      <c r="DA28" s="31" t="str">
        <f t="shared" si="41"/>
        <v>*00033</v>
      </c>
      <c r="DB28" s="31" t="str">
        <f t="shared" si="42"/>
        <v>*00003</v>
      </c>
      <c r="DC28" s="119" t="str">
        <f>VLOOKUP(AI28,UFG_Title!$C$3:$AD$49,28,FALSE)</f>
        <v>000279</v>
      </c>
      <c r="DD28" s="119"/>
      <c r="DE28" s="115" t="str">
        <f t="shared" si="43"/>
        <v>Board-250gsm-31.69X27.56in²-(80.50X70.00cm²)-14.087kg-WB</v>
      </c>
      <c r="DF28" s="115" t="str">
        <f t="shared" si="44"/>
        <v>Board-250gsm-31.69X27.56in²-(80.50X70.00cm²)-14.087kg-WB</v>
      </c>
      <c r="DG28" s="8" t="s">
        <v>1128</v>
      </c>
      <c r="DH28" s="8" t="str">
        <f t="shared" si="45"/>
        <v>B</v>
      </c>
      <c r="DI28" s="115">
        <f t="shared" si="46"/>
        <v>80.5</v>
      </c>
      <c r="DJ28" s="115">
        <f t="shared" si="47"/>
        <v>70</v>
      </c>
      <c r="DK28" s="115">
        <f t="shared" si="48"/>
        <v>31.69</v>
      </c>
      <c r="DL28" s="115">
        <f t="shared" si="49"/>
        <v>27.56</v>
      </c>
      <c r="DM28" s="5" t="s">
        <v>58</v>
      </c>
      <c r="DN28" s="8">
        <f t="shared" si="50"/>
        <v>250</v>
      </c>
      <c r="DO28" s="134" t="str">
        <f t="shared" si="51"/>
        <v>Board</v>
      </c>
      <c r="DP28" s="99" t="str">
        <f t="shared" si="52"/>
        <v>WB</v>
      </c>
      <c r="DQ28" s="115">
        <f t="shared" si="53"/>
        <v>14.087</v>
      </c>
      <c r="DR28" s="115">
        <f t="shared" si="54"/>
        <v>4</v>
      </c>
      <c r="DS28" s="99">
        <v>70</v>
      </c>
      <c r="DT28" s="115" t="s">
        <v>76</v>
      </c>
      <c r="DU28" s="115">
        <v>1.35</v>
      </c>
      <c r="DV28" s="99" t="s">
        <v>576</v>
      </c>
      <c r="DW28" s="116" t="s">
        <v>577</v>
      </c>
      <c r="DX28" s="117" t="s">
        <v>578</v>
      </c>
      <c r="DY28" s="99" t="s">
        <v>32</v>
      </c>
      <c r="DZ28" s="99" t="s">
        <v>32</v>
      </c>
      <c r="EA28" s="99" t="s">
        <v>35</v>
      </c>
      <c r="EB28" s="99" t="s">
        <v>35</v>
      </c>
      <c r="EC28" t="str">
        <f>VLOOKUP(DE28,PaperMaster!$BH$3:$CF$30,25,FALSE)</f>
        <v>*00003</v>
      </c>
      <c r="ED28" s="13" t="str">
        <f>VLOOKUP($AP28,[1]Item!$AL$2:$BX$192,ED$1,FALSE)</f>
        <v>Premium</v>
      </c>
      <c r="EE28">
        <f t="shared" si="55"/>
        <v>54</v>
      </c>
    </row>
    <row r="29" spans="1:135" x14ac:dyDescent="0.25">
      <c r="A29" s="83">
        <f t="shared" si="17"/>
        <v>27</v>
      </c>
      <c r="B29" s="76" t="s">
        <v>646</v>
      </c>
      <c r="C29" s="8" t="str">
        <f t="shared" si="18"/>
        <v>Writer Long Book Premum  Mrp 66 [Unrulled]-172 page</v>
      </c>
      <c r="D29" s="8" t="str">
        <f t="shared" si="19"/>
        <v>Writer Long Book Premum  Mrp 66 [Unrulled]-172 page</v>
      </c>
      <c r="E29" s="8" t="str">
        <f>VLOOKUP(AS29,DefaltMaster!$U$1:$AB$14,8,FALSE)</f>
        <v>*11101</v>
      </c>
      <c r="F29" s="8" t="str">
        <f>VLOOKUP(AX29,DefaltMaster!$H$1:$J$26,3,FALSE)</f>
        <v>*06016</v>
      </c>
      <c r="G29" s="110">
        <v>0</v>
      </c>
      <c r="H29" s="8">
        <v>0</v>
      </c>
      <c r="I29" s="8">
        <v>1027</v>
      </c>
      <c r="J29" s="8"/>
      <c r="K29" s="8" t="str">
        <f>VLOOKUP(AW29,DefaltMaster!$M$1:$N$60,2,FALSE)</f>
        <v>*05036</v>
      </c>
      <c r="L29" s="5" t="s">
        <v>522</v>
      </c>
      <c r="M29" s="8"/>
      <c r="N29" s="111" t="str">
        <f t="shared" si="20"/>
        <v>Writer Long Book Premum  Mrp 66 [Unrulled]-172 page</v>
      </c>
      <c r="O29" s="111" t="s">
        <v>33</v>
      </c>
      <c r="P29" s="8"/>
      <c r="Q29" s="8" t="s">
        <v>32</v>
      </c>
      <c r="R29" s="8" t="s">
        <v>32</v>
      </c>
      <c r="S29" s="8" t="s">
        <v>32</v>
      </c>
      <c r="T29" s="8" t="s">
        <v>32</v>
      </c>
      <c r="U29" s="8" t="s">
        <v>32</v>
      </c>
      <c r="V29" s="8" t="s">
        <v>32</v>
      </c>
      <c r="W29" s="8" t="s">
        <v>34</v>
      </c>
      <c r="X29" s="76" t="s">
        <v>577</v>
      </c>
      <c r="Y29" s="112" t="s">
        <v>578</v>
      </c>
      <c r="Z29" s="8" t="s">
        <v>32</v>
      </c>
      <c r="AA29" s="8" t="s">
        <v>32</v>
      </c>
      <c r="AB29" s="8" t="s">
        <v>35</v>
      </c>
      <c r="AC29" s="8" t="s">
        <v>35</v>
      </c>
      <c r="AD29" s="113" t="str">
        <f t="shared" si="21"/>
        <v>000027</v>
      </c>
      <c r="AE29" s="113"/>
      <c r="AF29" s="106" t="str">
        <f t="shared" si="22"/>
        <v>Rulling-Unrulled-[168 x 265]</v>
      </c>
      <c r="AG29" s="106" t="str">
        <f>VLOOKUP(AF29,UFG_Rulling!$C$1:$AD$38,28,FALSE)</f>
        <v>000215</v>
      </c>
      <c r="AH29" s="128" t="str">
        <f t="shared" si="23"/>
        <v>14.333</v>
      </c>
      <c r="AI29" s="114" t="str">
        <f t="shared" si="24"/>
        <v>Writer Long Book Premum  Mrp 66 [Title]</v>
      </c>
      <c r="AJ29" s="114" t="str">
        <f>VLOOKUP(AI29,UFG_Title!$C$1:$AD$49,28,FALSE)</f>
        <v>000279</v>
      </c>
      <c r="AK29" s="107" t="str">
        <f t="shared" si="25"/>
        <v>0.167</v>
      </c>
      <c r="AL29" s="122" t="str">
        <f t="shared" si="4"/>
        <v>Index-[168 x 265]</v>
      </c>
      <c r="AM29" s="122" t="str">
        <f>IF(AV29&lt;&gt;"",VLOOKUP(AL29,UFG_Index!$C$1:$AD$17,28,FALSE),"")</f>
        <v>000236</v>
      </c>
      <c r="AN29" s="123" t="str">
        <f t="shared" si="26"/>
        <v>0.333</v>
      </c>
      <c r="AO29" s="129" t="str">
        <f t="shared" si="27"/>
        <v>0.333</v>
      </c>
      <c r="AP29" s="13" t="s">
        <v>415</v>
      </c>
      <c r="AQ29" s="13" t="s">
        <v>415</v>
      </c>
      <c r="AR29" s="13">
        <v>1000</v>
      </c>
      <c r="AS29" s="21" t="s">
        <v>435</v>
      </c>
      <c r="AT29" s="13">
        <v>172</v>
      </c>
      <c r="AU29" s="18">
        <v>4</v>
      </c>
      <c r="AV29" s="13" t="s">
        <v>450</v>
      </c>
      <c r="AW29" s="22" t="s">
        <v>474</v>
      </c>
      <c r="AX29" s="22" t="s">
        <v>470</v>
      </c>
      <c r="AY29" s="13">
        <v>8</v>
      </c>
      <c r="AZ29" s="13">
        <v>40</v>
      </c>
      <c r="BA29" s="13" t="s">
        <v>1244</v>
      </c>
      <c r="BB29" s="21" t="s">
        <v>471</v>
      </c>
      <c r="BC29" s="13" t="s">
        <v>1245</v>
      </c>
      <c r="BD29" s="13">
        <v>250</v>
      </c>
      <c r="BE29" s="14" t="s">
        <v>482</v>
      </c>
      <c r="BF29" s="14">
        <v>6</v>
      </c>
      <c r="BG29" s="15">
        <f t="shared" ref="BG29:BG90" si="66">IF(BD29=0,0,AR29/BF29)</f>
        <v>166.66666666666666</v>
      </c>
      <c r="BH29" s="23">
        <f t="shared" ref="BH29:BH90" si="67">LEFT(BE29,4)/1000*RIGHT(BE29,3)/1000*BD29/1000*BG29/1000</f>
        <v>2.3479166666666666E-2</v>
      </c>
      <c r="BI29" s="13" t="s">
        <v>473</v>
      </c>
      <c r="BJ29" s="139">
        <v>54</v>
      </c>
      <c r="BK29" s="138">
        <v>80</v>
      </c>
      <c r="BL29" s="13">
        <v>34.5</v>
      </c>
      <c r="BM29" s="21">
        <v>12</v>
      </c>
      <c r="BN29" s="16">
        <f t="shared" ref="BN29:BN90" si="68">AT29/BM29</f>
        <v>14.333333333333334</v>
      </c>
      <c r="BO29" s="16">
        <f t="shared" ref="BO29:BO90" si="69">BK29/100*BL29/100*BJ29/1000*BN29*AR29/1000</f>
        <v>0.21362400000000004</v>
      </c>
      <c r="BP29" s="17">
        <f t="shared" ref="BP29:BP90" si="70">+AR29*(AT29+AU29)/BM29</f>
        <v>14666.666666666666</v>
      </c>
      <c r="BQ29" s="13" t="str">
        <f>VLOOKUP($AP29,[1]Item!$AL$2:$BX$192,BQ$1,FALSE)</f>
        <v>Writer Long Book Premum  Mrp 66</v>
      </c>
      <c r="BR29" s="8" t="str">
        <f t="shared" si="29"/>
        <v>80.00X34.50</v>
      </c>
      <c r="BS29" s="8" t="str">
        <f t="shared" si="30"/>
        <v>Rulling-Unrulled-[168 x 265]</v>
      </c>
      <c r="BT29" s="8" t="str">
        <f t="shared" si="31"/>
        <v>Index-[168 x 265]</v>
      </c>
      <c r="BU29" s="76" t="s">
        <v>646</v>
      </c>
      <c r="BV29" s="109">
        <f t="shared" si="32"/>
        <v>0.33333333333333331</v>
      </c>
      <c r="BW29" s="115" t="str">
        <f t="shared" si="9"/>
        <v>Trident-54gsm-31.50in-(80.00cm)-Reel-Super Line</v>
      </c>
      <c r="BX29" s="115" t="str">
        <f t="shared" si="10"/>
        <v>Trident-54gsm-31.50in-(80.00cm)-Reel-Super Line</v>
      </c>
      <c r="BY29" s="8" t="s">
        <v>541</v>
      </c>
      <c r="BZ29" s="8" t="s">
        <v>540</v>
      </c>
      <c r="CA29" s="115">
        <f t="shared" si="33"/>
        <v>34.5</v>
      </c>
      <c r="CB29" s="115">
        <f t="shared" si="34"/>
        <v>80</v>
      </c>
      <c r="CC29" s="115">
        <f t="shared" si="35"/>
        <v>13.58</v>
      </c>
      <c r="CD29" s="115">
        <f t="shared" si="36"/>
        <v>31.5</v>
      </c>
      <c r="CE29" s="5" t="s">
        <v>83</v>
      </c>
      <c r="CF29" s="8">
        <f t="shared" si="37"/>
        <v>54</v>
      </c>
      <c r="CG29" s="98" t="str">
        <f t="shared" si="38"/>
        <v>Trident</v>
      </c>
      <c r="CH29" s="99" t="str">
        <f>VLOOKUP(CG29,PaperMaster!$AA$1:$AB$10,2,FALSE)</f>
        <v>Super Line</v>
      </c>
      <c r="CI29" s="115">
        <f t="shared" si="11"/>
        <v>7.4509999999999996</v>
      </c>
      <c r="CJ29" s="115">
        <f t="shared" si="12"/>
        <v>7</v>
      </c>
      <c r="CK29" s="99">
        <v>70</v>
      </c>
      <c r="CL29" s="115" t="s">
        <v>76</v>
      </c>
      <c r="CM29" s="115">
        <v>1.35</v>
      </c>
      <c r="CN29" s="99" t="s">
        <v>576</v>
      </c>
      <c r="CO29" s="116" t="s">
        <v>577</v>
      </c>
      <c r="CP29" s="117" t="s">
        <v>578</v>
      </c>
      <c r="CQ29" s="99" t="s">
        <v>32</v>
      </c>
      <c r="CR29" s="99" t="s">
        <v>32</v>
      </c>
      <c r="CS29" s="99" t="s">
        <v>35</v>
      </c>
      <c r="CT29" s="99" t="s">
        <v>35</v>
      </c>
      <c r="CU29" s="8" t="s">
        <v>73</v>
      </c>
      <c r="CV29" s="8"/>
      <c r="CW29" s="8"/>
      <c r="CX29" s="8" t="str">
        <f t="shared" si="39"/>
        <v>*11101</v>
      </c>
      <c r="CY29" s="8" t="str">
        <f t="shared" si="40"/>
        <v>*06016</v>
      </c>
      <c r="CZ29" s="8" t="str">
        <f>VLOOKUP(BW29,PaperMaster!$AD$2:$BB$200,25,FALSE)</f>
        <v>*00033</v>
      </c>
      <c r="DA29" s="31" t="str">
        <f t="shared" si="41"/>
        <v>*00033</v>
      </c>
      <c r="DB29" s="31" t="str">
        <f t="shared" si="42"/>
        <v>*00003</v>
      </c>
      <c r="DC29" s="119" t="str">
        <f>VLOOKUP(AI29,UFG_Title!$C$3:$AD$49,28,FALSE)</f>
        <v>000279</v>
      </c>
      <c r="DD29" s="119"/>
      <c r="DE29" s="115" t="str">
        <f t="shared" si="43"/>
        <v>Board-250gsm-31.69X27.56in²-(80.50X70.00cm²)-14.087kg-WB</v>
      </c>
      <c r="DF29" s="115" t="str">
        <f t="shared" si="44"/>
        <v>Board-250gsm-31.69X27.56in²-(80.50X70.00cm²)-14.087kg-WB</v>
      </c>
      <c r="DG29" s="8" t="s">
        <v>1128</v>
      </c>
      <c r="DH29" s="8" t="str">
        <f t="shared" si="45"/>
        <v>B</v>
      </c>
      <c r="DI29" s="115">
        <f t="shared" si="46"/>
        <v>80.5</v>
      </c>
      <c r="DJ29" s="115">
        <f t="shared" si="47"/>
        <v>70</v>
      </c>
      <c r="DK29" s="115">
        <f t="shared" si="48"/>
        <v>31.69</v>
      </c>
      <c r="DL29" s="115">
        <f t="shared" si="49"/>
        <v>27.56</v>
      </c>
      <c r="DM29" s="5" t="s">
        <v>58</v>
      </c>
      <c r="DN29" s="8">
        <f t="shared" si="50"/>
        <v>250</v>
      </c>
      <c r="DO29" s="134" t="str">
        <f t="shared" si="51"/>
        <v>Board</v>
      </c>
      <c r="DP29" s="99" t="str">
        <f t="shared" si="52"/>
        <v>WB</v>
      </c>
      <c r="DQ29" s="115">
        <f t="shared" si="53"/>
        <v>14.087</v>
      </c>
      <c r="DR29" s="115">
        <f t="shared" si="54"/>
        <v>4</v>
      </c>
      <c r="DS29" s="99">
        <v>70</v>
      </c>
      <c r="DT29" s="115" t="s">
        <v>76</v>
      </c>
      <c r="DU29" s="115">
        <v>1.35</v>
      </c>
      <c r="DV29" s="99" t="s">
        <v>576</v>
      </c>
      <c r="DW29" s="116" t="s">
        <v>577</v>
      </c>
      <c r="DX29" s="117" t="s">
        <v>578</v>
      </c>
      <c r="DY29" s="99" t="s">
        <v>32</v>
      </c>
      <c r="DZ29" s="99" t="s">
        <v>32</v>
      </c>
      <c r="EA29" s="99" t="s">
        <v>35</v>
      </c>
      <c r="EB29" s="99" t="s">
        <v>35</v>
      </c>
      <c r="EC29" t="str">
        <f>VLOOKUP(DE29,PaperMaster!$BH$3:$CF$30,25,FALSE)</f>
        <v>*00003</v>
      </c>
      <c r="ED29" s="13" t="str">
        <f>VLOOKUP($AP29,[1]Item!$AL$2:$BX$192,ED$1,FALSE)</f>
        <v>Premium</v>
      </c>
      <c r="EE29">
        <f t="shared" si="55"/>
        <v>51</v>
      </c>
    </row>
    <row r="30" spans="1:135" x14ac:dyDescent="0.25">
      <c r="A30" s="83">
        <f t="shared" si="17"/>
        <v>28</v>
      </c>
      <c r="B30" s="76" t="s">
        <v>647</v>
      </c>
      <c r="C30" s="8" t="str">
        <f t="shared" si="18"/>
        <v>Writer Long Book Premum  Mrp 66 [Hindi /Geometry]-172 page</v>
      </c>
      <c r="D30" s="8" t="str">
        <f t="shared" si="19"/>
        <v>Writer Long Book Premum  Mrp 66 [Hindi /Geometry]-172 page</v>
      </c>
      <c r="E30" s="8" t="str">
        <f>VLOOKUP(AS30,DefaltMaster!$U$1:$AB$14,8,FALSE)</f>
        <v>*11101</v>
      </c>
      <c r="F30" s="8" t="str">
        <f>VLOOKUP(AX30,DefaltMaster!$H$1:$J$26,3,FALSE)</f>
        <v>*06016</v>
      </c>
      <c r="G30" s="110">
        <v>0</v>
      </c>
      <c r="H30" s="8">
        <v>0</v>
      </c>
      <c r="I30" s="8">
        <v>1028</v>
      </c>
      <c r="J30" s="8"/>
      <c r="K30" s="8" t="str">
        <f>VLOOKUP(AW30,DefaltMaster!$M$1:$N$60,2,FALSE)</f>
        <v>*05033</v>
      </c>
      <c r="L30" s="5" t="s">
        <v>522</v>
      </c>
      <c r="M30" s="8"/>
      <c r="N30" s="111" t="str">
        <f t="shared" si="20"/>
        <v>Writer Long Book Premum  Mrp 66 [Hindi /Geometry]-172 page</v>
      </c>
      <c r="O30" s="111" t="s">
        <v>33</v>
      </c>
      <c r="P30" s="8"/>
      <c r="Q30" s="8" t="s">
        <v>32</v>
      </c>
      <c r="R30" s="8" t="s">
        <v>32</v>
      </c>
      <c r="S30" s="8" t="s">
        <v>32</v>
      </c>
      <c r="T30" s="8" t="s">
        <v>32</v>
      </c>
      <c r="U30" s="8" t="s">
        <v>32</v>
      </c>
      <c r="V30" s="8" t="s">
        <v>32</v>
      </c>
      <c r="W30" s="8" t="s">
        <v>34</v>
      </c>
      <c r="X30" s="76" t="s">
        <v>577</v>
      </c>
      <c r="Y30" s="112" t="s">
        <v>578</v>
      </c>
      <c r="Z30" s="8" t="s">
        <v>32</v>
      </c>
      <c r="AA30" s="8" t="s">
        <v>32</v>
      </c>
      <c r="AB30" s="8" t="s">
        <v>35</v>
      </c>
      <c r="AC30" s="8" t="s">
        <v>35</v>
      </c>
      <c r="AD30" s="113" t="str">
        <f t="shared" si="21"/>
        <v>000028</v>
      </c>
      <c r="AE30" s="113"/>
      <c r="AF30" s="106" t="str">
        <f t="shared" si="22"/>
        <v>Rulling-Hindi /Geometry-[168 x 265]</v>
      </c>
      <c r="AG30" s="106" t="str">
        <f>VLOOKUP(AF30,UFG_Rulling!$C$1:$AD$38,28,FALSE)</f>
        <v>000216</v>
      </c>
      <c r="AH30" s="128" t="str">
        <f t="shared" si="23"/>
        <v>14.333</v>
      </c>
      <c r="AI30" s="114" t="str">
        <f t="shared" si="24"/>
        <v>Writer Long Book Premum  Mrp 66 [Title]</v>
      </c>
      <c r="AJ30" s="114" t="str">
        <f>VLOOKUP(AI30,UFG_Title!$C$1:$AD$49,28,FALSE)</f>
        <v>000279</v>
      </c>
      <c r="AK30" s="107" t="str">
        <f t="shared" si="25"/>
        <v>0.167</v>
      </c>
      <c r="AL30" s="122" t="str">
        <f t="shared" si="4"/>
        <v>Index-[168 x 265]</v>
      </c>
      <c r="AM30" s="122" t="str">
        <f>IF(AV30&lt;&gt;"",VLOOKUP(AL30,UFG_Index!$C$1:$AD$17,28,FALSE),"")</f>
        <v>000236</v>
      </c>
      <c r="AN30" s="123" t="str">
        <f t="shared" si="26"/>
        <v>0.333</v>
      </c>
      <c r="AO30" s="129" t="str">
        <f t="shared" si="27"/>
        <v>0.333</v>
      </c>
      <c r="AP30" s="13" t="s">
        <v>415</v>
      </c>
      <c r="AQ30" s="13" t="s">
        <v>415</v>
      </c>
      <c r="AR30" s="13">
        <v>1000</v>
      </c>
      <c r="AS30" s="21" t="s">
        <v>435</v>
      </c>
      <c r="AT30" s="13">
        <v>172</v>
      </c>
      <c r="AU30" s="18">
        <v>4</v>
      </c>
      <c r="AV30" s="13" t="s">
        <v>450</v>
      </c>
      <c r="AW30" s="22" t="s">
        <v>511</v>
      </c>
      <c r="AX30" s="22" t="s">
        <v>470</v>
      </c>
      <c r="AY30" s="13">
        <v>8</v>
      </c>
      <c r="AZ30" s="13">
        <v>40</v>
      </c>
      <c r="BA30" s="13" t="s">
        <v>1244</v>
      </c>
      <c r="BB30" s="21" t="s">
        <v>471</v>
      </c>
      <c r="BC30" s="13" t="s">
        <v>1245</v>
      </c>
      <c r="BD30" s="13">
        <v>250</v>
      </c>
      <c r="BE30" s="14" t="s">
        <v>482</v>
      </c>
      <c r="BF30" s="14">
        <v>6</v>
      </c>
      <c r="BG30" s="15">
        <f t="shared" si="66"/>
        <v>166.66666666666666</v>
      </c>
      <c r="BH30" s="23">
        <f t="shared" si="67"/>
        <v>2.3479166666666666E-2</v>
      </c>
      <c r="BI30" s="13" t="s">
        <v>473</v>
      </c>
      <c r="BJ30" s="139">
        <v>54</v>
      </c>
      <c r="BK30" s="138">
        <v>80</v>
      </c>
      <c r="BL30" s="13">
        <v>34.5</v>
      </c>
      <c r="BM30" s="21">
        <v>12</v>
      </c>
      <c r="BN30" s="16">
        <f t="shared" si="68"/>
        <v>14.333333333333334</v>
      </c>
      <c r="BO30" s="16">
        <f t="shared" si="69"/>
        <v>0.21362400000000004</v>
      </c>
      <c r="BP30" s="17">
        <f t="shared" si="70"/>
        <v>14666.666666666666</v>
      </c>
      <c r="BQ30" s="13" t="str">
        <f>VLOOKUP($AP30,[1]Item!$AL$2:$BX$192,BQ$1,FALSE)</f>
        <v>Writer Long Book Premum  Mrp 66</v>
      </c>
      <c r="BR30" s="8" t="str">
        <f t="shared" si="29"/>
        <v>80.00X34.50</v>
      </c>
      <c r="BS30" s="8" t="str">
        <f t="shared" si="30"/>
        <v>Rulling-Hindi /Geometry-[168 x 265]</v>
      </c>
      <c r="BT30" s="8" t="str">
        <f t="shared" si="31"/>
        <v>Index-[168 x 265]</v>
      </c>
      <c r="BU30" s="76" t="s">
        <v>647</v>
      </c>
      <c r="BV30" s="109">
        <f t="shared" si="32"/>
        <v>0.33333333333333331</v>
      </c>
      <c r="BW30" s="115" t="str">
        <f t="shared" si="9"/>
        <v>Trident-54gsm-31.50in-(80.00cm)-Reel-Super Line</v>
      </c>
      <c r="BX30" s="115" t="str">
        <f t="shared" si="10"/>
        <v>Trident-54gsm-31.50in-(80.00cm)-Reel-Super Line</v>
      </c>
      <c r="BY30" s="8" t="s">
        <v>541</v>
      </c>
      <c r="BZ30" s="8" t="s">
        <v>540</v>
      </c>
      <c r="CA30" s="115">
        <f t="shared" si="33"/>
        <v>34.5</v>
      </c>
      <c r="CB30" s="115">
        <f t="shared" si="34"/>
        <v>80</v>
      </c>
      <c r="CC30" s="115">
        <f t="shared" si="35"/>
        <v>13.58</v>
      </c>
      <c r="CD30" s="115">
        <f t="shared" si="36"/>
        <v>31.5</v>
      </c>
      <c r="CE30" s="5" t="s">
        <v>83</v>
      </c>
      <c r="CF30" s="8">
        <f t="shared" si="37"/>
        <v>54</v>
      </c>
      <c r="CG30" s="98" t="str">
        <f t="shared" si="38"/>
        <v>Trident</v>
      </c>
      <c r="CH30" s="99" t="str">
        <f>VLOOKUP(CG30,PaperMaster!$AA$1:$AB$10,2,FALSE)</f>
        <v>Super Line</v>
      </c>
      <c r="CI30" s="115">
        <f t="shared" si="11"/>
        <v>7.4509999999999996</v>
      </c>
      <c r="CJ30" s="115">
        <f t="shared" si="12"/>
        <v>7</v>
      </c>
      <c r="CK30" s="99">
        <v>70</v>
      </c>
      <c r="CL30" s="115" t="s">
        <v>76</v>
      </c>
      <c r="CM30" s="115">
        <v>1.35</v>
      </c>
      <c r="CN30" s="99" t="s">
        <v>576</v>
      </c>
      <c r="CO30" s="116" t="s">
        <v>577</v>
      </c>
      <c r="CP30" s="117" t="s">
        <v>578</v>
      </c>
      <c r="CQ30" s="99" t="s">
        <v>32</v>
      </c>
      <c r="CR30" s="99" t="s">
        <v>32</v>
      </c>
      <c r="CS30" s="99" t="s">
        <v>35</v>
      </c>
      <c r="CT30" s="99" t="s">
        <v>35</v>
      </c>
      <c r="CU30" s="8" t="s">
        <v>73</v>
      </c>
      <c r="CV30" s="8"/>
      <c r="CW30" s="8"/>
      <c r="CX30" s="8" t="str">
        <f t="shared" si="39"/>
        <v>*11101</v>
      </c>
      <c r="CY30" s="8" t="str">
        <f t="shared" si="40"/>
        <v>*06016</v>
      </c>
      <c r="CZ30" s="8" t="str">
        <f>VLOOKUP(BW30,PaperMaster!$AD$2:$BB$200,25,FALSE)</f>
        <v>*00033</v>
      </c>
      <c r="DA30" s="31" t="str">
        <f t="shared" si="41"/>
        <v>*00033</v>
      </c>
      <c r="DB30" s="31" t="str">
        <f t="shared" si="42"/>
        <v>*00003</v>
      </c>
      <c r="DC30" s="119" t="str">
        <f>VLOOKUP(AI30,UFG_Title!$C$3:$AD$49,28,FALSE)</f>
        <v>000279</v>
      </c>
      <c r="DD30" s="119"/>
      <c r="DE30" s="115" t="str">
        <f t="shared" si="43"/>
        <v>Board-250gsm-31.69X27.56in²-(80.50X70.00cm²)-14.087kg-WB</v>
      </c>
      <c r="DF30" s="115" t="str">
        <f t="shared" si="44"/>
        <v>Board-250gsm-31.69X27.56in²-(80.50X70.00cm²)-14.087kg-WB</v>
      </c>
      <c r="DG30" s="8" t="s">
        <v>1128</v>
      </c>
      <c r="DH30" s="8" t="str">
        <f t="shared" si="45"/>
        <v>B</v>
      </c>
      <c r="DI30" s="115">
        <f t="shared" si="46"/>
        <v>80.5</v>
      </c>
      <c r="DJ30" s="115">
        <f t="shared" si="47"/>
        <v>70</v>
      </c>
      <c r="DK30" s="115">
        <f t="shared" si="48"/>
        <v>31.69</v>
      </c>
      <c r="DL30" s="115">
        <f t="shared" si="49"/>
        <v>27.56</v>
      </c>
      <c r="DM30" s="5" t="s">
        <v>58</v>
      </c>
      <c r="DN30" s="8">
        <f t="shared" si="50"/>
        <v>250</v>
      </c>
      <c r="DO30" s="134" t="str">
        <f t="shared" si="51"/>
        <v>Board</v>
      </c>
      <c r="DP30" s="99" t="str">
        <f t="shared" si="52"/>
        <v>WB</v>
      </c>
      <c r="DQ30" s="115">
        <f t="shared" si="53"/>
        <v>14.087</v>
      </c>
      <c r="DR30" s="115">
        <f t="shared" si="54"/>
        <v>4</v>
      </c>
      <c r="DS30" s="99">
        <v>70</v>
      </c>
      <c r="DT30" s="115" t="s">
        <v>76</v>
      </c>
      <c r="DU30" s="115">
        <v>1.35</v>
      </c>
      <c r="DV30" s="99" t="s">
        <v>576</v>
      </c>
      <c r="DW30" s="116" t="s">
        <v>577</v>
      </c>
      <c r="DX30" s="117" t="s">
        <v>578</v>
      </c>
      <c r="DY30" s="99" t="s">
        <v>32</v>
      </c>
      <c r="DZ30" s="99" t="s">
        <v>32</v>
      </c>
      <c r="EA30" s="99" t="s">
        <v>35</v>
      </c>
      <c r="EB30" s="99" t="s">
        <v>35</v>
      </c>
      <c r="EC30" t="str">
        <f>VLOOKUP(DE30,PaperMaster!$BH$3:$CF$30,25,FALSE)</f>
        <v>*00003</v>
      </c>
      <c r="ED30" s="13" t="str">
        <f>VLOOKUP($AP30,[1]Item!$AL$2:$BX$192,ED$1,FALSE)</f>
        <v>Premium</v>
      </c>
      <c r="EE30">
        <f t="shared" si="55"/>
        <v>58</v>
      </c>
    </row>
    <row r="31" spans="1:135" x14ac:dyDescent="0.25">
      <c r="A31" s="83">
        <f t="shared" si="17"/>
        <v>29</v>
      </c>
      <c r="B31" s="76" t="s">
        <v>648</v>
      </c>
      <c r="C31" s="8" t="str">
        <f t="shared" si="18"/>
        <v>Writer Convent Premium  Mrp 32 [Single line]-84 page</v>
      </c>
      <c r="D31" s="8" t="str">
        <f t="shared" si="19"/>
        <v>Writer Convent Premium  Mrp 32 [Single line]-84 page</v>
      </c>
      <c r="E31" s="8" t="str">
        <f>VLOOKUP(AS31,DefaltMaster!$U$1:$AB$14,8,FALSE)</f>
        <v>*11103</v>
      </c>
      <c r="F31" s="8" t="str">
        <f>VLOOKUP(AX31,DefaltMaster!$H$1:$J$26,3,FALSE)</f>
        <v>*06016</v>
      </c>
      <c r="G31" s="110">
        <v>0</v>
      </c>
      <c r="H31" s="8">
        <v>0</v>
      </c>
      <c r="I31" s="8">
        <v>1029</v>
      </c>
      <c r="J31" s="8"/>
      <c r="K31" s="8" t="str">
        <f>VLOOKUP(AW31,DefaltMaster!$M$1:$N$60,2,FALSE)</f>
        <v>*05035</v>
      </c>
      <c r="L31" s="5" t="s">
        <v>522</v>
      </c>
      <c r="M31" s="8"/>
      <c r="N31" s="111" t="str">
        <f t="shared" si="20"/>
        <v>Writer Convent Premium  Mrp 32 [Single line]-84 page</v>
      </c>
      <c r="O31" s="111" t="s">
        <v>33</v>
      </c>
      <c r="P31" s="8"/>
      <c r="Q31" s="8" t="s">
        <v>32</v>
      </c>
      <c r="R31" s="8" t="s">
        <v>32</v>
      </c>
      <c r="S31" s="8" t="s">
        <v>32</v>
      </c>
      <c r="T31" s="8" t="s">
        <v>32</v>
      </c>
      <c r="U31" s="8" t="s">
        <v>32</v>
      </c>
      <c r="V31" s="8" t="s">
        <v>32</v>
      </c>
      <c r="W31" s="8" t="s">
        <v>34</v>
      </c>
      <c r="X31" s="76" t="s">
        <v>577</v>
      </c>
      <c r="Y31" s="112" t="s">
        <v>578</v>
      </c>
      <c r="Z31" s="8" t="s">
        <v>32</v>
      </c>
      <c r="AA31" s="8" t="s">
        <v>32</v>
      </c>
      <c r="AB31" s="8" t="s">
        <v>35</v>
      </c>
      <c r="AC31" s="8" t="s">
        <v>35</v>
      </c>
      <c r="AD31" s="113" t="str">
        <f t="shared" si="21"/>
        <v>000029</v>
      </c>
      <c r="AE31" s="113"/>
      <c r="AF31" s="106" t="str">
        <f t="shared" si="22"/>
        <v>Rulling-Single line-[180 x 240]</v>
      </c>
      <c r="AG31" s="106" t="str">
        <f>VLOOKUP(AF31,UFG_Rulling!$C$1:$AD$38,28,FALSE)</f>
        <v>000209</v>
      </c>
      <c r="AH31" s="128" t="str">
        <f t="shared" si="23"/>
        <v>5.250</v>
      </c>
      <c r="AI31" s="114" t="str">
        <f t="shared" si="24"/>
        <v>Writer Convent Premium  Mrp 32 [Title]</v>
      </c>
      <c r="AJ31" s="114" t="str">
        <f>VLOOKUP(AI31,UFG_Title!$C$1:$AD$49,28,FALSE)</f>
        <v>000264</v>
      </c>
      <c r="AK31" s="107" t="str">
        <f t="shared" si="25"/>
        <v>0.125</v>
      </c>
      <c r="AL31" s="122" t="str">
        <f t="shared" si="4"/>
        <v>Index-[180 x 240]</v>
      </c>
      <c r="AM31" s="122" t="str">
        <f>IF(AV31&lt;&gt;"",VLOOKUP(AL31,UFG_Index!$C$1:$AD$17,28,FALSE),"")</f>
        <v>000234</v>
      </c>
      <c r="AN31" s="123" t="str">
        <f t="shared" si="26"/>
        <v>0.250</v>
      </c>
      <c r="AO31" s="129" t="str">
        <f t="shared" si="27"/>
        <v>0.250</v>
      </c>
      <c r="AP31" s="13" t="s">
        <v>421</v>
      </c>
      <c r="AQ31" s="13" t="s">
        <v>421</v>
      </c>
      <c r="AR31" s="13">
        <v>1000</v>
      </c>
      <c r="AS31" s="21" t="s">
        <v>440</v>
      </c>
      <c r="AT31" s="13">
        <v>84</v>
      </c>
      <c r="AU31" s="13">
        <v>4</v>
      </c>
      <c r="AV31" s="13" t="s">
        <v>450</v>
      </c>
      <c r="AW31" s="22" t="s">
        <v>469</v>
      </c>
      <c r="AX31" s="22" t="s">
        <v>470</v>
      </c>
      <c r="AY31" s="13">
        <v>15</v>
      </c>
      <c r="AZ31" s="13">
        <v>75</v>
      </c>
      <c r="BA31" s="13" t="s">
        <v>1246</v>
      </c>
      <c r="BB31" s="21" t="s">
        <v>479</v>
      </c>
      <c r="BC31" s="13" t="s">
        <v>1245</v>
      </c>
      <c r="BD31" s="13">
        <v>260</v>
      </c>
      <c r="BE31" s="14" t="s">
        <v>492</v>
      </c>
      <c r="BF31" s="14">
        <v>8</v>
      </c>
      <c r="BG31" s="15">
        <f t="shared" si="66"/>
        <v>125</v>
      </c>
      <c r="BH31" s="23">
        <f t="shared" si="67"/>
        <v>2.2931999999999998E-2</v>
      </c>
      <c r="BI31" s="13" t="s">
        <v>473</v>
      </c>
      <c r="BJ31" s="139">
        <v>54</v>
      </c>
      <c r="BK31" s="138">
        <v>96</v>
      </c>
      <c r="BL31" s="13">
        <v>36.5</v>
      </c>
      <c r="BM31" s="21">
        <v>16</v>
      </c>
      <c r="BN31" s="16">
        <f t="shared" si="68"/>
        <v>5.25</v>
      </c>
      <c r="BO31" s="16">
        <f t="shared" si="69"/>
        <v>9.9338399999999979E-2</v>
      </c>
      <c r="BP31" s="17">
        <f t="shared" si="70"/>
        <v>5500</v>
      </c>
      <c r="BQ31" s="13" t="str">
        <f>VLOOKUP($AP31,[1]Item!$AL$2:$BX$192,BQ$1,FALSE)</f>
        <v>Writer Convent Premium  Mrp 32</v>
      </c>
      <c r="BR31" s="8" t="str">
        <f t="shared" si="29"/>
        <v>96.00X36.50</v>
      </c>
      <c r="BS31" s="8" t="str">
        <f t="shared" si="30"/>
        <v>Rulling-Single line-[180 x 240]</v>
      </c>
      <c r="BT31" s="8" t="str">
        <f t="shared" si="31"/>
        <v>Index-[180 x 240]</v>
      </c>
      <c r="BU31" s="76" t="s">
        <v>648</v>
      </c>
      <c r="BV31" s="109">
        <f t="shared" si="32"/>
        <v>0.25</v>
      </c>
      <c r="BW31" s="115" t="str">
        <f t="shared" si="9"/>
        <v>Trident-54gsm-37.80in-(96.00cm)-Reel-Super Line</v>
      </c>
      <c r="BX31" s="115" t="str">
        <f t="shared" si="10"/>
        <v>Trident-54gsm-37.80in-(96.00cm)-Reel-Super Line</v>
      </c>
      <c r="BY31" s="8" t="s">
        <v>541</v>
      </c>
      <c r="BZ31" s="8" t="s">
        <v>540</v>
      </c>
      <c r="CA31" s="115">
        <f t="shared" si="33"/>
        <v>36.5</v>
      </c>
      <c r="CB31" s="115">
        <f t="shared" si="34"/>
        <v>96</v>
      </c>
      <c r="CC31" s="115">
        <f t="shared" si="35"/>
        <v>14.37</v>
      </c>
      <c r="CD31" s="115">
        <f t="shared" si="36"/>
        <v>37.799999999999997</v>
      </c>
      <c r="CE31" s="5" t="s">
        <v>83</v>
      </c>
      <c r="CF31" s="8">
        <f t="shared" si="37"/>
        <v>54</v>
      </c>
      <c r="CG31" s="98" t="str">
        <f t="shared" si="38"/>
        <v>Trident</v>
      </c>
      <c r="CH31" s="99" t="str">
        <f>VLOOKUP(CG31,PaperMaster!$AA$1:$AB$10,2,FALSE)</f>
        <v>Super Line</v>
      </c>
      <c r="CI31" s="115">
        <f t="shared" si="11"/>
        <v>9.4619999999999997</v>
      </c>
      <c r="CJ31" s="115">
        <f t="shared" si="12"/>
        <v>5</v>
      </c>
      <c r="CK31" s="99">
        <v>70</v>
      </c>
      <c r="CL31" s="115" t="s">
        <v>76</v>
      </c>
      <c r="CM31" s="115">
        <v>1.35</v>
      </c>
      <c r="CN31" s="99" t="s">
        <v>576</v>
      </c>
      <c r="CO31" s="116" t="s">
        <v>577</v>
      </c>
      <c r="CP31" s="117" t="s">
        <v>578</v>
      </c>
      <c r="CQ31" s="99" t="s">
        <v>32</v>
      </c>
      <c r="CR31" s="99" t="s">
        <v>32</v>
      </c>
      <c r="CS31" s="99" t="s">
        <v>35</v>
      </c>
      <c r="CT31" s="99" t="s">
        <v>35</v>
      </c>
      <c r="CU31" s="8" t="s">
        <v>73</v>
      </c>
      <c r="CV31" s="8"/>
      <c r="CW31" s="8"/>
      <c r="CX31" s="8" t="str">
        <f t="shared" si="39"/>
        <v>*11103</v>
      </c>
      <c r="CY31" s="8" t="str">
        <f t="shared" si="40"/>
        <v>*06016</v>
      </c>
      <c r="CZ31" s="8" t="str">
        <f>VLOOKUP(BW31,PaperMaster!$AD$2:$BB$200,25,FALSE)</f>
        <v>*00034</v>
      </c>
      <c r="DA31" s="31" t="str">
        <f t="shared" si="41"/>
        <v>*00034</v>
      </c>
      <c r="DB31" s="31" t="str">
        <f t="shared" si="42"/>
        <v>*00006</v>
      </c>
      <c r="DC31" s="119" t="str">
        <f>VLOOKUP(AI31,UFG_Title!$C$3:$AD$49,28,FALSE)</f>
        <v>000264</v>
      </c>
      <c r="DD31" s="119"/>
      <c r="DE31" s="115" t="str">
        <f t="shared" si="43"/>
        <v>Board-260gsm-37.80X28.94in²-(96.00X73.50cm²)-18.35kg-WB</v>
      </c>
      <c r="DF31" s="115" t="str">
        <f t="shared" si="44"/>
        <v>Board-260gsm-37.80X28.94in²-(96.00X73.50cm²)-18.35kg-WB</v>
      </c>
      <c r="DG31" s="8" t="s">
        <v>1128</v>
      </c>
      <c r="DH31" s="8" t="str">
        <f t="shared" si="45"/>
        <v>B</v>
      </c>
      <c r="DI31" s="115">
        <f t="shared" si="46"/>
        <v>96</v>
      </c>
      <c r="DJ31" s="115">
        <f t="shared" si="47"/>
        <v>73.5</v>
      </c>
      <c r="DK31" s="115">
        <f t="shared" si="48"/>
        <v>37.799999999999997</v>
      </c>
      <c r="DL31" s="115">
        <f t="shared" si="49"/>
        <v>28.94</v>
      </c>
      <c r="DM31" s="5" t="s">
        <v>58</v>
      </c>
      <c r="DN31" s="8">
        <f t="shared" si="50"/>
        <v>260</v>
      </c>
      <c r="DO31" s="134" t="str">
        <f t="shared" si="51"/>
        <v>Board</v>
      </c>
      <c r="DP31" s="99" t="str">
        <f t="shared" si="52"/>
        <v>WB</v>
      </c>
      <c r="DQ31" s="115">
        <f t="shared" si="53"/>
        <v>18.350000000000001</v>
      </c>
      <c r="DR31" s="115">
        <f t="shared" si="54"/>
        <v>3</v>
      </c>
      <c r="DS31" s="99">
        <v>70</v>
      </c>
      <c r="DT31" s="115" t="s">
        <v>76</v>
      </c>
      <c r="DU31" s="115">
        <v>1.35</v>
      </c>
      <c r="DV31" s="99" t="s">
        <v>576</v>
      </c>
      <c r="DW31" s="116" t="s">
        <v>577</v>
      </c>
      <c r="DX31" s="117" t="s">
        <v>578</v>
      </c>
      <c r="DY31" s="99" t="s">
        <v>32</v>
      </c>
      <c r="DZ31" s="99" t="s">
        <v>32</v>
      </c>
      <c r="EA31" s="99" t="s">
        <v>35</v>
      </c>
      <c r="EB31" s="99" t="s">
        <v>35</v>
      </c>
      <c r="EC31" t="str">
        <f>VLOOKUP(DE31,PaperMaster!$BH$3:$CF$30,25,FALSE)</f>
        <v>*00006</v>
      </c>
      <c r="ED31" s="13" t="str">
        <f>VLOOKUP($AP31,[1]Item!$AL$2:$BX$192,ED$1,FALSE)</f>
        <v>Premium</v>
      </c>
      <c r="EE31">
        <f t="shared" si="55"/>
        <v>52</v>
      </c>
    </row>
    <row r="32" spans="1:135" x14ac:dyDescent="0.25">
      <c r="A32" s="83">
        <f t="shared" si="17"/>
        <v>30</v>
      </c>
      <c r="B32" s="76" t="s">
        <v>649</v>
      </c>
      <c r="C32" s="8" t="str">
        <f t="shared" si="18"/>
        <v>Writer Convent Premium  Mrp 32 [English]-84 page</v>
      </c>
      <c r="D32" s="8" t="str">
        <f t="shared" si="19"/>
        <v>Writer Convent Premium  Mrp 32 [English]-84 page</v>
      </c>
      <c r="E32" s="8" t="str">
        <f>VLOOKUP(AS32,DefaltMaster!$U$1:$AB$14,8,FALSE)</f>
        <v>*11103</v>
      </c>
      <c r="F32" s="8" t="str">
        <f>VLOOKUP(AX32,DefaltMaster!$H$1:$J$26,3,FALSE)</f>
        <v>*06016</v>
      </c>
      <c r="G32" s="110">
        <v>0</v>
      </c>
      <c r="H32" s="8">
        <v>0</v>
      </c>
      <c r="I32" s="8">
        <v>1030</v>
      </c>
      <c r="J32" s="8"/>
      <c r="K32" s="8" t="str">
        <f>VLOOKUP(AW32,DefaltMaster!$M$1:$N$60,2,FALSE)</f>
        <v>*05029</v>
      </c>
      <c r="L32" s="5" t="s">
        <v>522</v>
      </c>
      <c r="M32" s="8"/>
      <c r="N32" s="111" t="str">
        <f t="shared" si="20"/>
        <v>Writer Convent Premium  Mrp 32 [English]-84 page</v>
      </c>
      <c r="O32" s="111" t="s">
        <v>33</v>
      </c>
      <c r="P32" s="8"/>
      <c r="Q32" s="8" t="s">
        <v>32</v>
      </c>
      <c r="R32" s="8" t="s">
        <v>32</v>
      </c>
      <c r="S32" s="8" t="s">
        <v>32</v>
      </c>
      <c r="T32" s="8" t="s">
        <v>32</v>
      </c>
      <c r="U32" s="8" t="s">
        <v>32</v>
      </c>
      <c r="V32" s="8" t="s">
        <v>32</v>
      </c>
      <c r="W32" s="8" t="s">
        <v>34</v>
      </c>
      <c r="X32" s="76" t="s">
        <v>577</v>
      </c>
      <c r="Y32" s="112" t="s">
        <v>578</v>
      </c>
      <c r="Z32" s="8" t="s">
        <v>32</v>
      </c>
      <c r="AA32" s="8" t="s">
        <v>32</v>
      </c>
      <c r="AB32" s="8" t="s">
        <v>35</v>
      </c>
      <c r="AC32" s="8" t="s">
        <v>35</v>
      </c>
      <c r="AD32" s="113" t="str">
        <f t="shared" si="21"/>
        <v>000030</v>
      </c>
      <c r="AE32" s="113"/>
      <c r="AF32" s="106" t="str">
        <f t="shared" si="22"/>
        <v>Rulling-English-[180 x 240]</v>
      </c>
      <c r="AG32" s="106" t="str">
        <f>VLOOKUP(AF32,UFG_Rulling!$C$1:$AD$38,28,FALSE)</f>
        <v>000195</v>
      </c>
      <c r="AH32" s="128" t="str">
        <f t="shared" si="23"/>
        <v>5.250</v>
      </c>
      <c r="AI32" s="114" t="str">
        <f t="shared" si="24"/>
        <v>Writer Convent Premium  Mrp 32 [Title]</v>
      </c>
      <c r="AJ32" s="114" t="str">
        <f>VLOOKUP(AI32,UFG_Title!$C$1:$AD$49,28,FALSE)</f>
        <v>000264</v>
      </c>
      <c r="AK32" s="107" t="str">
        <f t="shared" si="25"/>
        <v>0.125</v>
      </c>
      <c r="AL32" s="122" t="str">
        <f t="shared" si="4"/>
        <v>Index-[180 x 240]</v>
      </c>
      <c r="AM32" s="122" t="str">
        <f>IF(AV32&lt;&gt;"",VLOOKUP(AL32,UFG_Index!$C$1:$AD$17,28,FALSE),"")</f>
        <v>000234</v>
      </c>
      <c r="AN32" s="123" t="str">
        <f t="shared" si="26"/>
        <v>0.250</v>
      </c>
      <c r="AO32" s="129" t="str">
        <f t="shared" si="27"/>
        <v>0.250</v>
      </c>
      <c r="AP32" s="13" t="s">
        <v>421</v>
      </c>
      <c r="AQ32" s="13" t="s">
        <v>421</v>
      </c>
      <c r="AR32" s="13">
        <v>1000</v>
      </c>
      <c r="AS32" s="21" t="s">
        <v>440</v>
      </c>
      <c r="AT32" s="13">
        <v>84</v>
      </c>
      <c r="AU32" s="13">
        <v>4</v>
      </c>
      <c r="AV32" s="13" t="s">
        <v>450</v>
      </c>
      <c r="AW32" s="22" t="s">
        <v>493</v>
      </c>
      <c r="AX32" s="22" t="s">
        <v>470</v>
      </c>
      <c r="AY32" s="13">
        <v>15</v>
      </c>
      <c r="AZ32" s="13">
        <v>75</v>
      </c>
      <c r="BA32" s="13" t="s">
        <v>1246</v>
      </c>
      <c r="BB32" s="21" t="s">
        <v>479</v>
      </c>
      <c r="BC32" s="13" t="s">
        <v>1245</v>
      </c>
      <c r="BD32" s="13">
        <v>260</v>
      </c>
      <c r="BE32" s="14" t="s">
        <v>492</v>
      </c>
      <c r="BF32" s="14">
        <v>8</v>
      </c>
      <c r="BG32" s="15">
        <f t="shared" si="66"/>
        <v>125</v>
      </c>
      <c r="BH32" s="23">
        <f t="shared" si="67"/>
        <v>2.2931999999999998E-2</v>
      </c>
      <c r="BI32" s="13" t="s">
        <v>473</v>
      </c>
      <c r="BJ32" s="139">
        <v>54</v>
      </c>
      <c r="BK32" s="138">
        <v>96</v>
      </c>
      <c r="BL32" s="13">
        <v>36.5</v>
      </c>
      <c r="BM32" s="21">
        <v>16</v>
      </c>
      <c r="BN32" s="16">
        <f t="shared" si="68"/>
        <v>5.25</v>
      </c>
      <c r="BO32" s="16">
        <f t="shared" si="69"/>
        <v>9.9338399999999979E-2</v>
      </c>
      <c r="BP32" s="17">
        <f t="shared" si="70"/>
        <v>5500</v>
      </c>
      <c r="BQ32" s="13" t="str">
        <f>VLOOKUP($AP32,[1]Item!$AL$2:$BX$192,BQ$1,FALSE)</f>
        <v>Writer Convent Premium  Mrp 32</v>
      </c>
      <c r="BR32" s="8" t="str">
        <f t="shared" si="29"/>
        <v>96.00X36.50</v>
      </c>
      <c r="BS32" s="8" t="str">
        <f t="shared" si="30"/>
        <v>Rulling-English-[180 x 240]</v>
      </c>
      <c r="BT32" s="8" t="str">
        <f t="shared" si="31"/>
        <v>Index-[180 x 240]</v>
      </c>
      <c r="BU32" s="76" t="s">
        <v>649</v>
      </c>
      <c r="BV32" s="109">
        <f t="shared" si="32"/>
        <v>0.25</v>
      </c>
      <c r="BW32" s="115" t="str">
        <f t="shared" si="9"/>
        <v>Trident-54gsm-37.80in-(96.00cm)-Reel-Super Line</v>
      </c>
      <c r="BX32" s="115" t="str">
        <f t="shared" si="10"/>
        <v>Trident-54gsm-37.80in-(96.00cm)-Reel-Super Line</v>
      </c>
      <c r="BY32" s="8" t="s">
        <v>541</v>
      </c>
      <c r="BZ32" s="8" t="s">
        <v>540</v>
      </c>
      <c r="CA32" s="115">
        <f t="shared" si="33"/>
        <v>36.5</v>
      </c>
      <c r="CB32" s="115">
        <f t="shared" si="34"/>
        <v>96</v>
      </c>
      <c r="CC32" s="115">
        <f t="shared" si="35"/>
        <v>14.37</v>
      </c>
      <c r="CD32" s="115">
        <f t="shared" si="36"/>
        <v>37.799999999999997</v>
      </c>
      <c r="CE32" s="5" t="s">
        <v>83</v>
      </c>
      <c r="CF32" s="8">
        <f t="shared" si="37"/>
        <v>54</v>
      </c>
      <c r="CG32" s="98" t="str">
        <f t="shared" si="38"/>
        <v>Trident</v>
      </c>
      <c r="CH32" s="99" t="str">
        <f>VLOOKUP(CG32,PaperMaster!$AA$1:$AB$10,2,FALSE)</f>
        <v>Super Line</v>
      </c>
      <c r="CI32" s="115">
        <f t="shared" si="11"/>
        <v>9.4619999999999997</v>
      </c>
      <c r="CJ32" s="115">
        <f t="shared" si="12"/>
        <v>5</v>
      </c>
      <c r="CK32" s="99">
        <v>70</v>
      </c>
      <c r="CL32" s="115" t="s">
        <v>76</v>
      </c>
      <c r="CM32" s="115">
        <v>1.35</v>
      </c>
      <c r="CN32" s="99" t="s">
        <v>576</v>
      </c>
      <c r="CO32" s="116" t="s">
        <v>577</v>
      </c>
      <c r="CP32" s="117" t="s">
        <v>578</v>
      </c>
      <c r="CQ32" s="99" t="s">
        <v>32</v>
      </c>
      <c r="CR32" s="99" t="s">
        <v>32</v>
      </c>
      <c r="CS32" s="99" t="s">
        <v>35</v>
      </c>
      <c r="CT32" s="99" t="s">
        <v>35</v>
      </c>
      <c r="CU32" s="8" t="s">
        <v>73</v>
      </c>
      <c r="CV32" s="8"/>
      <c r="CW32" s="8"/>
      <c r="CX32" s="8" t="str">
        <f t="shared" si="39"/>
        <v>*11103</v>
      </c>
      <c r="CY32" s="8" t="str">
        <f t="shared" si="40"/>
        <v>*06016</v>
      </c>
      <c r="CZ32" s="8" t="str">
        <f>VLOOKUP(BW32,PaperMaster!$AD$2:$BB$200,25,FALSE)</f>
        <v>*00034</v>
      </c>
      <c r="DA32" s="31" t="str">
        <f t="shared" si="41"/>
        <v>*00034</v>
      </c>
      <c r="DB32" s="31" t="str">
        <f t="shared" si="42"/>
        <v>*00006</v>
      </c>
      <c r="DC32" s="119" t="str">
        <f>VLOOKUP(AI32,UFG_Title!$C$3:$AD$49,28,FALSE)</f>
        <v>000264</v>
      </c>
      <c r="DD32" s="119"/>
      <c r="DE32" s="115" t="str">
        <f t="shared" si="43"/>
        <v>Board-260gsm-37.80X28.94in²-(96.00X73.50cm²)-18.35kg-WB</v>
      </c>
      <c r="DF32" s="115" t="str">
        <f t="shared" si="44"/>
        <v>Board-260gsm-37.80X28.94in²-(96.00X73.50cm²)-18.35kg-WB</v>
      </c>
      <c r="DG32" s="8" t="s">
        <v>1128</v>
      </c>
      <c r="DH32" s="8" t="str">
        <f t="shared" si="45"/>
        <v>B</v>
      </c>
      <c r="DI32" s="115">
        <f t="shared" si="46"/>
        <v>96</v>
      </c>
      <c r="DJ32" s="115">
        <f t="shared" si="47"/>
        <v>73.5</v>
      </c>
      <c r="DK32" s="115">
        <f t="shared" si="48"/>
        <v>37.799999999999997</v>
      </c>
      <c r="DL32" s="115">
        <f t="shared" si="49"/>
        <v>28.94</v>
      </c>
      <c r="DM32" s="5" t="s">
        <v>58</v>
      </c>
      <c r="DN32" s="8">
        <f t="shared" si="50"/>
        <v>260</v>
      </c>
      <c r="DO32" s="134" t="str">
        <f t="shared" si="51"/>
        <v>Board</v>
      </c>
      <c r="DP32" s="99" t="str">
        <f t="shared" si="52"/>
        <v>WB</v>
      </c>
      <c r="DQ32" s="115">
        <f t="shared" si="53"/>
        <v>18.350000000000001</v>
      </c>
      <c r="DR32" s="115">
        <f t="shared" si="54"/>
        <v>3</v>
      </c>
      <c r="DS32" s="99">
        <v>70</v>
      </c>
      <c r="DT32" s="115" t="s">
        <v>76</v>
      </c>
      <c r="DU32" s="115">
        <v>1.35</v>
      </c>
      <c r="DV32" s="99" t="s">
        <v>576</v>
      </c>
      <c r="DW32" s="116" t="s">
        <v>577</v>
      </c>
      <c r="DX32" s="117" t="s">
        <v>578</v>
      </c>
      <c r="DY32" s="99" t="s">
        <v>32</v>
      </c>
      <c r="DZ32" s="99" t="s">
        <v>32</v>
      </c>
      <c r="EA32" s="99" t="s">
        <v>35</v>
      </c>
      <c r="EB32" s="99" t="s">
        <v>35</v>
      </c>
      <c r="EC32" t="str">
        <f>VLOOKUP(DE32,PaperMaster!$BH$3:$CF$30,25,FALSE)</f>
        <v>*00006</v>
      </c>
      <c r="ED32" s="13" t="str">
        <f>VLOOKUP($AP32,[1]Item!$AL$2:$BX$192,ED$1,FALSE)</f>
        <v>Premium</v>
      </c>
      <c r="EE32">
        <f t="shared" si="55"/>
        <v>48</v>
      </c>
    </row>
    <row r="33" spans="1:135" x14ac:dyDescent="0.25">
      <c r="A33" s="83">
        <f t="shared" si="17"/>
        <v>31</v>
      </c>
      <c r="B33" s="76" t="s">
        <v>650</v>
      </c>
      <c r="C33" s="8" t="str">
        <f t="shared" si="18"/>
        <v>Writer Convent Premium  Mrp 32 [10 mm Squire (small)]</v>
      </c>
      <c r="D33" s="8" t="str">
        <f t="shared" si="19"/>
        <v>Writer Convent Premium  Mrp 32 [10 mm Squire (small)]</v>
      </c>
      <c r="E33" s="8" t="str">
        <f>VLOOKUP(AS33,DefaltMaster!$U$1:$AB$14,8,FALSE)</f>
        <v>*11103</v>
      </c>
      <c r="F33" s="8" t="str">
        <f>VLOOKUP(AX33,DefaltMaster!$H$1:$J$26,3,FALSE)</f>
        <v>*06016</v>
      </c>
      <c r="G33" s="110">
        <v>0</v>
      </c>
      <c r="H33" s="8">
        <v>0</v>
      </c>
      <c r="I33" s="8">
        <v>1031</v>
      </c>
      <c r="J33" s="8"/>
      <c r="K33" s="8" t="str">
        <f>VLOOKUP(AW33,DefaltMaster!$M$1:$N$60,2,FALSE)</f>
        <v>*05044</v>
      </c>
      <c r="L33" s="5" t="s">
        <v>522</v>
      </c>
      <c r="M33" s="8"/>
      <c r="N33" s="111" t="str">
        <f>AP33&amp;" ["&amp;AW33&amp;"]"</f>
        <v>Writer Convent Premium  Mrp 32 [10 mm Squire (small)]</v>
      </c>
      <c r="O33" s="111" t="s">
        <v>33</v>
      </c>
      <c r="P33" s="8"/>
      <c r="Q33" s="8" t="s">
        <v>32</v>
      </c>
      <c r="R33" s="8" t="s">
        <v>32</v>
      </c>
      <c r="S33" s="8" t="s">
        <v>32</v>
      </c>
      <c r="T33" s="8" t="s">
        <v>32</v>
      </c>
      <c r="U33" s="8" t="s">
        <v>32</v>
      </c>
      <c r="V33" s="8" t="s">
        <v>32</v>
      </c>
      <c r="W33" s="8" t="s">
        <v>34</v>
      </c>
      <c r="X33" s="76" t="s">
        <v>577</v>
      </c>
      <c r="Y33" s="112" t="s">
        <v>578</v>
      </c>
      <c r="Z33" s="8" t="s">
        <v>32</v>
      </c>
      <c r="AA33" s="8" t="s">
        <v>32</v>
      </c>
      <c r="AB33" s="8" t="s">
        <v>35</v>
      </c>
      <c r="AC33" s="8" t="s">
        <v>35</v>
      </c>
      <c r="AD33" s="113" t="str">
        <f t="shared" si="21"/>
        <v>000031</v>
      </c>
      <c r="AE33" s="113"/>
      <c r="AF33" s="106" t="str">
        <f t="shared" si="22"/>
        <v>Rulling-10 mm Squire (small)-[180 x 240]</v>
      </c>
      <c r="AG33" s="106" t="str">
        <f>VLOOKUP(AF33,UFG_Rulling!$C$1:$AD$38,28,FALSE)</f>
        <v>000217</v>
      </c>
      <c r="AH33" s="128" t="str">
        <f t="shared" si="23"/>
        <v>5.250</v>
      </c>
      <c r="AI33" s="114" t="str">
        <f t="shared" si="24"/>
        <v>Writer Convent Premium  Mrp 32 [Title]</v>
      </c>
      <c r="AJ33" s="114" t="str">
        <f>VLOOKUP(AI33,UFG_Title!$C$1:$AD$49,28,FALSE)</f>
        <v>000264</v>
      </c>
      <c r="AK33" s="107" t="str">
        <f t="shared" si="25"/>
        <v>0.125</v>
      </c>
      <c r="AL33" s="122" t="str">
        <f t="shared" si="4"/>
        <v>Index-[180 x 240]</v>
      </c>
      <c r="AM33" s="122" t="str">
        <f>IF(AV33&lt;&gt;"",VLOOKUP(AL33,UFG_Index!$C$1:$AD$17,28,FALSE),"")</f>
        <v>000234</v>
      </c>
      <c r="AN33" s="123" t="str">
        <f t="shared" si="26"/>
        <v>0.250</v>
      </c>
      <c r="AO33" s="129" t="str">
        <f t="shared" si="27"/>
        <v>0.250</v>
      </c>
      <c r="AP33" s="13" t="s">
        <v>421</v>
      </c>
      <c r="AQ33" s="13" t="s">
        <v>421</v>
      </c>
      <c r="AR33" s="13">
        <v>1000</v>
      </c>
      <c r="AS33" s="21" t="s">
        <v>440</v>
      </c>
      <c r="AT33" s="13">
        <v>84</v>
      </c>
      <c r="AU33" s="13">
        <v>4</v>
      </c>
      <c r="AV33" s="13" t="s">
        <v>450</v>
      </c>
      <c r="AW33" s="22" t="s">
        <v>1197</v>
      </c>
      <c r="AX33" s="22" t="s">
        <v>470</v>
      </c>
      <c r="AY33" s="13">
        <v>15</v>
      </c>
      <c r="AZ33" s="13">
        <v>75</v>
      </c>
      <c r="BA33" s="13" t="s">
        <v>1246</v>
      </c>
      <c r="BB33" s="21" t="s">
        <v>479</v>
      </c>
      <c r="BC33" s="13" t="s">
        <v>1245</v>
      </c>
      <c r="BD33" s="13">
        <v>260</v>
      </c>
      <c r="BE33" s="14" t="s">
        <v>492</v>
      </c>
      <c r="BF33" s="14">
        <v>8</v>
      </c>
      <c r="BG33" s="15">
        <f t="shared" si="66"/>
        <v>125</v>
      </c>
      <c r="BH33" s="23">
        <f t="shared" si="67"/>
        <v>2.2931999999999998E-2</v>
      </c>
      <c r="BI33" s="13" t="s">
        <v>473</v>
      </c>
      <c r="BJ33" s="139">
        <v>54</v>
      </c>
      <c r="BK33" s="138">
        <v>96</v>
      </c>
      <c r="BL33" s="13">
        <v>36.5</v>
      </c>
      <c r="BM33" s="21">
        <v>16</v>
      </c>
      <c r="BN33" s="16">
        <f t="shared" si="68"/>
        <v>5.25</v>
      </c>
      <c r="BO33" s="16">
        <f t="shared" si="69"/>
        <v>9.9338399999999979E-2</v>
      </c>
      <c r="BP33" s="17">
        <f t="shared" si="70"/>
        <v>5500</v>
      </c>
      <c r="BQ33" s="13" t="str">
        <f>VLOOKUP($AP33,[1]Item!$AL$2:$BX$192,BQ$1,FALSE)</f>
        <v>Writer Convent Premium  Mrp 32</v>
      </c>
      <c r="BR33" s="8" t="str">
        <f t="shared" si="29"/>
        <v>96.00X36.50</v>
      </c>
      <c r="BS33" s="8" t="str">
        <f t="shared" si="30"/>
        <v>Rulling-10 mm Squire (small)-[180 x 240]</v>
      </c>
      <c r="BT33" s="8" t="str">
        <f t="shared" si="31"/>
        <v>Index-[180 x 240]</v>
      </c>
      <c r="BU33" s="76" t="s">
        <v>650</v>
      </c>
      <c r="BV33" s="109">
        <f t="shared" si="32"/>
        <v>0.25</v>
      </c>
      <c r="BW33" s="115" t="str">
        <f t="shared" si="9"/>
        <v>Trident-54gsm-37.80in-(96.00cm)-Reel-Super Line</v>
      </c>
      <c r="BX33" s="115" t="str">
        <f t="shared" si="10"/>
        <v>Trident-54gsm-37.80in-(96.00cm)-Reel-Super Line</v>
      </c>
      <c r="BY33" s="8" t="s">
        <v>541</v>
      </c>
      <c r="BZ33" s="8" t="s">
        <v>540</v>
      </c>
      <c r="CA33" s="115">
        <f t="shared" si="33"/>
        <v>36.5</v>
      </c>
      <c r="CB33" s="115">
        <f t="shared" si="34"/>
        <v>96</v>
      </c>
      <c r="CC33" s="115">
        <f t="shared" si="35"/>
        <v>14.37</v>
      </c>
      <c r="CD33" s="115">
        <f t="shared" si="36"/>
        <v>37.799999999999997</v>
      </c>
      <c r="CE33" s="5" t="s">
        <v>83</v>
      </c>
      <c r="CF33" s="8">
        <f t="shared" si="37"/>
        <v>54</v>
      </c>
      <c r="CG33" s="98" t="str">
        <f t="shared" si="38"/>
        <v>Trident</v>
      </c>
      <c r="CH33" s="99" t="str">
        <f>VLOOKUP(CG33,PaperMaster!$AA$1:$AB$10,2,FALSE)</f>
        <v>Super Line</v>
      </c>
      <c r="CI33" s="115">
        <f t="shared" si="11"/>
        <v>9.4619999999999997</v>
      </c>
      <c r="CJ33" s="115">
        <f t="shared" si="12"/>
        <v>5</v>
      </c>
      <c r="CK33" s="99">
        <v>70</v>
      </c>
      <c r="CL33" s="115" t="s">
        <v>76</v>
      </c>
      <c r="CM33" s="115">
        <v>1.35</v>
      </c>
      <c r="CN33" s="99" t="s">
        <v>576</v>
      </c>
      <c r="CO33" s="116" t="s">
        <v>577</v>
      </c>
      <c r="CP33" s="117" t="s">
        <v>578</v>
      </c>
      <c r="CQ33" s="99" t="s">
        <v>32</v>
      </c>
      <c r="CR33" s="99" t="s">
        <v>32</v>
      </c>
      <c r="CS33" s="99" t="s">
        <v>35</v>
      </c>
      <c r="CT33" s="99" t="s">
        <v>35</v>
      </c>
      <c r="CU33" s="8" t="s">
        <v>73</v>
      </c>
      <c r="CV33" s="8"/>
      <c r="CW33" s="8"/>
      <c r="CX33" s="8" t="str">
        <f t="shared" si="39"/>
        <v>*11103</v>
      </c>
      <c r="CY33" s="8" t="str">
        <f t="shared" si="40"/>
        <v>*06016</v>
      </c>
      <c r="CZ33" s="8" t="str">
        <f>VLOOKUP(BW33,PaperMaster!$AD$2:$BB$200,25,FALSE)</f>
        <v>*00034</v>
      </c>
      <c r="DA33" s="31" t="str">
        <f t="shared" si="41"/>
        <v>*00034</v>
      </c>
      <c r="DB33" s="31" t="str">
        <f t="shared" si="42"/>
        <v>*00006</v>
      </c>
      <c r="DC33" s="119" t="str">
        <f>VLOOKUP(AI33,UFG_Title!$C$3:$AD$49,28,FALSE)</f>
        <v>000264</v>
      </c>
      <c r="DD33" s="119"/>
      <c r="DE33" s="115" t="str">
        <f t="shared" si="43"/>
        <v>Board-260gsm-37.80X28.94in²-(96.00X73.50cm²)-18.35kg-WB</v>
      </c>
      <c r="DF33" s="115" t="str">
        <f t="shared" si="44"/>
        <v>Board-260gsm-37.80X28.94in²-(96.00X73.50cm²)-18.35kg-WB</v>
      </c>
      <c r="DG33" s="8" t="s">
        <v>1128</v>
      </c>
      <c r="DH33" s="8" t="str">
        <f t="shared" si="45"/>
        <v>B</v>
      </c>
      <c r="DI33" s="115">
        <f t="shared" si="46"/>
        <v>96</v>
      </c>
      <c r="DJ33" s="115">
        <f t="shared" si="47"/>
        <v>73.5</v>
      </c>
      <c r="DK33" s="115">
        <f t="shared" si="48"/>
        <v>37.799999999999997</v>
      </c>
      <c r="DL33" s="115">
        <f t="shared" si="49"/>
        <v>28.94</v>
      </c>
      <c r="DM33" s="5" t="s">
        <v>58</v>
      </c>
      <c r="DN33" s="8">
        <f t="shared" si="50"/>
        <v>260</v>
      </c>
      <c r="DO33" s="134" t="str">
        <f t="shared" si="51"/>
        <v>Board</v>
      </c>
      <c r="DP33" s="99" t="str">
        <f t="shared" si="52"/>
        <v>WB</v>
      </c>
      <c r="DQ33" s="115">
        <f t="shared" si="53"/>
        <v>18.350000000000001</v>
      </c>
      <c r="DR33" s="115">
        <f t="shared" si="54"/>
        <v>3</v>
      </c>
      <c r="DS33" s="99">
        <v>70</v>
      </c>
      <c r="DT33" s="115" t="s">
        <v>76</v>
      </c>
      <c r="DU33" s="115">
        <v>1.35</v>
      </c>
      <c r="DV33" s="99" t="s">
        <v>576</v>
      </c>
      <c r="DW33" s="116" t="s">
        <v>577</v>
      </c>
      <c r="DX33" s="117" t="s">
        <v>578</v>
      </c>
      <c r="DY33" s="99" t="s">
        <v>32</v>
      </c>
      <c r="DZ33" s="99" t="s">
        <v>32</v>
      </c>
      <c r="EA33" s="99" t="s">
        <v>35</v>
      </c>
      <c r="EB33" s="99" t="s">
        <v>35</v>
      </c>
      <c r="EC33" t="str">
        <f>VLOOKUP(DE33,PaperMaster!$BH$3:$CF$30,25,FALSE)</f>
        <v>*00006</v>
      </c>
      <c r="ED33" s="13" t="str">
        <f>VLOOKUP($AP33,[1]Item!$AL$2:$BX$192,ED$1,FALSE)</f>
        <v>Premium</v>
      </c>
      <c r="EE33">
        <f t="shared" si="55"/>
        <v>53</v>
      </c>
    </row>
    <row r="34" spans="1:135" x14ac:dyDescent="0.25">
      <c r="A34" s="83">
        <f t="shared" si="17"/>
        <v>32</v>
      </c>
      <c r="B34" s="76" t="s">
        <v>651</v>
      </c>
      <c r="C34" s="8" t="str">
        <f t="shared" si="18"/>
        <v>Writer Convent Premium  Mrp 32 [12 mm Squire ( Medium)]</v>
      </c>
      <c r="D34" s="8" t="str">
        <f t="shared" si="19"/>
        <v>Writer Convent Premium  Mrp 32 [12 mm Squire ( Medium)]</v>
      </c>
      <c r="E34" s="8" t="str">
        <f>VLOOKUP(AS34,DefaltMaster!$U$1:$AB$14,8,FALSE)</f>
        <v>*11103</v>
      </c>
      <c r="F34" s="8" t="str">
        <f>VLOOKUP(AX34,DefaltMaster!$H$1:$J$26,3,FALSE)</f>
        <v>*06016</v>
      </c>
      <c r="G34" s="110">
        <v>0</v>
      </c>
      <c r="H34" s="8">
        <v>0</v>
      </c>
      <c r="I34" s="8">
        <v>1032</v>
      </c>
      <c r="J34" s="8"/>
      <c r="K34" s="8" t="str">
        <f>VLOOKUP(AW34,DefaltMaster!$M$1:$N$60,2,FALSE)</f>
        <v>*05045</v>
      </c>
      <c r="L34" s="5" t="s">
        <v>522</v>
      </c>
      <c r="M34" s="8"/>
      <c r="N34" s="111" t="str">
        <f t="shared" ref="N34" si="71">AP34&amp;" ["&amp;AW34&amp;"]"</f>
        <v>Writer Convent Premium  Mrp 32 [12 mm Squire ( Medium)]</v>
      </c>
      <c r="O34" s="111" t="s">
        <v>33</v>
      </c>
      <c r="P34" s="8"/>
      <c r="Q34" s="8" t="s">
        <v>32</v>
      </c>
      <c r="R34" s="8" t="s">
        <v>32</v>
      </c>
      <c r="S34" s="8" t="s">
        <v>32</v>
      </c>
      <c r="T34" s="8" t="s">
        <v>32</v>
      </c>
      <c r="U34" s="8" t="s">
        <v>32</v>
      </c>
      <c r="V34" s="8" t="s">
        <v>32</v>
      </c>
      <c r="W34" s="8" t="s">
        <v>34</v>
      </c>
      <c r="X34" s="76" t="s">
        <v>577</v>
      </c>
      <c r="Y34" s="112" t="s">
        <v>578</v>
      </c>
      <c r="Z34" s="8" t="s">
        <v>32</v>
      </c>
      <c r="AA34" s="8" t="s">
        <v>32</v>
      </c>
      <c r="AB34" s="8" t="s">
        <v>35</v>
      </c>
      <c r="AC34" s="8" t="s">
        <v>35</v>
      </c>
      <c r="AD34" s="113" t="str">
        <f t="shared" si="21"/>
        <v>000032</v>
      </c>
      <c r="AE34" s="113"/>
      <c r="AF34" s="106" t="str">
        <f t="shared" si="22"/>
        <v>Rulling-12 mm Squire ( Medium)-[180 x 240]</v>
      </c>
      <c r="AG34" s="106" t="str">
        <f>VLOOKUP(AF34,UFG_Rulling!$C$1:$AD$38,28,FALSE)</f>
        <v>000218</v>
      </c>
      <c r="AH34" s="128" t="str">
        <f t="shared" si="23"/>
        <v>5.250</v>
      </c>
      <c r="AI34" s="114" t="str">
        <f t="shared" si="24"/>
        <v>Writer Convent Premium  Mrp 32 [Title]</v>
      </c>
      <c r="AJ34" s="114" t="str">
        <f>VLOOKUP(AI34,UFG_Title!$C$1:$AD$49,28,FALSE)</f>
        <v>000264</v>
      </c>
      <c r="AK34" s="107" t="str">
        <f t="shared" si="25"/>
        <v>0.125</v>
      </c>
      <c r="AL34" s="122" t="str">
        <f t="shared" si="4"/>
        <v>Index-[180 x 240]</v>
      </c>
      <c r="AM34" s="122" t="str">
        <f>IF(AV34&lt;&gt;"",VLOOKUP(AL34,UFG_Index!$C$1:$AD$17,28,FALSE),"")</f>
        <v>000234</v>
      </c>
      <c r="AN34" s="123" t="str">
        <f t="shared" si="26"/>
        <v>0.250</v>
      </c>
      <c r="AO34" s="129" t="str">
        <f t="shared" si="27"/>
        <v>0.250</v>
      </c>
      <c r="AP34" s="13" t="s">
        <v>421</v>
      </c>
      <c r="AQ34" s="13" t="s">
        <v>421</v>
      </c>
      <c r="AR34" s="13">
        <v>1000</v>
      </c>
      <c r="AS34" s="21" t="s">
        <v>440</v>
      </c>
      <c r="AT34" s="13">
        <v>84</v>
      </c>
      <c r="AU34" s="13">
        <v>4</v>
      </c>
      <c r="AV34" s="13" t="s">
        <v>450</v>
      </c>
      <c r="AW34" s="22" t="s">
        <v>1198</v>
      </c>
      <c r="AX34" s="22" t="s">
        <v>470</v>
      </c>
      <c r="AY34" s="13">
        <v>15</v>
      </c>
      <c r="AZ34" s="13">
        <v>75</v>
      </c>
      <c r="BA34" s="13" t="s">
        <v>1246</v>
      </c>
      <c r="BB34" s="21" t="s">
        <v>479</v>
      </c>
      <c r="BC34" s="13" t="s">
        <v>1245</v>
      </c>
      <c r="BD34" s="13">
        <v>260</v>
      </c>
      <c r="BE34" s="14" t="s">
        <v>492</v>
      </c>
      <c r="BF34" s="14">
        <v>8</v>
      </c>
      <c r="BG34" s="15">
        <f t="shared" si="66"/>
        <v>125</v>
      </c>
      <c r="BH34" s="23">
        <f t="shared" si="67"/>
        <v>2.2931999999999998E-2</v>
      </c>
      <c r="BI34" s="13" t="s">
        <v>473</v>
      </c>
      <c r="BJ34" s="139">
        <v>54</v>
      </c>
      <c r="BK34" s="138">
        <v>96</v>
      </c>
      <c r="BL34" s="13">
        <v>36.5</v>
      </c>
      <c r="BM34" s="21">
        <v>16</v>
      </c>
      <c r="BN34" s="16">
        <f t="shared" si="68"/>
        <v>5.25</v>
      </c>
      <c r="BO34" s="16">
        <f t="shared" si="69"/>
        <v>9.9338399999999979E-2</v>
      </c>
      <c r="BP34" s="17">
        <f t="shared" si="70"/>
        <v>5500</v>
      </c>
      <c r="BQ34" s="13" t="str">
        <f>VLOOKUP($AP34,[1]Item!$AL$2:$BX$192,BQ$1,FALSE)</f>
        <v>Writer Convent Premium  Mrp 32</v>
      </c>
      <c r="BR34" s="8" t="str">
        <f t="shared" si="29"/>
        <v>96.00X36.50</v>
      </c>
      <c r="BS34" s="8" t="str">
        <f t="shared" si="30"/>
        <v>Rulling-12 mm Squire ( Medium)-[180 x 240]</v>
      </c>
      <c r="BT34" s="8" t="str">
        <f t="shared" si="31"/>
        <v>Index-[180 x 240]</v>
      </c>
      <c r="BU34" s="76" t="s">
        <v>651</v>
      </c>
      <c r="BV34" s="109">
        <f t="shared" si="32"/>
        <v>0.25</v>
      </c>
      <c r="BW34" s="115" t="str">
        <f t="shared" si="9"/>
        <v>Trident-54gsm-37.80in-(96.00cm)-Reel-Super Line</v>
      </c>
      <c r="BX34" s="115" t="str">
        <f t="shared" si="10"/>
        <v>Trident-54gsm-37.80in-(96.00cm)-Reel-Super Line</v>
      </c>
      <c r="BY34" s="8" t="s">
        <v>541</v>
      </c>
      <c r="BZ34" s="8" t="s">
        <v>540</v>
      </c>
      <c r="CA34" s="115">
        <f t="shared" si="33"/>
        <v>36.5</v>
      </c>
      <c r="CB34" s="115">
        <f t="shared" si="34"/>
        <v>96</v>
      </c>
      <c r="CC34" s="115">
        <f t="shared" si="35"/>
        <v>14.37</v>
      </c>
      <c r="CD34" s="115">
        <f t="shared" si="36"/>
        <v>37.799999999999997</v>
      </c>
      <c r="CE34" s="5" t="s">
        <v>83</v>
      </c>
      <c r="CF34" s="8">
        <f t="shared" si="37"/>
        <v>54</v>
      </c>
      <c r="CG34" s="98" t="str">
        <f t="shared" si="38"/>
        <v>Trident</v>
      </c>
      <c r="CH34" s="99" t="str">
        <f>VLOOKUP(CG34,PaperMaster!$AA$1:$AB$10,2,FALSE)</f>
        <v>Super Line</v>
      </c>
      <c r="CI34" s="115">
        <f t="shared" si="11"/>
        <v>9.4619999999999997</v>
      </c>
      <c r="CJ34" s="115">
        <f t="shared" si="12"/>
        <v>5</v>
      </c>
      <c r="CK34" s="99">
        <v>70</v>
      </c>
      <c r="CL34" s="115" t="s">
        <v>76</v>
      </c>
      <c r="CM34" s="115">
        <v>1.35</v>
      </c>
      <c r="CN34" s="99" t="s">
        <v>576</v>
      </c>
      <c r="CO34" s="116" t="s">
        <v>577</v>
      </c>
      <c r="CP34" s="117" t="s">
        <v>578</v>
      </c>
      <c r="CQ34" s="99" t="s">
        <v>32</v>
      </c>
      <c r="CR34" s="99" t="s">
        <v>32</v>
      </c>
      <c r="CS34" s="99" t="s">
        <v>35</v>
      </c>
      <c r="CT34" s="99" t="s">
        <v>35</v>
      </c>
      <c r="CU34" s="8" t="s">
        <v>73</v>
      </c>
      <c r="CV34" s="8"/>
      <c r="CW34" s="8"/>
      <c r="CX34" s="8" t="str">
        <f t="shared" si="39"/>
        <v>*11103</v>
      </c>
      <c r="CY34" s="8" t="str">
        <f t="shared" si="40"/>
        <v>*06016</v>
      </c>
      <c r="CZ34" s="8" t="str">
        <f>VLOOKUP(BW34,PaperMaster!$AD$2:$BB$200,25,FALSE)</f>
        <v>*00034</v>
      </c>
      <c r="DA34" s="31" t="str">
        <f t="shared" si="41"/>
        <v>*00034</v>
      </c>
      <c r="DB34" s="31" t="str">
        <f t="shared" si="42"/>
        <v>*00006</v>
      </c>
      <c r="DC34" s="119" t="str">
        <f>VLOOKUP(AI34,UFG_Title!$C$3:$AD$49,28,FALSE)</f>
        <v>000264</v>
      </c>
      <c r="DD34" s="119"/>
      <c r="DE34" s="115" t="str">
        <f t="shared" si="43"/>
        <v>Board-260gsm-37.80X28.94in²-(96.00X73.50cm²)-18.35kg-WB</v>
      </c>
      <c r="DF34" s="115" t="str">
        <f t="shared" si="44"/>
        <v>Board-260gsm-37.80X28.94in²-(96.00X73.50cm²)-18.35kg-WB</v>
      </c>
      <c r="DG34" s="8" t="s">
        <v>1128</v>
      </c>
      <c r="DH34" s="8" t="str">
        <f t="shared" si="45"/>
        <v>B</v>
      </c>
      <c r="DI34" s="115">
        <f t="shared" si="46"/>
        <v>96</v>
      </c>
      <c r="DJ34" s="115">
        <f t="shared" si="47"/>
        <v>73.5</v>
      </c>
      <c r="DK34" s="115">
        <f t="shared" si="48"/>
        <v>37.799999999999997</v>
      </c>
      <c r="DL34" s="115">
        <f t="shared" si="49"/>
        <v>28.94</v>
      </c>
      <c r="DM34" s="5" t="s">
        <v>58</v>
      </c>
      <c r="DN34" s="8">
        <f t="shared" si="50"/>
        <v>260</v>
      </c>
      <c r="DO34" s="134" t="str">
        <f t="shared" si="51"/>
        <v>Board</v>
      </c>
      <c r="DP34" s="99" t="str">
        <f t="shared" si="52"/>
        <v>WB</v>
      </c>
      <c r="DQ34" s="115">
        <f t="shared" si="53"/>
        <v>18.350000000000001</v>
      </c>
      <c r="DR34" s="115">
        <f t="shared" si="54"/>
        <v>3</v>
      </c>
      <c r="DS34" s="99">
        <v>70</v>
      </c>
      <c r="DT34" s="115" t="s">
        <v>76</v>
      </c>
      <c r="DU34" s="115">
        <v>1.35</v>
      </c>
      <c r="DV34" s="99" t="s">
        <v>576</v>
      </c>
      <c r="DW34" s="116" t="s">
        <v>577</v>
      </c>
      <c r="DX34" s="117" t="s">
        <v>578</v>
      </c>
      <c r="DY34" s="99" t="s">
        <v>32</v>
      </c>
      <c r="DZ34" s="99" t="s">
        <v>32</v>
      </c>
      <c r="EA34" s="99" t="s">
        <v>35</v>
      </c>
      <c r="EB34" s="99" t="s">
        <v>35</v>
      </c>
      <c r="EC34" t="str">
        <f>VLOOKUP(DE34,PaperMaster!$BH$3:$CF$30,25,FALSE)</f>
        <v>*00006</v>
      </c>
      <c r="ED34" s="13" t="str">
        <f>VLOOKUP($AP34,[1]Item!$AL$2:$BX$192,ED$1,FALSE)</f>
        <v>Premium</v>
      </c>
      <c r="EE34">
        <f t="shared" si="55"/>
        <v>55</v>
      </c>
    </row>
    <row r="35" spans="1:135" x14ac:dyDescent="0.25">
      <c r="A35" s="83">
        <f t="shared" si="17"/>
        <v>33</v>
      </c>
      <c r="B35" s="76" t="s">
        <v>652</v>
      </c>
      <c r="C35" s="8" t="str">
        <f t="shared" si="18"/>
        <v>Writer Convent Premium  Mrp 32 [18 mm Squire (Big)]-84 page</v>
      </c>
      <c r="D35" s="8" t="str">
        <f t="shared" si="19"/>
        <v>Writer Convent Premium  Mrp 32 [18 mm Squire (Big)]-84 page</v>
      </c>
      <c r="E35" s="8" t="str">
        <f>VLOOKUP(AS35,DefaltMaster!$U$1:$AB$14,8,FALSE)</f>
        <v>*11103</v>
      </c>
      <c r="F35" s="8" t="str">
        <f>VLOOKUP(AX35,DefaltMaster!$H$1:$J$26,3,FALSE)</f>
        <v>*06016</v>
      </c>
      <c r="G35" s="110">
        <v>0</v>
      </c>
      <c r="H35" s="8">
        <v>0</v>
      </c>
      <c r="I35" s="8">
        <v>1033</v>
      </c>
      <c r="J35" s="8"/>
      <c r="K35" s="8" t="str">
        <f>VLOOKUP(AW35,DefaltMaster!$M$1:$N$60,2,FALSE)</f>
        <v>*05046</v>
      </c>
      <c r="L35" s="5" t="s">
        <v>522</v>
      </c>
      <c r="M35" s="8"/>
      <c r="N35" s="111" t="str">
        <f t="shared" si="20"/>
        <v>Writer Convent Premium  Mrp 32 [18 mm Squire (Big)]-84 page</v>
      </c>
      <c r="O35" s="111" t="s">
        <v>33</v>
      </c>
      <c r="P35" s="8"/>
      <c r="Q35" s="8" t="s">
        <v>32</v>
      </c>
      <c r="R35" s="8" t="s">
        <v>32</v>
      </c>
      <c r="S35" s="8" t="s">
        <v>32</v>
      </c>
      <c r="T35" s="8" t="s">
        <v>32</v>
      </c>
      <c r="U35" s="8" t="s">
        <v>32</v>
      </c>
      <c r="V35" s="8" t="s">
        <v>32</v>
      </c>
      <c r="W35" s="8" t="s">
        <v>34</v>
      </c>
      <c r="X35" s="76" t="s">
        <v>577</v>
      </c>
      <c r="Y35" s="112" t="s">
        <v>578</v>
      </c>
      <c r="Z35" s="8" t="s">
        <v>32</v>
      </c>
      <c r="AA35" s="8" t="s">
        <v>32</v>
      </c>
      <c r="AB35" s="8" t="s">
        <v>35</v>
      </c>
      <c r="AC35" s="8" t="s">
        <v>35</v>
      </c>
      <c r="AD35" s="113" t="str">
        <f t="shared" si="21"/>
        <v>000033</v>
      </c>
      <c r="AE35" s="113"/>
      <c r="AF35" s="106" t="str">
        <f t="shared" si="22"/>
        <v>Rulling-18 mm Squire (Big)-[180 x 240]</v>
      </c>
      <c r="AG35" s="106" t="str">
        <f>VLOOKUP(AF35,UFG_Rulling!$C$1:$AD$38,28,FALSE)</f>
        <v>000219</v>
      </c>
      <c r="AH35" s="128" t="str">
        <f t="shared" si="23"/>
        <v>5.250</v>
      </c>
      <c r="AI35" s="114" t="str">
        <f t="shared" si="24"/>
        <v>Writer Convent Premium  Mrp 32 [Title]</v>
      </c>
      <c r="AJ35" s="114" t="str">
        <f>VLOOKUP(AI35,UFG_Title!$C$1:$AD$49,28,FALSE)</f>
        <v>000264</v>
      </c>
      <c r="AK35" s="107" t="str">
        <f t="shared" si="25"/>
        <v>0.125</v>
      </c>
      <c r="AL35" s="122" t="str">
        <f t="shared" si="4"/>
        <v>Index-[180 x 240]</v>
      </c>
      <c r="AM35" s="122" t="str">
        <f>IF(AV35&lt;&gt;"",VLOOKUP(AL35,UFG_Index!$C$1:$AD$17,28,FALSE),"")</f>
        <v>000234</v>
      </c>
      <c r="AN35" s="123" t="str">
        <f t="shared" si="26"/>
        <v>0.250</v>
      </c>
      <c r="AO35" s="129" t="str">
        <f t="shared" si="27"/>
        <v>0.250</v>
      </c>
      <c r="AP35" s="13" t="s">
        <v>421</v>
      </c>
      <c r="AQ35" s="13" t="s">
        <v>421</v>
      </c>
      <c r="AR35" s="13">
        <v>1000</v>
      </c>
      <c r="AS35" s="21" t="s">
        <v>440</v>
      </c>
      <c r="AT35" s="13">
        <v>84</v>
      </c>
      <c r="AU35" s="13">
        <v>4</v>
      </c>
      <c r="AV35" s="13" t="s">
        <v>450</v>
      </c>
      <c r="AW35" s="22" t="s">
        <v>1199</v>
      </c>
      <c r="AX35" s="22" t="s">
        <v>470</v>
      </c>
      <c r="AY35" s="13">
        <v>15</v>
      </c>
      <c r="AZ35" s="13">
        <v>75</v>
      </c>
      <c r="BA35" s="13" t="s">
        <v>1246</v>
      </c>
      <c r="BB35" s="21" t="s">
        <v>479</v>
      </c>
      <c r="BC35" s="13" t="s">
        <v>1245</v>
      </c>
      <c r="BD35" s="13">
        <v>260</v>
      </c>
      <c r="BE35" s="14" t="s">
        <v>492</v>
      </c>
      <c r="BF35" s="14">
        <v>8</v>
      </c>
      <c r="BG35" s="15">
        <f t="shared" si="66"/>
        <v>125</v>
      </c>
      <c r="BH35" s="23">
        <f t="shared" si="67"/>
        <v>2.2931999999999998E-2</v>
      </c>
      <c r="BI35" s="13" t="s">
        <v>473</v>
      </c>
      <c r="BJ35" s="139">
        <v>54</v>
      </c>
      <c r="BK35" s="138">
        <v>96</v>
      </c>
      <c r="BL35" s="13">
        <v>36.5</v>
      </c>
      <c r="BM35" s="21">
        <v>16</v>
      </c>
      <c r="BN35" s="16">
        <f t="shared" si="68"/>
        <v>5.25</v>
      </c>
      <c r="BO35" s="16">
        <f t="shared" si="69"/>
        <v>9.9338399999999979E-2</v>
      </c>
      <c r="BP35" s="17">
        <f t="shared" si="70"/>
        <v>5500</v>
      </c>
      <c r="BQ35" s="13" t="str">
        <f>VLOOKUP($AP35,[1]Item!$AL$2:$BX$192,BQ$1,FALSE)</f>
        <v>Writer Convent Premium  Mrp 32</v>
      </c>
      <c r="BR35" s="8" t="str">
        <f t="shared" si="29"/>
        <v>96.00X36.50</v>
      </c>
      <c r="BS35" s="8" t="str">
        <f t="shared" si="30"/>
        <v>Rulling-18 mm Squire (Big)-[180 x 240]</v>
      </c>
      <c r="BT35" s="8" t="str">
        <f t="shared" si="31"/>
        <v>Index-[180 x 240]</v>
      </c>
      <c r="BU35" s="76" t="s">
        <v>652</v>
      </c>
      <c r="BV35" s="109">
        <f t="shared" si="32"/>
        <v>0.25</v>
      </c>
      <c r="BW35" s="115" t="str">
        <f t="shared" si="9"/>
        <v>Trident-54gsm-37.80in-(96.00cm)-Reel-Super Line</v>
      </c>
      <c r="BX35" s="115" t="str">
        <f t="shared" si="10"/>
        <v>Trident-54gsm-37.80in-(96.00cm)-Reel-Super Line</v>
      </c>
      <c r="BY35" s="8" t="s">
        <v>541</v>
      </c>
      <c r="BZ35" s="8" t="s">
        <v>540</v>
      </c>
      <c r="CA35" s="115">
        <f t="shared" si="33"/>
        <v>36.5</v>
      </c>
      <c r="CB35" s="115">
        <f t="shared" si="34"/>
        <v>96</v>
      </c>
      <c r="CC35" s="115">
        <f t="shared" si="35"/>
        <v>14.37</v>
      </c>
      <c r="CD35" s="115">
        <f t="shared" si="36"/>
        <v>37.799999999999997</v>
      </c>
      <c r="CE35" s="5" t="s">
        <v>83</v>
      </c>
      <c r="CF35" s="8">
        <f t="shared" si="37"/>
        <v>54</v>
      </c>
      <c r="CG35" s="98" t="str">
        <f t="shared" si="38"/>
        <v>Trident</v>
      </c>
      <c r="CH35" s="99" t="str">
        <f>VLOOKUP(CG35,PaperMaster!$AA$1:$AB$10,2,FALSE)</f>
        <v>Super Line</v>
      </c>
      <c r="CI35" s="115">
        <f t="shared" si="11"/>
        <v>9.4619999999999997</v>
      </c>
      <c r="CJ35" s="115">
        <f t="shared" si="12"/>
        <v>5</v>
      </c>
      <c r="CK35" s="99">
        <v>70</v>
      </c>
      <c r="CL35" s="115" t="s">
        <v>76</v>
      </c>
      <c r="CM35" s="115">
        <v>1.35</v>
      </c>
      <c r="CN35" s="99" t="s">
        <v>576</v>
      </c>
      <c r="CO35" s="116" t="s">
        <v>577</v>
      </c>
      <c r="CP35" s="117" t="s">
        <v>578</v>
      </c>
      <c r="CQ35" s="99" t="s">
        <v>32</v>
      </c>
      <c r="CR35" s="99" t="s">
        <v>32</v>
      </c>
      <c r="CS35" s="99" t="s">
        <v>35</v>
      </c>
      <c r="CT35" s="99" t="s">
        <v>35</v>
      </c>
      <c r="CU35" s="8" t="s">
        <v>73</v>
      </c>
      <c r="CV35" s="8"/>
      <c r="CW35" s="8"/>
      <c r="CX35" s="8" t="str">
        <f t="shared" si="39"/>
        <v>*11103</v>
      </c>
      <c r="CY35" s="8" t="str">
        <f t="shared" si="40"/>
        <v>*06016</v>
      </c>
      <c r="CZ35" s="8" t="str">
        <f>VLOOKUP(BW35,PaperMaster!$AD$2:$BB$200,25,FALSE)</f>
        <v>*00034</v>
      </c>
      <c r="DA35" s="31" t="str">
        <f t="shared" si="41"/>
        <v>*00034</v>
      </c>
      <c r="DB35" s="31" t="str">
        <f t="shared" si="42"/>
        <v>*00006</v>
      </c>
      <c r="DC35" s="119" t="str">
        <f>VLOOKUP(AI35,UFG_Title!$C$3:$AD$49,28,FALSE)</f>
        <v>000264</v>
      </c>
      <c r="DD35" s="119"/>
      <c r="DE35" s="115" t="str">
        <f t="shared" si="43"/>
        <v>Board-260gsm-37.80X28.94in²-(96.00X73.50cm²)-18.35kg-WB</v>
      </c>
      <c r="DF35" s="115" t="str">
        <f t="shared" si="44"/>
        <v>Board-260gsm-37.80X28.94in²-(96.00X73.50cm²)-18.35kg-WB</v>
      </c>
      <c r="DG35" s="8" t="s">
        <v>1128</v>
      </c>
      <c r="DH35" s="8" t="str">
        <f t="shared" si="45"/>
        <v>B</v>
      </c>
      <c r="DI35" s="115">
        <f t="shared" si="46"/>
        <v>96</v>
      </c>
      <c r="DJ35" s="115">
        <f t="shared" si="47"/>
        <v>73.5</v>
      </c>
      <c r="DK35" s="115">
        <f t="shared" si="48"/>
        <v>37.799999999999997</v>
      </c>
      <c r="DL35" s="115">
        <f t="shared" si="49"/>
        <v>28.94</v>
      </c>
      <c r="DM35" s="5" t="s">
        <v>58</v>
      </c>
      <c r="DN35" s="8">
        <f t="shared" si="50"/>
        <v>260</v>
      </c>
      <c r="DO35" s="134" t="str">
        <f t="shared" si="51"/>
        <v>Board</v>
      </c>
      <c r="DP35" s="99" t="str">
        <f t="shared" si="52"/>
        <v>WB</v>
      </c>
      <c r="DQ35" s="115">
        <f t="shared" si="53"/>
        <v>18.350000000000001</v>
      </c>
      <c r="DR35" s="115">
        <f t="shared" si="54"/>
        <v>3</v>
      </c>
      <c r="DS35" s="99">
        <v>70</v>
      </c>
      <c r="DT35" s="115" t="s">
        <v>76</v>
      </c>
      <c r="DU35" s="115">
        <v>1.35</v>
      </c>
      <c r="DV35" s="99" t="s">
        <v>576</v>
      </c>
      <c r="DW35" s="116" t="s">
        <v>577</v>
      </c>
      <c r="DX35" s="117" t="s">
        <v>578</v>
      </c>
      <c r="DY35" s="99" t="s">
        <v>32</v>
      </c>
      <c r="DZ35" s="99" t="s">
        <v>32</v>
      </c>
      <c r="EA35" s="99" t="s">
        <v>35</v>
      </c>
      <c r="EB35" s="99" t="s">
        <v>35</v>
      </c>
      <c r="EC35" t="str">
        <f>VLOOKUP(DE35,PaperMaster!$BH$3:$CF$30,25,FALSE)</f>
        <v>*00006</v>
      </c>
      <c r="ED35" s="13" t="str">
        <f>VLOOKUP($AP35,[1]Item!$AL$2:$BX$192,ED$1,FALSE)</f>
        <v>Premium</v>
      </c>
      <c r="EE35">
        <f t="shared" si="55"/>
        <v>59</v>
      </c>
    </row>
    <row r="36" spans="1:135" x14ac:dyDescent="0.25">
      <c r="A36" s="83">
        <f t="shared" si="17"/>
        <v>34</v>
      </c>
      <c r="B36" s="76" t="s">
        <v>653</v>
      </c>
      <c r="C36" s="8" t="str">
        <f t="shared" si="18"/>
        <v>Writer Convent Premium  Mrp 32 [Hindi /Geometry]-84 page</v>
      </c>
      <c r="D36" s="8" t="str">
        <f t="shared" si="19"/>
        <v>Writer Convent Premium  Mrp 32 [Hindi /Geometry]-84 page</v>
      </c>
      <c r="E36" s="8" t="str">
        <f>VLOOKUP(AS36,DefaltMaster!$U$1:$AB$14,8,FALSE)</f>
        <v>*11103</v>
      </c>
      <c r="F36" s="8" t="str">
        <f>VLOOKUP(AX36,DefaltMaster!$H$1:$J$26,3,FALSE)</f>
        <v>*06016</v>
      </c>
      <c r="G36" s="110">
        <v>0</v>
      </c>
      <c r="H36" s="8">
        <v>0</v>
      </c>
      <c r="I36" s="8">
        <v>1034</v>
      </c>
      <c r="J36" s="8"/>
      <c r="K36" s="8" t="str">
        <f>VLOOKUP(AW36,DefaltMaster!$M$1:$N$60,2,FALSE)</f>
        <v>*05033</v>
      </c>
      <c r="L36" s="5" t="s">
        <v>522</v>
      </c>
      <c r="M36" s="8"/>
      <c r="N36" s="111" t="str">
        <f t="shared" si="20"/>
        <v>Writer Convent Premium  Mrp 32 [Hindi /Geometry]-84 page</v>
      </c>
      <c r="O36" s="111" t="s">
        <v>33</v>
      </c>
      <c r="P36" s="8"/>
      <c r="Q36" s="8" t="s">
        <v>32</v>
      </c>
      <c r="R36" s="8" t="s">
        <v>32</v>
      </c>
      <c r="S36" s="8" t="s">
        <v>32</v>
      </c>
      <c r="T36" s="8" t="s">
        <v>32</v>
      </c>
      <c r="U36" s="8" t="s">
        <v>32</v>
      </c>
      <c r="V36" s="8" t="s">
        <v>32</v>
      </c>
      <c r="W36" s="8" t="s">
        <v>34</v>
      </c>
      <c r="X36" s="76" t="s">
        <v>577</v>
      </c>
      <c r="Y36" s="112" t="s">
        <v>578</v>
      </c>
      <c r="Z36" s="8" t="s">
        <v>32</v>
      </c>
      <c r="AA36" s="8" t="s">
        <v>32</v>
      </c>
      <c r="AB36" s="8" t="s">
        <v>35</v>
      </c>
      <c r="AC36" s="8" t="s">
        <v>35</v>
      </c>
      <c r="AD36" s="113" t="str">
        <f t="shared" si="21"/>
        <v>000034</v>
      </c>
      <c r="AE36" s="113"/>
      <c r="AF36" s="106" t="str">
        <f t="shared" si="22"/>
        <v>Rulling-Hindi /Geometry-[180 x 240]</v>
      </c>
      <c r="AG36" s="106" t="str">
        <f>VLOOKUP(AF36,UFG_Rulling!$C$1:$AD$38,28,FALSE)</f>
        <v>000198</v>
      </c>
      <c r="AH36" s="128" t="str">
        <f t="shared" si="23"/>
        <v>5.250</v>
      </c>
      <c r="AI36" s="114" t="str">
        <f t="shared" si="24"/>
        <v>Writer Convent Premium  Mrp 32 [Title]</v>
      </c>
      <c r="AJ36" s="114" t="str">
        <f>VLOOKUP(AI36,UFG_Title!$C$1:$AD$49,28,FALSE)</f>
        <v>000264</v>
      </c>
      <c r="AK36" s="107" t="str">
        <f t="shared" si="25"/>
        <v>0.125</v>
      </c>
      <c r="AL36" s="122" t="str">
        <f t="shared" si="4"/>
        <v>Index-[180 x 240]</v>
      </c>
      <c r="AM36" s="122" t="str">
        <f>IF(AV36&lt;&gt;"",VLOOKUP(AL36,UFG_Index!$C$1:$AD$17,28,FALSE),"")</f>
        <v>000234</v>
      </c>
      <c r="AN36" s="123" t="str">
        <f t="shared" si="26"/>
        <v>0.250</v>
      </c>
      <c r="AO36" s="129" t="str">
        <f t="shared" si="27"/>
        <v>0.250</v>
      </c>
      <c r="AP36" s="13" t="s">
        <v>421</v>
      </c>
      <c r="AQ36" s="13" t="s">
        <v>421</v>
      </c>
      <c r="AR36" s="13">
        <v>1000</v>
      </c>
      <c r="AS36" s="21" t="s">
        <v>440</v>
      </c>
      <c r="AT36" s="13">
        <v>84</v>
      </c>
      <c r="AU36" s="13">
        <v>4</v>
      </c>
      <c r="AV36" s="13" t="s">
        <v>450</v>
      </c>
      <c r="AW36" s="22" t="s">
        <v>511</v>
      </c>
      <c r="AX36" s="22" t="s">
        <v>470</v>
      </c>
      <c r="AY36" s="13">
        <v>15</v>
      </c>
      <c r="AZ36" s="13">
        <v>75</v>
      </c>
      <c r="BA36" s="13" t="s">
        <v>1246</v>
      </c>
      <c r="BB36" s="21" t="s">
        <v>479</v>
      </c>
      <c r="BC36" s="13" t="s">
        <v>1245</v>
      </c>
      <c r="BD36" s="13">
        <v>260</v>
      </c>
      <c r="BE36" s="14" t="s">
        <v>492</v>
      </c>
      <c r="BF36" s="14">
        <v>8</v>
      </c>
      <c r="BG36" s="15">
        <f t="shared" si="66"/>
        <v>125</v>
      </c>
      <c r="BH36" s="23">
        <f t="shared" si="67"/>
        <v>2.2931999999999998E-2</v>
      </c>
      <c r="BI36" s="13" t="s">
        <v>473</v>
      </c>
      <c r="BJ36" s="139">
        <v>54</v>
      </c>
      <c r="BK36" s="138">
        <v>96</v>
      </c>
      <c r="BL36" s="13">
        <v>36.5</v>
      </c>
      <c r="BM36" s="21">
        <v>16</v>
      </c>
      <c r="BN36" s="16">
        <f t="shared" si="68"/>
        <v>5.25</v>
      </c>
      <c r="BO36" s="16">
        <f t="shared" si="69"/>
        <v>9.9338399999999979E-2</v>
      </c>
      <c r="BP36" s="17">
        <f t="shared" si="70"/>
        <v>5500</v>
      </c>
      <c r="BQ36" s="13" t="str">
        <f>VLOOKUP($AP36,[1]Item!$AL$2:$BX$192,BQ$1,FALSE)</f>
        <v>Writer Convent Premium  Mrp 32</v>
      </c>
      <c r="BR36" s="8" t="str">
        <f t="shared" si="29"/>
        <v>96.00X36.50</v>
      </c>
      <c r="BS36" s="8" t="str">
        <f t="shared" si="30"/>
        <v>Rulling-Hindi /Geometry-[180 x 240]</v>
      </c>
      <c r="BT36" s="8" t="str">
        <f t="shared" si="31"/>
        <v>Index-[180 x 240]</v>
      </c>
      <c r="BU36" s="76" t="s">
        <v>653</v>
      </c>
      <c r="BV36" s="109">
        <f t="shared" si="32"/>
        <v>0.25</v>
      </c>
      <c r="BW36" s="115" t="str">
        <f t="shared" si="9"/>
        <v>Trident-54gsm-37.80in-(96.00cm)-Reel-Super Line</v>
      </c>
      <c r="BX36" s="115" t="str">
        <f t="shared" si="10"/>
        <v>Trident-54gsm-37.80in-(96.00cm)-Reel-Super Line</v>
      </c>
      <c r="BY36" s="8" t="s">
        <v>541</v>
      </c>
      <c r="BZ36" s="8" t="s">
        <v>540</v>
      </c>
      <c r="CA36" s="115">
        <f t="shared" si="33"/>
        <v>36.5</v>
      </c>
      <c r="CB36" s="115">
        <f t="shared" si="34"/>
        <v>96</v>
      </c>
      <c r="CC36" s="115">
        <f t="shared" si="35"/>
        <v>14.37</v>
      </c>
      <c r="CD36" s="115">
        <f t="shared" si="36"/>
        <v>37.799999999999997</v>
      </c>
      <c r="CE36" s="5" t="s">
        <v>83</v>
      </c>
      <c r="CF36" s="8">
        <f t="shared" si="37"/>
        <v>54</v>
      </c>
      <c r="CG36" s="98" t="str">
        <f t="shared" si="38"/>
        <v>Trident</v>
      </c>
      <c r="CH36" s="99" t="str">
        <f>VLOOKUP(CG36,PaperMaster!$AA$1:$AB$10,2,FALSE)</f>
        <v>Super Line</v>
      </c>
      <c r="CI36" s="115">
        <f t="shared" si="11"/>
        <v>9.4619999999999997</v>
      </c>
      <c r="CJ36" s="115">
        <f t="shared" si="12"/>
        <v>5</v>
      </c>
      <c r="CK36" s="99">
        <v>70</v>
      </c>
      <c r="CL36" s="115" t="s">
        <v>76</v>
      </c>
      <c r="CM36" s="115">
        <v>1.35</v>
      </c>
      <c r="CN36" s="99" t="s">
        <v>576</v>
      </c>
      <c r="CO36" s="116" t="s">
        <v>577</v>
      </c>
      <c r="CP36" s="117" t="s">
        <v>578</v>
      </c>
      <c r="CQ36" s="99" t="s">
        <v>32</v>
      </c>
      <c r="CR36" s="99" t="s">
        <v>32</v>
      </c>
      <c r="CS36" s="99" t="s">
        <v>35</v>
      </c>
      <c r="CT36" s="99" t="s">
        <v>35</v>
      </c>
      <c r="CU36" s="8" t="s">
        <v>73</v>
      </c>
      <c r="CV36" s="8"/>
      <c r="CW36" s="8"/>
      <c r="CX36" s="8" t="str">
        <f t="shared" si="39"/>
        <v>*11103</v>
      </c>
      <c r="CY36" s="8" t="str">
        <f t="shared" si="40"/>
        <v>*06016</v>
      </c>
      <c r="CZ36" s="8" t="str">
        <f>VLOOKUP(BW36,PaperMaster!$AD$2:$BB$200,25,FALSE)</f>
        <v>*00034</v>
      </c>
      <c r="DA36" s="31" t="str">
        <f t="shared" si="41"/>
        <v>*00034</v>
      </c>
      <c r="DB36" s="31" t="str">
        <f t="shared" si="42"/>
        <v>*00006</v>
      </c>
      <c r="DC36" s="119" t="str">
        <f>VLOOKUP(AI36,UFG_Title!$C$3:$AD$49,28,FALSE)</f>
        <v>000264</v>
      </c>
      <c r="DD36" s="119"/>
      <c r="DE36" s="115" t="str">
        <f t="shared" si="43"/>
        <v>Board-260gsm-37.80X28.94in²-(96.00X73.50cm²)-18.35kg-WB</v>
      </c>
      <c r="DF36" s="115" t="str">
        <f t="shared" si="44"/>
        <v>Board-260gsm-37.80X28.94in²-(96.00X73.50cm²)-18.35kg-WB</v>
      </c>
      <c r="DG36" s="8" t="s">
        <v>1128</v>
      </c>
      <c r="DH36" s="8" t="str">
        <f t="shared" si="45"/>
        <v>B</v>
      </c>
      <c r="DI36" s="115">
        <f t="shared" si="46"/>
        <v>96</v>
      </c>
      <c r="DJ36" s="115">
        <f t="shared" si="47"/>
        <v>73.5</v>
      </c>
      <c r="DK36" s="115">
        <f t="shared" si="48"/>
        <v>37.799999999999997</v>
      </c>
      <c r="DL36" s="115">
        <f t="shared" si="49"/>
        <v>28.94</v>
      </c>
      <c r="DM36" s="5" t="s">
        <v>58</v>
      </c>
      <c r="DN36" s="8">
        <f t="shared" si="50"/>
        <v>260</v>
      </c>
      <c r="DO36" s="134" t="str">
        <f t="shared" si="51"/>
        <v>Board</v>
      </c>
      <c r="DP36" s="99" t="str">
        <f t="shared" si="52"/>
        <v>WB</v>
      </c>
      <c r="DQ36" s="115">
        <f t="shared" si="53"/>
        <v>18.350000000000001</v>
      </c>
      <c r="DR36" s="115">
        <f t="shared" si="54"/>
        <v>3</v>
      </c>
      <c r="DS36" s="99">
        <v>70</v>
      </c>
      <c r="DT36" s="115" t="s">
        <v>76</v>
      </c>
      <c r="DU36" s="115">
        <v>1.35</v>
      </c>
      <c r="DV36" s="99" t="s">
        <v>576</v>
      </c>
      <c r="DW36" s="116" t="s">
        <v>577</v>
      </c>
      <c r="DX36" s="117" t="s">
        <v>578</v>
      </c>
      <c r="DY36" s="99" t="s">
        <v>32</v>
      </c>
      <c r="DZ36" s="99" t="s">
        <v>32</v>
      </c>
      <c r="EA36" s="99" t="s">
        <v>35</v>
      </c>
      <c r="EB36" s="99" t="s">
        <v>35</v>
      </c>
      <c r="EC36" t="str">
        <f>VLOOKUP(DE36,PaperMaster!$BH$3:$CF$30,25,FALSE)</f>
        <v>*00006</v>
      </c>
      <c r="ED36" s="13" t="str">
        <f>VLOOKUP($AP36,[1]Item!$AL$2:$BX$192,ED$1,FALSE)</f>
        <v>Premium</v>
      </c>
      <c r="EE36">
        <f t="shared" si="55"/>
        <v>56</v>
      </c>
    </row>
    <row r="37" spans="1:135" x14ac:dyDescent="0.25">
      <c r="A37" s="83">
        <f t="shared" si="17"/>
        <v>35</v>
      </c>
      <c r="B37" s="76" t="s">
        <v>654</v>
      </c>
      <c r="C37" s="8" t="str">
        <f t="shared" si="18"/>
        <v>Writer Convent Premium  Mrp 32 [English /Geometry]-84 page</v>
      </c>
      <c r="D37" s="8" t="str">
        <f t="shared" si="19"/>
        <v>Writer Convent Premium  Mrp 32 [English /Geometry]-84 page</v>
      </c>
      <c r="E37" s="8" t="str">
        <f>VLOOKUP(AS37,DefaltMaster!$U$1:$AB$14,8,FALSE)</f>
        <v>*11103</v>
      </c>
      <c r="F37" s="8" t="str">
        <f>VLOOKUP(AX37,DefaltMaster!$H$1:$J$26,3,FALSE)</f>
        <v>*06016</v>
      </c>
      <c r="G37" s="110">
        <v>0</v>
      </c>
      <c r="H37" s="8">
        <v>0</v>
      </c>
      <c r="I37" s="8">
        <v>1035</v>
      </c>
      <c r="J37" s="8"/>
      <c r="K37" s="8" t="str">
        <f>VLOOKUP(AW37,DefaltMaster!$M$1:$N$60,2,FALSE)</f>
        <v>*05030</v>
      </c>
      <c r="L37" s="5" t="s">
        <v>522</v>
      </c>
      <c r="M37" s="8"/>
      <c r="N37" s="111" t="str">
        <f t="shared" si="20"/>
        <v>Writer Convent Premium  Mrp 32 [English /Geometry]-84 page</v>
      </c>
      <c r="O37" s="111" t="s">
        <v>33</v>
      </c>
      <c r="P37" s="8"/>
      <c r="Q37" s="8" t="s">
        <v>32</v>
      </c>
      <c r="R37" s="8" t="s">
        <v>32</v>
      </c>
      <c r="S37" s="8" t="s">
        <v>32</v>
      </c>
      <c r="T37" s="8" t="s">
        <v>32</v>
      </c>
      <c r="U37" s="8" t="s">
        <v>32</v>
      </c>
      <c r="V37" s="8" t="s">
        <v>32</v>
      </c>
      <c r="W37" s="8" t="s">
        <v>34</v>
      </c>
      <c r="X37" s="76" t="s">
        <v>577</v>
      </c>
      <c r="Y37" s="112" t="s">
        <v>578</v>
      </c>
      <c r="Z37" s="8" t="s">
        <v>32</v>
      </c>
      <c r="AA37" s="8" t="s">
        <v>32</v>
      </c>
      <c r="AB37" s="8" t="s">
        <v>35</v>
      </c>
      <c r="AC37" s="8" t="s">
        <v>35</v>
      </c>
      <c r="AD37" s="113" t="str">
        <f t="shared" si="21"/>
        <v>000035</v>
      </c>
      <c r="AE37" s="113"/>
      <c r="AF37" s="106" t="str">
        <f t="shared" si="22"/>
        <v>Rulling-English /Geometry-[180 x 240]</v>
      </c>
      <c r="AG37" s="106" t="str">
        <f>VLOOKUP(AF37,UFG_Rulling!$C$1:$AD$38,28,FALSE)</f>
        <v>000192</v>
      </c>
      <c r="AH37" s="128" t="str">
        <f t="shared" si="23"/>
        <v>5.250</v>
      </c>
      <c r="AI37" s="114" t="str">
        <f t="shared" si="24"/>
        <v>Writer Convent Premium  Mrp 32 [Title]</v>
      </c>
      <c r="AJ37" s="114" t="str">
        <f>VLOOKUP(AI37,UFG_Title!$C$1:$AD$49,28,FALSE)</f>
        <v>000264</v>
      </c>
      <c r="AK37" s="107" t="str">
        <f t="shared" si="25"/>
        <v>0.125</v>
      </c>
      <c r="AL37" s="122" t="str">
        <f t="shared" si="4"/>
        <v>Index-[180 x 240]</v>
      </c>
      <c r="AM37" s="122" t="str">
        <f>IF(AV37&lt;&gt;"",VLOOKUP(AL37,UFG_Index!$C$1:$AD$17,28,FALSE),"")</f>
        <v>000234</v>
      </c>
      <c r="AN37" s="123" t="str">
        <f t="shared" si="26"/>
        <v>0.250</v>
      </c>
      <c r="AO37" s="129" t="str">
        <f t="shared" si="27"/>
        <v>0.250</v>
      </c>
      <c r="AP37" s="13" t="s">
        <v>421</v>
      </c>
      <c r="AQ37" s="13" t="s">
        <v>421</v>
      </c>
      <c r="AR37" s="13">
        <v>1000</v>
      </c>
      <c r="AS37" s="21" t="s">
        <v>440</v>
      </c>
      <c r="AT37" s="13">
        <v>84</v>
      </c>
      <c r="AU37" s="13">
        <v>4</v>
      </c>
      <c r="AV37" s="13" t="s">
        <v>450</v>
      </c>
      <c r="AW37" s="22" t="s">
        <v>510</v>
      </c>
      <c r="AX37" s="22" t="s">
        <v>470</v>
      </c>
      <c r="AY37" s="13">
        <v>15</v>
      </c>
      <c r="AZ37" s="13">
        <v>75</v>
      </c>
      <c r="BA37" s="13" t="s">
        <v>1246</v>
      </c>
      <c r="BB37" s="21" t="s">
        <v>479</v>
      </c>
      <c r="BC37" s="13" t="s">
        <v>1245</v>
      </c>
      <c r="BD37" s="13">
        <v>260</v>
      </c>
      <c r="BE37" s="14" t="s">
        <v>492</v>
      </c>
      <c r="BF37" s="14">
        <v>8</v>
      </c>
      <c r="BG37" s="15">
        <f t="shared" si="66"/>
        <v>125</v>
      </c>
      <c r="BH37" s="23">
        <f t="shared" si="67"/>
        <v>2.2931999999999998E-2</v>
      </c>
      <c r="BI37" s="13" t="s">
        <v>473</v>
      </c>
      <c r="BJ37" s="139">
        <v>54</v>
      </c>
      <c r="BK37" s="138">
        <v>96</v>
      </c>
      <c r="BL37" s="13">
        <v>36.5</v>
      </c>
      <c r="BM37" s="21">
        <v>16</v>
      </c>
      <c r="BN37" s="16">
        <f t="shared" si="68"/>
        <v>5.25</v>
      </c>
      <c r="BO37" s="16">
        <f t="shared" si="69"/>
        <v>9.9338399999999979E-2</v>
      </c>
      <c r="BP37" s="17">
        <f t="shared" si="70"/>
        <v>5500</v>
      </c>
      <c r="BQ37" s="13" t="str">
        <f>VLOOKUP($AP37,[1]Item!$AL$2:$BX$192,BQ$1,FALSE)</f>
        <v>Writer Convent Premium  Mrp 32</v>
      </c>
      <c r="BR37" s="8" t="str">
        <f t="shared" si="29"/>
        <v>96.00X36.50</v>
      </c>
      <c r="BS37" s="8" t="str">
        <f t="shared" si="30"/>
        <v>Rulling-English /Geometry-[180 x 240]</v>
      </c>
      <c r="BT37" s="8" t="str">
        <f t="shared" si="31"/>
        <v>Index-[180 x 240]</v>
      </c>
      <c r="BU37" s="76" t="s">
        <v>654</v>
      </c>
      <c r="BV37" s="109">
        <f t="shared" si="32"/>
        <v>0.25</v>
      </c>
      <c r="BW37" s="115" t="str">
        <f t="shared" si="9"/>
        <v>Trident-54gsm-37.80in-(96.00cm)-Reel-Super Line</v>
      </c>
      <c r="BX37" s="115" t="str">
        <f t="shared" si="10"/>
        <v>Trident-54gsm-37.80in-(96.00cm)-Reel-Super Line</v>
      </c>
      <c r="BY37" s="8" t="s">
        <v>541</v>
      </c>
      <c r="BZ37" s="8" t="s">
        <v>540</v>
      </c>
      <c r="CA37" s="115">
        <f t="shared" si="33"/>
        <v>36.5</v>
      </c>
      <c r="CB37" s="115">
        <f t="shared" si="34"/>
        <v>96</v>
      </c>
      <c r="CC37" s="115">
        <f t="shared" si="35"/>
        <v>14.37</v>
      </c>
      <c r="CD37" s="115">
        <f t="shared" si="36"/>
        <v>37.799999999999997</v>
      </c>
      <c r="CE37" s="5" t="s">
        <v>83</v>
      </c>
      <c r="CF37" s="8">
        <f t="shared" si="37"/>
        <v>54</v>
      </c>
      <c r="CG37" s="98" t="str">
        <f t="shared" si="38"/>
        <v>Trident</v>
      </c>
      <c r="CH37" s="99" t="str">
        <f>VLOOKUP(CG37,PaperMaster!$AA$1:$AB$10,2,FALSE)</f>
        <v>Super Line</v>
      </c>
      <c r="CI37" s="115">
        <f t="shared" si="11"/>
        <v>9.4619999999999997</v>
      </c>
      <c r="CJ37" s="115">
        <f t="shared" si="12"/>
        <v>5</v>
      </c>
      <c r="CK37" s="99">
        <v>70</v>
      </c>
      <c r="CL37" s="115" t="s">
        <v>76</v>
      </c>
      <c r="CM37" s="115">
        <v>1.35</v>
      </c>
      <c r="CN37" s="99" t="s">
        <v>576</v>
      </c>
      <c r="CO37" s="116" t="s">
        <v>577</v>
      </c>
      <c r="CP37" s="117" t="s">
        <v>578</v>
      </c>
      <c r="CQ37" s="99" t="s">
        <v>32</v>
      </c>
      <c r="CR37" s="99" t="s">
        <v>32</v>
      </c>
      <c r="CS37" s="99" t="s">
        <v>35</v>
      </c>
      <c r="CT37" s="99" t="s">
        <v>35</v>
      </c>
      <c r="CU37" s="8" t="s">
        <v>73</v>
      </c>
      <c r="CV37" s="8"/>
      <c r="CW37" s="8"/>
      <c r="CX37" s="8" t="str">
        <f t="shared" si="39"/>
        <v>*11103</v>
      </c>
      <c r="CY37" s="8" t="str">
        <f t="shared" si="40"/>
        <v>*06016</v>
      </c>
      <c r="CZ37" s="8" t="str">
        <f>VLOOKUP(BW37,PaperMaster!$AD$2:$BB$200,25,FALSE)</f>
        <v>*00034</v>
      </c>
      <c r="DA37" s="31" t="str">
        <f t="shared" si="41"/>
        <v>*00034</v>
      </c>
      <c r="DB37" s="31" t="str">
        <f t="shared" si="42"/>
        <v>*00006</v>
      </c>
      <c r="DC37" s="119" t="str">
        <f>VLOOKUP(AI37,UFG_Title!$C$3:$AD$49,28,FALSE)</f>
        <v>000264</v>
      </c>
      <c r="DD37" s="119"/>
      <c r="DE37" s="115" t="str">
        <f t="shared" si="43"/>
        <v>Board-260gsm-37.80X28.94in²-(96.00X73.50cm²)-18.35kg-WB</v>
      </c>
      <c r="DF37" s="115" t="str">
        <f t="shared" si="44"/>
        <v>Board-260gsm-37.80X28.94in²-(96.00X73.50cm²)-18.35kg-WB</v>
      </c>
      <c r="DG37" s="8" t="s">
        <v>1128</v>
      </c>
      <c r="DH37" s="8" t="str">
        <f t="shared" si="45"/>
        <v>B</v>
      </c>
      <c r="DI37" s="115">
        <f t="shared" si="46"/>
        <v>96</v>
      </c>
      <c r="DJ37" s="115">
        <f t="shared" si="47"/>
        <v>73.5</v>
      </c>
      <c r="DK37" s="115">
        <f t="shared" si="48"/>
        <v>37.799999999999997</v>
      </c>
      <c r="DL37" s="115">
        <f t="shared" si="49"/>
        <v>28.94</v>
      </c>
      <c r="DM37" s="5" t="s">
        <v>58</v>
      </c>
      <c r="DN37" s="8">
        <f t="shared" si="50"/>
        <v>260</v>
      </c>
      <c r="DO37" s="134" t="str">
        <f t="shared" si="51"/>
        <v>Board</v>
      </c>
      <c r="DP37" s="99" t="str">
        <f t="shared" si="52"/>
        <v>WB</v>
      </c>
      <c r="DQ37" s="115">
        <f t="shared" si="53"/>
        <v>18.350000000000001</v>
      </c>
      <c r="DR37" s="115">
        <f t="shared" si="54"/>
        <v>3</v>
      </c>
      <c r="DS37" s="99">
        <v>70</v>
      </c>
      <c r="DT37" s="115" t="s">
        <v>76</v>
      </c>
      <c r="DU37" s="115">
        <v>1.35</v>
      </c>
      <c r="DV37" s="99" t="s">
        <v>576</v>
      </c>
      <c r="DW37" s="116" t="s">
        <v>577</v>
      </c>
      <c r="DX37" s="117" t="s">
        <v>578</v>
      </c>
      <c r="DY37" s="99" t="s">
        <v>32</v>
      </c>
      <c r="DZ37" s="99" t="s">
        <v>32</v>
      </c>
      <c r="EA37" s="99" t="s">
        <v>35</v>
      </c>
      <c r="EB37" s="99" t="s">
        <v>35</v>
      </c>
      <c r="EC37" t="str">
        <f>VLOOKUP(DE37,PaperMaster!$BH$3:$CF$30,25,FALSE)</f>
        <v>*00006</v>
      </c>
      <c r="ED37" s="13" t="str">
        <f>VLOOKUP($AP37,[1]Item!$AL$2:$BX$192,ED$1,FALSE)</f>
        <v>Premium</v>
      </c>
      <c r="EE37">
        <f t="shared" si="55"/>
        <v>58</v>
      </c>
    </row>
    <row r="38" spans="1:135" x14ac:dyDescent="0.25">
      <c r="A38" s="83">
        <f t="shared" si="17"/>
        <v>36</v>
      </c>
      <c r="B38" s="76" t="s">
        <v>655</v>
      </c>
      <c r="C38" s="8" t="str">
        <f t="shared" si="18"/>
        <v>Writer Convent Premium  Mrp 32 [3 In 1]-84 page</v>
      </c>
      <c r="D38" s="8" t="str">
        <f t="shared" si="19"/>
        <v>Writer Convent Premium  Mrp 32 [3 In 1]-84 page</v>
      </c>
      <c r="E38" s="8" t="str">
        <f>VLOOKUP(AS38,DefaltMaster!$U$1:$AB$14,8,FALSE)</f>
        <v>*11103</v>
      </c>
      <c r="F38" s="8" t="str">
        <f>VLOOKUP(AX38,DefaltMaster!$H$1:$J$26,3,FALSE)</f>
        <v>*06016</v>
      </c>
      <c r="G38" s="110">
        <v>0</v>
      </c>
      <c r="H38" s="8">
        <v>0</v>
      </c>
      <c r="I38" s="8">
        <v>1036</v>
      </c>
      <c r="J38" s="8"/>
      <c r="K38" s="8" t="str">
        <f>VLOOKUP(AW38,DefaltMaster!$M$1:$N$60,2,FALSE)</f>
        <v>*05027</v>
      </c>
      <c r="L38" s="5" t="s">
        <v>522</v>
      </c>
      <c r="M38" s="8"/>
      <c r="N38" s="111" t="str">
        <f t="shared" si="20"/>
        <v>Writer Convent Premium  Mrp 32 [3 In 1]-84 page</v>
      </c>
      <c r="O38" s="111" t="s">
        <v>33</v>
      </c>
      <c r="P38" s="8"/>
      <c r="Q38" s="8" t="s">
        <v>32</v>
      </c>
      <c r="R38" s="8" t="s">
        <v>32</v>
      </c>
      <c r="S38" s="8" t="s">
        <v>32</v>
      </c>
      <c r="T38" s="8" t="s">
        <v>32</v>
      </c>
      <c r="U38" s="8" t="s">
        <v>32</v>
      </c>
      <c r="V38" s="8" t="s">
        <v>32</v>
      </c>
      <c r="W38" s="8" t="s">
        <v>34</v>
      </c>
      <c r="X38" s="76" t="s">
        <v>577</v>
      </c>
      <c r="Y38" s="112" t="s">
        <v>578</v>
      </c>
      <c r="Z38" s="8" t="s">
        <v>32</v>
      </c>
      <c r="AA38" s="8" t="s">
        <v>32</v>
      </c>
      <c r="AB38" s="8" t="s">
        <v>35</v>
      </c>
      <c r="AC38" s="8" t="s">
        <v>35</v>
      </c>
      <c r="AD38" s="113" t="str">
        <f t="shared" si="21"/>
        <v>000036</v>
      </c>
      <c r="AE38" s="113"/>
      <c r="AF38" s="106" t="str">
        <f t="shared" si="22"/>
        <v>Rulling-3 In 1-[180 x 240]</v>
      </c>
      <c r="AG38" s="106" t="str">
        <f>VLOOKUP(AF38,UFG_Rulling!$C$1:$AD$38,28,FALSE)</f>
        <v>000220</v>
      </c>
      <c r="AH38" s="128" t="str">
        <f t="shared" si="23"/>
        <v>5.250</v>
      </c>
      <c r="AI38" s="114" t="str">
        <f t="shared" si="24"/>
        <v>Writer Convent Premium  Mrp 32 [Title]</v>
      </c>
      <c r="AJ38" s="114" t="str">
        <f>VLOOKUP(AI38,UFG_Title!$C$1:$AD$49,28,FALSE)</f>
        <v>000264</v>
      </c>
      <c r="AK38" s="107" t="str">
        <f t="shared" si="25"/>
        <v>0.125</v>
      </c>
      <c r="AL38" s="122" t="str">
        <f t="shared" si="4"/>
        <v xml:space="preserve"> 3 In 1-[180 x 240]</v>
      </c>
      <c r="AM38" s="122" t="str">
        <f>IF(AV38&lt;&gt;"",VLOOKUP(AL38,UFG_Index!$C$1:$AD$17,28,FALSE),"")</f>
        <v>000238</v>
      </c>
      <c r="AN38" s="123" t="str">
        <f t="shared" si="26"/>
        <v>0.250</v>
      </c>
      <c r="AO38" s="129" t="str">
        <f t="shared" si="27"/>
        <v>0.250</v>
      </c>
      <c r="AP38" s="13" t="s">
        <v>421</v>
      </c>
      <c r="AQ38" s="13" t="s">
        <v>421</v>
      </c>
      <c r="AR38" s="13">
        <v>1000</v>
      </c>
      <c r="AS38" s="21" t="s">
        <v>440</v>
      </c>
      <c r="AT38" s="13">
        <v>84</v>
      </c>
      <c r="AU38" s="13">
        <v>4</v>
      </c>
      <c r="AV38" s="22" t="s">
        <v>1247</v>
      </c>
      <c r="AW38" s="22" t="s">
        <v>1200</v>
      </c>
      <c r="AX38" s="22" t="s">
        <v>470</v>
      </c>
      <c r="AY38" s="13">
        <v>15</v>
      </c>
      <c r="AZ38" s="13">
        <v>75</v>
      </c>
      <c r="BA38" s="13" t="s">
        <v>1246</v>
      </c>
      <c r="BB38" s="21" t="s">
        <v>479</v>
      </c>
      <c r="BC38" s="13" t="s">
        <v>1245</v>
      </c>
      <c r="BD38" s="13">
        <v>260</v>
      </c>
      <c r="BE38" s="14" t="s">
        <v>492</v>
      </c>
      <c r="BF38" s="14">
        <v>8</v>
      </c>
      <c r="BG38" s="15">
        <f t="shared" si="66"/>
        <v>125</v>
      </c>
      <c r="BH38" s="23">
        <f t="shared" si="67"/>
        <v>2.2931999999999998E-2</v>
      </c>
      <c r="BI38" s="13" t="s">
        <v>473</v>
      </c>
      <c r="BJ38" s="139">
        <v>54</v>
      </c>
      <c r="BK38" s="138">
        <v>96</v>
      </c>
      <c r="BL38" s="13">
        <v>36.5</v>
      </c>
      <c r="BM38" s="21">
        <v>16</v>
      </c>
      <c r="BN38" s="16">
        <f t="shared" si="68"/>
        <v>5.25</v>
      </c>
      <c r="BO38" s="16">
        <f t="shared" si="69"/>
        <v>9.9338399999999979E-2</v>
      </c>
      <c r="BP38" s="17">
        <f t="shared" si="70"/>
        <v>5500</v>
      </c>
      <c r="BQ38" s="13" t="str">
        <f>VLOOKUP($AP38,[1]Item!$AL$2:$BX$192,BQ$1,FALSE)</f>
        <v>Writer Convent Premium  Mrp 32</v>
      </c>
      <c r="BR38" s="8" t="str">
        <f t="shared" si="29"/>
        <v>96.00X36.50</v>
      </c>
      <c r="BS38" s="8" t="str">
        <f t="shared" si="30"/>
        <v>Rulling-3 In 1-[180 x 240]</v>
      </c>
      <c r="BT38" s="8" t="str">
        <f t="shared" si="31"/>
        <v xml:space="preserve"> 3 In 1-[180 x 240]</v>
      </c>
      <c r="BU38" s="76" t="s">
        <v>655</v>
      </c>
      <c r="BV38" s="109">
        <f t="shared" si="32"/>
        <v>0.25</v>
      </c>
      <c r="BW38" s="115" t="str">
        <f t="shared" si="9"/>
        <v>Trident-54gsm-37.80in-(96.00cm)-Reel-Super Line</v>
      </c>
      <c r="BX38" s="115" t="str">
        <f t="shared" si="10"/>
        <v>Trident-54gsm-37.80in-(96.00cm)-Reel-Super Line</v>
      </c>
      <c r="BY38" s="8" t="s">
        <v>541</v>
      </c>
      <c r="BZ38" s="8" t="s">
        <v>540</v>
      </c>
      <c r="CA38" s="115">
        <f t="shared" si="33"/>
        <v>36.5</v>
      </c>
      <c r="CB38" s="115">
        <f t="shared" si="34"/>
        <v>96</v>
      </c>
      <c r="CC38" s="115">
        <f t="shared" si="35"/>
        <v>14.37</v>
      </c>
      <c r="CD38" s="115">
        <f t="shared" si="36"/>
        <v>37.799999999999997</v>
      </c>
      <c r="CE38" s="5" t="s">
        <v>83</v>
      </c>
      <c r="CF38" s="8">
        <f t="shared" si="37"/>
        <v>54</v>
      </c>
      <c r="CG38" s="98" t="str">
        <f t="shared" si="38"/>
        <v>Trident</v>
      </c>
      <c r="CH38" s="99" t="str">
        <f>VLOOKUP(CG38,PaperMaster!$AA$1:$AB$10,2,FALSE)</f>
        <v>Super Line</v>
      </c>
      <c r="CI38" s="115">
        <f t="shared" si="11"/>
        <v>9.4619999999999997</v>
      </c>
      <c r="CJ38" s="115">
        <f t="shared" si="12"/>
        <v>5</v>
      </c>
      <c r="CK38" s="99">
        <v>70</v>
      </c>
      <c r="CL38" s="115" t="s">
        <v>76</v>
      </c>
      <c r="CM38" s="115">
        <v>1.35</v>
      </c>
      <c r="CN38" s="99" t="s">
        <v>576</v>
      </c>
      <c r="CO38" s="116" t="s">
        <v>577</v>
      </c>
      <c r="CP38" s="117" t="s">
        <v>578</v>
      </c>
      <c r="CQ38" s="99" t="s">
        <v>32</v>
      </c>
      <c r="CR38" s="99" t="s">
        <v>32</v>
      </c>
      <c r="CS38" s="99" t="s">
        <v>35</v>
      </c>
      <c r="CT38" s="99" t="s">
        <v>35</v>
      </c>
      <c r="CU38" s="8" t="s">
        <v>73</v>
      </c>
      <c r="CV38" s="8"/>
      <c r="CW38" s="8"/>
      <c r="CX38" s="8" t="str">
        <f t="shared" si="39"/>
        <v>*11103</v>
      </c>
      <c r="CY38" s="8" t="str">
        <f t="shared" si="40"/>
        <v>*06016</v>
      </c>
      <c r="CZ38" s="8" t="str">
        <f>VLOOKUP(BW38,PaperMaster!$AD$2:$BB$200,25,FALSE)</f>
        <v>*00034</v>
      </c>
      <c r="DA38" s="31" t="str">
        <f t="shared" si="41"/>
        <v>*00034</v>
      </c>
      <c r="DB38" s="31" t="str">
        <f t="shared" si="42"/>
        <v>*00006</v>
      </c>
      <c r="DC38" s="119" t="str">
        <f>VLOOKUP(AI38,UFG_Title!$C$3:$AD$49,28,FALSE)</f>
        <v>000264</v>
      </c>
      <c r="DD38" s="119"/>
      <c r="DE38" s="115" t="str">
        <f t="shared" si="43"/>
        <v>Board-260gsm-37.80X28.94in²-(96.00X73.50cm²)-18.35kg-WB</v>
      </c>
      <c r="DF38" s="115" t="str">
        <f t="shared" si="44"/>
        <v>Board-260gsm-37.80X28.94in²-(96.00X73.50cm²)-18.35kg-WB</v>
      </c>
      <c r="DG38" s="8" t="s">
        <v>1128</v>
      </c>
      <c r="DH38" s="8" t="str">
        <f t="shared" si="45"/>
        <v>B</v>
      </c>
      <c r="DI38" s="115">
        <f t="shared" si="46"/>
        <v>96</v>
      </c>
      <c r="DJ38" s="115">
        <f t="shared" si="47"/>
        <v>73.5</v>
      </c>
      <c r="DK38" s="115">
        <f t="shared" si="48"/>
        <v>37.799999999999997</v>
      </c>
      <c r="DL38" s="115">
        <f t="shared" si="49"/>
        <v>28.94</v>
      </c>
      <c r="DM38" s="5" t="s">
        <v>58</v>
      </c>
      <c r="DN38" s="8">
        <f t="shared" si="50"/>
        <v>260</v>
      </c>
      <c r="DO38" s="134" t="str">
        <f t="shared" si="51"/>
        <v>Board</v>
      </c>
      <c r="DP38" s="99" t="str">
        <f t="shared" si="52"/>
        <v>WB</v>
      </c>
      <c r="DQ38" s="115">
        <f t="shared" si="53"/>
        <v>18.350000000000001</v>
      </c>
      <c r="DR38" s="115">
        <f t="shared" si="54"/>
        <v>3</v>
      </c>
      <c r="DS38" s="99">
        <v>70</v>
      </c>
      <c r="DT38" s="115" t="s">
        <v>76</v>
      </c>
      <c r="DU38" s="115">
        <v>1.35</v>
      </c>
      <c r="DV38" s="99" t="s">
        <v>576</v>
      </c>
      <c r="DW38" s="116" t="s">
        <v>577</v>
      </c>
      <c r="DX38" s="117" t="s">
        <v>578</v>
      </c>
      <c r="DY38" s="99" t="s">
        <v>32</v>
      </c>
      <c r="DZ38" s="99" t="s">
        <v>32</v>
      </c>
      <c r="EA38" s="99" t="s">
        <v>35</v>
      </c>
      <c r="EB38" s="99" t="s">
        <v>35</v>
      </c>
      <c r="EC38" t="str">
        <f>VLOOKUP(DE38,PaperMaster!$BH$3:$CF$30,25,FALSE)</f>
        <v>*00006</v>
      </c>
      <c r="ED38" s="13" t="str">
        <f>VLOOKUP($AP38,[1]Item!$AL$2:$BX$192,ED$1,FALSE)</f>
        <v>Premium</v>
      </c>
      <c r="EE38">
        <f t="shared" si="55"/>
        <v>47</v>
      </c>
    </row>
    <row r="39" spans="1:135" x14ac:dyDescent="0.25">
      <c r="A39" s="83">
        <f t="shared" si="17"/>
        <v>37</v>
      </c>
      <c r="B39" s="76" t="s">
        <v>656</v>
      </c>
      <c r="C39" s="8" t="str">
        <f t="shared" si="18"/>
        <v>Writer Convent Premium  Mrp 32 [Five Line English]-84 page</v>
      </c>
      <c r="D39" s="8" t="str">
        <f t="shared" si="19"/>
        <v>Writer Convent Premium  Mrp 32 [Five Line English]-84 page</v>
      </c>
      <c r="E39" s="8" t="str">
        <f>VLOOKUP(AS39,DefaltMaster!$U$1:$AB$14,8,FALSE)</f>
        <v>*11103</v>
      </c>
      <c r="F39" s="8" t="str">
        <f>VLOOKUP(AX39,DefaltMaster!$H$1:$J$26,3,FALSE)</f>
        <v>*06016</v>
      </c>
      <c r="G39" s="110">
        <v>0</v>
      </c>
      <c r="H39" s="8">
        <v>0</v>
      </c>
      <c r="I39" s="8">
        <v>1037</v>
      </c>
      <c r="J39" s="8"/>
      <c r="K39" s="8" t="str">
        <f>VLOOKUP(AW39,DefaltMaster!$M$1:$N$60,2,FALSE)</f>
        <v>*05047</v>
      </c>
      <c r="L39" s="5" t="s">
        <v>522</v>
      </c>
      <c r="M39" s="8"/>
      <c r="N39" s="111" t="str">
        <f t="shared" si="20"/>
        <v>Writer Convent Premium  Mrp 32 [Five Line English]-84 page</v>
      </c>
      <c r="O39" s="111" t="s">
        <v>33</v>
      </c>
      <c r="P39" s="8"/>
      <c r="Q39" s="8" t="s">
        <v>32</v>
      </c>
      <c r="R39" s="8" t="s">
        <v>32</v>
      </c>
      <c r="S39" s="8" t="s">
        <v>32</v>
      </c>
      <c r="T39" s="8" t="s">
        <v>32</v>
      </c>
      <c r="U39" s="8" t="s">
        <v>32</v>
      </c>
      <c r="V39" s="8" t="s">
        <v>32</v>
      </c>
      <c r="W39" s="8" t="s">
        <v>34</v>
      </c>
      <c r="X39" s="76" t="s">
        <v>577</v>
      </c>
      <c r="Y39" s="112" t="s">
        <v>578</v>
      </c>
      <c r="Z39" s="8" t="s">
        <v>32</v>
      </c>
      <c r="AA39" s="8" t="s">
        <v>32</v>
      </c>
      <c r="AB39" s="8" t="s">
        <v>35</v>
      </c>
      <c r="AC39" s="8" t="s">
        <v>35</v>
      </c>
      <c r="AD39" s="113" t="str">
        <f t="shared" si="21"/>
        <v>000037</v>
      </c>
      <c r="AE39" s="113"/>
      <c r="AF39" s="106" t="str">
        <f t="shared" si="22"/>
        <v>Rulling-Five Line English-[180 x 240]</v>
      </c>
      <c r="AG39" s="106" t="str">
        <f>VLOOKUP(AF39,UFG_Rulling!$C$1:$AD$38,28,FALSE)</f>
        <v>000221</v>
      </c>
      <c r="AH39" s="128" t="str">
        <f t="shared" si="23"/>
        <v>5.250</v>
      </c>
      <c r="AI39" s="114" t="str">
        <f t="shared" si="24"/>
        <v>Writer Convent Premium  Mrp 32 [Title]</v>
      </c>
      <c r="AJ39" s="114" t="str">
        <f>VLOOKUP(AI39,UFG_Title!$C$1:$AD$49,28,FALSE)</f>
        <v>000264</v>
      </c>
      <c r="AK39" s="107" t="str">
        <f t="shared" si="25"/>
        <v>0.125</v>
      </c>
      <c r="AL39" s="122" t="str">
        <f t="shared" si="4"/>
        <v>Index-[180 x 240]</v>
      </c>
      <c r="AM39" s="122" t="str">
        <f>IF(AV39&lt;&gt;"",VLOOKUP(AL39,UFG_Index!$C$1:$AD$17,28,FALSE),"")</f>
        <v>000234</v>
      </c>
      <c r="AN39" s="123" t="str">
        <f t="shared" si="26"/>
        <v>0.250</v>
      </c>
      <c r="AO39" s="129" t="str">
        <f t="shared" si="27"/>
        <v>0.250</v>
      </c>
      <c r="AP39" s="13" t="s">
        <v>421</v>
      </c>
      <c r="AQ39" s="13" t="s">
        <v>421</v>
      </c>
      <c r="AR39" s="13">
        <v>1000</v>
      </c>
      <c r="AS39" s="21" t="s">
        <v>440</v>
      </c>
      <c r="AT39" s="13">
        <v>84</v>
      </c>
      <c r="AU39" s="13">
        <v>4</v>
      </c>
      <c r="AV39" s="13" t="s">
        <v>450</v>
      </c>
      <c r="AW39" s="22" t="s">
        <v>1201</v>
      </c>
      <c r="AX39" s="22" t="s">
        <v>470</v>
      </c>
      <c r="AY39" s="13">
        <v>15</v>
      </c>
      <c r="AZ39" s="13">
        <v>75</v>
      </c>
      <c r="BA39" s="13" t="s">
        <v>1246</v>
      </c>
      <c r="BB39" s="21" t="s">
        <v>479</v>
      </c>
      <c r="BC39" s="13" t="s">
        <v>1245</v>
      </c>
      <c r="BD39" s="13">
        <v>260</v>
      </c>
      <c r="BE39" s="14" t="s">
        <v>492</v>
      </c>
      <c r="BF39" s="14">
        <v>8</v>
      </c>
      <c r="BG39" s="15">
        <f t="shared" si="66"/>
        <v>125</v>
      </c>
      <c r="BH39" s="23">
        <f t="shared" si="67"/>
        <v>2.2931999999999998E-2</v>
      </c>
      <c r="BI39" s="13" t="s">
        <v>473</v>
      </c>
      <c r="BJ39" s="139">
        <v>54</v>
      </c>
      <c r="BK39" s="138">
        <v>96</v>
      </c>
      <c r="BL39" s="13">
        <v>36.5</v>
      </c>
      <c r="BM39" s="21">
        <v>16</v>
      </c>
      <c r="BN39" s="16">
        <f t="shared" si="68"/>
        <v>5.25</v>
      </c>
      <c r="BO39" s="16">
        <f t="shared" si="69"/>
        <v>9.9338399999999979E-2</v>
      </c>
      <c r="BP39" s="17">
        <f t="shared" si="70"/>
        <v>5500</v>
      </c>
      <c r="BQ39" s="13" t="str">
        <f>VLOOKUP($AP39,[1]Item!$AL$2:$BX$192,BQ$1,FALSE)</f>
        <v>Writer Convent Premium  Mrp 32</v>
      </c>
      <c r="BR39" s="8" t="str">
        <f t="shared" si="29"/>
        <v>96.00X36.50</v>
      </c>
      <c r="BS39" s="8" t="str">
        <f t="shared" si="30"/>
        <v>Rulling-Five Line English-[180 x 240]</v>
      </c>
      <c r="BT39" s="8" t="str">
        <f t="shared" si="31"/>
        <v>Index-[180 x 240]</v>
      </c>
      <c r="BU39" s="76" t="s">
        <v>656</v>
      </c>
      <c r="BV39" s="109">
        <f t="shared" si="32"/>
        <v>0.25</v>
      </c>
      <c r="BW39" s="115" t="str">
        <f t="shared" si="9"/>
        <v>Trident-54gsm-37.80in-(96.00cm)-Reel-Super Line</v>
      </c>
      <c r="BX39" s="115" t="str">
        <f t="shared" si="10"/>
        <v>Trident-54gsm-37.80in-(96.00cm)-Reel-Super Line</v>
      </c>
      <c r="BY39" s="8" t="s">
        <v>541</v>
      </c>
      <c r="BZ39" s="8" t="s">
        <v>540</v>
      </c>
      <c r="CA39" s="115">
        <f t="shared" si="33"/>
        <v>36.5</v>
      </c>
      <c r="CB39" s="115">
        <f t="shared" si="34"/>
        <v>96</v>
      </c>
      <c r="CC39" s="115">
        <f t="shared" si="35"/>
        <v>14.37</v>
      </c>
      <c r="CD39" s="115">
        <f t="shared" si="36"/>
        <v>37.799999999999997</v>
      </c>
      <c r="CE39" s="5" t="s">
        <v>83</v>
      </c>
      <c r="CF39" s="8">
        <f t="shared" si="37"/>
        <v>54</v>
      </c>
      <c r="CG39" s="98" t="str">
        <f t="shared" si="38"/>
        <v>Trident</v>
      </c>
      <c r="CH39" s="99" t="str">
        <f>VLOOKUP(CG39,PaperMaster!$AA$1:$AB$10,2,FALSE)</f>
        <v>Super Line</v>
      </c>
      <c r="CI39" s="115">
        <f t="shared" si="11"/>
        <v>9.4619999999999997</v>
      </c>
      <c r="CJ39" s="115">
        <f t="shared" si="12"/>
        <v>5</v>
      </c>
      <c r="CK39" s="99">
        <v>70</v>
      </c>
      <c r="CL39" s="115" t="s">
        <v>76</v>
      </c>
      <c r="CM39" s="115">
        <v>1.35</v>
      </c>
      <c r="CN39" s="99" t="s">
        <v>576</v>
      </c>
      <c r="CO39" s="116" t="s">
        <v>577</v>
      </c>
      <c r="CP39" s="117" t="s">
        <v>578</v>
      </c>
      <c r="CQ39" s="99" t="s">
        <v>32</v>
      </c>
      <c r="CR39" s="99" t="s">
        <v>32</v>
      </c>
      <c r="CS39" s="99" t="s">
        <v>35</v>
      </c>
      <c r="CT39" s="99" t="s">
        <v>35</v>
      </c>
      <c r="CU39" s="8" t="s">
        <v>73</v>
      </c>
      <c r="CV39" s="8"/>
      <c r="CW39" s="8"/>
      <c r="CX39" s="8" t="str">
        <f t="shared" si="39"/>
        <v>*11103</v>
      </c>
      <c r="CY39" s="8" t="str">
        <f t="shared" si="40"/>
        <v>*06016</v>
      </c>
      <c r="CZ39" s="8" t="str">
        <f>VLOOKUP(BW39,PaperMaster!$AD$2:$BB$200,25,FALSE)</f>
        <v>*00034</v>
      </c>
      <c r="DA39" s="31" t="str">
        <f t="shared" si="41"/>
        <v>*00034</v>
      </c>
      <c r="DB39" s="31" t="str">
        <f t="shared" si="42"/>
        <v>*00006</v>
      </c>
      <c r="DC39" s="119" t="str">
        <f>VLOOKUP(AI39,UFG_Title!$C$3:$AD$49,28,FALSE)</f>
        <v>000264</v>
      </c>
      <c r="DD39" s="119"/>
      <c r="DE39" s="115" t="str">
        <f t="shared" si="43"/>
        <v>Board-260gsm-37.80X28.94in²-(96.00X73.50cm²)-18.35kg-WB</v>
      </c>
      <c r="DF39" s="115" t="str">
        <f t="shared" si="44"/>
        <v>Board-260gsm-37.80X28.94in²-(96.00X73.50cm²)-18.35kg-WB</v>
      </c>
      <c r="DG39" s="8" t="s">
        <v>1128</v>
      </c>
      <c r="DH39" s="8" t="str">
        <f t="shared" si="45"/>
        <v>B</v>
      </c>
      <c r="DI39" s="115">
        <f t="shared" si="46"/>
        <v>96</v>
      </c>
      <c r="DJ39" s="115">
        <f t="shared" si="47"/>
        <v>73.5</v>
      </c>
      <c r="DK39" s="115">
        <f t="shared" si="48"/>
        <v>37.799999999999997</v>
      </c>
      <c r="DL39" s="115">
        <f t="shared" si="49"/>
        <v>28.94</v>
      </c>
      <c r="DM39" s="5" t="s">
        <v>58</v>
      </c>
      <c r="DN39" s="8">
        <f t="shared" si="50"/>
        <v>260</v>
      </c>
      <c r="DO39" s="134" t="str">
        <f t="shared" si="51"/>
        <v>Board</v>
      </c>
      <c r="DP39" s="99" t="str">
        <f t="shared" si="52"/>
        <v>WB</v>
      </c>
      <c r="DQ39" s="115">
        <f t="shared" si="53"/>
        <v>18.350000000000001</v>
      </c>
      <c r="DR39" s="115">
        <f t="shared" si="54"/>
        <v>3</v>
      </c>
      <c r="DS39" s="99">
        <v>70</v>
      </c>
      <c r="DT39" s="115" t="s">
        <v>76</v>
      </c>
      <c r="DU39" s="115">
        <v>1.35</v>
      </c>
      <c r="DV39" s="99" t="s">
        <v>576</v>
      </c>
      <c r="DW39" s="116" t="s">
        <v>577</v>
      </c>
      <c r="DX39" s="117" t="s">
        <v>578</v>
      </c>
      <c r="DY39" s="99" t="s">
        <v>32</v>
      </c>
      <c r="DZ39" s="99" t="s">
        <v>32</v>
      </c>
      <c r="EA39" s="99" t="s">
        <v>35</v>
      </c>
      <c r="EB39" s="99" t="s">
        <v>35</v>
      </c>
      <c r="EC39" t="str">
        <f>VLOOKUP(DE39,PaperMaster!$BH$3:$CF$30,25,FALSE)</f>
        <v>*00006</v>
      </c>
      <c r="ED39" s="13" t="str">
        <f>VLOOKUP($AP39,[1]Item!$AL$2:$BX$192,ED$1,FALSE)</f>
        <v>Premium</v>
      </c>
      <c r="EE39">
        <f t="shared" si="55"/>
        <v>58</v>
      </c>
    </row>
    <row r="40" spans="1:135" x14ac:dyDescent="0.25">
      <c r="A40" s="83">
        <f t="shared" si="17"/>
        <v>38</v>
      </c>
      <c r="B40" s="76" t="s">
        <v>657</v>
      </c>
      <c r="C40" s="8" t="str">
        <f t="shared" si="18"/>
        <v>Writer Convent Premium  Mrp 32 [Double Line]-84 page</v>
      </c>
      <c r="D40" s="8" t="str">
        <f t="shared" si="19"/>
        <v>Writer Convent Premium  Mrp 32 [Double Line]-84 page</v>
      </c>
      <c r="E40" s="8" t="str">
        <f>VLOOKUP(AS40,DefaltMaster!$U$1:$AB$14,8,FALSE)</f>
        <v>*11103</v>
      </c>
      <c r="F40" s="8" t="str">
        <f>VLOOKUP(AX40,DefaltMaster!$H$1:$J$26,3,FALSE)</f>
        <v>*06016</v>
      </c>
      <c r="G40" s="110">
        <v>0</v>
      </c>
      <c r="H40" s="8">
        <v>0</v>
      </c>
      <c r="I40" s="8">
        <v>1038</v>
      </c>
      <c r="J40" s="8"/>
      <c r="K40" s="8" t="str">
        <f>VLOOKUP(AW40,DefaltMaster!$M$1:$N$60,2,FALSE)</f>
        <v>*05028</v>
      </c>
      <c r="L40" s="5" t="s">
        <v>522</v>
      </c>
      <c r="M40" s="8"/>
      <c r="N40" s="111" t="str">
        <f t="shared" si="20"/>
        <v>Writer Convent Premium  Mrp 32 [Double Line]-84 page</v>
      </c>
      <c r="O40" s="111" t="s">
        <v>33</v>
      </c>
      <c r="P40" s="8"/>
      <c r="Q40" s="8" t="s">
        <v>32</v>
      </c>
      <c r="R40" s="8" t="s">
        <v>32</v>
      </c>
      <c r="S40" s="8" t="s">
        <v>32</v>
      </c>
      <c r="T40" s="8" t="s">
        <v>32</v>
      </c>
      <c r="U40" s="8" t="s">
        <v>32</v>
      </c>
      <c r="V40" s="8" t="s">
        <v>32</v>
      </c>
      <c r="W40" s="8" t="s">
        <v>34</v>
      </c>
      <c r="X40" s="76" t="s">
        <v>577</v>
      </c>
      <c r="Y40" s="112" t="s">
        <v>578</v>
      </c>
      <c r="Z40" s="8" t="s">
        <v>32</v>
      </c>
      <c r="AA40" s="8" t="s">
        <v>32</v>
      </c>
      <c r="AB40" s="8" t="s">
        <v>35</v>
      </c>
      <c r="AC40" s="8" t="s">
        <v>35</v>
      </c>
      <c r="AD40" s="113" t="str">
        <f t="shared" si="21"/>
        <v>000038</v>
      </c>
      <c r="AE40" s="113"/>
      <c r="AF40" s="106" t="str">
        <f t="shared" si="22"/>
        <v>Rulling-Double Line-[180 x 240]</v>
      </c>
      <c r="AG40" s="106" t="str">
        <f>VLOOKUP(AF40,UFG_Rulling!$C$1:$AD$38,28,FALSE)</f>
        <v>000191</v>
      </c>
      <c r="AH40" s="128" t="str">
        <f t="shared" si="23"/>
        <v>5.250</v>
      </c>
      <c r="AI40" s="114" t="str">
        <f t="shared" si="24"/>
        <v>Writer Convent Premium  Mrp 32 [Title]</v>
      </c>
      <c r="AJ40" s="114" t="str">
        <f>VLOOKUP(AI40,UFG_Title!$C$1:$AD$49,28,FALSE)</f>
        <v>000264</v>
      </c>
      <c r="AK40" s="107" t="str">
        <f t="shared" si="25"/>
        <v>0.125</v>
      </c>
      <c r="AL40" s="122" t="str">
        <f t="shared" si="4"/>
        <v>Index-[180 x 240]</v>
      </c>
      <c r="AM40" s="122" t="str">
        <f>IF(AV40&lt;&gt;"",VLOOKUP(AL40,UFG_Index!$C$1:$AD$17,28,FALSE),"")</f>
        <v>000234</v>
      </c>
      <c r="AN40" s="123" t="str">
        <f t="shared" si="26"/>
        <v>0.250</v>
      </c>
      <c r="AO40" s="129" t="str">
        <f t="shared" si="27"/>
        <v>0.250</v>
      </c>
      <c r="AP40" s="13" t="s">
        <v>421</v>
      </c>
      <c r="AQ40" s="13" t="s">
        <v>421</v>
      </c>
      <c r="AR40" s="13">
        <v>1000</v>
      </c>
      <c r="AS40" s="21" t="s">
        <v>440</v>
      </c>
      <c r="AT40" s="13">
        <v>84</v>
      </c>
      <c r="AU40" s="13">
        <v>4</v>
      </c>
      <c r="AV40" s="13" t="s">
        <v>450</v>
      </c>
      <c r="AW40" s="22" t="s">
        <v>509</v>
      </c>
      <c r="AX40" s="22" t="s">
        <v>470</v>
      </c>
      <c r="AY40" s="13">
        <v>15</v>
      </c>
      <c r="AZ40" s="13">
        <v>75</v>
      </c>
      <c r="BA40" s="13" t="s">
        <v>1246</v>
      </c>
      <c r="BB40" s="21" t="s">
        <v>479</v>
      </c>
      <c r="BC40" s="13" t="s">
        <v>1245</v>
      </c>
      <c r="BD40" s="13">
        <v>260</v>
      </c>
      <c r="BE40" s="14" t="s">
        <v>492</v>
      </c>
      <c r="BF40" s="14">
        <v>8</v>
      </c>
      <c r="BG40" s="15">
        <f t="shared" si="66"/>
        <v>125</v>
      </c>
      <c r="BH40" s="23">
        <f t="shared" si="67"/>
        <v>2.2931999999999998E-2</v>
      </c>
      <c r="BI40" s="13" t="s">
        <v>473</v>
      </c>
      <c r="BJ40" s="139">
        <v>54</v>
      </c>
      <c r="BK40" s="138">
        <v>96</v>
      </c>
      <c r="BL40" s="13">
        <v>36.5</v>
      </c>
      <c r="BM40" s="21">
        <v>16</v>
      </c>
      <c r="BN40" s="16">
        <f t="shared" si="68"/>
        <v>5.25</v>
      </c>
      <c r="BO40" s="16">
        <f t="shared" si="69"/>
        <v>9.9338399999999979E-2</v>
      </c>
      <c r="BP40" s="17">
        <f t="shared" si="70"/>
        <v>5500</v>
      </c>
      <c r="BQ40" s="13" t="str">
        <f>VLOOKUP($AP40,[1]Item!$AL$2:$BX$192,BQ$1,FALSE)</f>
        <v>Writer Convent Premium  Mrp 32</v>
      </c>
      <c r="BR40" s="8" t="str">
        <f t="shared" si="29"/>
        <v>96.00X36.50</v>
      </c>
      <c r="BS40" s="8" t="str">
        <f t="shared" si="30"/>
        <v>Rulling-Double Line-[180 x 240]</v>
      </c>
      <c r="BT40" s="8" t="str">
        <f t="shared" si="31"/>
        <v>Index-[180 x 240]</v>
      </c>
      <c r="BU40" s="76" t="s">
        <v>657</v>
      </c>
      <c r="BV40" s="109">
        <f t="shared" si="32"/>
        <v>0.25</v>
      </c>
      <c r="BW40" s="115" t="str">
        <f t="shared" si="9"/>
        <v>Trident-54gsm-37.80in-(96.00cm)-Reel-Super Line</v>
      </c>
      <c r="BX40" s="115" t="str">
        <f t="shared" si="10"/>
        <v>Trident-54gsm-37.80in-(96.00cm)-Reel-Super Line</v>
      </c>
      <c r="BY40" s="8" t="s">
        <v>541</v>
      </c>
      <c r="BZ40" s="8" t="s">
        <v>540</v>
      </c>
      <c r="CA40" s="115">
        <f t="shared" si="33"/>
        <v>36.5</v>
      </c>
      <c r="CB40" s="115">
        <f t="shared" si="34"/>
        <v>96</v>
      </c>
      <c r="CC40" s="115">
        <f t="shared" si="35"/>
        <v>14.37</v>
      </c>
      <c r="CD40" s="115">
        <f t="shared" si="36"/>
        <v>37.799999999999997</v>
      </c>
      <c r="CE40" s="5" t="s">
        <v>83</v>
      </c>
      <c r="CF40" s="8">
        <f t="shared" si="37"/>
        <v>54</v>
      </c>
      <c r="CG40" s="98" t="str">
        <f t="shared" si="38"/>
        <v>Trident</v>
      </c>
      <c r="CH40" s="99" t="str">
        <f>VLOOKUP(CG40,PaperMaster!$AA$1:$AB$10,2,FALSE)</f>
        <v>Super Line</v>
      </c>
      <c r="CI40" s="115">
        <f t="shared" si="11"/>
        <v>9.4619999999999997</v>
      </c>
      <c r="CJ40" s="115">
        <f t="shared" si="12"/>
        <v>5</v>
      </c>
      <c r="CK40" s="99">
        <v>70</v>
      </c>
      <c r="CL40" s="115" t="s">
        <v>76</v>
      </c>
      <c r="CM40" s="115">
        <v>1.35</v>
      </c>
      <c r="CN40" s="99" t="s">
        <v>576</v>
      </c>
      <c r="CO40" s="116" t="s">
        <v>577</v>
      </c>
      <c r="CP40" s="117" t="s">
        <v>578</v>
      </c>
      <c r="CQ40" s="99" t="s">
        <v>32</v>
      </c>
      <c r="CR40" s="99" t="s">
        <v>32</v>
      </c>
      <c r="CS40" s="99" t="s">
        <v>35</v>
      </c>
      <c r="CT40" s="99" t="s">
        <v>35</v>
      </c>
      <c r="CU40" s="8" t="s">
        <v>73</v>
      </c>
      <c r="CV40" s="8"/>
      <c r="CW40" s="8"/>
      <c r="CX40" s="8" t="str">
        <f t="shared" si="39"/>
        <v>*11103</v>
      </c>
      <c r="CY40" s="8" t="str">
        <f t="shared" si="40"/>
        <v>*06016</v>
      </c>
      <c r="CZ40" s="8" t="str">
        <f>VLOOKUP(BW40,PaperMaster!$AD$2:$BB$200,25,FALSE)</f>
        <v>*00034</v>
      </c>
      <c r="DA40" s="31" t="str">
        <f t="shared" si="41"/>
        <v>*00034</v>
      </c>
      <c r="DB40" s="31" t="str">
        <f t="shared" si="42"/>
        <v>*00006</v>
      </c>
      <c r="DC40" s="119" t="str">
        <f>VLOOKUP(AI40,UFG_Title!$C$3:$AD$49,28,FALSE)</f>
        <v>000264</v>
      </c>
      <c r="DD40" s="119"/>
      <c r="DE40" s="115" t="str">
        <f t="shared" si="43"/>
        <v>Board-260gsm-37.80X28.94in²-(96.00X73.50cm²)-18.35kg-WB</v>
      </c>
      <c r="DF40" s="115" t="str">
        <f t="shared" si="44"/>
        <v>Board-260gsm-37.80X28.94in²-(96.00X73.50cm²)-18.35kg-WB</v>
      </c>
      <c r="DG40" s="8" t="s">
        <v>1128</v>
      </c>
      <c r="DH40" s="8" t="str">
        <f t="shared" si="45"/>
        <v>B</v>
      </c>
      <c r="DI40" s="115">
        <f t="shared" si="46"/>
        <v>96</v>
      </c>
      <c r="DJ40" s="115">
        <f t="shared" si="47"/>
        <v>73.5</v>
      </c>
      <c r="DK40" s="115">
        <f t="shared" si="48"/>
        <v>37.799999999999997</v>
      </c>
      <c r="DL40" s="115">
        <f t="shared" si="49"/>
        <v>28.94</v>
      </c>
      <c r="DM40" s="5" t="s">
        <v>58</v>
      </c>
      <c r="DN40" s="8">
        <f t="shared" si="50"/>
        <v>260</v>
      </c>
      <c r="DO40" s="134" t="str">
        <f t="shared" si="51"/>
        <v>Board</v>
      </c>
      <c r="DP40" s="99" t="str">
        <f t="shared" si="52"/>
        <v>WB</v>
      </c>
      <c r="DQ40" s="115">
        <f t="shared" si="53"/>
        <v>18.350000000000001</v>
      </c>
      <c r="DR40" s="115">
        <f t="shared" si="54"/>
        <v>3</v>
      </c>
      <c r="DS40" s="99">
        <v>70</v>
      </c>
      <c r="DT40" s="115" t="s">
        <v>76</v>
      </c>
      <c r="DU40" s="115">
        <v>1.35</v>
      </c>
      <c r="DV40" s="99" t="s">
        <v>576</v>
      </c>
      <c r="DW40" s="116" t="s">
        <v>577</v>
      </c>
      <c r="DX40" s="117" t="s">
        <v>578</v>
      </c>
      <c r="DY40" s="99" t="s">
        <v>32</v>
      </c>
      <c r="DZ40" s="99" t="s">
        <v>32</v>
      </c>
      <c r="EA40" s="99" t="s">
        <v>35</v>
      </c>
      <c r="EB40" s="99" t="s">
        <v>35</v>
      </c>
      <c r="EC40" t="str">
        <f>VLOOKUP(DE40,PaperMaster!$BH$3:$CF$30,25,FALSE)</f>
        <v>*00006</v>
      </c>
      <c r="ED40" s="13" t="str">
        <f>VLOOKUP($AP40,[1]Item!$AL$2:$BX$192,ED$1,FALSE)</f>
        <v>Premium</v>
      </c>
      <c r="EE40">
        <f t="shared" si="55"/>
        <v>52</v>
      </c>
    </row>
    <row r="41" spans="1:135" x14ac:dyDescent="0.25">
      <c r="A41" s="83">
        <f t="shared" si="17"/>
        <v>39</v>
      </c>
      <c r="B41" s="76" t="s">
        <v>658</v>
      </c>
      <c r="C41" s="8" t="str">
        <f t="shared" si="18"/>
        <v>Writer Convent Premium  Mrp 44 [Single line]-112 page</v>
      </c>
      <c r="D41" s="8" t="str">
        <f t="shared" si="19"/>
        <v>Writer Convent Premium  Mrp 44 [Single line]-112 page</v>
      </c>
      <c r="E41" s="8" t="str">
        <f>VLOOKUP(AS41,DefaltMaster!$U$1:$AB$14,8,FALSE)</f>
        <v>*11103</v>
      </c>
      <c r="F41" s="8" t="str">
        <f>VLOOKUP(AX41,DefaltMaster!$H$1:$J$26,3,FALSE)</f>
        <v>*06016</v>
      </c>
      <c r="G41" s="110">
        <v>0</v>
      </c>
      <c r="H41" s="8">
        <v>0</v>
      </c>
      <c r="I41" s="8">
        <v>1039</v>
      </c>
      <c r="J41" s="8"/>
      <c r="K41" s="8" t="str">
        <f>VLOOKUP(AW41,DefaltMaster!$M$1:$N$60,2,FALSE)</f>
        <v>*05035</v>
      </c>
      <c r="L41" s="5" t="s">
        <v>522</v>
      </c>
      <c r="M41" s="8"/>
      <c r="N41" s="111" t="str">
        <f t="shared" si="20"/>
        <v>Writer Convent Premium  Mrp 44 [Single line]-112 page</v>
      </c>
      <c r="O41" s="111" t="s">
        <v>33</v>
      </c>
      <c r="P41" s="8"/>
      <c r="Q41" s="8" t="s">
        <v>32</v>
      </c>
      <c r="R41" s="8" t="s">
        <v>32</v>
      </c>
      <c r="S41" s="8" t="s">
        <v>32</v>
      </c>
      <c r="T41" s="8" t="s">
        <v>32</v>
      </c>
      <c r="U41" s="8" t="s">
        <v>32</v>
      </c>
      <c r="V41" s="8" t="s">
        <v>32</v>
      </c>
      <c r="W41" s="8" t="s">
        <v>34</v>
      </c>
      <c r="X41" s="76" t="s">
        <v>577</v>
      </c>
      <c r="Y41" s="112" t="s">
        <v>578</v>
      </c>
      <c r="Z41" s="8" t="s">
        <v>32</v>
      </c>
      <c r="AA41" s="8" t="s">
        <v>32</v>
      </c>
      <c r="AB41" s="8" t="s">
        <v>35</v>
      </c>
      <c r="AC41" s="8" t="s">
        <v>35</v>
      </c>
      <c r="AD41" s="113" t="str">
        <f t="shared" si="21"/>
        <v>000039</v>
      </c>
      <c r="AE41" s="113"/>
      <c r="AF41" s="106" t="str">
        <f t="shared" si="22"/>
        <v>Rulling-Single line-[180 x 240]</v>
      </c>
      <c r="AG41" s="106" t="str">
        <f>VLOOKUP(AF41,UFG_Rulling!$C$1:$AD$38,28,FALSE)</f>
        <v>000209</v>
      </c>
      <c r="AH41" s="128" t="str">
        <f t="shared" si="23"/>
        <v>7.000</v>
      </c>
      <c r="AI41" s="114" t="str">
        <f t="shared" si="24"/>
        <v>Writer Convent Premium  Mrp 44 [Title]</v>
      </c>
      <c r="AJ41" s="114" t="str">
        <f>VLOOKUP(AI41,UFG_Title!$C$1:$AD$49,28,FALSE)</f>
        <v>000265</v>
      </c>
      <c r="AK41" s="107" t="str">
        <f t="shared" si="25"/>
        <v>0.125</v>
      </c>
      <c r="AL41" s="122" t="str">
        <f t="shared" si="4"/>
        <v>Index-[180 x 240]</v>
      </c>
      <c r="AM41" s="122" t="str">
        <f>IF(AV41&lt;&gt;"",VLOOKUP(AL41,UFG_Index!$C$1:$AD$17,28,FALSE),"")</f>
        <v>000234</v>
      </c>
      <c r="AN41" s="123" t="str">
        <f t="shared" si="26"/>
        <v>0.250</v>
      </c>
      <c r="AO41" s="129" t="str">
        <f t="shared" si="27"/>
        <v>0.250</v>
      </c>
      <c r="AP41" s="13" t="s">
        <v>422</v>
      </c>
      <c r="AQ41" s="13" t="s">
        <v>422</v>
      </c>
      <c r="AR41" s="13">
        <v>1000</v>
      </c>
      <c r="AS41" s="21" t="s">
        <v>440</v>
      </c>
      <c r="AT41" s="13">
        <v>112</v>
      </c>
      <c r="AU41" s="13">
        <v>4</v>
      </c>
      <c r="AV41" s="13" t="s">
        <v>450</v>
      </c>
      <c r="AW41" s="22" t="s">
        <v>469</v>
      </c>
      <c r="AX41" s="22" t="s">
        <v>470</v>
      </c>
      <c r="AY41" s="13">
        <v>15</v>
      </c>
      <c r="AZ41" s="13">
        <v>75</v>
      </c>
      <c r="BA41" s="13" t="s">
        <v>1246</v>
      </c>
      <c r="BB41" s="21" t="s">
        <v>479</v>
      </c>
      <c r="BC41" s="13" t="s">
        <v>1245</v>
      </c>
      <c r="BD41" s="13">
        <v>260</v>
      </c>
      <c r="BE41" s="14" t="s">
        <v>492</v>
      </c>
      <c r="BF41" s="14">
        <v>8</v>
      </c>
      <c r="BG41" s="15">
        <f t="shared" si="66"/>
        <v>125</v>
      </c>
      <c r="BH41" s="23">
        <f t="shared" si="67"/>
        <v>2.2931999999999998E-2</v>
      </c>
      <c r="BI41" s="13" t="s">
        <v>473</v>
      </c>
      <c r="BJ41" s="139">
        <v>54</v>
      </c>
      <c r="BK41" s="138">
        <v>96</v>
      </c>
      <c r="BL41" s="13">
        <v>36.5</v>
      </c>
      <c r="BM41" s="21">
        <v>16</v>
      </c>
      <c r="BN41" s="16">
        <f t="shared" si="68"/>
        <v>7</v>
      </c>
      <c r="BO41" s="16">
        <f t="shared" si="69"/>
        <v>0.13245119999999999</v>
      </c>
      <c r="BP41" s="17">
        <f t="shared" si="70"/>
        <v>7250</v>
      </c>
      <c r="BQ41" s="13" t="str">
        <f>VLOOKUP($AP41,[1]Item!$AL$2:$BX$192,BQ$1,FALSE)</f>
        <v>Writer Convent Premium  Mrp 44</v>
      </c>
      <c r="BR41" s="8" t="str">
        <f t="shared" si="29"/>
        <v>96.00X36.50</v>
      </c>
      <c r="BS41" s="8" t="str">
        <f t="shared" si="30"/>
        <v>Rulling-Single line-[180 x 240]</v>
      </c>
      <c r="BT41" s="8" t="str">
        <f t="shared" si="31"/>
        <v>Index-[180 x 240]</v>
      </c>
      <c r="BU41" s="76" t="s">
        <v>658</v>
      </c>
      <c r="BV41" s="109">
        <f t="shared" si="32"/>
        <v>0.25</v>
      </c>
      <c r="BW41" s="115" t="str">
        <f t="shared" si="9"/>
        <v>Trident-54gsm-37.80in-(96.00cm)-Reel-Super Line</v>
      </c>
      <c r="BX41" s="115" t="str">
        <f t="shared" si="10"/>
        <v>Trident-54gsm-37.80in-(96.00cm)-Reel-Super Line</v>
      </c>
      <c r="BY41" s="8" t="s">
        <v>541</v>
      </c>
      <c r="BZ41" s="8" t="s">
        <v>540</v>
      </c>
      <c r="CA41" s="115">
        <f t="shared" si="33"/>
        <v>36.5</v>
      </c>
      <c r="CB41" s="115">
        <f t="shared" si="34"/>
        <v>96</v>
      </c>
      <c r="CC41" s="115">
        <f t="shared" si="35"/>
        <v>14.37</v>
      </c>
      <c r="CD41" s="115">
        <f t="shared" si="36"/>
        <v>37.799999999999997</v>
      </c>
      <c r="CE41" s="5" t="s">
        <v>83</v>
      </c>
      <c r="CF41" s="8">
        <f t="shared" si="37"/>
        <v>54</v>
      </c>
      <c r="CG41" s="98" t="str">
        <f t="shared" si="38"/>
        <v>Trident</v>
      </c>
      <c r="CH41" s="99" t="str">
        <f>VLOOKUP(CG41,PaperMaster!$AA$1:$AB$10,2,FALSE)</f>
        <v>Super Line</v>
      </c>
      <c r="CI41" s="115">
        <f t="shared" si="11"/>
        <v>9.4619999999999997</v>
      </c>
      <c r="CJ41" s="115">
        <f t="shared" si="12"/>
        <v>5</v>
      </c>
      <c r="CK41" s="99">
        <v>70</v>
      </c>
      <c r="CL41" s="115" t="s">
        <v>76</v>
      </c>
      <c r="CM41" s="115">
        <v>1.35</v>
      </c>
      <c r="CN41" s="99" t="s">
        <v>576</v>
      </c>
      <c r="CO41" s="116" t="s">
        <v>577</v>
      </c>
      <c r="CP41" s="117" t="s">
        <v>578</v>
      </c>
      <c r="CQ41" s="99" t="s">
        <v>32</v>
      </c>
      <c r="CR41" s="99" t="s">
        <v>32</v>
      </c>
      <c r="CS41" s="99" t="s">
        <v>35</v>
      </c>
      <c r="CT41" s="99" t="s">
        <v>35</v>
      </c>
      <c r="CU41" s="8" t="s">
        <v>73</v>
      </c>
      <c r="CV41" s="8"/>
      <c r="CW41" s="8"/>
      <c r="CX41" s="8" t="str">
        <f t="shared" si="39"/>
        <v>*11103</v>
      </c>
      <c r="CY41" s="8" t="str">
        <f t="shared" si="40"/>
        <v>*06016</v>
      </c>
      <c r="CZ41" s="8" t="str">
        <f>VLOOKUP(BW41,PaperMaster!$AD$2:$BB$200,25,FALSE)</f>
        <v>*00034</v>
      </c>
      <c r="DA41" s="31" t="str">
        <f t="shared" si="41"/>
        <v>*00034</v>
      </c>
      <c r="DB41" s="31" t="str">
        <f t="shared" si="42"/>
        <v>*00006</v>
      </c>
      <c r="DC41" s="119" t="str">
        <f>VLOOKUP(AI41,UFG_Title!$C$3:$AD$49,28,FALSE)</f>
        <v>000265</v>
      </c>
      <c r="DD41" s="119"/>
      <c r="DE41" s="115" t="str">
        <f t="shared" si="43"/>
        <v>Board-260gsm-37.80X28.94in²-(96.00X73.50cm²)-18.35kg-WB</v>
      </c>
      <c r="DF41" s="115" t="str">
        <f t="shared" si="44"/>
        <v>Board-260gsm-37.80X28.94in²-(96.00X73.50cm²)-18.35kg-WB</v>
      </c>
      <c r="DG41" s="8" t="s">
        <v>1128</v>
      </c>
      <c r="DH41" s="8" t="str">
        <f t="shared" si="45"/>
        <v>B</v>
      </c>
      <c r="DI41" s="115">
        <f t="shared" si="46"/>
        <v>96</v>
      </c>
      <c r="DJ41" s="115">
        <f t="shared" si="47"/>
        <v>73.5</v>
      </c>
      <c r="DK41" s="115">
        <f t="shared" si="48"/>
        <v>37.799999999999997</v>
      </c>
      <c r="DL41" s="115">
        <f t="shared" si="49"/>
        <v>28.94</v>
      </c>
      <c r="DM41" s="5" t="s">
        <v>58</v>
      </c>
      <c r="DN41" s="8">
        <f t="shared" si="50"/>
        <v>260</v>
      </c>
      <c r="DO41" s="134" t="str">
        <f t="shared" si="51"/>
        <v>Board</v>
      </c>
      <c r="DP41" s="99" t="str">
        <f t="shared" si="52"/>
        <v>WB</v>
      </c>
      <c r="DQ41" s="115">
        <f t="shared" si="53"/>
        <v>18.350000000000001</v>
      </c>
      <c r="DR41" s="115">
        <f t="shared" si="54"/>
        <v>3</v>
      </c>
      <c r="DS41" s="99">
        <v>70</v>
      </c>
      <c r="DT41" s="115" t="s">
        <v>76</v>
      </c>
      <c r="DU41" s="115">
        <v>1.35</v>
      </c>
      <c r="DV41" s="99" t="s">
        <v>576</v>
      </c>
      <c r="DW41" s="116" t="s">
        <v>577</v>
      </c>
      <c r="DX41" s="117" t="s">
        <v>578</v>
      </c>
      <c r="DY41" s="99" t="s">
        <v>32</v>
      </c>
      <c r="DZ41" s="99" t="s">
        <v>32</v>
      </c>
      <c r="EA41" s="99" t="s">
        <v>35</v>
      </c>
      <c r="EB41" s="99" t="s">
        <v>35</v>
      </c>
      <c r="EC41" t="str">
        <f>VLOOKUP(DE41,PaperMaster!$BH$3:$CF$30,25,FALSE)</f>
        <v>*00006</v>
      </c>
      <c r="ED41" s="13" t="str">
        <f>VLOOKUP($AP41,[1]Item!$AL$2:$BX$192,ED$1,FALSE)</f>
        <v>Premium</v>
      </c>
      <c r="EE41">
        <f t="shared" si="55"/>
        <v>53</v>
      </c>
    </row>
    <row r="42" spans="1:135" x14ac:dyDescent="0.25">
      <c r="A42" s="83">
        <f t="shared" si="17"/>
        <v>40</v>
      </c>
      <c r="B42" s="76" t="s">
        <v>659</v>
      </c>
      <c r="C42" s="8" t="str">
        <f t="shared" si="18"/>
        <v>Writer Convent Premium  Mrp 44 [English]-112 page</v>
      </c>
      <c r="D42" s="8" t="str">
        <f t="shared" si="19"/>
        <v>Writer Convent Premium  Mrp 44 [English]-112 page</v>
      </c>
      <c r="E42" s="8" t="str">
        <f>VLOOKUP(AS42,DefaltMaster!$U$1:$AB$14,8,FALSE)</f>
        <v>*11103</v>
      </c>
      <c r="F42" s="8" t="str">
        <f>VLOOKUP(AX42,DefaltMaster!$H$1:$J$26,3,FALSE)</f>
        <v>*06016</v>
      </c>
      <c r="G42" s="110">
        <v>0</v>
      </c>
      <c r="H42" s="8">
        <v>0</v>
      </c>
      <c r="I42" s="8">
        <v>1040</v>
      </c>
      <c r="J42" s="8"/>
      <c r="K42" s="8" t="str">
        <f>VLOOKUP(AW42,DefaltMaster!$M$1:$N$60,2,FALSE)</f>
        <v>*05029</v>
      </c>
      <c r="L42" s="5" t="s">
        <v>522</v>
      </c>
      <c r="M42" s="8"/>
      <c r="N42" s="111" t="str">
        <f t="shared" si="20"/>
        <v>Writer Convent Premium  Mrp 44 [English]-112 page</v>
      </c>
      <c r="O42" s="111" t="s">
        <v>33</v>
      </c>
      <c r="P42" s="8"/>
      <c r="Q42" s="8" t="s">
        <v>32</v>
      </c>
      <c r="R42" s="8" t="s">
        <v>32</v>
      </c>
      <c r="S42" s="8" t="s">
        <v>32</v>
      </c>
      <c r="T42" s="8" t="s">
        <v>32</v>
      </c>
      <c r="U42" s="8" t="s">
        <v>32</v>
      </c>
      <c r="V42" s="8" t="s">
        <v>32</v>
      </c>
      <c r="W42" s="8" t="s">
        <v>34</v>
      </c>
      <c r="X42" s="76" t="s">
        <v>577</v>
      </c>
      <c r="Y42" s="112" t="s">
        <v>578</v>
      </c>
      <c r="Z42" s="8" t="s">
        <v>32</v>
      </c>
      <c r="AA42" s="8" t="s">
        <v>32</v>
      </c>
      <c r="AB42" s="8" t="s">
        <v>35</v>
      </c>
      <c r="AC42" s="8" t="s">
        <v>35</v>
      </c>
      <c r="AD42" s="113" t="str">
        <f t="shared" si="21"/>
        <v>000040</v>
      </c>
      <c r="AE42" s="113"/>
      <c r="AF42" s="106" t="str">
        <f t="shared" si="22"/>
        <v>Rulling-English-[180 x 240]</v>
      </c>
      <c r="AG42" s="106" t="str">
        <f>VLOOKUP(AF42,UFG_Rulling!$C$1:$AD$38,28,FALSE)</f>
        <v>000195</v>
      </c>
      <c r="AH42" s="128" t="str">
        <f t="shared" si="23"/>
        <v>7.000</v>
      </c>
      <c r="AI42" s="114" t="str">
        <f t="shared" si="24"/>
        <v>Writer Convent Premium  Mrp 44 [Title]</v>
      </c>
      <c r="AJ42" s="114" t="str">
        <f>VLOOKUP(AI42,UFG_Title!$C$1:$AD$49,28,FALSE)</f>
        <v>000265</v>
      </c>
      <c r="AK42" s="107" t="str">
        <f t="shared" si="25"/>
        <v>0.125</v>
      </c>
      <c r="AL42" s="122" t="str">
        <f t="shared" si="4"/>
        <v>Index-[180 x 240]</v>
      </c>
      <c r="AM42" s="122" t="str">
        <f>IF(AV42&lt;&gt;"",VLOOKUP(AL42,UFG_Index!$C$1:$AD$17,28,FALSE),"")</f>
        <v>000234</v>
      </c>
      <c r="AN42" s="123" t="str">
        <f t="shared" si="26"/>
        <v>0.250</v>
      </c>
      <c r="AO42" s="129" t="str">
        <f t="shared" si="27"/>
        <v>0.250</v>
      </c>
      <c r="AP42" s="13" t="s">
        <v>422</v>
      </c>
      <c r="AQ42" s="13" t="s">
        <v>422</v>
      </c>
      <c r="AR42" s="13">
        <v>1000</v>
      </c>
      <c r="AS42" s="21" t="s">
        <v>440</v>
      </c>
      <c r="AT42" s="13">
        <v>112</v>
      </c>
      <c r="AU42" s="13">
        <v>4</v>
      </c>
      <c r="AV42" s="13" t="s">
        <v>450</v>
      </c>
      <c r="AW42" s="22" t="s">
        <v>493</v>
      </c>
      <c r="AX42" s="22" t="s">
        <v>470</v>
      </c>
      <c r="AY42" s="13">
        <v>15</v>
      </c>
      <c r="AZ42" s="13">
        <v>75</v>
      </c>
      <c r="BA42" s="13" t="s">
        <v>1246</v>
      </c>
      <c r="BB42" s="21" t="s">
        <v>479</v>
      </c>
      <c r="BC42" s="13" t="s">
        <v>1245</v>
      </c>
      <c r="BD42" s="13">
        <v>260</v>
      </c>
      <c r="BE42" s="14" t="s">
        <v>492</v>
      </c>
      <c r="BF42" s="14">
        <v>8</v>
      </c>
      <c r="BG42" s="15">
        <f t="shared" si="66"/>
        <v>125</v>
      </c>
      <c r="BH42" s="23">
        <f t="shared" si="67"/>
        <v>2.2931999999999998E-2</v>
      </c>
      <c r="BI42" s="13" t="s">
        <v>473</v>
      </c>
      <c r="BJ42" s="139">
        <v>54</v>
      </c>
      <c r="BK42" s="138">
        <v>96</v>
      </c>
      <c r="BL42" s="13">
        <v>36.5</v>
      </c>
      <c r="BM42" s="21">
        <v>16</v>
      </c>
      <c r="BN42" s="16">
        <f t="shared" si="68"/>
        <v>7</v>
      </c>
      <c r="BO42" s="16">
        <f t="shared" si="69"/>
        <v>0.13245119999999999</v>
      </c>
      <c r="BP42" s="17">
        <f t="shared" si="70"/>
        <v>7250</v>
      </c>
      <c r="BQ42" s="13" t="str">
        <f>VLOOKUP($AP42,[1]Item!$AL$2:$BX$192,BQ$1,FALSE)</f>
        <v>Writer Convent Premium  Mrp 44</v>
      </c>
      <c r="BR42" s="8" t="str">
        <f t="shared" si="29"/>
        <v>96.00X36.50</v>
      </c>
      <c r="BS42" s="8" t="str">
        <f t="shared" si="30"/>
        <v>Rulling-English-[180 x 240]</v>
      </c>
      <c r="BT42" s="8" t="str">
        <f t="shared" si="31"/>
        <v>Index-[180 x 240]</v>
      </c>
      <c r="BU42" s="76" t="s">
        <v>659</v>
      </c>
      <c r="BV42" s="109">
        <f t="shared" si="32"/>
        <v>0.25</v>
      </c>
      <c r="BW42" s="115" t="str">
        <f t="shared" si="9"/>
        <v>Trident-54gsm-37.80in-(96.00cm)-Reel-Super Line</v>
      </c>
      <c r="BX42" s="115" t="str">
        <f t="shared" si="10"/>
        <v>Trident-54gsm-37.80in-(96.00cm)-Reel-Super Line</v>
      </c>
      <c r="BY42" s="8" t="s">
        <v>541</v>
      </c>
      <c r="BZ42" s="8" t="s">
        <v>540</v>
      </c>
      <c r="CA42" s="115">
        <f t="shared" si="33"/>
        <v>36.5</v>
      </c>
      <c r="CB42" s="115">
        <f t="shared" si="34"/>
        <v>96</v>
      </c>
      <c r="CC42" s="115">
        <f t="shared" si="35"/>
        <v>14.37</v>
      </c>
      <c r="CD42" s="115">
        <f t="shared" si="36"/>
        <v>37.799999999999997</v>
      </c>
      <c r="CE42" s="5" t="s">
        <v>83</v>
      </c>
      <c r="CF42" s="8">
        <f t="shared" si="37"/>
        <v>54</v>
      </c>
      <c r="CG42" s="98" t="str">
        <f t="shared" si="38"/>
        <v>Trident</v>
      </c>
      <c r="CH42" s="99" t="str">
        <f>VLOOKUP(CG42,PaperMaster!$AA$1:$AB$10,2,FALSE)</f>
        <v>Super Line</v>
      </c>
      <c r="CI42" s="115">
        <f t="shared" si="11"/>
        <v>9.4619999999999997</v>
      </c>
      <c r="CJ42" s="115">
        <f t="shared" si="12"/>
        <v>5</v>
      </c>
      <c r="CK42" s="99">
        <v>70</v>
      </c>
      <c r="CL42" s="115" t="s">
        <v>76</v>
      </c>
      <c r="CM42" s="115">
        <v>1.35</v>
      </c>
      <c r="CN42" s="99" t="s">
        <v>576</v>
      </c>
      <c r="CO42" s="116" t="s">
        <v>577</v>
      </c>
      <c r="CP42" s="117" t="s">
        <v>578</v>
      </c>
      <c r="CQ42" s="99" t="s">
        <v>32</v>
      </c>
      <c r="CR42" s="99" t="s">
        <v>32</v>
      </c>
      <c r="CS42" s="99" t="s">
        <v>35</v>
      </c>
      <c r="CT42" s="99" t="s">
        <v>35</v>
      </c>
      <c r="CU42" s="8" t="s">
        <v>73</v>
      </c>
      <c r="CV42" s="8"/>
      <c r="CW42" s="8"/>
      <c r="CX42" s="8" t="str">
        <f t="shared" si="39"/>
        <v>*11103</v>
      </c>
      <c r="CY42" s="8" t="str">
        <f t="shared" si="40"/>
        <v>*06016</v>
      </c>
      <c r="CZ42" s="8" t="str">
        <f>VLOOKUP(BW42,PaperMaster!$AD$2:$BB$200,25,FALSE)</f>
        <v>*00034</v>
      </c>
      <c r="DA42" s="31" t="str">
        <f t="shared" si="41"/>
        <v>*00034</v>
      </c>
      <c r="DB42" s="31" t="str">
        <f t="shared" si="42"/>
        <v>*00006</v>
      </c>
      <c r="DC42" s="119" t="str">
        <f>VLOOKUP(AI42,UFG_Title!$C$3:$AD$49,28,FALSE)</f>
        <v>000265</v>
      </c>
      <c r="DD42" s="119"/>
      <c r="DE42" s="115" t="str">
        <f t="shared" si="43"/>
        <v>Board-260gsm-37.80X28.94in²-(96.00X73.50cm²)-18.35kg-WB</v>
      </c>
      <c r="DF42" s="115" t="str">
        <f t="shared" si="44"/>
        <v>Board-260gsm-37.80X28.94in²-(96.00X73.50cm²)-18.35kg-WB</v>
      </c>
      <c r="DG42" s="8" t="s">
        <v>1128</v>
      </c>
      <c r="DH42" s="8" t="str">
        <f t="shared" si="45"/>
        <v>B</v>
      </c>
      <c r="DI42" s="115">
        <f t="shared" si="46"/>
        <v>96</v>
      </c>
      <c r="DJ42" s="115">
        <f t="shared" si="47"/>
        <v>73.5</v>
      </c>
      <c r="DK42" s="115">
        <f t="shared" si="48"/>
        <v>37.799999999999997</v>
      </c>
      <c r="DL42" s="115">
        <f t="shared" si="49"/>
        <v>28.94</v>
      </c>
      <c r="DM42" s="5" t="s">
        <v>58</v>
      </c>
      <c r="DN42" s="8">
        <f t="shared" si="50"/>
        <v>260</v>
      </c>
      <c r="DO42" s="134" t="str">
        <f t="shared" si="51"/>
        <v>Board</v>
      </c>
      <c r="DP42" s="99" t="str">
        <f t="shared" si="52"/>
        <v>WB</v>
      </c>
      <c r="DQ42" s="115">
        <f t="shared" si="53"/>
        <v>18.350000000000001</v>
      </c>
      <c r="DR42" s="115">
        <f t="shared" si="54"/>
        <v>3</v>
      </c>
      <c r="DS42" s="99">
        <v>70</v>
      </c>
      <c r="DT42" s="115" t="s">
        <v>76</v>
      </c>
      <c r="DU42" s="115">
        <v>1.35</v>
      </c>
      <c r="DV42" s="99" t="s">
        <v>576</v>
      </c>
      <c r="DW42" s="116" t="s">
        <v>577</v>
      </c>
      <c r="DX42" s="117" t="s">
        <v>578</v>
      </c>
      <c r="DY42" s="99" t="s">
        <v>32</v>
      </c>
      <c r="DZ42" s="99" t="s">
        <v>32</v>
      </c>
      <c r="EA42" s="99" t="s">
        <v>35</v>
      </c>
      <c r="EB42" s="99" t="s">
        <v>35</v>
      </c>
      <c r="EC42" t="str">
        <f>VLOOKUP(DE42,PaperMaster!$BH$3:$CF$30,25,FALSE)</f>
        <v>*00006</v>
      </c>
      <c r="ED42" s="13" t="str">
        <f>VLOOKUP($AP42,[1]Item!$AL$2:$BX$192,ED$1,FALSE)</f>
        <v>Premium</v>
      </c>
      <c r="EE42">
        <f t="shared" si="55"/>
        <v>49</v>
      </c>
    </row>
    <row r="43" spans="1:135" x14ac:dyDescent="0.25">
      <c r="A43" s="83">
        <f t="shared" si="17"/>
        <v>41</v>
      </c>
      <c r="B43" s="76" t="s">
        <v>660</v>
      </c>
      <c r="C43" s="8" t="str">
        <f t="shared" si="18"/>
        <v>Writer Convent Premium  Mrp 44 [10 mm Squire (small)]</v>
      </c>
      <c r="D43" s="8" t="str">
        <f t="shared" si="19"/>
        <v>Writer Convent Premium  Mrp 44 [10 mm Squire (small)]</v>
      </c>
      <c r="E43" s="8" t="str">
        <f>VLOOKUP(AS43,DefaltMaster!$U$1:$AB$14,8,FALSE)</f>
        <v>*11103</v>
      </c>
      <c r="F43" s="8" t="str">
        <f>VLOOKUP(AX43,DefaltMaster!$H$1:$J$26,3,FALSE)</f>
        <v>*06016</v>
      </c>
      <c r="G43" s="110">
        <v>0</v>
      </c>
      <c r="H43" s="8">
        <v>0</v>
      </c>
      <c r="I43" s="8">
        <v>1041</v>
      </c>
      <c r="J43" s="8"/>
      <c r="K43" s="8" t="str">
        <f>VLOOKUP(AW43,DefaltMaster!$M$1:$N$60,2,FALSE)</f>
        <v>*05044</v>
      </c>
      <c r="L43" s="5" t="s">
        <v>522</v>
      </c>
      <c r="M43" s="8"/>
      <c r="N43" s="111" t="str">
        <f t="shared" ref="N43:N44" si="72">AP43&amp;" ["&amp;AW43&amp;"]"</f>
        <v>Writer Convent Premium  Mrp 44 [10 mm Squire (small)]</v>
      </c>
      <c r="O43" s="111" t="s">
        <v>33</v>
      </c>
      <c r="P43" s="8"/>
      <c r="Q43" s="8" t="s">
        <v>32</v>
      </c>
      <c r="R43" s="8" t="s">
        <v>32</v>
      </c>
      <c r="S43" s="8" t="s">
        <v>32</v>
      </c>
      <c r="T43" s="8" t="s">
        <v>32</v>
      </c>
      <c r="U43" s="8" t="s">
        <v>32</v>
      </c>
      <c r="V43" s="8" t="s">
        <v>32</v>
      </c>
      <c r="W43" s="8" t="s">
        <v>34</v>
      </c>
      <c r="X43" s="76" t="s">
        <v>577</v>
      </c>
      <c r="Y43" s="112" t="s">
        <v>578</v>
      </c>
      <c r="Z43" s="8" t="s">
        <v>32</v>
      </c>
      <c r="AA43" s="8" t="s">
        <v>32</v>
      </c>
      <c r="AB43" s="8" t="s">
        <v>35</v>
      </c>
      <c r="AC43" s="8" t="s">
        <v>35</v>
      </c>
      <c r="AD43" s="113" t="str">
        <f t="shared" si="21"/>
        <v>000041</v>
      </c>
      <c r="AE43" s="113"/>
      <c r="AF43" s="106" t="str">
        <f t="shared" si="22"/>
        <v>Rulling-10 mm Squire (small)-[180 x 240]</v>
      </c>
      <c r="AG43" s="106" t="str">
        <f>VLOOKUP(AF43,UFG_Rulling!$C$1:$AD$38,28,FALSE)</f>
        <v>000217</v>
      </c>
      <c r="AH43" s="128" t="str">
        <f t="shared" si="23"/>
        <v>7.000</v>
      </c>
      <c r="AI43" s="114" t="str">
        <f t="shared" si="24"/>
        <v>Writer Convent Premium  Mrp 44 [Title]</v>
      </c>
      <c r="AJ43" s="114" t="str">
        <f>VLOOKUP(AI43,UFG_Title!$C$1:$AD$49,28,FALSE)</f>
        <v>000265</v>
      </c>
      <c r="AK43" s="107" t="str">
        <f t="shared" si="25"/>
        <v>0.125</v>
      </c>
      <c r="AL43" s="122" t="str">
        <f t="shared" si="4"/>
        <v>Index-[180 x 240]</v>
      </c>
      <c r="AM43" s="122" t="str">
        <f>IF(AV43&lt;&gt;"",VLOOKUP(AL43,UFG_Index!$C$1:$AD$17,28,FALSE),"")</f>
        <v>000234</v>
      </c>
      <c r="AN43" s="123" t="str">
        <f t="shared" si="26"/>
        <v>0.250</v>
      </c>
      <c r="AO43" s="129" t="str">
        <f t="shared" si="27"/>
        <v>0.250</v>
      </c>
      <c r="AP43" s="13" t="s">
        <v>422</v>
      </c>
      <c r="AQ43" s="13" t="s">
        <v>422</v>
      </c>
      <c r="AR43" s="13">
        <v>1000</v>
      </c>
      <c r="AS43" s="21" t="s">
        <v>440</v>
      </c>
      <c r="AT43" s="13">
        <v>112</v>
      </c>
      <c r="AU43" s="13">
        <v>4</v>
      </c>
      <c r="AV43" s="13" t="s">
        <v>450</v>
      </c>
      <c r="AW43" s="22" t="s">
        <v>1197</v>
      </c>
      <c r="AX43" s="22" t="s">
        <v>470</v>
      </c>
      <c r="AY43" s="13">
        <v>15</v>
      </c>
      <c r="AZ43" s="13">
        <v>75</v>
      </c>
      <c r="BA43" s="13" t="s">
        <v>1246</v>
      </c>
      <c r="BB43" s="21" t="s">
        <v>479</v>
      </c>
      <c r="BC43" s="13" t="s">
        <v>1245</v>
      </c>
      <c r="BD43" s="13">
        <v>260</v>
      </c>
      <c r="BE43" s="14" t="s">
        <v>492</v>
      </c>
      <c r="BF43" s="14">
        <v>8</v>
      </c>
      <c r="BG43" s="15">
        <f t="shared" si="66"/>
        <v>125</v>
      </c>
      <c r="BH43" s="23">
        <f t="shared" si="67"/>
        <v>2.2931999999999998E-2</v>
      </c>
      <c r="BI43" s="13" t="s">
        <v>473</v>
      </c>
      <c r="BJ43" s="139">
        <v>54</v>
      </c>
      <c r="BK43" s="138">
        <v>96</v>
      </c>
      <c r="BL43" s="13">
        <v>36.5</v>
      </c>
      <c r="BM43" s="21">
        <v>16</v>
      </c>
      <c r="BN43" s="16">
        <f t="shared" si="68"/>
        <v>7</v>
      </c>
      <c r="BO43" s="16">
        <f t="shared" si="69"/>
        <v>0.13245119999999999</v>
      </c>
      <c r="BP43" s="17">
        <f t="shared" si="70"/>
        <v>7250</v>
      </c>
      <c r="BQ43" s="13" t="str">
        <f>VLOOKUP($AP43,[1]Item!$AL$2:$BX$192,BQ$1,FALSE)</f>
        <v>Writer Convent Premium  Mrp 44</v>
      </c>
      <c r="BR43" s="8" t="str">
        <f t="shared" si="29"/>
        <v>96.00X36.50</v>
      </c>
      <c r="BS43" s="8" t="str">
        <f t="shared" si="30"/>
        <v>Rulling-10 mm Squire (small)-[180 x 240]</v>
      </c>
      <c r="BT43" s="8" t="str">
        <f t="shared" si="31"/>
        <v>Index-[180 x 240]</v>
      </c>
      <c r="BU43" s="76" t="s">
        <v>660</v>
      </c>
      <c r="BV43" s="109">
        <f t="shared" si="32"/>
        <v>0.25</v>
      </c>
      <c r="BW43" s="115" t="str">
        <f t="shared" si="9"/>
        <v>Trident-54gsm-37.80in-(96.00cm)-Reel-Super Line</v>
      </c>
      <c r="BX43" s="115" t="str">
        <f t="shared" si="10"/>
        <v>Trident-54gsm-37.80in-(96.00cm)-Reel-Super Line</v>
      </c>
      <c r="BY43" s="8" t="s">
        <v>541</v>
      </c>
      <c r="BZ43" s="8" t="s">
        <v>540</v>
      </c>
      <c r="CA43" s="115">
        <f t="shared" si="33"/>
        <v>36.5</v>
      </c>
      <c r="CB43" s="115">
        <f t="shared" si="34"/>
        <v>96</v>
      </c>
      <c r="CC43" s="115">
        <f t="shared" si="35"/>
        <v>14.37</v>
      </c>
      <c r="CD43" s="115">
        <f t="shared" si="36"/>
        <v>37.799999999999997</v>
      </c>
      <c r="CE43" s="5" t="s">
        <v>83</v>
      </c>
      <c r="CF43" s="8">
        <f t="shared" si="37"/>
        <v>54</v>
      </c>
      <c r="CG43" s="98" t="str">
        <f t="shared" si="38"/>
        <v>Trident</v>
      </c>
      <c r="CH43" s="99" t="str">
        <f>VLOOKUP(CG43,PaperMaster!$AA$1:$AB$10,2,FALSE)</f>
        <v>Super Line</v>
      </c>
      <c r="CI43" s="115">
        <f t="shared" si="11"/>
        <v>9.4619999999999997</v>
      </c>
      <c r="CJ43" s="115">
        <f t="shared" si="12"/>
        <v>5</v>
      </c>
      <c r="CK43" s="99">
        <v>70</v>
      </c>
      <c r="CL43" s="115" t="s">
        <v>76</v>
      </c>
      <c r="CM43" s="115">
        <v>1.35</v>
      </c>
      <c r="CN43" s="99" t="s">
        <v>576</v>
      </c>
      <c r="CO43" s="116" t="s">
        <v>577</v>
      </c>
      <c r="CP43" s="117" t="s">
        <v>578</v>
      </c>
      <c r="CQ43" s="99" t="s">
        <v>32</v>
      </c>
      <c r="CR43" s="99" t="s">
        <v>32</v>
      </c>
      <c r="CS43" s="99" t="s">
        <v>35</v>
      </c>
      <c r="CT43" s="99" t="s">
        <v>35</v>
      </c>
      <c r="CU43" s="8" t="s">
        <v>73</v>
      </c>
      <c r="CV43" s="8"/>
      <c r="CW43" s="8"/>
      <c r="CX43" s="8" t="str">
        <f t="shared" si="39"/>
        <v>*11103</v>
      </c>
      <c r="CY43" s="8" t="str">
        <f t="shared" si="40"/>
        <v>*06016</v>
      </c>
      <c r="CZ43" s="8" t="str">
        <f>VLOOKUP(BW43,PaperMaster!$AD$2:$BB$200,25,FALSE)</f>
        <v>*00034</v>
      </c>
      <c r="DA43" s="31" t="str">
        <f t="shared" si="41"/>
        <v>*00034</v>
      </c>
      <c r="DB43" s="31" t="str">
        <f t="shared" si="42"/>
        <v>*00006</v>
      </c>
      <c r="DC43" s="119" t="str">
        <f>VLOOKUP(AI43,UFG_Title!$C$3:$AD$49,28,FALSE)</f>
        <v>000265</v>
      </c>
      <c r="DD43" s="119"/>
      <c r="DE43" s="115" t="str">
        <f t="shared" si="43"/>
        <v>Board-260gsm-37.80X28.94in²-(96.00X73.50cm²)-18.35kg-WB</v>
      </c>
      <c r="DF43" s="115" t="str">
        <f t="shared" si="44"/>
        <v>Board-260gsm-37.80X28.94in²-(96.00X73.50cm²)-18.35kg-WB</v>
      </c>
      <c r="DG43" s="8" t="s">
        <v>1128</v>
      </c>
      <c r="DH43" s="8" t="str">
        <f t="shared" si="45"/>
        <v>B</v>
      </c>
      <c r="DI43" s="115">
        <f t="shared" si="46"/>
        <v>96</v>
      </c>
      <c r="DJ43" s="115">
        <f t="shared" si="47"/>
        <v>73.5</v>
      </c>
      <c r="DK43" s="115">
        <f t="shared" si="48"/>
        <v>37.799999999999997</v>
      </c>
      <c r="DL43" s="115">
        <f t="shared" si="49"/>
        <v>28.94</v>
      </c>
      <c r="DM43" s="5" t="s">
        <v>58</v>
      </c>
      <c r="DN43" s="8">
        <f t="shared" si="50"/>
        <v>260</v>
      </c>
      <c r="DO43" s="134" t="str">
        <f t="shared" si="51"/>
        <v>Board</v>
      </c>
      <c r="DP43" s="99" t="str">
        <f t="shared" si="52"/>
        <v>WB</v>
      </c>
      <c r="DQ43" s="115">
        <f t="shared" si="53"/>
        <v>18.350000000000001</v>
      </c>
      <c r="DR43" s="115">
        <f t="shared" si="54"/>
        <v>3</v>
      </c>
      <c r="DS43" s="99">
        <v>70</v>
      </c>
      <c r="DT43" s="115" t="s">
        <v>76</v>
      </c>
      <c r="DU43" s="115">
        <v>1.35</v>
      </c>
      <c r="DV43" s="99" t="s">
        <v>576</v>
      </c>
      <c r="DW43" s="116" t="s">
        <v>577</v>
      </c>
      <c r="DX43" s="117" t="s">
        <v>578</v>
      </c>
      <c r="DY43" s="99" t="s">
        <v>32</v>
      </c>
      <c r="DZ43" s="99" t="s">
        <v>32</v>
      </c>
      <c r="EA43" s="99" t="s">
        <v>35</v>
      </c>
      <c r="EB43" s="99" t="s">
        <v>35</v>
      </c>
      <c r="EC43" t="str">
        <f>VLOOKUP(DE43,PaperMaster!$BH$3:$CF$30,25,FALSE)</f>
        <v>*00006</v>
      </c>
      <c r="ED43" s="13" t="str">
        <f>VLOOKUP($AP43,[1]Item!$AL$2:$BX$192,ED$1,FALSE)</f>
        <v>Premium</v>
      </c>
      <c r="EE43">
        <f t="shared" si="55"/>
        <v>53</v>
      </c>
    </row>
    <row r="44" spans="1:135" x14ac:dyDescent="0.25">
      <c r="A44" s="83">
        <f t="shared" si="17"/>
        <v>42</v>
      </c>
      <c r="B44" s="76" t="s">
        <v>661</v>
      </c>
      <c r="C44" s="8" t="str">
        <f t="shared" si="18"/>
        <v>Writer Convent Premium  Mrp 44 [12 mm Squire ( Medium)]</v>
      </c>
      <c r="D44" s="8" t="str">
        <f t="shared" si="19"/>
        <v>Writer Convent Premium  Mrp 44 [12 mm Squire ( Medium)]</v>
      </c>
      <c r="E44" s="8" t="str">
        <f>VLOOKUP(AS44,DefaltMaster!$U$1:$AB$14,8,FALSE)</f>
        <v>*11103</v>
      </c>
      <c r="F44" s="8" t="str">
        <f>VLOOKUP(AX44,DefaltMaster!$H$1:$J$26,3,FALSE)</f>
        <v>*06016</v>
      </c>
      <c r="G44" s="110">
        <v>0</v>
      </c>
      <c r="H44" s="8">
        <v>0</v>
      </c>
      <c r="I44" s="8">
        <v>1042</v>
      </c>
      <c r="J44" s="8"/>
      <c r="K44" s="8" t="str">
        <f>VLOOKUP(AW44,DefaltMaster!$M$1:$N$60,2,FALSE)</f>
        <v>*05045</v>
      </c>
      <c r="L44" s="5" t="s">
        <v>522</v>
      </c>
      <c r="M44" s="8"/>
      <c r="N44" s="111" t="str">
        <f t="shared" si="72"/>
        <v>Writer Convent Premium  Mrp 44 [12 mm Squire ( Medium)]</v>
      </c>
      <c r="O44" s="111" t="s">
        <v>33</v>
      </c>
      <c r="P44" s="8"/>
      <c r="Q44" s="8" t="s">
        <v>32</v>
      </c>
      <c r="R44" s="8" t="s">
        <v>32</v>
      </c>
      <c r="S44" s="8" t="s">
        <v>32</v>
      </c>
      <c r="T44" s="8" t="s">
        <v>32</v>
      </c>
      <c r="U44" s="8" t="s">
        <v>32</v>
      </c>
      <c r="V44" s="8" t="s">
        <v>32</v>
      </c>
      <c r="W44" s="8" t="s">
        <v>34</v>
      </c>
      <c r="X44" s="76" t="s">
        <v>577</v>
      </c>
      <c r="Y44" s="112" t="s">
        <v>578</v>
      </c>
      <c r="Z44" s="8" t="s">
        <v>32</v>
      </c>
      <c r="AA44" s="8" t="s">
        <v>32</v>
      </c>
      <c r="AB44" s="8" t="s">
        <v>35</v>
      </c>
      <c r="AC44" s="8" t="s">
        <v>35</v>
      </c>
      <c r="AD44" s="113" t="str">
        <f t="shared" si="21"/>
        <v>000042</v>
      </c>
      <c r="AE44" s="113"/>
      <c r="AF44" s="106" t="str">
        <f t="shared" si="22"/>
        <v>Rulling-12 mm Squire ( Medium)-[180 x 240]</v>
      </c>
      <c r="AG44" s="106" t="str">
        <f>VLOOKUP(AF44,UFG_Rulling!$C$1:$AD$38,28,FALSE)</f>
        <v>000218</v>
      </c>
      <c r="AH44" s="128" t="str">
        <f t="shared" si="23"/>
        <v>7.000</v>
      </c>
      <c r="AI44" s="114" t="str">
        <f t="shared" si="24"/>
        <v>Writer Convent Premium  Mrp 44 [Title]</v>
      </c>
      <c r="AJ44" s="114" t="str">
        <f>VLOOKUP(AI44,UFG_Title!$C$1:$AD$49,28,FALSE)</f>
        <v>000265</v>
      </c>
      <c r="AK44" s="107" t="str">
        <f t="shared" si="25"/>
        <v>0.125</v>
      </c>
      <c r="AL44" s="122" t="str">
        <f t="shared" si="4"/>
        <v>Index-[180 x 240]</v>
      </c>
      <c r="AM44" s="122" t="str">
        <f>IF(AV44&lt;&gt;"",VLOOKUP(AL44,UFG_Index!$C$1:$AD$17,28,FALSE),"")</f>
        <v>000234</v>
      </c>
      <c r="AN44" s="123" t="str">
        <f t="shared" si="26"/>
        <v>0.250</v>
      </c>
      <c r="AO44" s="129" t="str">
        <f t="shared" si="27"/>
        <v>0.250</v>
      </c>
      <c r="AP44" s="13" t="s">
        <v>422</v>
      </c>
      <c r="AQ44" s="13" t="s">
        <v>422</v>
      </c>
      <c r="AR44" s="13">
        <v>1000</v>
      </c>
      <c r="AS44" s="21" t="s">
        <v>440</v>
      </c>
      <c r="AT44" s="13">
        <v>112</v>
      </c>
      <c r="AU44" s="13">
        <v>4</v>
      </c>
      <c r="AV44" s="13" t="s">
        <v>450</v>
      </c>
      <c r="AW44" s="22" t="s">
        <v>1198</v>
      </c>
      <c r="AX44" s="22" t="s">
        <v>470</v>
      </c>
      <c r="AY44" s="13">
        <v>15</v>
      </c>
      <c r="AZ44" s="13">
        <v>75</v>
      </c>
      <c r="BA44" s="13" t="s">
        <v>1246</v>
      </c>
      <c r="BB44" s="21" t="s">
        <v>479</v>
      </c>
      <c r="BC44" s="13" t="s">
        <v>1245</v>
      </c>
      <c r="BD44" s="13">
        <v>260</v>
      </c>
      <c r="BE44" s="14" t="s">
        <v>492</v>
      </c>
      <c r="BF44" s="14">
        <v>8</v>
      </c>
      <c r="BG44" s="15">
        <f t="shared" si="66"/>
        <v>125</v>
      </c>
      <c r="BH44" s="23">
        <f t="shared" si="67"/>
        <v>2.2931999999999998E-2</v>
      </c>
      <c r="BI44" s="13" t="s">
        <v>473</v>
      </c>
      <c r="BJ44" s="139">
        <v>54</v>
      </c>
      <c r="BK44" s="138">
        <v>96</v>
      </c>
      <c r="BL44" s="13">
        <v>36.5</v>
      </c>
      <c r="BM44" s="21">
        <v>16</v>
      </c>
      <c r="BN44" s="16">
        <f t="shared" si="68"/>
        <v>7</v>
      </c>
      <c r="BO44" s="16">
        <f t="shared" si="69"/>
        <v>0.13245119999999999</v>
      </c>
      <c r="BP44" s="17">
        <f t="shared" si="70"/>
        <v>7250</v>
      </c>
      <c r="BQ44" s="13" t="str">
        <f>VLOOKUP($AP44,[1]Item!$AL$2:$BX$192,BQ$1,FALSE)</f>
        <v>Writer Convent Premium  Mrp 44</v>
      </c>
      <c r="BR44" s="8" t="str">
        <f t="shared" si="29"/>
        <v>96.00X36.50</v>
      </c>
      <c r="BS44" s="8" t="str">
        <f t="shared" si="30"/>
        <v>Rulling-12 mm Squire ( Medium)-[180 x 240]</v>
      </c>
      <c r="BT44" s="8" t="str">
        <f t="shared" si="31"/>
        <v>Index-[180 x 240]</v>
      </c>
      <c r="BU44" s="76" t="s">
        <v>661</v>
      </c>
      <c r="BV44" s="109">
        <f t="shared" si="32"/>
        <v>0.25</v>
      </c>
      <c r="BW44" s="115" t="str">
        <f t="shared" si="9"/>
        <v>Trident-54gsm-37.80in-(96.00cm)-Reel-Super Line</v>
      </c>
      <c r="BX44" s="115" t="str">
        <f t="shared" si="10"/>
        <v>Trident-54gsm-37.80in-(96.00cm)-Reel-Super Line</v>
      </c>
      <c r="BY44" s="8" t="s">
        <v>541</v>
      </c>
      <c r="BZ44" s="8" t="s">
        <v>540</v>
      </c>
      <c r="CA44" s="115">
        <f t="shared" si="33"/>
        <v>36.5</v>
      </c>
      <c r="CB44" s="115">
        <f t="shared" si="34"/>
        <v>96</v>
      </c>
      <c r="CC44" s="115">
        <f t="shared" si="35"/>
        <v>14.37</v>
      </c>
      <c r="CD44" s="115">
        <f t="shared" si="36"/>
        <v>37.799999999999997</v>
      </c>
      <c r="CE44" s="5" t="s">
        <v>83</v>
      </c>
      <c r="CF44" s="8">
        <f t="shared" si="37"/>
        <v>54</v>
      </c>
      <c r="CG44" s="98" t="str">
        <f t="shared" si="38"/>
        <v>Trident</v>
      </c>
      <c r="CH44" s="99" t="str">
        <f>VLOOKUP(CG44,PaperMaster!$AA$1:$AB$10,2,FALSE)</f>
        <v>Super Line</v>
      </c>
      <c r="CI44" s="115">
        <f t="shared" si="11"/>
        <v>9.4619999999999997</v>
      </c>
      <c r="CJ44" s="115">
        <f t="shared" si="12"/>
        <v>5</v>
      </c>
      <c r="CK44" s="99">
        <v>70</v>
      </c>
      <c r="CL44" s="115" t="s">
        <v>76</v>
      </c>
      <c r="CM44" s="115">
        <v>1.35</v>
      </c>
      <c r="CN44" s="99" t="s">
        <v>576</v>
      </c>
      <c r="CO44" s="116" t="s">
        <v>577</v>
      </c>
      <c r="CP44" s="117" t="s">
        <v>578</v>
      </c>
      <c r="CQ44" s="99" t="s">
        <v>32</v>
      </c>
      <c r="CR44" s="99" t="s">
        <v>32</v>
      </c>
      <c r="CS44" s="99" t="s">
        <v>35</v>
      </c>
      <c r="CT44" s="99" t="s">
        <v>35</v>
      </c>
      <c r="CU44" s="8" t="s">
        <v>73</v>
      </c>
      <c r="CV44" s="8"/>
      <c r="CW44" s="8"/>
      <c r="CX44" s="8" t="str">
        <f t="shared" si="39"/>
        <v>*11103</v>
      </c>
      <c r="CY44" s="8" t="str">
        <f t="shared" si="40"/>
        <v>*06016</v>
      </c>
      <c r="CZ44" s="8" t="str">
        <f>VLOOKUP(BW44,PaperMaster!$AD$2:$BB$200,25,FALSE)</f>
        <v>*00034</v>
      </c>
      <c r="DA44" s="31" t="str">
        <f t="shared" si="41"/>
        <v>*00034</v>
      </c>
      <c r="DB44" s="31" t="str">
        <f t="shared" si="42"/>
        <v>*00006</v>
      </c>
      <c r="DC44" s="119" t="str">
        <f>VLOOKUP(AI44,UFG_Title!$C$3:$AD$49,28,FALSE)</f>
        <v>000265</v>
      </c>
      <c r="DD44" s="119"/>
      <c r="DE44" s="115" t="str">
        <f t="shared" si="43"/>
        <v>Board-260gsm-37.80X28.94in²-(96.00X73.50cm²)-18.35kg-WB</v>
      </c>
      <c r="DF44" s="115" t="str">
        <f t="shared" si="44"/>
        <v>Board-260gsm-37.80X28.94in²-(96.00X73.50cm²)-18.35kg-WB</v>
      </c>
      <c r="DG44" s="8" t="s">
        <v>1128</v>
      </c>
      <c r="DH44" s="8" t="str">
        <f t="shared" si="45"/>
        <v>B</v>
      </c>
      <c r="DI44" s="115">
        <f t="shared" si="46"/>
        <v>96</v>
      </c>
      <c r="DJ44" s="115">
        <f t="shared" si="47"/>
        <v>73.5</v>
      </c>
      <c r="DK44" s="115">
        <f t="shared" si="48"/>
        <v>37.799999999999997</v>
      </c>
      <c r="DL44" s="115">
        <f t="shared" si="49"/>
        <v>28.94</v>
      </c>
      <c r="DM44" s="5" t="s">
        <v>58</v>
      </c>
      <c r="DN44" s="8">
        <f t="shared" si="50"/>
        <v>260</v>
      </c>
      <c r="DO44" s="134" t="str">
        <f t="shared" si="51"/>
        <v>Board</v>
      </c>
      <c r="DP44" s="99" t="str">
        <f t="shared" si="52"/>
        <v>WB</v>
      </c>
      <c r="DQ44" s="115">
        <f t="shared" si="53"/>
        <v>18.350000000000001</v>
      </c>
      <c r="DR44" s="115">
        <f t="shared" si="54"/>
        <v>3</v>
      </c>
      <c r="DS44" s="99">
        <v>70</v>
      </c>
      <c r="DT44" s="115" t="s">
        <v>76</v>
      </c>
      <c r="DU44" s="115">
        <v>1.35</v>
      </c>
      <c r="DV44" s="99" t="s">
        <v>576</v>
      </c>
      <c r="DW44" s="116" t="s">
        <v>577</v>
      </c>
      <c r="DX44" s="117" t="s">
        <v>578</v>
      </c>
      <c r="DY44" s="99" t="s">
        <v>32</v>
      </c>
      <c r="DZ44" s="99" t="s">
        <v>32</v>
      </c>
      <c r="EA44" s="99" t="s">
        <v>35</v>
      </c>
      <c r="EB44" s="99" t="s">
        <v>35</v>
      </c>
      <c r="EC44" t="str">
        <f>VLOOKUP(DE44,PaperMaster!$BH$3:$CF$30,25,FALSE)</f>
        <v>*00006</v>
      </c>
      <c r="ED44" s="13" t="str">
        <f>VLOOKUP($AP44,[1]Item!$AL$2:$BX$192,ED$1,FALSE)</f>
        <v>Premium</v>
      </c>
      <c r="EE44">
        <f t="shared" si="55"/>
        <v>55</v>
      </c>
    </row>
    <row r="45" spans="1:135" x14ac:dyDescent="0.25">
      <c r="A45" s="83">
        <f t="shared" si="17"/>
        <v>43</v>
      </c>
      <c r="B45" s="76" t="s">
        <v>662</v>
      </c>
      <c r="C45" s="8" t="str">
        <f t="shared" si="18"/>
        <v>Writer Convent Premium  Mrp 44 [18 mm Squire (Big)]-112 page</v>
      </c>
      <c r="D45" s="8" t="str">
        <f t="shared" si="19"/>
        <v>Writer Convent Premium  Mrp 44 [18 mm Squire (Big)]-112 page</v>
      </c>
      <c r="E45" s="8" t="str">
        <f>VLOOKUP(AS45,DefaltMaster!$U$1:$AB$14,8,FALSE)</f>
        <v>*11103</v>
      </c>
      <c r="F45" s="8" t="str">
        <f>VLOOKUP(AX45,DefaltMaster!$H$1:$J$26,3,FALSE)</f>
        <v>*06016</v>
      </c>
      <c r="G45" s="110">
        <v>0</v>
      </c>
      <c r="H45" s="8">
        <v>0</v>
      </c>
      <c r="I45" s="8">
        <v>1043</v>
      </c>
      <c r="J45" s="8"/>
      <c r="K45" s="8" t="str">
        <f>VLOOKUP(AW45,DefaltMaster!$M$1:$N$60,2,FALSE)</f>
        <v>*05046</v>
      </c>
      <c r="L45" s="5" t="s">
        <v>522</v>
      </c>
      <c r="M45" s="8"/>
      <c r="N45" s="111" t="str">
        <f t="shared" si="20"/>
        <v>Writer Convent Premium  Mrp 44 [18 mm Squire (Big)]-112 page</v>
      </c>
      <c r="O45" s="111" t="s">
        <v>33</v>
      </c>
      <c r="P45" s="8"/>
      <c r="Q45" s="8" t="s">
        <v>32</v>
      </c>
      <c r="R45" s="8" t="s">
        <v>32</v>
      </c>
      <c r="S45" s="8" t="s">
        <v>32</v>
      </c>
      <c r="T45" s="8" t="s">
        <v>32</v>
      </c>
      <c r="U45" s="8" t="s">
        <v>32</v>
      </c>
      <c r="V45" s="8" t="s">
        <v>32</v>
      </c>
      <c r="W45" s="8" t="s">
        <v>34</v>
      </c>
      <c r="X45" s="76" t="s">
        <v>577</v>
      </c>
      <c r="Y45" s="112" t="s">
        <v>578</v>
      </c>
      <c r="Z45" s="8" t="s">
        <v>32</v>
      </c>
      <c r="AA45" s="8" t="s">
        <v>32</v>
      </c>
      <c r="AB45" s="8" t="s">
        <v>35</v>
      </c>
      <c r="AC45" s="8" t="s">
        <v>35</v>
      </c>
      <c r="AD45" s="113" t="str">
        <f t="shared" si="21"/>
        <v>000043</v>
      </c>
      <c r="AE45" s="113"/>
      <c r="AF45" s="106" t="str">
        <f t="shared" si="22"/>
        <v>Rulling-18 mm Squire (Big)-[180 x 240]</v>
      </c>
      <c r="AG45" s="106" t="str">
        <f>VLOOKUP(AF45,UFG_Rulling!$C$1:$AD$38,28,FALSE)</f>
        <v>000219</v>
      </c>
      <c r="AH45" s="128" t="str">
        <f t="shared" si="23"/>
        <v>7.000</v>
      </c>
      <c r="AI45" s="114" t="str">
        <f t="shared" si="24"/>
        <v>Writer Convent Premium  Mrp 44 [Title]</v>
      </c>
      <c r="AJ45" s="114" t="str">
        <f>VLOOKUP(AI45,UFG_Title!$C$1:$AD$49,28,FALSE)</f>
        <v>000265</v>
      </c>
      <c r="AK45" s="107" t="str">
        <f t="shared" si="25"/>
        <v>0.125</v>
      </c>
      <c r="AL45" s="122" t="str">
        <f t="shared" si="4"/>
        <v>Index-[180 x 240]</v>
      </c>
      <c r="AM45" s="122" t="str">
        <f>IF(AV45&lt;&gt;"",VLOOKUP(AL45,UFG_Index!$C$1:$AD$17,28,FALSE),"")</f>
        <v>000234</v>
      </c>
      <c r="AN45" s="123" t="str">
        <f t="shared" si="26"/>
        <v>0.250</v>
      </c>
      <c r="AO45" s="129" t="str">
        <f t="shared" si="27"/>
        <v>0.250</v>
      </c>
      <c r="AP45" s="13" t="s">
        <v>422</v>
      </c>
      <c r="AQ45" s="13" t="s">
        <v>422</v>
      </c>
      <c r="AR45" s="13">
        <v>1000</v>
      </c>
      <c r="AS45" s="21" t="s">
        <v>440</v>
      </c>
      <c r="AT45" s="13">
        <v>112</v>
      </c>
      <c r="AU45" s="13">
        <v>4</v>
      </c>
      <c r="AV45" s="13" t="s">
        <v>450</v>
      </c>
      <c r="AW45" s="22" t="s">
        <v>1199</v>
      </c>
      <c r="AX45" s="22" t="s">
        <v>470</v>
      </c>
      <c r="AY45" s="13">
        <v>15</v>
      </c>
      <c r="AZ45" s="13">
        <v>75</v>
      </c>
      <c r="BA45" s="13" t="s">
        <v>1246</v>
      </c>
      <c r="BB45" s="21" t="s">
        <v>479</v>
      </c>
      <c r="BC45" s="13" t="s">
        <v>1245</v>
      </c>
      <c r="BD45" s="13">
        <v>260</v>
      </c>
      <c r="BE45" s="14" t="s">
        <v>492</v>
      </c>
      <c r="BF45" s="14">
        <v>8</v>
      </c>
      <c r="BG45" s="15">
        <f t="shared" si="66"/>
        <v>125</v>
      </c>
      <c r="BH45" s="23">
        <f t="shared" si="67"/>
        <v>2.2931999999999998E-2</v>
      </c>
      <c r="BI45" s="13" t="s">
        <v>473</v>
      </c>
      <c r="BJ45" s="139">
        <v>54</v>
      </c>
      <c r="BK45" s="138">
        <v>96</v>
      </c>
      <c r="BL45" s="13">
        <v>36.5</v>
      </c>
      <c r="BM45" s="21">
        <v>16</v>
      </c>
      <c r="BN45" s="16">
        <f t="shared" si="68"/>
        <v>7</v>
      </c>
      <c r="BO45" s="16">
        <f t="shared" si="69"/>
        <v>0.13245119999999999</v>
      </c>
      <c r="BP45" s="17">
        <f t="shared" si="70"/>
        <v>7250</v>
      </c>
      <c r="BQ45" s="13" t="str">
        <f>VLOOKUP($AP45,[1]Item!$AL$2:$BX$192,BQ$1,FALSE)</f>
        <v>Writer Convent Premium  Mrp 44</v>
      </c>
      <c r="BR45" s="8" t="str">
        <f t="shared" si="29"/>
        <v>96.00X36.50</v>
      </c>
      <c r="BS45" s="8" t="str">
        <f t="shared" si="30"/>
        <v>Rulling-18 mm Squire (Big)-[180 x 240]</v>
      </c>
      <c r="BT45" s="8" t="str">
        <f t="shared" si="31"/>
        <v>Index-[180 x 240]</v>
      </c>
      <c r="BU45" s="76" t="s">
        <v>662</v>
      </c>
      <c r="BV45" s="109">
        <f t="shared" si="32"/>
        <v>0.25</v>
      </c>
      <c r="BW45" s="115" t="str">
        <f t="shared" si="9"/>
        <v>Trident-54gsm-37.80in-(96.00cm)-Reel-Super Line</v>
      </c>
      <c r="BX45" s="115" t="str">
        <f t="shared" si="10"/>
        <v>Trident-54gsm-37.80in-(96.00cm)-Reel-Super Line</v>
      </c>
      <c r="BY45" s="8" t="s">
        <v>541</v>
      </c>
      <c r="BZ45" s="8" t="s">
        <v>540</v>
      </c>
      <c r="CA45" s="115">
        <f t="shared" si="33"/>
        <v>36.5</v>
      </c>
      <c r="CB45" s="115">
        <f t="shared" si="34"/>
        <v>96</v>
      </c>
      <c r="CC45" s="115">
        <f t="shared" si="35"/>
        <v>14.37</v>
      </c>
      <c r="CD45" s="115">
        <f t="shared" si="36"/>
        <v>37.799999999999997</v>
      </c>
      <c r="CE45" s="5" t="s">
        <v>83</v>
      </c>
      <c r="CF45" s="8">
        <f t="shared" si="37"/>
        <v>54</v>
      </c>
      <c r="CG45" s="98" t="str">
        <f t="shared" si="38"/>
        <v>Trident</v>
      </c>
      <c r="CH45" s="99" t="str">
        <f>VLOOKUP(CG45,PaperMaster!$AA$1:$AB$10,2,FALSE)</f>
        <v>Super Line</v>
      </c>
      <c r="CI45" s="115">
        <f t="shared" si="11"/>
        <v>9.4619999999999997</v>
      </c>
      <c r="CJ45" s="115">
        <f t="shared" si="12"/>
        <v>5</v>
      </c>
      <c r="CK45" s="99">
        <v>70</v>
      </c>
      <c r="CL45" s="115" t="s">
        <v>76</v>
      </c>
      <c r="CM45" s="115">
        <v>1.35</v>
      </c>
      <c r="CN45" s="99" t="s">
        <v>576</v>
      </c>
      <c r="CO45" s="116" t="s">
        <v>577</v>
      </c>
      <c r="CP45" s="117" t="s">
        <v>578</v>
      </c>
      <c r="CQ45" s="99" t="s">
        <v>32</v>
      </c>
      <c r="CR45" s="99" t="s">
        <v>32</v>
      </c>
      <c r="CS45" s="99" t="s">
        <v>35</v>
      </c>
      <c r="CT45" s="99" t="s">
        <v>35</v>
      </c>
      <c r="CU45" s="8" t="s">
        <v>73</v>
      </c>
      <c r="CV45" s="8"/>
      <c r="CW45" s="8"/>
      <c r="CX45" s="8" t="str">
        <f t="shared" si="39"/>
        <v>*11103</v>
      </c>
      <c r="CY45" s="8" t="str">
        <f t="shared" si="40"/>
        <v>*06016</v>
      </c>
      <c r="CZ45" s="8" t="str">
        <f>VLOOKUP(BW45,PaperMaster!$AD$2:$BB$200,25,FALSE)</f>
        <v>*00034</v>
      </c>
      <c r="DA45" s="31" t="str">
        <f t="shared" si="41"/>
        <v>*00034</v>
      </c>
      <c r="DB45" s="31" t="str">
        <f t="shared" si="42"/>
        <v>*00006</v>
      </c>
      <c r="DC45" s="119" t="str">
        <f>VLOOKUP(AI45,UFG_Title!$C$3:$AD$49,28,FALSE)</f>
        <v>000265</v>
      </c>
      <c r="DD45" s="119"/>
      <c r="DE45" s="115" t="str">
        <f t="shared" si="43"/>
        <v>Board-260gsm-37.80X28.94in²-(96.00X73.50cm²)-18.35kg-WB</v>
      </c>
      <c r="DF45" s="115" t="str">
        <f t="shared" si="44"/>
        <v>Board-260gsm-37.80X28.94in²-(96.00X73.50cm²)-18.35kg-WB</v>
      </c>
      <c r="DG45" s="8" t="s">
        <v>1128</v>
      </c>
      <c r="DH45" s="8" t="str">
        <f t="shared" si="45"/>
        <v>B</v>
      </c>
      <c r="DI45" s="115">
        <f t="shared" si="46"/>
        <v>96</v>
      </c>
      <c r="DJ45" s="115">
        <f t="shared" si="47"/>
        <v>73.5</v>
      </c>
      <c r="DK45" s="115">
        <f t="shared" si="48"/>
        <v>37.799999999999997</v>
      </c>
      <c r="DL45" s="115">
        <f t="shared" si="49"/>
        <v>28.94</v>
      </c>
      <c r="DM45" s="5" t="s">
        <v>58</v>
      </c>
      <c r="DN45" s="8">
        <f t="shared" si="50"/>
        <v>260</v>
      </c>
      <c r="DO45" s="134" t="str">
        <f t="shared" si="51"/>
        <v>Board</v>
      </c>
      <c r="DP45" s="99" t="str">
        <f t="shared" si="52"/>
        <v>WB</v>
      </c>
      <c r="DQ45" s="115">
        <f t="shared" si="53"/>
        <v>18.350000000000001</v>
      </c>
      <c r="DR45" s="115">
        <f t="shared" si="54"/>
        <v>3</v>
      </c>
      <c r="DS45" s="99">
        <v>70</v>
      </c>
      <c r="DT45" s="115" t="s">
        <v>76</v>
      </c>
      <c r="DU45" s="115">
        <v>1.35</v>
      </c>
      <c r="DV45" s="99" t="s">
        <v>576</v>
      </c>
      <c r="DW45" s="116" t="s">
        <v>577</v>
      </c>
      <c r="DX45" s="117" t="s">
        <v>578</v>
      </c>
      <c r="DY45" s="99" t="s">
        <v>32</v>
      </c>
      <c r="DZ45" s="99" t="s">
        <v>32</v>
      </c>
      <c r="EA45" s="99" t="s">
        <v>35</v>
      </c>
      <c r="EB45" s="99" t="s">
        <v>35</v>
      </c>
      <c r="EC45" t="str">
        <f>VLOOKUP(DE45,PaperMaster!$BH$3:$CF$30,25,FALSE)</f>
        <v>*00006</v>
      </c>
      <c r="ED45" s="13" t="str">
        <f>VLOOKUP($AP45,[1]Item!$AL$2:$BX$192,ED$1,FALSE)</f>
        <v>Premium</v>
      </c>
      <c r="EE45">
        <f t="shared" si="55"/>
        <v>60</v>
      </c>
    </row>
    <row r="46" spans="1:135" x14ac:dyDescent="0.25">
      <c r="A46" s="83">
        <f t="shared" si="17"/>
        <v>44</v>
      </c>
      <c r="B46" s="76" t="s">
        <v>663</v>
      </c>
      <c r="C46" s="8" t="str">
        <f t="shared" si="18"/>
        <v>Writer Convent Premium  Mrp 44 [Hindi /Geometry]-112 page</v>
      </c>
      <c r="D46" s="8" t="str">
        <f t="shared" si="19"/>
        <v>Writer Convent Premium  Mrp 44 [Hindi /Geometry]-112 page</v>
      </c>
      <c r="E46" s="8" t="str">
        <f>VLOOKUP(AS46,DefaltMaster!$U$1:$AB$14,8,FALSE)</f>
        <v>*11103</v>
      </c>
      <c r="F46" s="8" t="str">
        <f>VLOOKUP(AX46,DefaltMaster!$H$1:$J$26,3,FALSE)</f>
        <v>*06016</v>
      </c>
      <c r="G46" s="110">
        <v>0</v>
      </c>
      <c r="H46" s="8">
        <v>0</v>
      </c>
      <c r="I46" s="8">
        <v>1044</v>
      </c>
      <c r="J46" s="8"/>
      <c r="K46" s="8" t="str">
        <f>VLOOKUP(AW46,DefaltMaster!$M$1:$N$60,2,FALSE)</f>
        <v>*05033</v>
      </c>
      <c r="L46" s="5" t="s">
        <v>522</v>
      </c>
      <c r="M46" s="8"/>
      <c r="N46" s="111" t="str">
        <f t="shared" si="20"/>
        <v>Writer Convent Premium  Mrp 44 [Hindi /Geometry]-112 page</v>
      </c>
      <c r="O46" s="111" t="s">
        <v>33</v>
      </c>
      <c r="P46" s="8"/>
      <c r="Q46" s="8" t="s">
        <v>32</v>
      </c>
      <c r="R46" s="8" t="s">
        <v>32</v>
      </c>
      <c r="S46" s="8" t="s">
        <v>32</v>
      </c>
      <c r="T46" s="8" t="s">
        <v>32</v>
      </c>
      <c r="U46" s="8" t="s">
        <v>32</v>
      </c>
      <c r="V46" s="8" t="s">
        <v>32</v>
      </c>
      <c r="W46" s="8" t="s">
        <v>34</v>
      </c>
      <c r="X46" s="76" t="s">
        <v>577</v>
      </c>
      <c r="Y46" s="112" t="s">
        <v>578</v>
      </c>
      <c r="Z46" s="8" t="s">
        <v>32</v>
      </c>
      <c r="AA46" s="8" t="s">
        <v>32</v>
      </c>
      <c r="AB46" s="8" t="s">
        <v>35</v>
      </c>
      <c r="AC46" s="8" t="s">
        <v>35</v>
      </c>
      <c r="AD46" s="113" t="str">
        <f t="shared" si="21"/>
        <v>000044</v>
      </c>
      <c r="AE46" s="113"/>
      <c r="AF46" s="106" t="str">
        <f t="shared" si="22"/>
        <v>Rulling-Hindi /Geometry-[180 x 240]</v>
      </c>
      <c r="AG46" s="106" t="str">
        <f>VLOOKUP(AF46,UFG_Rulling!$C$1:$AD$38,28,FALSE)</f>
        <v>000198</v>
      </c>
      <c r="AH46" s="128" t="str">
        <f t="shared" si="23"/>
        <v>7.000</v>
      </c>
      <c r="AI46" s="114" t="str">
        <f t="shared" si="24"/>
        <v>Writer Convent Premium  Mrp 44 [Title]</v>
      </c>
      <c r="AJ46" s="114" t="str">
        <f>VLOOKUP(AI46,UFG_Title!$C$1:$AD$49,28,FALSE)</f>
        <v>000265</v>
      </c>
      <c r="AK46" s="107" t="str">
        <f t="shared" si="25"/>
        <v>0.125</v>
      </c>
      <c r="AL46" s="122" t="str">
        <f t="shared" si="4"/>
        <v>Index-[180 x 240]</v>
      </c>
      <c r="AM46" s="122" t="str">
        <f>IF(AV46&lt;&gt;"",VLOOKUP(AL46,UFG_Index!$C$1:$AD$17,28,FALSE),"")</f>
        <v>000234</v>
      </c>
      <c r="AN46" s="123" t="str">
        <f t="shared" si="26"/>
        <v>0.250</v>
      </c>
      <c r="AO46" s="129" t="str">
        <f t="shared" si="27"/>
        <v>0.250</v>
      </c>
      <c r="AP46" s="13" t="s">
        <v>422</v>
      </c>
      <c r="AQ46" s="13" t="s">
        <v>422</v>
      </c>
      <c r="AR46" s="13">
        <v>1000</v>
      </c>
      <c r="AS46" s="21" t="s">
        <v>440</v>
      </c>
      <c r="AT46" s="13">
        <v>112</v>
      </c>
      <c r="AU46" s="13">
        <v>4</v>
      </c>
      <c r="AV46" s="13" t="s">
        <v>450</v>
      </c>
      <c r="AW46" s="22" t="s">
        <v>511</v>
      </c>
      <c r="AX46" s="22" t="s">
        <v>470</v>
      </c>
      <c r="AY46" s="13">
        <v>15</v>
      </c>
      <c r="AZ46" s="13">
        <v>75</v>
      </c>
      <c r="BA46" s="13" t="s">
        <v>1246</v>
      </c>
      <c r="BB46" s="21" t="s">
        <v>479</v>
      </c>
      <c r="BC46" s="13" t="s">
        <v>1245</v>
      </c>
      <c r="BD46" s="13">
        <v>260</v>
      </c>
      <c r="BE46" s="14" t="s">
        <v>492</v>
      </c>
      <c r="BF46" s="14">
        <v>8</v>
      </c>
      <c r="BG46" s="15">
        <f t="shared" si="66"/>
        <v>125</v>
      </c>
      <c r="BH46" s="23">
        <f t="shared" si="67"/>
        <v>2.2931999999999998E-2</v>
      </c>
      <c r="BI46" s="13" t="s">
        <v>473</v>
      </c>
      <c r="BJ46" s="139">
        <v>54</v>
      </c>
      <c r="BK46" s="138">
        <v>96</v>
      </c>
      <c r="BL46" s="13">
        <v>36.5</v>
      </c>
      <c r="BM46" s="21">
        <v>16</v>
      </c>
      <c r="BN46" s="16">
        <f t="shared" si="68"/>
        <v>7</v>
      </c>
      <c r="BO46" s="16">
        <f t="shared" si="69"/>
        <v>0.13245119999999999</v>
      </c>
      <c r="BP46" s="17">
        <f t="shared" si="70"/>
        <v>7250</v>
      </c>
      <c r="BQ46" s="13" t="str">
        <f>VLOOKUP($AP46,[1]Item!$AL$2:$BX$192,BQ$1,FALSE)</f>
        <v>Writer Convent Premium  Mrp 44</v>
      </c>
      <c r="BR46" s="8" t="str">
        <f t="shared" si="29"/>
        <v>96.00X36.50</v>
      </c>
      <c r="BS46" s="8" t="str">
        <f t="shared" si="30"/>
        <v>Rulling-Hindi /Geometry-[180 x 240]</v>
      </c>
      <c r="BT46" s="8" t="str">
        <f t="shared" si="31"/>
        <v>Index-[180 x 240]</v>
      </c>
      <c r="BU46" s="76" t="s">
        <v>663</v>
      </c>
      <c r="BV46" s="109">
        <f t="shared" si="32"/>
        <v>0.25</v>
      </c>
      <c r="BW46" s="115" t="str">
        <f t="shared" si="9"/>
        <v>Trident-54gsm-37.80in-(96.00cm)-Reel-Super Line</v>
      </c>
      <c r="BX46" s="115" t="str">
        <f t="shared" si="10"/>
        <v>Trident-54gsm-37.80in-(96.00cm)-Reel-Super Line</v>
      </c>
      <c r="BY46" s="8" t="s">
        <v>541</v>
      </c>
      <c r="BZ46" s="8" t="s">
        <v>540</v>
      </c>
      <c r="CA46" s="115">
        <f t="shared" si="33"/>
        <v>36.5</v>
      </c>
      <c r="CB46" s="115">
        <f t="shared" si="34"/>
        <v>96</v>
      </c>
      <c r="CC46" s="115">
        <f t="shared" si="35"/>
        <v>14.37</v>
      </c>
      <c r="CD46" s="115">
        <f t="shared" si="36"/>
        <v>37.799999999999997</v>
      </c>
      <c r="CE46" s="5" t="s">
        <v>83</v>
      </c>
      <c r="CF46" s="8">
        <f t="shared" si="37"/>
        <v>54</v>
      </c>
      <c r="CG46" s="98" t="str">
        <f t="shared" si="38"/>
        <v>Trident</v>
      </c>
      <c r="CH46" s="99" t="str">
        <f>VLOOKUP(CG46,PaperMaster!$AA$1:$AB$10,2,FALSE)</f>
        <v>Super Line</v>
      </c>
      <c r="CI46" s="115">
        <f t="shared" si="11"/>
        <v>9.4619999999999997</v>
      </c>
      <c r="CJ46" s="115">
        <f t="shared" si="12"/>
        <v>5</v>
      </c>
      <c r="CK46" s="99">
        <v>70</v>
      </c>
      <c r="CL46" s="115" t="s">
        <v>76</v>
      </c>
      <c r="CM46" s="115">
        <v>1.35</v>
      </c>
      <c r="CN46" s="99" t="s">
        <v>576</v>
      </c>
      <c r="CO46" s="116" t="s">
        <v>577</v>
      </c>
      <c r="CP46" s="117" t="s">
        <v>578</v>
      </c>
      <c r="CQ46" s="99" t="s">
        <v>32</v>
      </c>
      <c r="CR46" s="99" t="s">
        <v>32</v>
      </c>
      <c r="CS46" s="99" t="s">
        <v>35</v>
      </c>
      <c r="CT46" s="99" t="s">
        <v>35</v>
      </c>
      <c r="CU46" s="8" t="s">
        <v>73</v>
      </c>
      <c r="CV46" s="8"/>
      <c r="CW46" s="8"/>
      <c r="CX46" s="8" t="str">
        <f t="shared" si="39"/>
        <v>*11103</v>
      </c>
      <c r="CY46" s="8" t="str">
        <f t="shared" si="40"/>
        <v>*06016</v>
      </c>
      <c r="CZ46" s="8" t="str">
        <f>VLOOKUP(BW46,PaperMaster!$AD$2:$BB$200,25,FALSE)</f>
        <v>*00034</v>
      </c>
      <c r="DA46" s="31" t="str">
        <f t="shared" si="41"/>
        <v>*00034</v>
      </c>
      <c r="DB46" s="31" t="str">
        <f t="shared" si="42"/>
        <v>*00006</v>
      </c>
      <c r="DC46" s="119" t="str">
        <f>VLOOKUP(AI46,UFG_Title!$C$3:$AD$49,28,FALSE)</f>
        <v>000265</v>
      </c>
      <c r="DD46" s="119"/>
      <c r="DE46" s="115" t="str">
        <f t="shared" si="43"/>
        <v>Board-260gsm-37.80X28.94in²-(96.00X73.50cm²)-18.35kg-WB</v>
      </c>
      <c r="DF46" s="115" t="str">
        <f t="shared" si="44"/>
        <v>Board-260gsm-37.80X28.94in²-(96.00X73.50cm²)-18.35kg-WB</v>
      </c>
      <c r="DG46" s="8" t="s">
        <v>1128</v>
      </c>
      <c r="DH46" s="8" t="str">
        <f t="shared" si="45"/>
        <v>B</v>
      </c>
      <c r="DI46" s="115">
        <f t="shared" si="46"/>
        <v>96</v>
      </c>
      <c r="DJ46" s="115">
        <f t="shared" si="47"/>
        <v>73.5</v>
      </c>
      <c r="DK46" s="115">
        <f t="shared" si="48"/>
        <v>37.799999999999997</v>
      </c>
      <c r="DL46" s="115">
        <f t="shared" si="49"/>
        <v>28.94</v>
      </c>
      <c r="DM46" s="5" t="s">
        <v>58</v>
      </c>
      <c r="DN46" s="8">
        <f t="shared" si="50"/>
        <v>260</v>
      </c>
      <c r="DO46" s="134" t="str">
        <f t="shared" si="51"/>
        <v>Board</v>
      </c>
      <c r="DP46" s="99" t="str">
        <f t="shared" si="52"/>
        <v>WB</v>
      </c>
      <c r="DQ46" s="115">
        <f t="shared" si="53"/>
        <v>18.350000000000001</v>
      </c>
      <c r="DR46" s="115">
        <f t="shared" si="54"/>
        <v>3</v>
      </c>
      <c r="DS46" s="99">
        <v>70</v>
      </c>
      <c r="DT46" s="115" t="s">
        <v>76</v>
      </c>
      <c r="DU46" s="115">
        <v>1.35</v>
      </c>
      <c r="DV46" s="99" t="s">
        <v>576</v>
      </c>
      <c r="DW46" s="116" t="s">
        <v>577</v>
      </c>
      <c r="DX46" s="117" t="s">
        <v>578</v>
      </c>
      <c r="DY46" s="99" t="s">
        <v>32</v>
      </c>
      <c r="DZ46" s="99" t="s">
        <v>32</v>
      </c>
      <c r="EA46" s="99" t="s">
        <v>35</v>
      </c>
      <c r="EB46" s="99" t="s">
        <v>35</v>
      </c>
      <c r="EC46" t="str">
        <f>VLOOKUP(DE46,PaperMaster!$BH$3:$CF$30,25,FALSE)</f>
        <v>*00006</v>
      </c>
      <c r="ED46" s="13" t="str">
        <f>VLOOKUP($AP46,[1]Item!$AL$2:$BX$192,ED$1,FALSE)</f>
        <v>Premium</v>
      </c>
      <c r="EE46">
        <f t="shared" si="55"/>
        <v>57</v>
      </c>
    </row>
    <row r="47" spans="1:135" x14ac:dyDescent="0.25">
      <c r="A47" s="83">
        <f t="shared" si="17"/>
        <v>45</v>
      </c>
      <c r="B47" s="76" t="s">
        <v>664</v>
      </c>
      <c r="C47" s="8" t="str">
        <f t="shared" si="18"/>
        <v>Writer Convent Premium  Mrp 44 [English /Geometry]-112 page</v>
      </c>
      <c r="D47" s="8" t="str">
        <f t="shared" si="19"/>
        <v>Writer Convent Premium  Mrp 44 [English /Geometry]-112 page</v>
      </c>
      <c r="E47" s="8" t="str">
        <f>VLOOKUP(AS47,DefaltMaster!$U$1:$AB$14,8,FALSE)</f>
        <v>*11103</v>
      </c>
      <c r="F47" s="8" t="str">
        <f>VLOOKUP(AX47,DefaltMaster!$H$1:$J$26,3,FALSE)</f>
        <v>*06016</v>
      </c>
      <c r="G47" s="110">
        <v>0</v>
      </c>
      <c r="H47" s="8">
        <v>0</v>
      </c>
      <c r="I47" s="8">
        <v>1045</v>
      </c>
      <c r="J47" s="8"/>
      <c r="K47" s="8" t="str">
        <f>VLOOKUP(AW47,DefaltMaster!$M$1:$N$60,2,FALSE)</f>
        <v>*05030</v>
      </c>
      <c r="L47" s="5" t="s">
        <v>522</v>
      </c>
      <c r="M47" s="8"/>
      <c r="N47" s="111" t="str">
        <f t="shared" si="20"/>
        <v>Writer Convent Premium  Mrp 44 [English /Geometry]-112 page</v>
      </c>
      <c r="O47" s="111" t="s">
        <v>33</v>
      </c>
      <c r="P47" s="8"/>
      <c r="Q47" s="8" t="s">
        <v>32</v>
      </c>
      <c r="R47" s="8" t="s">
        <v>32</v>
      </c>
      <c r="S47" s="8" t="s">
        <v>32</v>
      </c>
      <c r="T47" s="8" t="s">
        <v>32</v>
      </c>
      <c r="U47" s="8" t="s">
        <v>32</v>
      </c>
      <c r="V47" s="8" t="s">
        <v>32</v>
      </c>
      <c r="W47" s="8" t="s">
        <v>34</v>
      </c>
      <c r="X47" s="76" t="s">
        <v>577</v>
      </c>
      <c r="Y47" s="112" t="s">
        <v>578</v>
      </c>
      <c r="Z47" s="8" t="s">
        <v>32</v>
      </c>
      <c r="AA47" s="8" t="s">
        <v>32</v>
      </c>
      <c r="AB47" s="8" t="s">
        <v>35</v>
      </c>
      <c r="AC47" s="8" t="s">
        <v>35</v>
      </c>
      <c r="AD47" s="113" t="str">
        <f t="shared" si="21"/>
        <v>000045</v>
      </c>
      <c r="AE47" s="113"/>
      <c r="AF47" s="106" t="str">
        <f t="shared" si="22"/>
        <v>Rulling-English /Geometry-[180 x 240]</v>
      </c>
      <c r="AG47" s="106" t="str">
        <f>VLOOKUP(AF47,UFG_Rulling!$C$1:$AD$38,28,FALSE)</f>
        <v>000192</v>
      </c>
      <c r="AH47" s="128" t="str">
        <f t="shared" si="23"/>
        <v>7.000</v>
      </c>
      <c r="AI47" s="114" t="str">
        <f t="shared" si="24"/>
        <v>Writer Convent Premium  Mrp 44 [Title]</v>
      </c>
      <c r="AJ47" s="114" t="str">
        <f>VLOOKUP(AI47,UFG_Title!$C$1:$AD$49,28,FALSE)</f>
        <v>000265</v>
      </c>
      <c r="AK47" s="107" t="str">
        <f t="shared" si="25"/>
        <v>0.125</v>
      </c>
      <c r="AL47" s="122" t="str">
        <f t="shared" si="4"/>
        <v>Index-[180 x 240]</v>
      </c>
      <c r="AM47" s="122" t="str">
        <f>IF(AV47&lt;&gt;"",VLOOKUP(AL47,UFG_Index!$C$1:$AD$17,28,FALSE),"")</f>
        <v>000234</v>
      </c>
      <c r="AN47" s="123" t="str">
        <f t="shared" si="26"/>
        <v>0.250</v>
      </c>
      <c r="AO47" s="129" t="str">
        <f t="shared" si="27"/>
        <v>0.250</v>
      </c>
      <c r="AP47" s="13" t="s">
        <v>422</v>
      </c>
      <c r="AQ47" s="13" t="s">
        <v>422</v>
      </c>
      <c r="AR47" s="13">
        <v>1000</v>
      </c>
      <c r="AS47" s="21" t="s">
        <v>440</v>
      </c>
      <c r="AT47" s="13">
        <v>112</v>
      </c>
      <c r="AU47" s="13">
        <v>4</v>
      </c>
      <c r="AV47" s="13" t="s">
        <v>450</v>
      </c>
      <c r="AW47" s="22" t="s">
        <v>510</v>
      </c>
      <c r="AX47" s="22" t="s">
        <v>470</v>
      </c>
      <c r="AY47" s="13">
        <v>15</v>
      </c>
      <c r="AZ47" s="13">
        <v>75</v>
      </c>
      <c r="BA47" s="13" t="s">
        <v>1246</v>
      </c>
      <c r="BB47" s="21" t="s">
        <v>479</v>
      </c>
      <c r="BC47" s="13" t="s">
        <v>1245</v>
      </c>
      <c r="BD47" s="13">
        <v>260</v>
      </c>
      <c r="BE47" s="14" t="s">
        <v>492</v>
      </c>
      <c r="BF47" s="14">
        <v>8</v>
      </c>
      <c r="BG47" s="15">
        <f t="shared" si="66"/>
        <v>125</v>
      </c>
      <c r="BH47" s="23">
        <f t="shared" si="67"/>
        <v>2.2931999999999998E-2</v>
      </c>
      <c r="BI47" s="13" t="s">
        <v>473</v>
      </c>
      <c r="BJ47" s="139">
        <v>54</v>
      </c>
      <c r="BK47" s="138">
        <v>96</v>
      </c>
      <c r="BL47" s="13">
        <v>36.5</v>
      </c>
      <c r="BM47" s="21">
        <v>16</v>
      </c>
      <c r="BN47" s="16">
        <f t="shared" si="68"/>
        <v>7</v>
      </c>
      <c r="BO47" s="16">
        <f t="shared" si="69"/>
        <v>0.13245119999999999</v>
      </c>
      <c r="BP47" s="17">
        <f t="shared" si="70"/>
        <v>7250</v>
      </c>
      <c r="BQ47" s="13" t="str">
        <f>VLOOKUP($AP47,[1]Item!$AL$2:$BX$192,BQ$1,FALSE)</f>
        <v>Writer Convent Premium  Mrp 44</v>
      </c>
      <c r="BR47" s="8" t="str">
        <f t="shared" si="29"/>
        <v>96.00X36.50</v>
      </c>
      <c r="BS47" s="8" t="str">
        <f t="shared" si="30"/>
        <v>Rulling-English /Geometry-[180 x 240]</v>
      </c>
      <c r="BT47" s="8" t="str">
        <f t="shared" si="31"/>
        <v>Index-[180 x 240]</v>
      </c>
      <c r="BU47" s="76" t="s">
        <v>664</v>
      </c>
      <c r="BV47" s="109">
        <f t="shared" si="32"/>
        <v>0.25</v>
      </c>
      <c r="BW47" s="115" t="str">
        <f t="shared" si="9"/>
        <v>Trident-54gsm-37.80in-(96.00cm)-Reel-Super Line</v>
      </c>
      <c r="BX47" s="115" t="str">
        <f t="shared" si="10"/>
        <v>Trident-54gsm-37.80in-(96.00cm)-Reel-Super Line</v>
      </c>
      <c r="BY47" s="8" t="s">
        <v>541</v>
      </c>
      <c r="BZ47" s="8" t="s">
        <v>540</v>
      </c>
      <c r="CA47" s="115">
        <f t="shared" si="33"/>
        <v>36.5</v>
      </c>
      <c r="CB47" s="115">
        <f t="shared" si="34"/>
        <v>96</v>
      </c>
      <c r="CC47" s="115">
        <f t="shared" si="35"/>
        <v>14.37</v>
      </c>
      <c r="CD47" s="115">
        <f t="shared" si="36"/>
        <v>37.799999999999997</v>
      </c>
      <c r="CE47" s="5" t="s">
        <v>83</v>
      </c>
      <c r="CF47" s="8">
        <f t="shared" si="37"/>
        <v>54</v>
      </c>
      <c r="CG47" s="98" t="str">
        <f t="shared" si="38"/>
        <v>Trident</v>
      </c>
      <c r="CH47" s="99" t="str">
        <f>VLOOKUP(CG47,PaperMaster!$AA$1:$AB$10,2,FALSE)</f>
        <v>Super Line</v>
      </c>
      <c r="CI47" s="115">
        <f t="shared" si="11"/>
        <v>9.4619999999999997</v>
      </c>
      <c r="CJ47" s="115">
        <f t="shared" si="12"/>
        <v>5</v>
      </c>
      <c r="CK47" s="99">
        <v>70</v>
      </c>
      <c r="CL47" s="115" t="s">
        <v>76</v>
      </c>
      <c r="CM47" s="115">
        <v>1.35</v>
      </c>
      <c r="CN47" s="99" t="s">
        <v>576</v>
      </c>
      <c r="CO47" s="116" t="s">
        <v>577</v>
      </c>
      <c r="CP47" s="117" t="s">
        <v>578</v>
      </c>
      <c r="CQ47" s="99" t="s">
        <v>32</v>
      </c>
      <c r="CR47" s="99" t="s">
        <v>32</v>
      </c>
      <c r="CS47" s="99" t="s">
        <v>35</v>
      </c>
      <c r="CT47" s="99" t="s">
        <v>35</v>
      </c>
      <c r="CU47" s="8" t="s">
        <v>73</v>
      </c>
      <c r="CV47" s="8"/>
      <c r="CW47" s="8"/>
      <c r="CX47" s="8" t="str">
        <f t="shared" si="39"/>
        <v>*11103</v>
      </c>
      <c r="CY47" s="8" t="str">
        <f t="shared" si="40"/>
        <v>*06016</v>
      </c>
      <c r="CZ47" s="8" t="str">
        <f>VLOOKUP(BW47,PaperMaster!$AD$2:$BB$200,25,FALSE)</f>
        <v>*00034</v>
      </c>
      <c r="DA47" s="31" t="str">
        <f t="shared" si="41"/>
        <v>*00034</v>
      </c>
      <c r="DB47" s="31" t="str">
        <f t="shared" si="42"/>
        <v>*00006</v>
      </c>
      <c r="DC47" s="119" t="str">
        <f>VLOOKUP(AI47,UFG_Title!$C$3:$AD$49,28,FALSE)</f>
        <v>000265</v>
      </c>
      <c r="DD47" s="119"/>
      <c r="DE47" s="115" t="str">
        <f t="shared" si="43"/>
        <v>Board-260gsm-37.80X28.94in²-(96.00X73.50cm²)-18.35kg-WB</v>
      </c>
      <c r="DF47" s="115" t="str">
        <f t="shared" si="44"/>
        <v>Board-260gsm-37.80X28.94in²-(96.00X73.50cm²)-18.35kg-WB</v>
      </c>
      <c r="DG47" s="8" t="s">
        <v>1128</v>
      </c>
      <c r="DH47" s="8" t="str">
        <f t="shared" si="45"/>
        <v>B</v>
      </c>
      <c r="DI47" s="115">
        <f t="shared" si="46"/>
        <v>96</v>
      </c>
      <c r="DJ47" s="115">
        <f t="shared" si="47"/>
        <v>73.5</v>
      </c>
      <c r="DK47" s="115">
        <f t="shared" si="48"/>
        <v>37.799999999999997</v>
      </c>
      <c r="DL47" s="115">
        <f t="shared" si="49"/>
        <v>28.94</v>
      </c>
      <c r="DM47" s="5" t="s">
        <v>58</v>
      </c>
      <c r="DN47" s="8">
        <f t="shared" si="50"/>
        <v>260</v>
      </c>
      <c r="DO47" s="134" t="str">
        <f t="shared" si="51"/>
        <v>Board</v>
      </c>
      <c r="DP47" s="99" t="str">
        <f t="shared" si="52"/>
        <v>WB</v>
      </c>
      <c r="DQ47" s="115">
        <f t="shared" si="53"/>
        <v>18.350000000000001</v>
      </c>
      <c r="DR47" s="115">
        <f t="shared" si="54"/>
        <v>3</v>
      </c>
      <c r="DS47" s="99">
        <v>70</v>
      </c>
      <c r="DT47" s="115" t="s">
        <v>76</v>
      </c>
      <c r="DU47" s="115">
        <v>1.35</v>
      </c>
      <c r="DV47" s="99" t="s">
        <v>576</v>
      </c>
      <c r="DW47" s="116" t="s">
        <v>577</v>
      </c>
      <c r="DX47" s="117" t="s">
        <v>578</v>
      </c>
      <c r="DY47" s="99" t="s">
        <v>32</v>
      </c>
      <c r="DZ47" s="99" t="s">
        <v>32</v>
      </c>
      <c r="EA47" s="99" t="s">
        <v>35</v>
      </c>
      <c r="EB47" s="99" t="s">
        <v>35</v>
      </c>
      <c r="EC47" t="str">
        <f>VLOOKUP(DE47,PaperMaster!$BH$3:$CF$30,25,FALSE)</f>
        <v>*00006</v>
      </c>
      <c r="ED47" s="13" t="str">
        <f>VLOOKUP($AP47,[1]Item!$AL$2:$BX$192,ED$1,FALSE)</f>
        <v>Premium</v>
      </c>
      <c r="EE47">
        <f t="shared" si="55"/>
        <v>59</v>
      </c>
    </row>
    <row r="48" spans="1:135" x14ac:dyDescent="0.25">
      <c r="A48" s="83">
        <f t="shared" si="17"/>
        <v>46</v>
      </c>
      <c r="B48" s="76" t="s">
        <v>665</v>
      </c>
      <c r="C48" s="8" t="str">
        <f t="shared" si="18"/>
        <v>Writer Convent Premium  Mrp 44 [3 In 1]-112 page</v>
      </c>
      <c r="D48" s="8" t="str">
        <f t="shared" si="19"/>
        <v>Writer Convent Premium  Mrp 44 [3 In 1]-112 page</v>
      </c>
      <c r="E48" s="8" t="str">
        <f>VLOOKUP(AS48,DefaltMaster!$U$1:$AB$14,8,FALSE)</f>
        <v>*11103</v>
      </c>
      <c r="F48" s="8" t="str">
        <f>VLOOKUP(AX48,DefaltMaster!$H$1:$J$26,3,FALSE)</f>
        <v>*06016</v>
      </c>
      <c r="G48" s="110">
        <v>0</v>
      </c>
      <c r="H48" s="8">
        <v>0</v>
      </c>
      <c r="I48" s="8">
        <v>1046</v>
      </c>
      <c r="J48" s="8"/>
      <c r="K48" s="8" t="str">
        <f>VLOOKUP(AW48,DefaltMaster!$M$1:$N$60,2,FALSE)</f>
        <v>*05027</v>
      </c>
      <c r="L48" s="5" t="s">
        <v>522</v>
      </c>
      <c r="M48" s="8"/>
      <c r="N48" s="111" t="str">
        <f t="shared" si="20"/>
        <v>Writer Convent Premium  Mrp 44 [3 In 1]-112 page</v>
      </c>
      <c r="O48" s="111" t="s">
        <v>33</v>
      </c>
      <c r="P48" s="8"/>
      <c r="Q48" s="8" t="s">
        <v>32</v>
      </c>
      <c r="R48" s="8" t="s">
        <v>32</v>
      </c>
      <c r="S48" s="8" t="s">
        <v>32</v>
      </c>
      <c r="T48" s="8" t="s">
        <v>32</v>
      </c>
      <c r="U48" s="8" t="s">
        <v>32</v>
      </c>
      <c r="V48" s="8" t="s">
        <v>32</v>
      </c>
      <c r="W48" s="8" t="s">
        <v>34</v>
      </c>
      <c r="X48" s="76" t="s">
        <v>577</v>
      </c>
      <c r="Y48" s="112" t="s">
        <v>578</v>
      </c>
      <c r="Z48" s="8" t="s">
        <v>32</v>
      </c>
      <c r="AA48" s="8" t="s">
        <v>32</v>
      </c>
      <c r="AB48" s="8" t="s">
        <v>35</v>
      </c>
      <c r="AC48" s="8" t="s">
        <v>35</v>
      </c>
      <c r="AD48" s="113" t="str">
        <f t="shared" si="21"/>
        <v>000046</v>
      </c>
      <c r="AE48" s="113"/>
      <c r="AF48" s="106" t="str">
        <f t="shared" si="22"/>
        <v>Rulling-3 In 1-[180 x 240]</v>
      </c>
      <c r="AG48" s="106" t="str">
        <f>VLOOKUP(AF48,UFG_Rulling!$C$1:$AD$38,28,FALSE)</f>
        <v>000220</v>
      </c>
      <c r="AH48" s="128" t="str">
        <f t="shared" si="23"/>
        <v>7.000</v>
      </c>
      <c r="AI48" s="114" t="str">
        <f t="shared" si="24"/>
        <v>Writer Convent Premium  Mrp 44 [Title]</v>
      </c>
      <c r="AJ48" s="114" t="str">
        <f>VLOOKUP(AI48,UFG_Title!$C$1:$AD$49,28,FALSE)</f>
        <v>000265</v>
      </c>
      <c r="AK48" s="107" t="str">
        <f t="shared" si="25"/>
        <v>0.125</v>
      </c>
      <c r="AL48" s="122" t="str">
        <f t="shared" si="4"/>
        <v xml:space="preserve"> 3 In 1-[180 x 240]</v>
      </c>
      <c r="AM48" s="122" t="str">
        <f>IF(AV48&lt;&gt;"",VLOOKUP(AL48,UFG_Index!$C$1:$AD$17,28,FALSE),"")</f>
        <v>000238</v>
      </c>
      <c r="AN48" s="123" t="str">
        <f t="shared" si="26"/>
        <v>0.250</v>
      </c>
      <c r="AO48" s="129" t="str">
        <f t="shared" si="27"/>
        <v>0.250</v>
      </c>
      <c r="AP48" s="13" t="s">
        <v>422</v>
      </c>
      <c r="AQ48" s="13" t="s">
        <v>422</v>
      </c>
      <c r="AR48" s="13">
        <v>1000</v>
      </c>
      <c r="AS48" s="21" t="s">
        <v>440</v>
      </c>
      <c r="AT48" s="13">
        <v>112</v>
      </c>
      <c r="AU48" s="13">
        <v>4</v>
      </c>
      <c r="AV48" s="22" t="s">
        <v>1247</v>
      </c>
      <c r="AW48" s="22" t="s">
        <v>1200</v>
      </c>
      <c r="AX48" s="22" t="s">
        <v>470</v>
      </c>
      <c r="AY48" s="13">
        <v>15</v>
      </c>
      <c r="AZ48" s="13">
        <v>75</v>
      </c>
      <c r="BA48" s="13" t="s">
        <v>1246</v>
      </c>
      <c r="BB48" s="21" t="s">
        <v>479</v>
      </c>
      <c r="BC48" s="13" t="s">
        <v>1245</v>
      </c>
      <c r="BD48" s="13">
        <v>260</v>
      </c>
      <c r="BE48" s="14" t="s">
        <v>492</v>
      </c>
      <c r="BF48" s="14">
        <v>8</v>
      </c>
      <c r="BG48" s="15">
        <f t="shared" si="66"/>
        <v>125</v>
      </c>
      <c r="BH48" s="23">
        <f t="shared" si="67"/>
        <v>2.2931999999999998E-2</v>
      </c>
      <c r="BI48" s="13" t="s">
        <v>473</v>
      </c>
      <c r="BJ48" s="139">
        <v>54</v>
      </c>
      <c r="BK48" s="138">
        <v>96</v>
      </c>
      <c r="BL48" s="13">
        <v>36.5</v>
      </c>
      <c r="BM48" s="21">
        <v>16</v>
      </c>
      <c r="BN48" s="16">
        <f t="shared" si="68"/>
        <v>7</v>
      </c>
      <c r="BO48" s="16">
        <f t="shared" si="69"/>
        <v>0.13245119999999999</v>
      </c>
      <c r="BP48" s="17">
        <f t="shared" si="70"/>
        <v>7250</v>
      </c>
      <c r="BQ48" s="13" t="str">
        <f>VLOOKUP($AP48,[1]Item!$AL$2:$BX$192,BQ$1,FALSE)</f>
        <v>Writer Convent Premium  Mrp 44</v>
      </c>
      <c r="BR48" s="8" t="str">
        <f t="shared" si="29"/>
        <v>96.00X36.50</v>
      </c>
      <c r="BS48" s="8" t="str">
        <f t="shared" si="30"/>
        <v>Rulling-3 In 1-[180 x 240]</v>
      </c>
      <c r="BT48" s="8" t="str">
        <f t="shared" si="31"/>
        <v xml:space="preserve"> 3 In 1-[180 x 240]</v>
      </c>
      <c r="BU48" s="76" t="s">
        <v>665</v>
      </c>
      <c r="BV48" s="109">
        <f t="shared" si="32"/>
        <v>0.25</v>
      </c>
      <c r="BW48" s="115" t="str">
        <f t="shared" si="9"/>
        <v>Trident-54gsm-37.80in-(96.00cm)-Reel-Super Line</v>
      </c>
      <c r="BX48" s="115" t="str">
        <f t="shared" si="10"/>
        <v>Trident-54gsm-37.80in-(96.00cm)-Reel-Super Line</v>
      </c>
      <c r="BY48" s="8" t="s">
        <v>541</v>
      </c>
      <c r="BZ48" s="8" t="s">
        <v>540</v>
      </c>
      <c r="CA48" s="115">
        <f t="shared" si="33"/>
        <v>36.5</v>
      </c>
      <c r="CB48" s="115">
        <f t="shared" si="34"/>
        <v>96</v>
      </c>
      <c r="CC48" s="115">
        <f t="shared" si="35"/>
        <v>14.37</v>
      </c>
      <c r="CD48" s="115">
        <f t="shared" si="36"/>
        <v>37.799999999999997</v>
      </c>
      <c r="CE48" s="5" t="s">
        <v>83</v>
      </c>
      <c r="CF48" s="8">
        <f t="shared" si="37"/>
        <v>54</v>
      </c>
      <c r="CG48" s="98" t="str">
        <f t="shared" si="38"/>
        <v>Trident</v>
      </c>
      <c r="CH48" s="99" t="str">
        <f>VLOOKUP(CG48,PaperMaster!$AA$1:$AB$10,2,FALSE)</f>
        <v>Super Line</v>
      </c>
      <c r="CI48" s="115">
        <f t="shared" si="11"/>
        <v>9.4619999999999997</v>
      </c>
      <c r="CJ48" s="115">
        <f t="shared" si="12"/>
        <v>5</v>
      </c>
      <c r="CK48" s="99">
        <v>70</v>
      </c>
      <c r="CL48" s="115" t="s">
        <v>76</v>
      </c>
      <c r="CM48" s="115">
        <v>1.35</v>
      </c>
      <c r="CN48" s="99" t="s">
        <v>576</v>
      </c>
      <c r="CO48" s="116" t="s">
        <v>577</v>
      </c>
      <c r="CP48" s="117" t="s">
        <v>578</v>
      </c>
      <c r="CQ48" s="99" t="s">
        <v>32</v>
      </c>
      <c r="CR48" s="99" t="s">
        <v>32</v>
      </c>
      <c r="CS48" s="99" t="s">
        <v>35</v>
      </c>
      <c r="CT48" s="99" t="s">
        <v>35</v>
      </c>
      <c r="CU48" s="8" t="s">
        <v>73</v>
      </c>
      <c r="CV48" s="8"/>
      <c r="CW48" s="8"/>
      <c r="CX48" s="8" t="str">
        <f t="shared" si="39"/>
        <v>*11103</v>
      </c>
      <c r="CY48" s="8" t="str">
        <f t="shared" si="40"/>
        <v>*06016</v>
      </c>
      <c r="CZ48" s="8" t="str">
        <f>VLOOKUP(BW48,PaperMaster!$AD$2:$BB$200,25,FALSE)</f>
        <v>*00034</v>
      </c>
      <c r="DA48" s="31" t="str">
        <f t="shared" si="41"/>
        <v>*00034</v>
      </c>
      <c r="DB48" s="31" t="str">
        <f t="shared" si="42"/>
        <v>*00006</v>
      </c>
      <c r="DC48" s="119" t="str">
        <f>VLOOKUP(AI48,UFG_Title!$C$3:$AD$49,28,FALSE)</f>
        <v>000265</v>
      </c>
      <c r="DD48" s="119"/>
      <c r="DE48" s="115" t="str">
        <f t="shared" si="43"/>
        <v>Board-260gsm-37.80X28.94in²-(96.00X73.50cm²)-18.35kg-WB</v>
      </c>
      <c r="DF48" s="115" t="str">
        <f t="shared" si="44"/>
        <v>Board-260gsm-37.80X28.94in²-(96.00X73.50cm²)-18.35kg-WB</v>
      </c>
      <c r="DG48" s="8" t="s">
        <v>1128</v>
      </c>
      <c r="DH48" s="8" t="str">
        <f t="shared" si="45"/>
        <v>B</v>
      </c>
      <c r="DI48" s="115">
        <f t="shared" si="46"/>
        <v>96</v>
      </c>
      <c r="DJ48" s="115">
        <f t="shared" si="47"/>
        <v>73.5</v>
      </c>
      <c r="DK48" s="115">
        <f t="shared" si="48"/>
        <v>37.799999999999997</v>
      </c>
      <c r="DL48" s="115">
        <f t="shared" si="49"/>
        <v>28.94</v>
      </c>
      <c r="DM48" s="5" t="s">
        <v>58</v>
      </c>
      <c r="DN48" s="8">
        <f t="shared" si="50"/>
        <v>260</v>
      </c>
      <c r="DO48" s="134" t="str">
        <f t="shared" si="51"/>
        <v>Board</v>
      </c>
      <c r="DP48" s="99" t="str">
        <f t="shared" si="52"/>
        <v>WB</v>
      </c>
      <c r="DQ48" s="115">
        <f t="shared" si="53"/>
        <v>18.350000000000001</v>
      </c>
      <c r="DR48" s="115">
        <f t="shared" si="54"/>
        <v>3</v>
      </c>
      <c r="DS48" s="99">
        <v>70</v>
      </c>
      <c r="DT48" s="115" t="s">
        <v>76</v>
      </c>
      <c r="DU48" s="115">
        <v>1.35</v>
      </c>
      <c r="DV48" s="99" t="s">
        <v>576</v>
      </c>
      <c r="DW48" s="116" t="s">
        <v>577</v>
      </c>
      <c r="DX48" s="117" t="s">
        <v>578</v>
      </c>
      <c r="DY48" s="99" t="s">
        <v>32</v>
      </c>
      <c r="DZ48" s="99" t="s">
        <v>32</v>
      </c>
      <c r="EA48" s="99" t="s">
        <v>35</v>
      </c>
      <c r="EB48" s="99" t="s">
        <v>35</v>
      </c>
      <c r="EC48" t="str">
        <f>VLOOKUP(DE48,PaperMaster!$BH$3:$CF$30,25,FALSE)</f>
        <v>*00006</v>
      </c>
      <c r="ED48" s="13" t="str">
        <f>VLOOKUP($AP48,[1]Item!$AL$2:$BX$192,ED$1,FALSE)</f>
        <v>Premium</v>
      </c>
      <c r="EE48">
        <f t="shared" si="55"/>
        <v>48</v>
      </c>
    </row>
    <row r="49" spans="1:135" x14ac:dyDescent="0.25">
      <c r="A49" s="83">
        <f t="shared" si="17"/>
        <v>47</v>
      </c>
      <c r="B49" s="76" t="s">
        <v>666</v>
      </c>
      <c r="C49" s="8" t="str">
        <f t="shared" si="18"/>
        <v>Writer Convent Premium  Mrp 44 [Five Line English]-112 page</v>
      </c>
      <c r="D49" s="8" t="str">
        <f t="shared" si="19"/>
        <v>Writer Convent Premium  Mrp 44 [Five Line English]-112 page</v>
      </c>
      <c r="E49" s="8" t="str">
        <f>VLOOKUP(AS49,DefaltMaster!$U$1:$AB$14,8,FALSE)</f>
        <v>*11103</v>
      </c>
      <c r="F49" s="8" t="str">
        <f>VLOOKUP(AX49,DefaltMaster!$H$1:$J$26,3,FALSE)</f>
        <v>*06016</v>
      </c>
      <c r="G49" s="110">
        <v>0</v>
      </c>
      <c r="H49" s="8">
        <v>0</v>
      </c>
      <c r="I49" s="8">
        <v>1047</v>
      </c>
      <c r="J49" s="8"/>
      <c r="K49" s="8" t="str">
        <f>VLOOKUP(AW49,DefaltMaster!$M$1:$N$60,2,FALSE)</f>
        <v>*05047</v>
      </c>
      <c r="L49" s="5" t="s">
        <v>522</v>
      </c>
      <c r="M49" s="8"/>
      <c r="N49" s="111" t="str">
        <f t="shared" si="20"/>
        <v>Writer Convent Premium  Mrp 44 [Five Line English]-112 page</v>
      </c>
      <c r="O49" s="111" t="s">
        <v>33</v>
      </c>
      <c r="P49" s="8"/>
      <c r="Q49" s="8" t="s">
        <v>32</v>
      </c>
      <c r="R49" s="8" t="s">
        <v>32</v>
      </c>
      <c r="S49" s="8" t="s">
        <v>32</v>
      </c>
      <c r="T49" s="8" t="s">
        <v>32</v>
      </c>
      <c r="U49" s="8" t="s">
        <v>32</v>
      </c>
      <c r="V49" s="8" t="s">
        <v>32</v>
      </c>
      <c r="W49" s="8" t="s">
        <v>34</v>
      </c>
      <c r="X49" s="76" t="s">
        <v>577</v>
      </c>
      <c r="Y49" s="112" t="s">
        <v>578</v>
      </c>
      <c r="Z49" s="8" t="s">
        <v>32</v>
      </c>
      <c r="AA49" s="8" t="s">
        <v>32</v>
      </c>
      <c r="AB49" s="8" t="s">
        <v>35</v>
      </c>
      <c r="AC49" s="8" t="s">
        <v>35</v>
      </c>
      <c r="AD49" s="113" t="str">
        <f t="shared" si="21"/>
        <v>000047</v>
      </c>
      <c r="AE49" s="113"/>
      <c r="AF49" s="106" t="str">
        <f t="shared" si="22"/>
        <v>Rulling-Five Line English-[180 x 240]</v>
      </c>
      <c r="AG49" s="106" t="str">
        <f>VLOOKUP(AF49,UFG_Rulling!$C$1:$AD$38,28,FALSE)</f>
        <v>000221</v>
      </c>
      <c r="AH49" s="128" t="str">
        <f t="shared" si="23"/>
        <v>7.000</v>
      </c>
      <c r="AI49" s="114" t="str">
        <f t="shared" si="24"/>
        <v>Writer Convent Premium  Mrp 44 [Title]</v>
      </c>
      <c r="AJ49" s="114" t="str">
        <f>VLOOKUP(AI49,UFG_Title!$C$1:$AD$49,28,FALSE)</f>
        <v>000265</v>
      </c>
      <c r="AK49" s="107" t="str">
        <f t="shared" si="25"/>
        <v>0.125</v>
      </c>
      <c r="AL49" s="122" t="str">
        <f t="shared" si="4"/>
        <v>Index-[180 x 240]</v>
      </c>
      <c r="AM49" s="122" t="str">
        <f>IF(AV49&lt;&gt;"",VLOOKUP(AL49,UFG_Index!$C$1:$AD$17,28,FALSE),"")</f>
        <v>000234</v>
      </c>
      <c r="AN49" s="123" t="str">
        <f t="shared" si="26"/>
        <v>0.250</v>
      </c>
      <c r="AO49" s="129" t="str">
        <f t="shared" si="27"/>
        <v>0.250</v>
      </c>
      <c r="AP49" s="13" t="s">
        <v>422</v>
      </c>
      <c r="AQ49" s="13" t="s">
        <v>422</v>
      </c>
      <c r="AR49" s="13">
        <v>1000</v>
      </c>
      <c r="AS49" s="21" t="s">
        <v>440</v>
      </c>
      <c r="AT49" s="13">
        <v>112</v>
      </c>
      <c r="AU49" s="13">
        <v>4</v>
      </c>
      <c r="AV49" s="13" t="s">
        <v>450</v>
      </c>
      <c r="AW49" s="22" t="s">
        <v>1201</v>
      </c>
      <c r="AX49" s="22" t="s">
        <v>470</v>
      </c>
      <c r="AY49" s="13">
        <v>15</v>
      </c>
      <c r="AZ49" s="13">
        <v>75</v>
      </c>
      <c r="BA49" s="13" t="s">
        <v>1246</v>
      </c>
      <c r="BB49" s="21" t="s">
        <v>479</v>
      </c>
      <c r="BC49" s="13" t="s">
        <v>1245</v>
      </c>
      <c r="BD49" s="13">
        <v>260</v>
      </c>
      <c r="BE49" s="14" t="s">
        <v>492</v>
      </c>
      <c r="BF49" s="14">
        <v>8</v>
      </c>
      <c r="BG49" s="15">
        <f t="shared" si="66"/>
        <v>125</v>
      </c>
      <c r="BH49" s="23">
        <f t="shared" si="67"/>
        <v>2.2931999999999998E-2</v>
      </c>
      <c r="BI49" s="13" t="s">
        <v>473</v>
      </c>
      <c r="BJ49" s="139">
        <v>54</v>
      </c>
      <c r="BK49" s="138">
        <v>96</v>
      </c>
      <c r="BL49" s="13">
        <v>36.5</v>
      </c>
      <c r="BM49" s="21">
        <v>16</v>
      </c>
      <c r="BN49" s="16">
        <f t="shared" si="68"/>
        <v>7</v>
      </c>
      <c r="BO49" s="16">
        <f t="shared" si="69"/>
        <v>0.13245119999999999</v>
      </c>
      <c r="BP49" s="17">
        <f t="shared" si="70"/>
        <v>7250</v>
      </c>
      <c r="BQ49" s="13" t="str">
        <f>VLOOKUP($AP49,[1]Item!$AL$2:$BX$192,BQ$1,FALSE)</f>
        <v>Writer Convent Premium  Mrp 44</v>
      </c>
      <c r="BR49" s="8" t="str">
        <f t="shared" si="29"/>
        <v>96.00X36.50</v>
      </c>
      <c r="BS49" s="8" t="str">
        <f t="shared" si="30"/>
        <v>Rulling-Five Line English-[180 x 240]</v>
      </c>
      <c r="BT49" s="8" t="str">
        <f t="shared" si="31"/>
        <v>Index-[180 x 240]</v>
      </c>
      <c r="BU49" s="76" t="s">
        <v>666</v>
      </c>
      <c r="BV49" s="109">
        <f t="shared" si="32"/>
        <v>0.25</v>
      </c>
      <c r="BW49" s="115" t="str">
        <f t="shared" si="9"/>
        <v>Trident-54gsm-37.80in-(96.00cm)-Reel-Super Line</v>
      </c>
      <c r="BX49" s="115" t="str">
        <f t="shared" si="10"/>
        <v>Trident-54gsm-37.80in-(96.00cm)-Reel-Super Line</v>
      </c>
      <c r="BY49" s="8" t="s">
        <v>541</v>
      </c>
      <c r="BZ49" s="8" t="s">
        <v>540</v>
      </c>
      <c r="CA49" s="115">
        <f t="shared" si="33"/>
        <v>36.5</v>
      </c>
      <c r="CB49" s="115">
        <f t="shared" si="34"/>
        <v>96</v>
      </c>
      <c r="CC49" s="115">
        <f t="shared" si="35"/>
        <v>14.37</v>
      </c>
      <c r="CD49" s="115">
        <f t="shared" si="36"/>
        <v>37.799999999999997</v>
      </c>
      <c r="CE49" s="5" t="s">
        <v>83</v>
      </c>
      <c r="CF49" s="8">
        <f t="shared" si="37"/>
        <v>54</v>
      </c>
      <c r="CG49" s="98" t="str">
        <f t="shared" si="38"/>
        <v>Trident</v>
      </c>
      <c r="CH49" s="99" t="str">
        <f>VLOOKUP(CG49,PaperMaster!$AA$1:$AB$10,2,FALSE)</f>
        <v>Super Line</v>
      </c>
      <c r="CI49" s="115">
        <f t="shared" si="11"/>
        <v>9.4619999999999997</v>
      </c>
      <c r="CJ49" s="115">
        <f t="shared" si="12"/>
        <v>5</v>
      </c>
      <c r="CK49" s="99">
        <v>70</v>
      </c>
      <c r="CL49" s="115" t="s">
        <v>76</v>
      </c>
      <c r="CM49" s="115">
        <v>1.35</v>
      </c>
      <c r="CN49" s="99" t="s">
        <v>576</v>
      </c>
      <c r="CO49" s="116" t="s">
        <v>577</v>
      </c>
      <c r="CP49" s="117" t="s">
        <v>578</v>
      </c>
      <c r="CQ49" s="99" t="s">
        <v>32</v>
      </c>
      <c r="CR49" s="99" t="s">
        <v>32</v>
      </c>
      <c r="CS49" s="99" t="s">
        <v>35</v>
      </c>
      <c r="CT49" s="99" t="s">
        <v>35</v>
      </c>
      <c r="CU49" s="8" t="s">
        <v>73</v>
      </c>
      <c r="CV49" s="8"/>
      <c r="CW49" s="8"/>
      <c r="CX49" s="8" t="str">
        <f t="shared" si="39"/>
        <v>*11103</v>
      </c>
      <c r="CY49" s="8" t="str">
        <f t="shared" si="40"/>
        <v>*06016</v>
      </c>
      <c r="CZ49" s="8" t="str">
        <f>VLOOKUP(BW49,PaperMaster!$AD$2:$BB$200,25,FALSE)</f>
        <v>*00034</v>
      </c>
      <c r="DA49" s="31" t="str">
        <f t="shared" si="41"/>
        <v>*00034</v>
      </c>
      <c r="DB49" s="31" t="str">
        <f t="shared" si="42"/>
        <v>*00006</v>
      </c>
      <c r="DC49" s="119" t="str">
        <f>VLOOKUP(AI49,UFG_Title!$C$3:$AD$49,28,FALSE)</f>
        <v>000265</v>
      </c>
      <c r="DD49" s="119"/>
      <c r="DE49" s="115" t="str">
        <f t="shared" si="43"/>
        <v>Board-260gsm-37.80X28.94in²-(96.00X73.50cm²)-18.35kg-WB</v>
      </c>
      <c r="DF49" s="115" t="str">
        <f t="shared" si="44"/>
        <v>Board-260gsm-37.80X28.94in²-(96.00X73.50cm²)-18.35kg-WB</v>
      </c>
      <c r="DG49" s="8" t="s">
        <v>1128</v>
      </c>
      <c r="DH49" s="8" t="str">
        <f t="shared" si="45"/>
        <v>B</v>
      </c>
      <c r="DI49" s="115">
        <f t="shared" si="46"/>
        <v>96</v>
      </c>
      <c r="DJ49" s="115">
        <f t="shared" si="47"/>
        <v>73.5</v>
      </c>
      <c r="DK49" s="115">
        <f t="shared" si="48"/>
        <v>37.799999999999997</v>
      </c>
      <c r="DL49" s="115">
        <f t="shared" si="49"/>
        <v>28.94</v>
      </c>
      <c r="DM49" s="5" t="s">
        <v>58</v>
      </c>
      <c r="DN49" s="8">
        <f t="shared" si="50"/>
        <v>260</v>
      </c>
      <c r="DO49" s="134" t="str">
        <f t="shared" si="51"/>
        <v>Board</v>
      </c>
      <c r="DP49" s="99" t="str">
        <f t="shared" si="52"/>
        <v>WB</v>
      </c>
      <c r="DQ49" s="115">
        <f t="shared" si="53"/>
        <v>18.350000000000001</v>
      </c>
      <c r="DR49" s="115">
        <f t="shared" si="54"/>
        <v>3</v>
      </c>
      <c r="DS49" s="99">
        <v>70</v>
      </c>
      <c r="DT49" s="115" t="s">
        <v>76</v>
      </c>
      <c r="DU49" s="115">
        <v>1.35</v>
      </c>
      <c r="DV49" s="99" t="s">
        <v>576</v>
      </c>
      <c r="DW49" s="116" t="s">
        <v>577</v>
      </c>
      <c r="DX49" s="117" t="s">
        <v>578</v>
      </c>
      <c r="DY49" s="99" t="s">
        <v>32</v>
      </c>
      <c r="DZ49" s="99" t="s">
        <v>32</v>
      </c>
      <c r="EA49" s="99" t="s">
        <v>35</v>
      </c>
      <c r="EB49" s="99" t="s">
        <v>35</v>
      </c>
      <c r="EC49" t="str">
        <f>VLOOKUP(DE49,PaperMaster!$BH$3:$CF$30,25,FALSE)</f>
        <v>*00006</v>
      </c>
      <c r="ED49" s="13" t="str">
        <f>VLOOKUP($AP49,[1]Item!$AL$2:$BX$192,ED$1,FALSE)</f>
        <v>Premium</v>
      </c>
      <c r="EE49">
        <f t="shared" si="55"/>
        <v>59</v>
      </c>
    </row>
    <row r="50" spans="1:135" x14ac:dyDescent="0.25">
      <c r="A50" s="83">
        <f t="shared" si="17"/>
        <v>48</v>
      </c>
      <c r="B50" s="76" t="s">
        <v>667</v>
      </c>
      <c r="C50" s="8" t="str">
        <f t="shared" si="18"/>
        <v>Writer Convent Premium  Mrp 44 [Double Line]-112 page</v>
      </c>
      <c r="D50" s="8" t="str">
        <f t="shared" si="19"/>
        <v>Writer Convent Premium  Mrp 44 [Double Line]-112 page</v>
      </c>
      <c r="E50" s="8" t="str">
        <f>VLOOKUP(AS50,DefaltMaster!$U$1:$AB$14,8,FALSE)</f>
        <v>*11103</v>
      </c>
      <c r="F50" s="8" t="str">
        <f>VLOOKUP(AX50,DefaltMaster!$H$1:$J$26,3,FALSE)</f>
        <v>*06016</v>
      </c>
      <c r="G50" s="110">
        <v>0</v>
      </c>
      <c r="H50" s="8">
        <v>0</v>
      </c>
      <c r="I50" s="8">
        <v>1048</v>
      </c>
      <c r="J50" s="8"/>
      <c r="K50" s="8" t="str">
        <f>VLOOKUP(AW50,DefaltMaster!$M$1:$N$60,2,FALSE)</f>
        <v>*05028</v>
      </c>
      <c r="L50" s="5" t="s">
        <v>522</v>
      </c>
      <c r="M50" s="8"/>
      <c r="N50" s="111" t="str">
        <f t="shared" si="20"/>
        <v>Writer Convent Premium  Mrp 44 [Double Line]-112 page</v>
      </c>
      <c r="O50" s="111" t="s">
        <v>33</v>
      </c>
      <c r="P50" s="8"/>
      <c r="Q50" s="8" t="s">
        <v>32</v>
      </c>
      <c r="R50" s="8" t="s">
        <v>32</v>
      </c>
      <c r="S50" s="8" t="s">
        <v>32</v>
      </c>
      <c r="T50" s="8" t="s">
        <v>32</v>
      </c>
      <c r="U50" s="8" t="s">
        <v>32</v>
      </c>
      <c r="V50" s="8" t="s">
        <v>32</v>
      </c>
      <c r="W50" s="8" t="s">
        <v>34</v>
      </c>
      <c r="X50" s="76" t="s">
        <v>577</v>
      </c>
      <c r="Y50" s="112" t="s">
        <v>578</v>
      </c>
      <c r="Z50" s="8" t="s">
        <v>32</v>
      </c>
      <c r="AA50" s="8" t="s">
        <v>32</v>
      </c>
      <c r="AB50" s="8" t="s">
        <v>35</v>
      </c>
      <c r="AC50" s="8" t="s">
        <v>35</v>
      </c>
      <c r="AD50" s="113" t="str">
        <f t="shared" si="21"/>
        <v>000048</v>
      </c>
      <c r="AE50" s="113"/>
      <c r="AF50" s="106" t="str">
        <f t="shared" si="22"/>
        <v>Rulling-Double Line-[180 x 240]</v>
      </c>
      <c r="AG50" s="106" t="str">
        <f>VLOOKUP(AF50,UFG_Rulling!$C$1:$AD$38,28,FALSE)</f>
        <v>000191</v>
      </c>
      <c r="AH50" s="128" t="str">
        <f t="shared" si="23"/>
        <v>7.000</v>
      </c>
      <c r="AI50" s="114" t="str">
        <f t="shared" si="24"/>
        <v>Writer Convent Premium  Mrp 44 [Title]</v>
      </c>
      <c r="AJ50" s="114" t="str">
        <f>VLOOKUP(AI50,UFG_Title!$C$1:$AD$49,28,FALSE)</f>
        <v>000265</v>
      </c>
      <c r="AK50" s="107" t="str">
        <f t="shared" si="25"/>
        <v>0.125</v>
      </c>
      <c r="AL50" s="122" t="str">
        <f t="shared" si="4"/>
        <v>Index-[180 x 240]</v>
      </c>
      <c r="AM50" s="122" t="str">
        <f>IF(AV50&lt;&gt;"",VLOOKUP(AL50,UFG_Index!$C$1:$AD$17,28,FALSE),"")</f>
        <v>000234</v>
      </c>
      <c r="AN50" s="123" t="str">
        <f t="shared" si="26"/>
        <v>0.250</v>
      </c>
      <c r="AO50" s="129" t="str">
        <f t="shared" si="27"/>
        <v>0.250</v>
      </c>
      <c r="AP50" s="13" t="s">
        <v>422</v>
      </c>
      <c r="AQ50" s="13" t="s">
        <v>422</v>
      </c>
      <c r="AR50" s="13">
        <v>1000</v>
      </c>
      <c r="AS50" s="21" t="s">
        <v>440</v>
      </c>
      <c r="AT50" s="13">
        <v>112</v>
      </c>
      <c r="AU50" s="13">
        <v>4</v>
      </c>
      <c r="AV50" s="13" t="s">
        <v>450</v>
      </c>
      <c r="AW50" s="22" t="s">
        <v>509</v>
      </c>
      <c r="AX50" s="22" t="s">
        <v>470</v>
      </c>
      <c r="AY50" s="13">
        <v>15</v>
      </c>
      <c r="AZ50" s="13">
        <v>75</v>
      </c>
      <c r="BA50" s="13" t="s">
        <v>1246</v>
      </c>
      <c r="BB50" s="21" t="s">
        <v>479</v>
      </c>
      <c r="BC50" s="13" t="s">
        <v>1245</v>
      </c>
      <c r="BD50" s="13">
        <v>260</v>
      </c>
      <c r="BE50" s="14" t="s">
        <v>492</v>
      </c>
      <c r="BF50" s="14">
        <v>8</v>
      </c>
      <c r="BG50" s="15">
        <f t="shared" si="66"/>
        <v>125</v>
      </c>
      <c r="BH50" s="23">
        <f t="shared" si="67"/>
        <v>2.2931999999999998E-2</v>
      </c>
      <c r="BI50" s="13" t="s">
        <v>473</v>
      </c>
      <c r="BJ50" s="139">
        <v>54</v>
      </c>
      <c r="BK50" s="138">
        <v>96</v>
      </c>
      <c r="BL50" s="13">
        <v>36.5</v>
      </c>
      <c r="BM50" s="21">
        <v>16</v>
      </c>
      <c r="BN50" s="16">
        <f t="shared" si="68"/>
        <v>7</v>
      </c>
      <c r="BO50" s="16">
        <f t="shared" si="69"/>
        <v>0.13245119999999999</v>
      </c>
      <c r="BP50" s="17">
        <f t="shared" si="70"/>
        <v>7250</v>
      </c>
      <c r="BQ50" s="13" t="str">
        <f>VLOOKUP($AP50,[1]Item!$AL$2:$BX$192,BQ$1,FALSE)</f>
        <v>Writer Convent Premium  Mrp 44</v>
      </c>
      <c r="BR50" s="8" t="str">
        <f t="shared" si="29"/>
        <v>96.00X36.50</v>
      </c>
      <c r="BS50" s="8" t="str">
        <f t="shared" si="30"/>
        <v>Rulling-Double Line-[180 x 240]</v>
      </c>
      <c r="BT50" s="8" t="str">
        <f t="shared" si="31"/>
        <v>Index-[180 x 240]</v>
      </c>
      <c r="BU50" s="76" t="s">
        <v>667</v>
      </c>
      <c r="BV50" s="109">
        <f t="shared" si="32"/>
        <v>0.25</v>
      </c>
      <c r="BW50" s="115" t="str">
        <f t="shared" si="9"/>
        <v>Trident-54gsm-37.80in-(96.00cm)-Reel-Super Line</v>
      </c>
      <c r="BX50" s="115" t="str">
        <f t="shared" si="10"/>
        <v>Trident-54gsm-37.80in-(96.00cm)-Reel-Super Line</v>
      </c>
      <c r="BY50" s="8" t="s">
        <v>541</v>
      </c>
      <c r="BZ50" s="8" t="s">
        <v>540</v>
      </c>
      <c r="CA50" s="115">
        <f t="shared" si="33"/>
        <v>36.5</v>
      </c>
      <c r="CB50" s="115">
        <f t="shared" si="34"/>
        <v>96</v>
      </c>
      <c r="CC50" s="115">
        <f t="shared" si="35"/>
        <v>14.37</v>
      </c>
      <c r="CD50" s="115">
        <f t="shared" si="36"/>
        <v>37.799999999999997</v>
      </c>
      <c r="CE50" s="5" t="s">
        <v>83</v>
      </c>
      <c r="CF50" s="8">
        <f t="shared" si="37"/>
        <v>54</v>
      </c>
      <c r="CG50" s="98" t="str">
        <f t="shared" si="38"/>
        <v>Trident</v>
      </c>
      <c r="CH50" s="99" t="str">
        <f>VLOOKUP(CG50,PaperMaster!$AA$1:$AB$10,2,FALSE)</f>
        <v>Super Line</v>
      </c>
      <c r="CI50" s="115">
        <f t="shared" si="11"/>
        <v>9.4619999999999997</v>
      </c>
      <c r="CJ50" s="115">
        <f t="shared" si="12"/>
        <v>5</v>
      </c>
      <c r="CK50" s="99">
        <v>70</v>
      </c>
      <c r="CL50" s="115" t="s">
        <v>76</v>
      </c>
      <c r="CM50" s="115">
        <v>1.35</v>
      </c>
      <c r="CN50" s="99" t="s">
        <v>576</v>
      </c>
      <c r="CO50" s="116" t="s">
        <v>577</v>
      </c>
      <c r="CP50" s="117" t="s">
        <v>578</v>
      </c>
      <c r="CQ50" s="99" t="s">
        <v>32</v>
      </c>
      <c r="CR50" s="99" t="s">
        <v>32</v>
      </c>
      <c r="CS50" s="99" t="s">
        <v>35</v>
      </c>
      <c r="CT50" s="99" t="s">
        <v>35</v>
      </c>
      <c r="CU50" s="8" t="s">
        <v>73</v>
      </c>
      <c r="CV50" s="8"/>
      <c r="CW50" s="8"/>
      <c r="CX50" s="8" t="str">
        <f t="shared" si="39"/>
        <v>*11103</v>
      </c>
      <c r="CY50" s="8" t="str">
        <f t="shared" si="40"/>
        <v>*06016</v>
      </c>
      <c r="CZ50" s="8" t="str">
        <f>VLOOKUP(BW50,PaperMaster!$AD$2:$BB$200,25,FALSE)</f>
        <v>*00034</v>
      </c>
      <c r="DA50" s="31" t="str">
        <f t="shared" si="41"/>
        <v>*00034</v>
      </c>
      <c r="DB50" s="31" t="str">
        <f t="shared" si="42"/>
        <v>*00006</v>
      </c>
      <c r="DC50" s="119" t="str">
        <f>VLOOKUP(AI50,UFG_Title!$C$3:$AD$49,28,FALSE)</f>
        <v>000265</v>
      </c>
      <c r="DD50" s="119"/>
      <c r="DE50" s="115" t="str">
        <f t="shared" si="43"/>
        <v>Board-260gsm-37.80X28.94in²-(96.00X73.50cm²)-18.35kg-WB</v>
      </c>
      <c r="DF50" s="115" t="str">
        <f t="shared" si="44"/>
        <v>Board-260gsm-37.80X28.94in²-(96.00X73.50cm²)-18.35kg-WB</v>
      </c>
      <c r="DG50" s="8" t="s">
        <v>1128</v>
      </c>
      <c r="DH50" s="8" t="str">
        <f t="shared" si="45"/>
        <v>B</v>
      </c>
      <c r="DI50" s="115">
        <f t="shared" si="46"/>
        <v>96</v>
      </c>
      <c r="DJ50" s="115">
        <f t="shared" si="47"/>
        <v>73.5</v>
      </c>
      <c r="DK50" s="115">
        <f t="shared" si="48"/>
        <v>37.799999999999997</v>
      </c>
      <c r="DL50" s="115">
        <f t="shared" si="49"/>
        <v>28.94</v>
      </c>
      <c r="DM50" s="5" t="s">
        <v>58</v>
      </c>
      <c r="DN50" s="8">
        <f t="shared" si="50"/>
        <v>260</v>
      </c>
      <c r="DO50" s="134" t="str">
        <f t="shared" si="51"/>
        <v>Board</v>
      </c>
      <c r="DP50" s="99" t="str">
        <f t="shared" si="52"/>
        <v>WB</v>
      </c>
      <c r="DQ50" s="115">
        <f t="shared" si="53"/>
        <v>18.350000000000001</v>
      </c>
      <c r="DR50" s="115">
        <f t="shared" si="54"/>
        <v>3</v>
      </c>
      <c r="DS50" s="99">
        <v>70</v>
      </c>
      <c r="DT50" s="115" t="s">
        <v>76</v>
      </c>
      <c r="DU50" s="115">
        <v>1.35</v>
      </c>
      <c r="DV50" s="99" t="s">
        <v>576</v>
      </c>
      <c r="DW50" s="116" t="s">
        <v>577</v>
      </c>
      <c r="DX50" s="117" t="s">
        <v>578</v>
      </c>
      <c r="DY50" s="99" t="s">
        <v>32</v>
      </c>
      <c r="DZ50" s="99" t="s">
        <v>32</v>
      </c>
      <c r="EA50" s="99" t="s">
        <v>35</v>
      </c>
      <c r="EB50" s="99" t="s">
        <v>35</v>
      </c>
      <c r="EC50" t="str">
        <f>VLOOKUP(DE50,PaperMaster!$BH$3:$CF$30,25,FALSE)</f>
        <v>*00006</v>
      </c>
      <c r="ED50" s="13" t="str">
        <f>VLOOKUP($AP50,[1]Item!$AL$2:$BX$192,ED$1,FALSE)</f>
        <v>Premium</v>
      </c>
      <c r="EE50">
        <f t="shared" si="55"/>
        <v>53</v>
      </c>
    </row>
    <row r="51" spans="1:135" x14ac:dyDescent="0.25">
      <c r="A51" s="83">
        <f t="shared" si="17"/>
        <v>49</v>
      </c>
      <c r="B51" s="76" t="s">
        <v>668</v>
      </c>
      <c r="C51" s="8" t="str">
        <f t="shared" si="18"/>
        <v>Writer Convent Premium  Mrp 48 [Single line]-132 page</v>
      </c>
      <c r="D51" s="8" t="str">
        <f t="shared" si="19"/>
        <v>Writer Convent Premium  Mrp 48 [Single line]-132 page</v>
      </c>
      <c r="E51" s="8" t="str">
        <f>VLOOKUP(AS51,DefaltMaster!$U$1:$AB$14,8,FALSE)</f>
        <v>*11103</v>
      </c>
      <c r="F51" s="8" t="str">
        <f>VLOOKUP(AX51,DefaltMaster!$H$1:$J$26,3,FALSE)</f>
        <v>*06016</v>
      </c>
      <c r="G51" s="110">
        <v>0</v>
      </c>
      <c r="H51" s="8">
        <v>0</v>
      </c>
      <c r="I51" s="8">
        <v>1049</v>
      </c>
      <c r="J51" s="8"/>
      <c r="K51" s="8" t="str">
        <f>VLOOKUP(AW51,DefaltMaster!$M$1:$N$60,2,FALSE)</f>
        <v>*05035</v>
      </c>
      <c r="L51" s="5" t="s">
        <v>522</v>
      </c>
      <c r="M51" s="8"/>
      <c r="N51" s="111" t="str">
        <f t="shared" si="20"/>
        <v>Writer Convent Premium  Mrp 48 [Single line]-132 page</v>
      </c>
      <c r="O51" s="111" t="s">
        <v>33</v>
      </c>
      <c r="P51" s="8"/>
      <c r="Q51" s="8" t="s">
        <v>32</v>
      </c>
      <c r="R51" s="8" t="s">
        <v>32</v>
      </c>
      <c r="S51" s="8" t="s">
        <v>32</v>
      </c>
      <c r="T51" s="8" t="s">
        <v>32</v>
      </c>
      <c r="U51" s="8" t="s">
        <v>32</v>
      </c>
      <c r="V51" s="8" t="s">
        <v>32</v>
      </c>
      <c r="W51" s="8" t="s">
        <v>34</v>
      </c>
      <c r="X51" s="76" t="s">
        <v>577</v>
      </c>
      <c r="Y51" s="112" t="s">
        <v>578</v>
      </c>
      <c r="Z51" s="8" t="s">
        <v>32</v>
      </c>
      <c r="AA51" s="8" t="s">
        <v>32</v>
      </c>
      <c r="AB51" s="8" t="s">
        <v>35</v>
      </c>
      <c r="AC51" s="8" t="s">
        <v>35</v>
      </c>
      <c r="AD51" s="113" t="str">
        <f t="shared" si="21"/>
        <v>000049</v>
      </c>
      <c r="AE51" s="113"/>
      <c r="AF51" s="106" t="str">
        <f t="shared" si="22"/>
        <v>Rulling-Single line-[180 x 240]</v>
      </c>
      <c r="AG51" s="106" t="str">
        <f>VLOOKUP(AF51,UFG_Rulling!$C$1:$AD$38,28,FALSE)</f>
        <v>000209</v>
      </c>
      <c r="AH51" s="128" t="str">
        <f t="shared" si="23"/>
        <v>8.250</v>
      </c>
      <c r="AI51" s="114" t="str">
        <f t="shared" si="24"/>
        <v>Writer Convent Premium  Mrp 48 [Title]</v>
      </c>
      <c r="AJ51" s="114" t="str">
        <f>VLOOKUP(AI51,UFG_Title!$C$1:$AD$49,28,FALSE)</f>
        <v>000266</v>
      </c>
      <c r="AK51" s="107" t="str">
        <f t="shared" si="25"/>
        <v>0.125</v>
      </c>
      <c r="AL51" s="122" t="str">
        <f t="shared" si="4"/>
        <v>Index-[180 x 240]</v>
      </c>
      <c r="AM51" s="122" t="str">
        <f>IF(AV51&lt;&gt;"",VLOOKUP(AL51,UFG_Index!$C$1:$AD$17,28,FALSE),"")</f>
        <v>000234</v>
      </c>
      <c r="AN51" s="123" t="str">
        <f t="shared" si="26"/>
        <v>0.250</v>
      </c>
      <c r="AO51" s="129" t="str">
        <f t="shared" si="27"/>
        <v>0.250</v>
      </c>
      <c r="AP51" s="13" t="s">
        <v>423</v>
      </c>
      <c r="AQ51" s="13" t="s">
        <v>423</v>
      </c>
      <c r="AR51" s="13">
        <v>1000</v>
      </c>
      <c r="AS51" s="21" t="s">
        <v>440</v>
      </c>
      <c r="AT51" s="13">
        <v>132</v>
      </c>
      <c r="AU51" s="13">
        <v>4</v>
      </c>
      <c r="AV51" s="13" t="s">
        <v>450</v>
      </c>
      <c r="AW51" s="22" t="s">
        <v>469</v>
      </c>
      <c r="AX51" s="22" t="s">
        <v>470</v>
      </c>
      <c r="AY51" s="13">
        <v>10</v>
      </c>
      <c r="AZ51" s="13">
        <v>50</v>
      </c>
      <c r="BA51" s="13" t="s">
        <v>1246</v>
      </c>
      <c r="BB51" s="13" t="s">
        <v>471</v>
      </c>
      <c r="BC51" s="13" t="s">
        <v>1245</v>
      </c>
      <c r="BD51" s="13">
        <v>260</v>
      </c>
      <c r="BE51" s="14" t="s">
        <v>492</v>
      </c>
      <c r="BF51" s="14">
        <v>8</v>
      </c>
      <c r="BG51" s="15">
        <f t="shared" si="66"/>
        <v>125</v>
      </c>
      <c r="BH51" s="23">
        <f t="shared" si="67"/>
        <v>2.2931999999999998E-2</v>
      </c>
      <c r="BI51" s="13" t="s">
        <v>473</v>
      </c>
      <c r="BJ51" s="139">
        <v>52</v>
      </c>
      <c r="BK51" s="138">
        <v>96</v>
      </c>
      <c r="BL51" s="13">
        <v>36.5</v>
      </c>
      <c r="BM51" s="21">
        <v>16</v>
      </c>
      <c r="BN51" s="16">
        <f t="shared" si="68"/>
        <v>8.25</v>
      </c>
      <c r="BO51" s="16">
        <f t="shared" si="69"/>
        <v>0.15032160000000003</v>
      </c>
      <c r="BP51" s="17">
        <f t="shared" si="70"/>
        <v>8500</v>
      </c>
      <c r="BQ51" s="13" t="str">
        <f>VLOOKUP($AP51,[1]Item!$AL$2:$BX$192,BQ$1,FALSE)</f>
        <v>Writer Convent Premium  Mrp 48</v>
      </c>
      <c r="BR51" s="8" t="str">
        <f t="shared" si="29"/>
        <v>96.00X36.50</v>
      </c>
      <c r="BS51" s="8" t="str">
        <f t="shared" si="30"/>
        <v>Rulling-Single line-[180 x 240]</v>
      </c>
      <c r="BT51" s="8" t="str">
        <f t="shared" si="31"/>
        <v>Index-[180 x 240]</v>
      </c>
      <c r="BU51" s="76" t="s">
        <v>668</v>
      </c>
      <c r="BV51" s="109">
        <f t="shared" si="32"/>
        <v>0.25</v>
      </c>
      <c r="BW51" s="115" t="str">
        <f t="shared" si="9"/>
        <v>Trident-52gsm-37.80in-(96.00cm)-Reel-Super Line</v>
      </c>
      <c r="BX51" s="115" t="str">
        <f t="shared" si="10"/>
        <v>Trident-52gsm-37.80in-(96.00cm)-Reel-Super Line</v>
      </c>
      <c r="BY51" s="8" t="s">
        <v>541</v>
      </c>
      <c r="BZ51" s="8" t="s">
        <v>540</v>
      </c>
      <c r="CA51" s="115">
        <f t="shared" si="33"/>
        <v>36.5</v>
      </c>
      <c r="CB51" s="115">
        <f t="shared" si="34"/>
        <v>96</v>
      </c>
      <c r="CC51" s="115">
        <f t="shared" si="35"/>
        <v>14.37</v>
      </c>
      <c r="CD51" s="115">
        <f t="shared" si="36"/>
        <v>37.799999999999997</v>
      </c>
      <c r="CE51" s="5" t="s">
        <v>83</v>
      </c>
      <c r="CF51" s="8">
        <f t="shared" si="37"/>
        <v>52</v>
      </c>
      <c r="CG51" s="98" t="str">
        <f t="shared" si="38"/>
        <v>Trident</v>
      </c>
      <c r="CH51" s="99" t="str">
        <f>VLOOKUP(CG51,PaperMaster!$AA$1:$AB$10,2,FALSE)</f>
        <v>Super Line</v>
      </c>
      <c r="CI51" s="115">
        <f t="shared" si="11"/>
        <v>9.1120000000000001</v>
      </c>
      <c r="CJ51" s="115">
        <f t="shared" si="12"/>
        <v>5</v>
      </c>
      <c r="CK51" s="99">
        <v>70</v>
      </c>
      <c r="CL51" s="115" t="s">
        <v>76</v>
      </c>
      <c r="CM51" s="115">
        <v>1.35</v>
      </c>
      <c r="CN51" s="99" t="s">
        <v>576</v>
      </c>
      <c r="CO51" s="116" t="s">
        <v>577</v>
      </c>
      <c r="CP51" s="117" t="s">
        <v>578</v>
      </c>
      <c r="CQ51" s="99" t="s">
        <v>32</v>
      </c>
      <c r="CR51" s="99" t="s">
        <v>32</v>
      </c>
      <c r="CS51" s="99" t="s">
        <v>35</v>
      </c>
      <c r="CT51" s="99" t="s">
        <v>35</v>
      </c>
      <c r="CU51" s="8" t="s">
        <v>73</v>
      </c>
      <c r="CV51" s="8"/>
      <c r="CW51" s="8"/>
      <c r="CX51" s="8" t="str">
        <f t="shared" si="39"/>
        <v>*11103</v>
      </c>
      <c r="CY51" s="8" t="str">
        <f t="shared" si="40"/>
        <v>*06016</v>
      </c>
      <c r="CZ51" s="8" t="str">
        <f>VLOOKUP(BW51,PaperMaster!$AD$2:$BB$200,25,FALSE)</f>
        <v>*00032</v>
      </c>
      <c r="DA51" s="31" t="str">
        <f t="shared" si="41"/>
        <v>*00032</v>
      </c>
      <c r="DB51" s="31" t="str">
        <f t="shared" si="42"/>
        <v>*00006</v>
      </c>
      <c r="DC51" s="119" t="str">
        <f>VLOOKUP(AI51,UFG_Title!$C$3:$AD$49,28,FALSE)</f>
        <v>000266</v>
      </c>
      <c r="DD51" s="119"/>
      <c r="DE51" s="115" t="str">
        <f t="shared" si="43"/>
        <v>Board-260gsm-37.80X28.94in²-(96.00X73.50cm²)-18.35kg-WB</v>
      </c>
      <c r="DF51" s="115" t="str">
        <f t="shared" si="44"/>
        <v>Board-260gsm-37.80X28.94in²-(96.00X73.50cm²)-18.35kg-WB</v>
      </c>
      <c r="DG51" s="8" t="s">
        <v>1128</v>
      </c>
      <c r="DH51" s="8" t="str">
        <f t="shared" si="45"/>
        <v>B</v>
      </c>
      <c r="DI51" s="115">
        <f t="shared" si="46"/>
        <v>96</v>
      </c>
      <c r="DJ51" s="115">
        <f t="shared" si="47"/>
        <v>73.5</v>
      </c>
      <c r="DK51" s="115">
        <f t="shared" si="48"/>
        <v>37.799999999999997</v>
      </c>
      <c r="DL51" s="115">
        <f t="shared" si="49"/>
        <v>28.94</v>
      </c>
      <c r="DM51" s="5" t="s">
        <v>58</v>
      </c>
      <c r="DN51" s="8">
        <f t="shared" si="50"/>
        <v>260</v>
      </c>
      <c r="DO51" s="134" t="str">
        <f t="shared" si="51"/>
        <v>Board</v>
      </c>
      <c r="DP51" s="99" t="str">
        <f t="shared" si="52"/>
        <v>WB</v>
      </c>
      <c r="DQ51" s="115">
        <f t="shared" si="53"/>
        <v>18.350000000000001</v>
      </c>
      <c r="DR51" s="115">
        <f t="shared" si="54"/>
        <v>3</v>
      </c>
      <c r="DS51" s="99">
        <v>70</v>
      </c>
      <c r="DT51" s="115" t="s">
        <v>76</v>
      </c>
      <c r="DU51" s="115">
        <v>1.35</v>
      </c>
      <c r="DV51" s="99" t="s">
        <v>576</v>
      </c>
      <c r="DW51" s="116" t="s">
        <v>577</v>
      </c>
      <c r="DX51" s="117" t="s">
        <v>578</v>
      </c>
      <c r="DY51" s="99" t="s">
        <v>32</v>
      </c>
      <c r="DZ51" s="99" t="s">
        <v>32</v>
      </c>
      <c r="EA51" s="99" t="s">
        <v>35</v>
      </c>
      <c r="EB51" s="99" t="s">
        <v>35</v>
      </c>
      <c r="EC51" t="str">
        <f>VLOOKUP(DE51,PaperMaster!$BH$3:$CF$30,25,FALSE)</f>
        <v>*00006</v>
      </c>
      <c r="ED51" s="13" t="str">
        <f>VLOOKUP($AP51,[1]Item!$AL$2:$BX$192,ED$1,FALSE)</f>
        <v>Premium</v>
      </c>
      <c r="EE51">
        <f t="shared" si="55"/>
        <v>53</v>
      </c>
    </row>
    <row r="52" spans="1:135" x14ac:dyDescent="0.25">
      <c r="A52" s="83">
        <f t="shared" si="17"/>
        <v>50</v>
      </c>
      <c r="B52" s="76" t="s">
        <v>669</v>
      </c>
      <c r="C52" s="8" t="str">
        <f t="shared" si="18"/>
        <v>Writer Convent Premium  Mrp 48 [English]-132 page</v>
      </c>
      <c r="D52" s="8" t="str">
        <f t="shared" si="19"/>
        <v>Writer Convent Premium  Mrp 48 [English]-132 page</v>
      </c>
      <c r="E52" s="8" t="str">
        <f>VLOOKUP(AS52,DefaltMaster!$U$1:$AB$14,8,FALSE)</f>
        <v>*11103</v>
      </c>
      <c r="F52" s="8" t="str">
        <f>VLOOKUP(AX52,DefaltMaster!$H$1:$J$26,3,FALSE)</f>
        <v>*06016</v>
      </c>
      <c r="G52" s="110">
        <v>0</v>
      </c>
      <c r="H52" s="8">
        <v>0</v>
      </c>
      <c r="I52" s="8">
        <v>1050</v>
      </c>
      <c r="J52" s="8"/>
      <c r="K52" s="8" t="str">
        <f>VLOOKUP(AW52,DefaltMaster!$M$1:$N$60,2,FALSE)</f>
        <v>*05029</v>
      </c>
      <c r="L52" s="5" t="s">
        <v>522</v>
      </c>
      <c r="M52" s="8"/>
      <c r="N52" s="111" t="str">
        <f t="shared" si="20"/>
        <v>Writer Convent Premium  Mrp 48 [English]-132 page</v>
      </c>
      <c r="O52" s="111" t="s">
        <v>33</v>
      </c>
      <c r="P52" s="8"/>
      <c r="Q52" s="8" t="s">
        <v>32</v>
      </c>
      <c r="R52" s="8" t="s">
        <v>32</v>
      </c>
      <c r="S52" s="8" t="s">
        <v>32</v>
      </c>
      <c r="T52" s="8" t="s">
        <v>32</v>
      </c>
      <c r="U52" s="8" t="s">
        <v>32</v>
      </c>
      <c r="V52" s="8" t="s">
        <v>32</v>
      </c>
      <c r="W52" s="8" t="s">
        <v>34</v>
      </c>
      <c r="X52" s="76" t="s">
        <v>577</v>
      </c>
      <c r="Y52" s="112" t="s">
        <v>578</v>
      </c>
      <c r="Z52" s="8" t="s">
        <v>32</v>
      </c>
      <c r="AA52" s="8" t="s">
        <v>32</v>
      </c>
      <c r="AB52" s="8" t="s">
        <v>35</v>
      </c>
      <c r="AC52" s="8" t="s">
        <v>35</v>
      </c>
      <c r="AD52" s="113" t="str">
        <f t="shared" si="21"/>
        <v>000050</v>
      </c>
      <c r="AE52" s="113"/>
      <c r="AF52" s="106" t="str">
        <f t="shared" si="22"/>
        <v>Rulling-English-[180 x 240]</v>
      </c>
      <c r="AG52" s="106" t="str">
        <f>VLOOKUP(AF52,UFG_Rulling!$C$1:$AD$38,28,FALSE)</f>
        <v>000195</v>
      </c>
      <c r="AH52" s="128" t="str">
        <f t="shared" si="23"/>
        <v>8.250</v>
      </c>
      <c r="AI52" s="114" t="str">
        <f t="shared" si="24"/>
        <v>Writer Convent Premium  Mrp 48 [Title]</v>
      </c>
      <c r="AJ52" s="114" t="str">
        <f>VLOOKUP(AI52,UFG_Title!$C$1:$AD$49,28,FALSE)</f>
        <v>000266</v>
      </c>
      <c r="AK52" s="107" t="str">
        <f t="shared" si="25"/>
        <v>0.125</v>
      </c>
      <c r="AL52" s="122" t="str">
        <f t="shared" si="4"/>
        <v>Index-[180 x 240]</v>
      </c>
      <c r="AM52" s="122" t="str">
        <f>IF(AV52&lt;&gt;"",VLOOKUP(AL52,UFG_Index!$C$1:$AD$17,28,FALSE),"")</f>
        <v>000234</v>
      </c>
      <c r="AN52" s="123" t="str">
        <f t="shared" si="26"/>
        <v>0.250</v>
      </c>
      <c r="AO52" s="129" t="str">
        <f t="shared" si="27"/>
        <v>0.250</v>
      </c>
      <c r="AP52" s="13" t="s">
        <v>423</v>
      </c>
      <c r="AQ52" s="13" t="s">
        <v>423</v>
      </c>
      <c r="AR52" s="13">
        <v>1000</v>
      </c>
      <c r="AS52" s="21" t="s">
        <v>440</v>
      </c>
      <c r="AT52" s="13">
        <v>132</v>
      </c>
      <c r="AU52" s="13">
        <v>4</v>
      </c>
      <c r="AV52" s="13" t="s">
        <v>450</v>
      </c>
      <c r="AW52" s="22" t="s">
        <v>493</v>
      </c>
      <c r="AX52" s="22" t="s">
        <v>470</v>
      </c>
      <c r="AY52" s="13">
        <v>10</v>
      </c>
      <c r="AZ52" s="13">
        <v>50</v>
      </c>
      <c r="BA52" s="13" t="s">
        <v>1246</v>
      </c>
      <c r="BB52" s="13" t="s">
        <v>471</v>
      </c>
      <c r="BC52" s="13" t="s">
        <v>1245</v>
      </c>
      <c r="BD52" s="13">
        <v>260</v>
      </c>
      <c r="BE52" s="14" t="s">
        <v>492</v>
      </c>
      <c r="BF52" s="14">
        <v>8</v>
      </c>
      <c r="BG52" s="15">
        <f t="shared" si="66"/>
        <v>125</v>
      </c>
      <c r="BH52" s="23">
        <f t="shared" si="67"/>
        <v>2.2931999999999998E-2</v>
      </c>
      <c r="BI52" s="13" t="s">
        <v>473</v>
      </c>
      <c r="BJ52" s="139">
        <v>52</v>
      </c>
      <c r="BK52" s="138">
        <v>96</v>
      </c>
      <c r="BL52" s="13">
        <v>36.5</v>
      </c>
      <c r="BM52" s="21">
        <v>16</v>
      </c>
      <c r="BN52" s="16">
        <f t="shared" si="68"/>
        <v>8.25</v>
      </c>
      <c r="BO52" s="16">
        <f t="shared" si="69"/>
        <v>0.15032160000000003</v>
      </c>
      <c r="BP52" s="17">
        <f t="shared" si="70"/>
        <v>8500</v>
      </c>
      <c r="BQ52" s="13" t="str">
        <f>VLOOKUP($AP52,[1]Item!$AL$2:$BX$192,BQ$1,FALSE)</f>
        <v>Writer Convent Premium  Mrp 48</v>
      </c>
      <c r="BR52" s="8" t="str">
        <f t="shared" si="29"/>
        <v>96.00X36.50</v>
      </c>
      <c r="BS52" s="8" t="str">
        <f t="shared" si="30"/>
        <v>Rulling-English-[180 x 240]</v>
      </c>
      <c r="BT52" s="8" t="str">
        <f t="shared" si="31"/>
        <v>Index-[180 x 240]</v>
      </c>
      <c r="BU52" s="76" t="s">
        <v>669</v>
      </c>
      <c r="BV52" s="109">
        <f t="shared" si="32"/>
        <v>0.25</v>
      </c>
      <c r="BW52" s="115" t="str">
        <f t="shared" si="9"/>
        <v>Trident-52gsm-37.80in-(96.00cm)-Reel-Super Line</v>
      </c>
      <c r="BX52" s="115" t="str">
        <f t="shared" si="10"/>
        <v>Trident-52gsm-37.80in-(96.00cm)-Reel-Super Line</v>
      </c>
      <c r="BY52" s="8" t="s">
        <v>541</v>
      </c>
      <c r="BZ52" s="8" t="s">
        <v>540</v>
      </c>
      <c r="CA52" s="115">
        <f t="shared" si="33"/>
        <v>36.5</v>
      </c>
      <c r="CB52" s="115">
        <f t="shared" si="34"/>
        <v>96</v>
      </c>
      <c r="CC52" s="115">
        <f t="shared" si="35"/>
        <v>14.37</v>
      </c>
      <c r="CD52" s="115">
        <f t="shared" si="36"/>
        <v>37.799999999999997</v>
      </c>
      <c r="CE52" s="5" t="s">
        <v>83</v>
      </c>
      <c r="CF52" s="8">
        <f t="shared" si="37"/>
        <v>52</v>
      </c>
      <c r="CG52" s="98" t="str">
        <f t="shared" si="38"/>
        <v>Trident</v>
      </c>
      <c r="CH52" s="99" t="str">
        <f>VLOOKUP(CG52,PaperMaster!$AA$1:$AB$10,2,FALSE)</f>
        <v>Super Line</v>
      </c>
      <c r="CI52" s="115">
        <f t="shared" si="11"/>
        <v>9.1120000000000001</v>
      </c>
      <c r="CJ52" s="115">
        <f t="shared" si="12"/>
        <v>5</v>
      </c>
      <c r="CK52" s="99">
        <v>70</v>
      </c>
      <c r="CL52" s="115" t="s">
        <v>76</v>
      </c>
      <c r="CM52" s="115">
        <v>1.35</v>
      </c>
      <c r="CN52" s="99" t="s">
        <v>576</v>
      </c>
      <c r="CO52" s="116" t="s">
        <v>577</v>
      </c>
      <c r="CP52" s="117" t="s">
        <v>578</v>
      </c>
      <c r="CQ52" s="99" t="s">
        <v>32</v>
      </c>
      <c r="CR52" s="99" t="s">
        <v>32</v>
      </c>
      <c r="CS52" s="99" t="s">
        <v>35</v>
      </c>
      <c r="CT52" s="99" t="s">
        <v>35</v>
      </c>
      <c r="CU52" s="8" t="s">
        <v>73</v>
      </c>
      <c r="CV52" s="8"/>
      <c r="CW52" s="8"/>
      <c r="CX52" s="8" t="str">
        <f t="shared" si="39"/>
        <v>*11103</v>
      </c>
      <c r="CY52" s="8" t="str">
        <f t="shared" si="40"/>
        <v>*06016</v>
      </c>
      <c r="CZ52" s="8" t="str">
        <f>VLOOKUP(BW52,PaperMaster!$AD$2:$BB$200,25,FALSE)</f>
        <v>*00032</v>
      </c>
      <c r="DA52" s="31" t="str">
        <f t="shared" si="41"/>
        <v>*00032</v>
      </c>
      <c r="DB52" s="31" t="str">
        <f t="shared" si="42"/>
        <v>*00006</v>
      </c>
      <c r="DC52" s="119" t="str">
        <f>VLOOKUP(AI52,UFG_Title!$C$3:$AD$49,28,FALSE)</f>
        <v>000266</v>
      </c>
      <c r="DD52" s="119"/>
      <c r="DE52" s="115" t="str">
        <f t="shared" si="43"/>
        <v>Board-260gsm-37.80X28.94in²-(96.00X73.50cm²)-18.35kg-WB</v>
      </c>
      <c r="DF52" s="115" t="str">
        <f t="shared" si="44"/>
        <v>Board-260gsm-37.80X28.94in²-(96.00X73.50cm²)-18.35kg-WB</v>
      </c>
      <c r="DG52" s="8" t="s">
        <v>1128</v>
      </c>
      <c r="DH52" s="8" t="str">
        <f t="shared" si="45"/>
        <v>B</v>
      </c>
      <c r="DI52" s="115">
        <f t="shared" si="46"/>
        <v>96</v>
      </c>
      <c r="DJ52" s="115">
        <f t="shared" si="47"/>
        <v>73.5</v>
      </c>
      <c r="DK52" s="115">
        <f t="shared" si="48"/>
        <v>37.799999999999997</v>
      </c>
      <c r="DL52" s="115">
        <f t="shared" si="49"/>
        <v>28.94</v>
      </c>
      <c r="DM52" s="5" t="s">
        <v>58</v>
      </c>
      <c r="DN52" s="8">
        <f t="shared" si="50"/>
        <v>260</v>
      </c>
      <c r="DO52" s="134" t="str">
        <f t="shared" si="51"/>
        <v>Board</v>
      </c>
      <c r="DP52" s="99" t="str">
        <f t="shared" si="52"/>
        <v>WB</v>
      </c>
      <c r="DQ52" s="115">
        <f t="shared" si="53"/>
        <v>18.350000000000001</v>
      </c>
      <c r="DR52" s="115">
        <f t="shared" si="54"/>
        <v>3</v>
      </c>
      <c r="DS52" s="99">
        <v>70</v>
      </c>
      <c r="DT52" s="115" t="s">
        <v>76</v>
      </c>
      <c r="DU52" s="115">
        <v>1.35</v>
      </c>
      <c r="DV52" s="99" t="s">
        <v>576</v>
      </c>
      <c r="DW52" s="116" t="s">
        <v>577</v>
      </c>
      <c r="DX52" s="117" t="s">
        <v>578</v>
      </c>
      <c r="DY52" s="99" t="s">
        <v>32</v>
      </c>
      <c r="DZ52" s="99" t="s">
        <v>32</v>
      </c>
      <c r="EA52" s="99" t="s">
        <v>35</v>
      </c>
      <c r="EB52" s="99" t="s">
        <v>35</v>
      </c>
      <c r="EC52" t="str">
        <f>VLOOKUP(DE52,PaperMaster!$BH$3:$CF$30,25,FALSE)</f>
        <v>*00006</v>
      </c>
      <c r="ED52" s="13" t="str">
        <f>VLOOKUP($AP52,[1]Item!$AL$2:$BX$192,ED$1,FALSE)</f>
        <v>Premium</v>
      </c>
      <c r="EE52">
        <f t="shared" si="55"/>
        <v>49</v>
      </c>
    </row>
    <row r="53" spans="1:135" x14ac:dyDescent="0.25">
      <c r="A53" s="83">
        <f t="shared" si="17"/>
        <v>51</v>
      </c>
      <c r="B53" s="76" t="s">
        <v>670</v>
      </c>
      <c r="C53" s="8" t="str">
        <f t="shared" si="18"/>
        <v>Writer Convent Premium  Mrp 48 [10 mm Squire (small)]</v>
      </c>
      <c r="D53" s="8" t="str">
        <f t="shared" si="19"/>
        <v>Writer Convent Premium  Mrp 48 [10 mm Squire (small)]</v>
      </c>
      <c r="E53" s="8" t="str">
        <f>VLOOKUP(AS53,DefaltMaster!$U$1:$AB$14,8,FALSE)</f>
        <v>*11103</v>
      </c>
      <c r="F53" s="8" t="str">
        <f>VLOOKUP(AX53,DefaltMaster!$H$1:$J$26,3,FALSE)</f>
        <v>*06016</v>
      </c>
      <c r="G53" s="110">
        <v>0</v>
      </c>
      <c r="H53" s="8">
        <v>0</v>
      </c>
      <c r="I53" s="8">
        <v>1051</v>
      </c>
      <c r="J53" s="8"/>
      <c r="K53" s="8" t="str">
        <f>VLOOKUP(AW53,DefaltMaster!$M$1:$N$60,2,FALSE)</f>
        <v>*05044</v>
      </c>
      <c r="L53" s="5" t="s">
        <v>522</v>
      </c>
      <c r="M53" s="8"/>
      <c r="N53" s="111" t="str">
        <f t="shared" ref="N53:N54" si="73">AP53&amp;" ["&amp;AW53&amp;"]"</f>
        <v>Writer Convent Premium  Mrp 48 [10 mm Squire (small)]</v>
      </c>
      <c r="O53" s="111" t="s">
        <v>33</v>
      </c>
      <c r="P53" s="8"/>
      <c r="Q53" s="8" t="s">
        <v>32</v>
      </c>
      <c r="R53" s="8" t="s">
        <v>32</v>
      </c>
      <c r="S53" s="8" t="s">
        <v>32</v>
      </c>
      <c r="T53" s="8" t="s">
        <v>32</v>
      </c>
      <c r="U53" s="8" t="s">
        <v>32</v>
      </c>
      <c r="V53" s="8" t="s">
        <v>32</v>
      </c>
      <c r="W53" s="8" t="s">
        <v>34</v>
      </c>
      <c r="X53" s="76" t="s">
        <v>577</v>
      </c>
      <c r="Y53" s="112" t="s">
        <v>578</v>
      </c>
      <c r="Z53" s="8" t="s">
        <v>32</v>
      </c>
      <c r="AA53" s="8" t="s">
        <v>32</v>
      </c>
      <c r="AB53" s="8" t="s">
        <v>35</v>
      </c>
      <c r="AC53" s="8" t="s">
        <v>35</v>
      </c>
      <c r="AD53" s="113" t="str">
        <f t="shared" si="21"/>
        <v>000051</v>
      </c>
      <c r="AE53" s="113"/>
      <c r="AF53" s="106" t="str">
        <f t="shared" si="22"/>
        <v>Rulling-10 mm Squire (small)-[180 x 240]</v>
      </c>
      <c r="AG53" s="106" t="str">
        <f>VLOOKUP(AF53,UFG_Rulling!$C$1:$AD$38,28,FALSE)</f>
        <v>000217</v>
      </c>
      <c r="AH53" s="128" t="str">
        <f t="shared" si="23"/>
        <v>8.250</v>
      </c>
      <c r="AI53" s="114" t="str">
        <f t="shared" si="24"/>
        <v>Writer Convent Premium  Mrp 48 [Title]</v>
      </c>
      <c r="AJ53" s="114" t="str">
        <f>VLOOKUP(AI53,UFG_Title!$C$1:$AD$49,28,FALSE)</f>
        <v>000266</v>
      </c>
      <c r="AK53" s="107" t="str">
        <f t="shared" si="25"/>
        <v>0.125</v>
      </c>
      <c r="AL53" s="122" t="str">
        <f t="shared" si="4"/>
        <v>Index-[180 x 240]</v>
      </c>
      <c r="AM53" s="122" t="str">
        <f>IF(AV53&lt;&gt;"",VLOOKUP(AL53,UFG_Index!$C$1:$AD$17,28,FALSE),"")</f>
        <v>000234</v>
      </c>
      <c r="AN53" s="123" t="str">
        <f t="shared" si="26"/>
        <v>0.250</v>
      </c>
      <c r="AO53" s="129" t="str">
        <f t="shared" si="27"/>
        <v>0.250</v>
      </c>
      <c r="AP53" s="13" t="s">
        <v>423</v>
      </c>
      <c r="AQ53" s="13" t="s">
        <v>423</v>
      </c>
      <c r="AR53" s="13">
        <v>1000</v>
      </c>
      <c r="AS53" s="21" t="s">
        <v>440</v>
      </c>
      <c r="AT53" s="13">
        <v>132</v>
      </c>
      <c r="AU53" s="13">
        <v>4</v>
      </c>
      <c r="AV53" s="13" t="s">
        <v>450</v>
      </c>
      <c r="AW53" s="22" t="s">
        <v>1197</v>
      </c>
      <c r="AX53" s="22" t="s">
        <v>470</v>
      </c>
      <c r="AY53" s="13">
        <v>10</v>
      </c>
      <c r="AZ53" s="13">
        <v>50</v>
      </c>
      <c r="BA53" s="13" t="s">
        <v>1246</v>
      </c>
      <c r="BB53" s="13" t="s">
        <v>471</v>
      </c>
      <c r="BC53" s="13" t="s">
        <v>1245</v>
      </c>
      <c r="BD53" s="13">
        <v>260</v>
      </c>
      <c r="BE53" s="14" t="s">
        <v>492</v>
      </c>
      <c r="BF53" s="14">
        <v>8</v>
      </c>
      <c r="BG53" s="15">
        <f t="shared" si="66"/>
        <v>125</v>
      </c>
      <c r="BH53" s="23">
        <f t="shared" si="67"/>
        <v>2.2931999999999998E-2</v>
      </c>
      <c r="BI53" s="13" t="s">
        <v>473</v>
      </c>
      <c r="BJ53" s="139">
        <v>52</v>
      </c>
      <c r="BK53" s="138">
        <v>96</v>
      </c>
      <c r="BL53" s="13">
        <v>36.5</v>
      </c>
      <c r="BM53" s="21">
        <v>16</v>
      </c>
      <c r="BN53" s="16">
        <f t="shared" si="68"/>
        <v>8.25</v>
      </c>
      <c r="BO53" s="16">
        <f t="shared" si="69"/>
        <v>0.15032160000000003</v>
      </c>
      <c r="BP53" s="17">
        <f t="shared" si="70"/>
        <v>8500</v>
      </c>
      <c r="BQ53" s="13" t="str">
        <f>VLOOKUP($AP53,[1]Item!$AL$2:$BX$192,BQ$1,FALSE)</f>
        <v>Writer Convent Premium  Mrp 48</v>
      </c>
      <c r="BR53" s="8" t="str">
        <f t="shared" si="29"/>
        <v>96.00X36.50</v>
      </c>
      <c r="BS53" s="8" t="str">
        <f t="shared" si="30"/>
        <v>Rulling-10 mm Squire (small)-[180 x 240]</v>
      </c>
      <c r="BT53" s="8" t="str">
        <f t="shared" si="31"/>
        <v>Index-[180 x 240]</v>
      </c>
      <c r="BU53" s="76" t="s">
        <v>670</v>
      </c>
      <c r="BV53" s="109">
        <f t="shared" si="32"/>
        <v>0.25</v>
      </c>
      <c r="BW53" s="115" t="str">
        <f t="shared" si="9"/>
        <v>Trident-52gsm-37.80in-(96.00cm)-Reel-Super Line</v>
      </c>
      <c r="BX53" s="115" t="str">
        <f t="shared" si="10"/>
        <v>Trident-52gsm-37.80in-(96.00cm)-Reel-Super Line</v>
      </c>
      <c r="BY53" s="8" t="s">
        <v>541</v>
      </c>
      <c r="BZ53" s="8" t="s">
        <v>540</v>
      </c>
      <c r="CA53" s="115">
        <f t="shared" si="33"/>
        <v>36.5</v>
      </c>
      <c r="CB53" s="115">
        <f t="shared" si="34"/>
        <v>96</v>
      </c>
      <c r="CC53" s="115">
        <f t="shared" si="35"/>
        <v>14.37</v>
      </c>
      <c r="CD53" s="115">
        <f t="shared" si="36"/>
        <v>37.799999999999997</v>
      </c>
      <c r="CE53" s="5" t="s">
        <v>83</v>
      </c>
      <c r="CF53" s="8">
        <f t="shared" si="37"/>
        <v>52</v>
      </c>
      <c r="CG53" s="98" t="str">
        <f t="shared" si="38"/>
        <v>Trident</v>
      </c>
      <c r="CH53" s="99" t="str">
        <f>VLOOKUP(CG53,PaperMaster!$AA$1:$AB$10,2,FALSE)</f>
        <v>Super Line</v>
      </c>
      <c r="CI53" s="115">
        <f t="shared" si="11"/>
        <v>9.1120000000000001</v>
      </c>
      <c r="CJ53" s="115">
        <f t="shared" si="12"/>
        <v>5</v>
      </c>
      <c r="CK53" s="99">
        <v>70</v>
      </c>
      <c r="CL53" s="115" t="s">
        <v>76</v>
      </c>
      <c r="CM53" s="115">
        <v>1.35</v>
      </c>
      <c r="CN53" s="99" t="s">
        <v>576</v>
      </c>
      <c r="CO53" s="116" t="s">
        <v>577</v>
      </c>
      <c r="CP53" s="117" t="s">
        <v>578</v>
      </c>
      <c r="CQ53" s="99" t="s">
        <v>32</v>
      </c>
      <c r="CR53" s="99" t="s">
        <v>32</v>
      </c>
      <c r="CS53" s="99" t="s">
        <v>35</v>
      </c>
      <c r="CT53" s="99" t="s">
        <v>35</v>
      </c>
      <c r="CU53" s="8" t="s">
        <v>73</v>
      </c>
      <c r="CV53" s="8"/>
      <c r="CW53" s="8"/>
      <c r="CX53" s="8" t="str">
        <f t="shared" si="39"/>
        <v>*11103</v>
      </c>
      <c r="CY53" s="8" t="str">
        <f t="shared" si="40"/>
        <v>*06016</v>
      </c>
      <c r="CZ53" s="8" t="str">
        <f>VLOOKUP(BW53,PaperMaster!$AD$2:$BB$200,25,FALSE)</f>
        <v>*00032</v>
      </c>
      <c r="DA53" s="31" t="str">
        <f t="shared" si="41"/>
        <v>*00032</v>
      </c>
      <c r="DB53" s="31" t="str">
        <f t="shared" si="42"/>
        <v>*00006</v>
      </c>
      <c r="DC53" s="119" t="str">
        <f>VLOOKUP(AI53,UFG_Title!$C$3:$AD$49,28,FALSE)</f>
        <v>000266</v>
      </c>
      <c r="DD53" s="119"/>
      <c r="DE53" s="115" t="str">
        <f t="shared" si="43"/>
        <v>Board-260gsm-37.80X28.94in²-(96.00X73.50cm²)-18.35kg-WB</v>
      </c>
      <c r="DF53" s="115" t="str">
        <f t="shared" si="44"/>
        <v>Board-260gsm-37.80X28.94in²-(96.00X73.50cm²)-18.35kg-WB</v>
      </c>
      <c r="DG53" s="8" t="s">
        <v>1128</v>
      </c>
      <c r="DH53" s="8" t="str">
        <f t="shared" si="45"/>
        <v>B</v>
      </c>
      <c r="DI53" s="115">
        <f t="shared" si="46"/>
        <v>96</v>
      </c>
      <c r="DJ53" s="115">
        <f t="shared" si="47"/>
        <v>73.5</v>
      </c>
      <c r="DK53" s="115">
        <f t="shared" si="48"/>
        <v>37.799999999999997</v>
      </c>
      <c r="DL53" s="115">
        <f t="shared" si="49"/>
        <v>28.94</v>
      </c>
      <c r="DM53" s="5" t="s">
        <v>58</v>
      </c>
      <c r="DN53" s="8">
        <f t="shared" si="50"/>
        <v>260</v>
      </c>
      <c r="DO53" s="134" t="str">
        <f t="shared" si="51"/>
        <v>Board</v>
      </c>
      <c r="DP53" s="99" t="str">
        <f t="shared" si="52"/>
        <v>WB</v>
      </c>
      <c r="DQ53" s="115">
        <f t="shared" si="53"/>
        <v>18.350000000000001</v>
      </c>
      <c r="DR53" s="115">
        <f t="shared" si="54"/>
        <v>3</v>
      </c>
      <c r="DS53" s="99">
        <v>70</v>
      </c>
      <c r="DT53" s="115" t="s">
        <v>76</v>
      </c>
      <c r="DU53" s="115">
        <v>1.35</v>
      </c>
      <c r="DV53" s="99" t="s">
        <v>576</v>
      </c>
      <c r="DW53" s="116" t="s">
        <v>577</v>
      </c>
      <c r="DX53" s="117" t="s">
        <v>578</v>
      </c>
      <c r="DY53" s="99" t="s">
        <v>32</v>
      </c>
      <c r="DZ53" s="99" t="s">
        <v>32</v>
      </c>
      <c r="EA53" s="99" t="s">
        <v>35</v>
      </c>
      <c r="EB53" s="99" t="s">
        <v>35</v>
      </c>
      <c r="EC53" t="str">
        <f>VLOOKUP(DE53,PaperMaster!$BH$3:$CF$30,25,FALSE)</f>
        <v>*00006</v>
      </c>
      <c r="ED53" s="13" t="str">
        <f>VLOOKUP($AP53,[1]Item!$AL$2:$BX$192,ED$1,FALSE)</f>
        <v>Premium</v>
      </c>
      <c r="EE53">
        <f t="shared" si="55"/>
        <v>53</v>
      </c>
    </row>
    <row r="54" spans="1:135" x14ac:dyDescent="0.25">
      <c r="A54" s="83">
        <f t="shared" si="17"/>
        <v>52</v>
      </c>
      <c r="B54" s="76" t="s">
        <v>671</v>
      </c>
      <c r="C54" s="8" t="str">
        <f t="shared" si="18"/>
        <v>Writer Convent Premium  Mrp 48 [12 mm Squire ( Medium)]</v>
      </c>
      <c r="D54" s="8" t="str">
        <f t="shared" si="19"/>
        <v>Writer Convent Premium  Mrp 48 [12 mm Squire ( Medium)]</v>
      </c>
      <c r="E54" s="8" t="str">
        <f>VLOOKUP(AS54,DefaltMaster!$U$1:$AB$14,8,FALSE)</f>
        <v>*11103</v>
      </c>
      <c r="F54" s="8" t="str">
        <f>VLOOKUP(AX54,DefaltMaster!$H$1:$J$26,3,FALSE)</f>
        <v>*06016</v>
      </c>
      <c r="G54" s="110">
        <v>0</v>
      </c>
      <c r="H54" s="8">
        <v>0</v>
      </c>
      <c r="I54" s="8">
        <v>1052</v>
      </c>
      <c r="J54" s="8"/>
      <c r="K54" s="8" t="str">
        <f>VLOOKUP(AW54,DefaltMaster!$M$1:$N$60,2,FALSE)</f>
        <v>*05045</v>
      </c>
      <c r="L54" s="5" t="s">
        <v>522</v>
      </c>
      <c r="M54" s="8"/>
      <c r="N54" s="111" t="str">
        <f t="shared" si="73"/>
        <v>Writer Convent Premium  Mrp 48 [12 mm Squire ( Medium)]</v>
      </c>
      <c r="O54" s="111" t="s">
        <v>33</v>
      </c>
      <c r="P54" s="8"/>
      <c r="Q54" s="8" t="s">
        <v>32</v>
      </c>
      <c r="R54" s="8" t="s">
        <v>32</v>
      </c>
      <c r="S54" s="8" t="s">
        <v>32</v>
      </c>
      <c r="T54" s="8" t="s">
        <v>32</v>
      </c>
      <c r="U54" s="8" t="s">
        <v>32</v>
      </c>
      <c r="V54" s="8" t="s">
        <v>32</v>
      </c>
      <c r="W54" s="8" t="s">
        <v>34</v>
      </c>
      <c r="X54" s="76" t="s">
        <v>577</v>
      </c>
      <c r="Y54" s="112" t="s">
        <v>578</v>
      </c>
      <c r="Z54" s="8" t="s">
        <v>32</v>
      </c>
      <c r="AA54" s="8" t="s">
        <v>32</v>
      </c>
      <c r="AB54" s="8" t="s">
        <v>35</v>
      </c>
      <c r="AC54" s="8" t="s">
        <v>35</v>
      </c>
      <c r="AD54" s="113" t="str">
        <f t="shared" si="21"/>
        <v>000052</v>
      </c>
      <c r="AE54" s="113"/>
      <c r="AF54" s="106" t="str">
        <f t="shared" si="22"/>
        <v>Rulling-12 mm Squire ( Medium)-[180 x 240]</v>
      </c>
      <c r="AG54" s="106" t="str">
        <f>VLOOKUP(AF54,UFG_Rulling!$C$1:$AD$38,28,FALSE)</f>
        <v>000218</v>
      </c>
      <c r="AH54" s="128" t="str">
        <f t="shared" si="23"/>
        <v>8.250</v>
      </c>
      <c r="AI54" s="114" t="str">
        <f t="shared" si="24"/>
        <v>Writer Convent Premium  Mrp 48 [Title]</v>
      </c>
      <c r="AJ54" s="114" t="str">
        <f>VLOOKUP(AI54,UFG_Title!$C$1:$AD$49,28,FALSE)</f>
        <v>000266</v>
      </c>
      <c r="AK54" s="107" t="str">
        <f t="shared" si="25"/>
        <v>0.125</v>
      </c>
      <c r="AL54" s="122" t="str">
        <f t="shared" si="4"/>
        <v>Index-[180 x 240]</v>
      </c>
      <c r="AM54" s="122" t="str">
        <f>IF(AV54&lt;&gt;"",VLOOKUP(AL54,UFG_Index!$C$1:$AD$17,28,FALSE),"")</f>
        <v>000234</v>
      </c>
      <c r="AN54" s="123" t="str">
        <f t="shared" si="26"/>
        <v>0.250</v>
      </c>
      <c r="AO54" s="129" t="str">
        <f t="shared" si="27"/>
        <v>0.250</v>
      </c>
      <c r="AP54" s="13" t="s">
        <v>423</v>
      </c>
      <c r="AQ54" s="13" t="s">
        <v>423</v>
      </c>
      <c r="AR54" s="13">
        <v>1000</v>
      </c>
      <c r="AS54" s="21" t="s">
        <v>440</v>
      </c>
      <c r="AT54" s="13">
        <v>132</v>
      </c>
      <c r="AU54" s="13">
        <v>4</v>
      </c>
      <c r="AV54" s="13" t="s">
        <v>450</v>
      </c>
      <c r="AW54" s="22" t="s">
        <v>1198</v>
      </c>
      <c r="AX54" s="22" t="s">
        <v>470</v>
      </c>
      <c r="AY54" s="13">
        <v>10</v>
      </c>
      <c r="AZ54" s="13">
        <v>50</v>
      </c>
      <c r="BA54" s="13" t="s">
        <v>1246</v>
      </c>
      <c r="BB54" s="13" t="s">
        <v>471</v>
      </c>
      <c r="BC54" s="13" t="s">
        <v>1245</v>
      </c>
      <c r="BD54" s="13">
        <v>260</v>
      </c>
      <c r="BE54" s="14" t="s">
        <v>492</v>
      </c>
      <c r="BF54" s="14">
        <v>8</v>
      </c>
      <c r="BG54" s="15">
        <f t="shared" si="66"/>
        <v>125</v>
      </c>
      <c r="BH54" s="23">
        <f t="shared" si="67"/>
        <v>2.2931999999999998E-2</v>
      </c>
      <c r="BI54" s="13" t="s">
        <v>473</v>
      </c>
      <c r="BJ54" s="139">
        <v>52</v>
      </c>
      <c r="BK54" s="138">
        <v>96</v>
      </c>
      <c r="BL54" s="13">
        <v>36.5</v>
      </c>
      <c r="BM54" s="21">
        <v>16</v>
      </c>
      <c r="BN54" s="16">
        <f t="shared" si="68"/>
        <v>8.25</v>
      </c>
      <c r="BO54" s="16">
        <f t="shared" si="69"/>
        <v>0.15032160000000003</v>
      </c>
      <c r="BP54" s="17">
        <f t="shared" si="70"/>
        <v>8500</v>
      </c>
      <c r="BQ54" s="13" t="str">
        <f>VLOOKUP($AP54,[1]Item!$AL$2:$BX$192,BQ$1,FALSE)</f>
        <v>Writer Convent Premium  Mrp 48</v>
      </c>
      <c r="BR54" s="8" t="str">
        <f t="shared" si="29"/>
        <v>96.00X36.50</v>
      </c>
      <c r="BS54" s="8" t="str">
        <f t="shared" si="30"/>
        <v>Rulling-12 mm Squire ( Medium)-[180 x 240]</v>
      </c>
      <c r="BT54" s="8" t="str">
        <f t="shared" si="31"/>
        <v>Index-[180 x 240]</v>
      </c>
      <c r="BU54" s="76" t="s">
        <v>671</v>
      </c>
      <c r="BV54" s="109">
        <f t="shared" si="32"/>
        <v>0.25</v>
      </c>
      <c r="BW54" s="115" t="str">
        <f t="shared" si="9"/>
        <v>Trident-52gsm-37.80in-(96.00cm)-Reel-Super Line</v>
      </c>
      <c r="BX54" s="115" t="str">
        <f t="shared" si="10"/>
        <v>Trident-52gsm-37.80in-(96.00cm)-Reel-Super Line</v>
      </c>
      <c r="BY54" s="8" t="s">
        <v>541</v>
      </c>
      <c r="BZ54" s="8" t="s">
        <v>540</v>
      </c>
      <c r="CA54" s="115">
        <f t="shared" si="33"/>
        <v>36.5</v>
      </c>
      <c r="CB54" s="115">
        <f t="shared" si="34"/>
        <v>96</v>
      </c>
      <c r="CC54" s="115">
        <f t="shared" si="35"/>
        <v>14.37</v>
      </c>
      <c r="CD54" s="115">
        <f t="shared" si="36"/>
        <v>37.799999999999997</v>
      </c>
      <c r="CE54" s="5" t="s">
        <v>83</v>
      </c>
      <c r="CF54" s="8">
        <f t="shared" si="37"/>
        <v>52</v>
      </c>
      <c r="CG54" s="98" t="str">
        <f t="shared" si="38"/>
        <v>Trident</v>
      </c>
      <c r="CH54" s="99" t="str">
        <f>VLOOKUP(CG54,PaperMaster!$AA$1:$AB$10,2,FALSE)</f>
        <v>Super Line</v>
      </c>
      <c r="CI54" s="115">
        <f t="shared" si="11"/>
        <v>9.1120000000000001</v>
      </c>
      <c r="CJ54" s="115">
        <f t="shared" si="12"/>
        <v>5</v>
      </c>
      <c r="CK54" s="99">
        <v>70</v>
      </c>
      <c r="CL54" s="115" t="s">
        <v>76</v>
      </c>
      <c r="CM54" s="115">
        <v>1.35</v>
      </c>
      <c r="CN54" s="99" t="s">
        <v>576</v>
      </c>
      <c r="CO54" s="116" t="s">
        <v>577</v>
      </c>
      <c r="CP54" s="117" t="s">
        <v>578</v>
      </c>
      <c r="CQ54" s="99" t="s">
        <v>32</v>
      </c>
      <c r="CR54" s="99" t="s">
        <v>32</v>
      </c>
      <c r="CS54" s="99" t="s">
        <v>35</v>
      </c>
      <c r="CT54" s="99" t="s">
        <v>35</v>
      </c>
      <c r="CU54" s="8" t="s">
        <v>73</v>
      </c>
      <c r="CV54" s="8"/>
      <c r="CW54" s="8"/>
      <c r="CX54" s="8" t="str">
        <f t="shared" si="39"/>
        <v>*11103</v>
      </c>
      <c r="CY54" s="8" t="str">
        <f t="shared" si="40"/>
        <v>*06016</v>
      </c>
      <c r="CZ54" s="8" t="str">
        <f>VLOOKUP(BW54,PaperMaster!$AD$2:$BB$200,25,FALSE)</f>
        <v>*00032</v>
      </c>
      <c r="DA54" s="31" t="str">
        <f t="shared" si="41"/>
        <v>*00032</v>
      </c>
      <c r="DB54" s="31" t="str">
        <f t="shared" si="42"/>
        <v>*00006</v>
      </c>
      <c r="DC54" s="119" t="str">
        <f>VLOOKUP(AI54,UFG_Title!$C$3:$AD$49,28,FALSE)</f>
        <v>000266</v>
      </c>
      <c r="DD54" s="119"/>
      <c r="DE54" s="115" t="str">
        <f t="shared" si="43"/>
        <v>Board-260gsm-37.80X28.94in²-(96.00X73.50cm²)-18.35kg-WB</v>
      </c>
      <c r="DF54" s="115" t="str">
        <f t="shared" si="44"/>
        <v>Board-260gsm-37.80X28.94in²-(96.00X73.50cm²)-18.35kg-WB</v>
      </c>
      <c r="DG54" s="8" t="s">
        <v>1128</v>
      </c>
      <c r="DH54" s="8" t="str">
        <f t="shared" si="45"/>
        <v>B</v>
      </c>
      <c r="DI54" s="115">
        <f t="shared" si="46"/>
        <v>96</v>
      </c>
      <c r="DJ54" s="115">
        <f t="shared" si="47"/>
        <v>73.5</v>
      </c>
      <c r="DK54" s="115">
        <f t="shared" si="48"/>
        <v>37.799999999999997</v>
      </c>
      <c r="DL54" s="115">
        <f t="shared" si="49"/>
        <v>28.94</v>
      </c>
      <c r="DM54" s="5" t="s">
        <v>58</v>
      </c>
      <c r="DN54" s="8">
        <f t="shared" si="50"/>
        <v>260</v>
      </c>
      <c r="DO54" s="134" t="str">
        <f t="shared" si="51"/>
        <v>Board</v>
      </c>
      <c r="DP54" s="99" t="str">
        <f t="shared" si="52"/>
        <v>WB</v>
      </c>
      <c r="DQ54" s="115">
        <f t="shared" si="53"/>
        <v>18.350000000000001</v>
      </c>
      <c r="DR54" s="115">
        <f t="shared" si="54"/>
        <v>3</v>
      </c>
      <c r="DS54" s="99">
        <v>70</v>
      </c>
      <c r="DT54" s="115" t="s">
        <v>76</v>
      </c>
      <c r="DU54" s="115">
        <v>1.35</v>
      </c>
      <c r="DV54" s="99" t="s">
        <v>576</v>
      </c>
      <c r="DW54" s="116" t="s">
        <v>577</v>
      </c>
      <c r="DX54" s="117" t="s">
        <v>578</v>
      </c>
      <c r="DY54" s="99" t="s">
        <v>32</v>
      </c>
      <c r="DZ54" s="99" t="s">
        <v>32</v>
      </c>
      <c r="EA54" s="99" t="s">
        <v>35</v>
      </c>
      <c r="EB54" s="99" t="s">
        <v>35</v>
      </c>
      <c r="EC54" t="str">
        <f>VLOOKUP(DE54,PaperMaster!$BH$3:$CF$30,25,FALSE)</f>
        <v>*00006</v>
      </c>
      <c r="ED54" s="13" t="str">
        <f>VLOOKUP($AP54,[1]Item!$AL$2:$BX$192,ED$1,FALSE)</f>
        <v>Premium</v>
      </c>
      <c r="EE54">
        <f t="shared" si="55"/>
        <v>55</v>
      </c>
    </row>
    <row r="55" spans="1:135" x14ac:dyDescent="0.25">
      <c r="A55" s="83">
        <f t="shared" si="17"/>
        <v>53</v>
      </c>
      <c r="B55" s="76" t="s">
        <v>672</v>
      </c>
      <c r="C55" s="8" t="str">
        <f t="shared" si="18"/>
        <v>Writer Convent Premium  Mrp 48 [18 mm Squire (Big)]-132 page</v>
      </c>
      <c r="D55" s="8" t="str">
        <f t="shared" si="19"/>
        <v>Writer Convent Premium  Mrp 48 [18 mm Squire (Big)]-132 page</v>
      </c>
      <c r="E55" s="8" t="str">
        <f>VLOOKUP(AS55,DefaltMaster!$U$1:$AB$14,8,FALSE)</f>
        <v>*11103</v>
      </c>
      <c r="F55" s="8" t="str">
        <f>VLOOKUP(AX55,DefaltMaster!$H$1:$J$26,3,FALSE)</f>
        <v>*06016</v>
      </c>
      <c r="G55" s="110">
        <v>0</v>
      </c>
      <c r="H55" s="8">
        <v>0</v>
      </c>
      <c r="I55" s="8">
        <v>1053</v>
      </c>
      <c r="J55" s="8"/>
      <c r="K55" s="8" t="str">
        <f>VLOOKUP(AW55,DefaltMaster!$M$1:$N$60,2,FALSE)</f>
        <v>*05046</v>
      </c>
      <c r="L55" s="5" t="s">
        <v>522</v>
      </c>
      <c r="M55" s="8"/>
      <c r="N55" s="111" t="str">
        <f t="shared" si="20"/>
        <v>Writer Convent Premium  Mrp 48 [18 mm Squire (Big)]-132 page</v>
      </c>
      <c r="O55" s="111" t="s">
        <v>33</v>
      </c>
      <c r="P55" s="8"/>
      <c r="Q55" s="8" t="s">
        <v>32</v>
      </c>
      <c r="R55" s="8" t="s">
        <v>32</v>
      </c>
      <c r="S55" s="8" t="s">
        <v>32</v>
      </c>
      <c r="T55" s="8" t="s">
        <v>32</v>
      </c>
      <c r="U55" s="8" t="s">
        <v>32</v>
      </c>
      <c r="V55" s="8" t="s">
        <v>32</v>
      </c>
      <c r="W55" s="8" t="s">
        <v>34</v>
      </c>
      <c r="X55" s="76" t="s">
        <v>577</v>
      </c>
      <c r="Y55" s="112" t="s">
        <v>578</v>
      </c>
      <c r="Z55" s="8" t="s">
        <v>32</v>
      </c>
      <c r="AA55" s="8" t="s">
        <v>32</v>
      </c>
      <c r="AB55" s="8" t="s">
        <v>35</v>
      </c>
      <c r="AC55" s="8" t="s">
        <v>35</v>
      </c>
      <c r="AD55" s="113" t="str">
        <f t="shared" si="21"/>
        <v>000053</v>
      </c>
      <c r="AE55" s="113"/>
      <c r="AF55" s="106" t="str">
        <f t="shared" si="22"/>
        <v>Rulling-18 mm Squire (Big)-[180 x 240]</v>
      </c>
      <c r="AG55" s="106" t="str">
        <f>VLOOKUP(AF55,UFG_Rulling!$C$1:$AD$38,28,FALSE)</f>
        <v>000219</v>
      </c>
      <c r="AH55" s="128" t="str">
        <f t="shared" si="23"/>
        <v>8.250</v>
      </c>
      <c r="AI55" s="114" t="str">
        <f t="shared" si="24"/>
        <v>Writer Convent Premium  Mrp 48 [Title]</v>
      </c>
      <c r="AJ55" s="114" t="str">
        <f>VLOOKUP(AI55,UFG_Title!$C$1:$AD$49,28,FALSE)</f>
        <v>000266</v>
      </c>
      <c r="AK55" s="107" t="str">
        <f t="shared" si="25"/>
        <v>0.125</v>
      </c>
      <c r="AL55" s="122" t="str">
        <f t="shared" si="4"/>
        <v>Index-[180 x 240]</v>
      </c>
      <c r="AM55" s="122" t="str">
        <f>IF(AV55&lt;&gt;"",VLOOKUP(AL55,UFG_Index!$C$1:$AD$17,28,FALSE),"")</f>
        <v>000234</v>
      </c>
      <c r="AN55" s="123" t="str">
        <f t="shared" si="26"/>
        <v>0.250</v>
      </c>
      <c r="AO55" s="129" t="str">
        <f t="shared" si="27"/>
        <v>0.250</v>
      </c>
      <c r="AP55" s="13" t="s">
        <v>423</v>
      </c>
      <c r="AQ55" s="13" t="s">
        <v>423</v>
      </c>
      <c r="AR55" s="13">
        <v>1000</v>
      </c>
      <c r="AS55" s="21" t="s">
        <v>440</v>
      </c>
      <c r="AT55" s="13">
        <v>132</v>
      </c>
      <c r="AU55" s="13">
        <v>4</v>
      </c>
      <c r="AV55" s="13" t="s">
        <v>450</v>
      </c>
      <c r="AW55" s="22" t="s">
        <v>1199</v>
      </c>
      <c r="AX55" s="22" t="s">
        <v>470</v>
      </c>
      <c r="AY55" s="13">
        <v>10</v>
      </c>
      <c r="AZ55" s="13">
        <v>50</v>
      </c>
      <c r="BA55" s="13" t="s">
        <v>1246</v>
      </c>
      <c r="BB55" s="13" t="s">
        <v>471</v>
      </c>
      <c r="BC55" s="13" t="s">
        <v>1245</v>
      </c>
      <c r="BD55" s="13">
        <v>260</v>
      </c>
      <c r="BE55" s="14" t="s">
        <v>492</v>
      </c>
      <c r="BF55" s="14">
        <v>8</v>
      </c>
      <c r="BG55" s="15">
        <f t="shared" si="66"/>
        <v>125</v>
      </c>
      <c r="BH55" s="23">
        <f t="shared" si="67"/>
        <v>2.2931999999999998E-2</v>
      </c>
      <c r="BI55" s="13" t="s">
        <v>473</v>
      </c>
      <c r="BJ55" s="139">
        <v>52</v>
      </c>
      <c r="BK55" s="138">
        <v>96</v>
      </c>
      <c r="BL55" s="13">
        <v>36.5</v>
      </c>
      <c r="BM55" s="21">
        <v>16</v>
      </c>
      <c r="BN55" s="16">
        <f t="shared" si="68"/>
        <v>8.25</v>
      </c>
      <c r="BO55" s="16">
        <f t="shared" si="69"/>
        <v>0.15032160000000003</v>
      </c>
      <c r="BP55" s="17">
        <f t="shared" si="70"/>
        <v>8500</v>
      </c>
      <c r="BQ55" s="13" t="str">
        <f>VLOOKUP($AP55,[1]Item!$AL$2:$BX$192,BQ$1,FALSE)</f>
        <v>Writer Convent Premium  Mrp 48</v>
      </c>
      <c r="BR55" s="8" t="str">
        <f t="shared" si="29"/>
        <v>96.00X36.50</v>
      </c>
      <c r="BS55" s="8" t="str">
        <f t="shared" si="30"/>
        <v>Rulling-18 mm Squire (Big)-[180 x 240]</v>
      </c>
      <c r="BT55" s="8" t="str">
        <f t="shared" si="31"/>
        <v>Index-[180 x 240]</v>
      </c>
      <c r="BU55" s="76" t="s">
        <v>672</v>
      </c>
      <c r="BV55" s="109">
        <f t="shared" si="32"/>
        <v>0.25</v>
      </c>
      <c r="BW55" s="115" t="str">
        <f t="shared" si="9"/>
        <v>Trident-52gsm-37.80in-(96.00cm)-Reel-Super Line</v>
      </c>
      <c r="BX55" s="115" t="str">
        <f t="shared" si="10"/>
        <v>Trident-52gsm-37.80in-(96.00cm)-Reel-Super Line</v>
      </c>
      <c r="BY55" s="8" t="s">
        <v>541</v>
      </c>
      <c r="BZ55" s="8" t="s">
        <v>540</v>
      </c>
      <c r="CA55" s="115">
        <f t="shared" si="33"/>
        <v>36.5</v>
      </c>
      <c r="CB55" s="115">
        <f t="shared" si="34"/>
        <v>96</v>
      </c>
      <c r="CC55" s="115">
        <f t="shared" si="35"/>
        <v>14.37</v>
      </c>
      <c r="CD55" s="115">
        <f t="shared" si="36"/>
        <v>37.799999999999997</v>
      </c>
      <c r="CE55" s="5" t="s">
        <v>83</v>
      </c>
      <c r="CF55" s="8">
        <f t="shared" si="37"/>
        <v>52</v>
      </c>
      <c r="CG55" s="98" t="str">
        <f t="shared" si="38"/>
        <v>Trident</v>
      </c>
      <c r="CH55" s="99" t="str">
        <f>VLOOKUP(CG55,PaperMaster!$AA$1:$AB$10,2,FALSE)</f>
        <v>Super Line</v>
      </c>
      <c r="CI55" s="115">
        <f t="shared" si="11"/>
        <v>9.1120000000000001</v>
      </c>
      <c r="CJ55" s="115">
        <f t="shared" si="12"/>
        <v>5</v>
      </c>
      <c r="CK55" s="99">
        <v>70</v>
      </c>
      <c r="CL55" s="115" t="s">
        <v>76</v>
      </c>
      <c r="CM55" s="115">
        <v>1.35</v>
      </c>
      <c r="CN55" s="99" t="s">
        <v>576</v>
      </c>
      <c r="CO55" s="116" t="s">
        <v>577</v>
      </c>
      <c r="CP55" s="117" t="s">
        <v>578</v>
      </c>
      <c r="CQ55" s="99" t="s">
        <v>32</v>
      </c>
      <c r="CR55" s="99" t="s">
        <v>32</v>
      </c>
      <c r="CS55" s="99" t="s">
        <v>35</v>
      </c>
      <c r="CT55" s="99" t="s">
        <v>35</v>
      </c>
      <c r="CU55" s="8" t="s">
        <v>73</v>
      </c>
      <c r="CV55" s="8"/>
      <c r="CW55" s="8"/>
      <c r="CX55" s="8" t="str">
        <f t="shared" si="39"/>
        <v>*11103</v>
      </c>
      <c r="CY55" s="8" t="str">
        <f t="shared" si="40"/>
        <v>*06016</v>
      </c>
      <c r="CZ55" s="8" t="str">
        <f>VLOOKUP(BW55,PaperMaster!$AD$2:$BB$200,25,FALSE)</f>
        <v>*00032</v>
      </c>
      <c r="DA55" s="31" t="str">
        <f t="shared" si="41"/>
        <v>*00032</v>
      </c>
      <c r="DB55" s="31" t="str">
        <f t="shared" si="42"/>
        <v>*00006</v>
      </c>
      <c r="DC55" s="119" t="str">
        <f>VLOOKUP(AI55,UFG_Title!$C$3:$AD$49,28,FALSE)</f>
        <v>000266</v>
      </c>
      <c r="DD55" s="119"/>
      <c r="DE55" s="115" t="str">
        <f t="shared" si="43"/>
        <v>Board-260gsm-37.80X28.94in²-(96.00X73.50cm²)-18.35kg-WB</v>
      </c>
      <c r="DF55" s="115" t="str">
        <f t="shared" si="44"/>
        <v>Board-260gsm-37.80X28.94in²-(96.00X73.50cm²)-18.35kg-WB</v>
      </c>
      <c r="DG55" s="8" t="s">
        <v>1128</v>
      </c>
      <c r="DH55" s="8" t="str">
        <f t="shared" si="45"/>
        <v>B</v>
      </c>
      <c r="DI55" s="115">
        <f t="shared" si="46"/>
        <v>96</v>
      </c>
      <c r="DJ55" s="115">
        <f t="shared" si="47"/>
        <v>73.5</v>
      </c>
      <c r="DK55" s="115">
        <f t="shared" si="48"/>
        <v>37.799999999999997</v>
      </c>
      <c r="DL55" s="115">
        <f t="shared" si="49"/>
        <v>28.94</v>
      </c>
      <c r="DM55" s="5" t="s">
        <v>58</v>
      </c>
      <c r="DN55" s="8">
        <f t="shared" si="50"/>
        <v>260</v>
      </c>
      <c r="DO55" s="134" t="str">
        <f t="shared" si="51"/>
        <v>Board</v>
      </c>
      <c r="DP55" s="99" t="str">
        <f t="shared" si="52"/>
        <v>WB</v>
      </c>
      <c r="DQ55" s="115">
        <f t="shared" si="53"/>
        <v>18.350000000000001</v>
      </c>
      <c r="DR55" s="115">
        <f t="shared" si="54"/>
        <v>3</v>
      </c>
      <c r="DS55" s="99">
        <v>70</v>
      </c>
      <c r="DT55" s="115" t="s">
        <v>76</v>
      </c>
      <c r="DU55" s="115">
        <v>1.35</v>
      </c>
      <c r="DV55" s="99" t="s">
        <v>576</v>
      </c>
      <c r="DW55" s="116" t="s">
        <v>577</v>
      </c>
      <c r="DX55" s="117" t="s">
        <v>578</v>
      </c>
      <c r="DY55" s="99" t="s">
        <v>32</v>
      </c>
      <c r="DZ55" s="99" t="s">
        <v>32</v>
      </c>
      <c r="EA55" s="99" t="s">
        <v>35</v>
      </c>
      <c r="EB55" s="99" t="s">
        <v>35</v>
      </c>
      <c r="EC55" t="str">
        <f>VLOOKUP(DE55,PaperMaster!$BH$3:$CF$30,25,FALSE)</f>
        <v>*00006</v>
      </c>
      <c r="ED55" s="13" t="str">
        <f>VLOOKUP($AP55,[1]Item!$AL$2:$BX$192,ED$1,FALSE)</f>
        <v>Premium</v>
      </c>
      <c r="EE55">
        <f t="shared" si="55"/>
        <v>60</v>
      </c>
    </row>
    <row r="56" spans="1:135" x14ac:dyDescent="0.25">
      <c r="A56" s="83">
        <f t="shared" si="17"/>
        <v>54</v>
      </c>
      <c r="B56" s="76" t="s">
        <v>673</v>
      </c>
      <c r="C56" s="8" t="str">
        <f t="shared" si="18"/>
        <v>Writer Convent Premium  Mrp 48 [Hindi /Geometry]-132 page</v>
      </c>
      <c r="D56" s="8" t="str">
        <f t="shared" si="19"/>
        <v>Writer Convent Premium  Mrp 48 [Hindi /Geometry]-132 page</v>
      </c>
      <c r="E56" s="8" t="str">
        <f>VLOOKUP(AS56,DefaltMaster!$U$1:$AB$14,8,FALSE)</f>
        <v>*11103</v>
      </c>
      <c r="F56" s="8" t="str">
        <f>VLOOKUP(AX56,DefaltMaster!$H$1:$J$26,3,FALSE)</f>
        <v>*06016</v>
      </c>
      <c r="G56" s="110">
        <v>0</v>
      </c>
      <c r="H56" s="8">
        <v>0</v>
      </c>
      <c r="I56" s="8">
        <v>1054</v>
      </c>
      <c r="J56" s="8"/>
      <c r="K56" s="8" t="str">
        <f>VLOOKUP(AW56,DefaltMaster!$M$1:$N$60,2,FALSE)</f>
        <v>*05033</v>
      </c>
      <c r="L56" s="5" t="s">
        <v>522</v>
      </c>
      <c r="M56" s="8"/>
      <c r="N56" s="111" t="str">
        <f t="shared" si="20"/>
        <v>Writer Convent Premium  Mrp 48 [Hindi /Geometry]-132 page</v>
      </c>
      <c r="O56" s="111" t="s">
        <v>33</v>
      </c>
      <c r="P56" s="8"/>
      <c r="Q56" s="8" t="s">
        <v>32</v>
      </c>
      <c r="R56" s="8" t="s">
        <v>32</v>
      </c>
      <c r="S56" s="8" t="s">
        <v>32</v>
      </c>
      <c r="T56" s="8" t="s">
        <v>32</v>
      </c>
      <c r="U56" s="8" t="s">
        <v>32</v>
      </c>
      <c r="V56" s="8" t="s">
        <v>32</v>
      </c>
      <c r="W56" s="8" t="s">
        <v>34</v>
      </c>
      <c r="X56" s="76" t="s">
        <v>577</v>
      </c>
      <c r="Y56" s="112" t="s">
        <v>578</v>
      </c>
      <c r="Z56" s="8" t="s">
        <v>32</v>
      </c>
      <c r="AA56" s="8" t="s">
        <v>32</v>
      </c>
      <c r="AB56" s="8" t="s">
        <v>35</v>
      </c>
      <c r="AC56" s="8" t="s">
        <v>35</v>
      </c>
      <c r="AD56" s="113" t="str">
        <f t="shared" si="21"/>
        <v>000054</v>
      </c>
      <c r="AE56" s="113"/>
      <c r="AF56" s="106" t="str">
        <f t="shared" si="22"/>
        <v>Rulling-Hindi /Geometry-[180 x 240]</v>
      </c>
      <c r="AG56" s="106" t="str">
        <f>VLOOKUP(AF56,UFG_Rulling!$C$1:$AD$38,28,FALSE)</f>
        <v>000198</v>
      </c>
      <c r="AH56" s="128" t="str">
        <f t="shared" si="23"/>
        <v>8.250</v>
      </c>
      <c r="AI56" s="114" t="str">
        <f t="shared" si="24"/>
        <v>Writer Convent Premium  Mrp 48 [Title]</v>
      </c>
      <c r="AJ56" s="114" t="str">
        <f>VLOOKUP(AI56,UFG_Title!$C$1:$AD$49,28,FALSE)</f>
        <v>000266</v>
      </c>
      <c r="AK56" s="107" t="str">
        <f t="shared" si="25"/>
        <v>0.125</v>
      </c>
      <c r="AL56" s="122" t="str">
        <f t="shared" si="4"/>
        <v>Index-[180 x 240]</v>
      </c>
      <c r="AM56" s="122" t="str">
        <f>IF(AV56&lt;&gt;"",VLOOKUP(AL56,UFG_Index!$C$1:$AD$17,28,FALSE),"")</f>
        <v>000234</v>
      </c>
      <c r="AN56" s="123" t="str">
        <f t="shared" si="26"/>
        <v>0.250</v>
      </c>
      <c r="AO56" s="129" t="str">
        <f t="shared" si="27"/>
        <v>0.250</v>
      </c>
      <c r="AP56" s="13" t="s">
        <v>423</v>
      </c>
      <c r="AQ56" s="13" t="s">
        <v>423</v>
      </c>
      <c r="AR56" s="13">
        <v>1000</v>
      </c>
      <c r="AS56" s="21" t="s">
        <v>440</v>
      </c>
      <c r="AT56" s="13">
        <v>132</v>
      </c>
      <c r="AU56" s="13">
        <v>4</v>
      </c>
      <c r="AV56" s="13" t="s">
        <v>450</v>
      </c>
      <c r="AW56" s="22" t="s">
        <v>511</v>
      </c>
      <c r="AX56" s="22" t="s">
        <v>470</v>
      </c>
      <c r="AY56" s="13">
        <v>10</v>
      </c>
      <c r="AZ56" s="13">
        <v>50</v>
      </c>
      <c r="BA56" s="13" t="s">
        <v>1246</v>
      </c>
      <c r="BB56" s="13" t="s">
        <v>471</v>
      </c>
      <c r="BC56" s="13" t="s">
        <v>1245</v>
      </c>
      <c r="BD56" s="13">
        <v>260</v>
      </c>
      <c r="BE56" s="14" t="s">
        <v>492</v>
      </c>
      <c r="BF56" s="14">
        <v>8</v>
      </c>
      <c r="BG56" s="15">
        <f t="shared" si="66"/>
        <v>125</v>
      </c>
      <c r="BH56" s="23">
        <f t="shared" si="67"/>
        <v>2.2931999999999998E-2</v>
      </c>
      <c r="BI56" s="13" t="s">
        <v>473</v>
      </c>
      <c r="BJ56" s="139">
        <v>52</v>
      </c>
      <c r="BK56" s="138">
        <v>96</v>
      </c>
      <c r="BL56" s="13">
        <v>36.5</v>
      </c>
      <c r="BM56" s="21">
        <v>16</v>
      </c>
      <c r="BN56" s="16">
        <f t="shared" si="68"/>
        <v>8.25</v>
      </c>
      <c r="BO56" s="16">
        <f t="shared" si="69"/>
        <v>0.15032160000000003</v>
      </c>
      <c r="BP56" s="17">
        <f t="shared" si="70"/>
        <v>8500</v>
      </c>
      <c r="BQ56" s="13" t="str">
        <f>VLOOKUP($AP56,[1]Item!$AL$2:$BX$192,BQ$1,FALSE)</f>
        <v>Writer Convent Premium  Mrp 48</v>
      </c>
      <c r="BR56" s="8" t="str">
        <f t="shared" si="29"/>
        <v>96.00X36.50</v>
      </c>
      <c r="BS56" s="8" t="str">
        <f t="shared" si="30"/>
        <v>Rulling-Hindi /Geometry-[180 x 240]</v>
      </c>
      <c r="BT56" s="8" t="str">
        <f t="shared" si="31"/>
        <v>Index-[180 x 240]</v>
      </c>
      <c r="BU56" s="76" t="s">
        <v>673</v>
      </c>
      <c r="BV56" s="109">
        <f t="shared" si="32"/>
        <v>0.25</v>
      </c>
      <c r="BW56" s="115" t="str">
        <f t="shared" si="9"/>
        <v>Trident-52gsm-37.80in-(96.00cm)-Reel-Super Line</v>
      </c>
      <c r="BX56" s="115" t="str">
        <f t="shared" si="10"/>
        <v>Trident-52gsm-37.80in-(96.00cm)-Reel-Super Line</v>
      </c>
      <c r="BY56" s="8" t="s">
        <v>541</v>
      </c>
      <c r="BZ56" s="8" t="s">
        <v>540</v>
      </c>
      <c r="CA56" s="115">
        <f t="shared" si="33"/>
        <v>36.5</v>
      </c>
      <c r="CB56" s="115">
        <f t="shared" si="34"/>
        <v>96</v>
      </c>
      <c r="CC56" s="115">
        <f t="shared" si="35"/>
        <v>14.37</v>
      </c>
      <c r="CD56" s="115">
        <f t="shared" si="36"/>
        <v>37.799999999999997</v>
      </c>
      <c r="CE56" s="5" t="s">
        <v>83</v>
      </c>
      <c r="CF56" s="8">
        <f t="shared" si="37"/>
        <v>52</v>
      </c>
      <c r="CG56" s="98" t="str">
        <f t="shared" si="38"/>
        <v>Trident</v>
      </c>
      <c r="CH56" s="99" t="str">
        <f>VLOOKUP(CG56,PaperMaster!$AA$1:$AB$10,2,FALSE)</f>
        <v>Super Line</v>
      </c>
      <c r="CI56" s="115">
        <f t="shared" si="11"/>
        <v>9.1120000000000001</v>
      </c>
      <c r="CJ56" s="115">
        <f t="shared" si="12"/>
        <v>5</v>
      </c>
      <c r="CK56" s="99">
        <v>70</v>
      </c>
      <c r="CL56" s="115" t="s">
        <v>76</v>
      </c>
      <c r="CM56" s="115">
        <v>1.35</v>
      </c>
      <c r="CN56" s="99" t="s">
        <v>576</v>
      </c>
      <c r="CO56" s="116" t="s">
        <v>577</v>
      </c>
      <c r="CP56" s="117" t="s">
        <v>578</v>
      </c>
      <c r="CQ56" s="99" t="s">
        <v>32</v>
      </c>
      <c r="CR56" s="99" t="s">
        <v>32</v>
      </c>
      <c r="CS56" s="99" t="s">
        <v>35</v>
      </c>
      <c r="CT56" s="99" t="s">
        <v>35</v>
      </c>
      <c r="CU56" s="8" t="s">
        <v>73</v>
      </c>
      <c r="CV56" s="8"/>
      <c r="CW56" s="8"/>
      <c r="CX56" s="8" t="str">
        <f t="shared" si="39"/>
        <v>*11103</v>
      </c>
      <c r="CY56" s="8" t="str">
        <f t="shared" si="40"/>
        <v>*06016</v>
      </c>
      <c r="CZ56" s="8" t="str">
        <f>VLOOKUP(BW56,PaperMaster!$AD$2:$BB$200,25,FALSE)</f>
        <v>*00032</v>
      </c>
      <c r="DA56" s="31" t="str">
        <f t="shared" si="41"/>
        <v>*00032</v>
      </c>
      <c r="DB56" s="31" t="str">
        <f t="shared" si="42"/>
        <v>*00006</v>
      </c>
      <c r="DC56" s="119" t="str">
        <f>VLOOKUP(AI56,UFG_Title!$C$3:$AD$49,28,FALSE)</f>
        <v>000266</v>
      </c>
      <c r="DD56" s="119"/>
      <c r="DE56" s="115" t="str">
        <f t="shared" si="43"/>
        <v>Board-260gsm-37.80X28.94in²-(96.00X73.50cm²)-18.35kg-WB</v>
      </c>
      <c r="DF56" s="115" t="str">
        <f t="shared" si="44"/>
        <v>Board-260gsm-37.80X28.94in²-(96.00X73.50cm²)-18.35kg-WB</v>
      </c>
      <c r="DG56" s="8" t="s">
        <v>1128</v>
      </c>
      <c r="DH56" s="8" t="str">
        <f t="shared" si="45"/>
        <v>B</v>
      </c>
      <c r="DI56" s="115">
        <f t="shared" si="46"/>
        <v>96</v>
      </c>
      <c r="DJ56" s="115">
        <f t="shared" si="47"/>
        <v>73.5</v>
      </c>
      <c r="DK56" s="115">
        <f t="shared" si="48"/>
        <v>37.799999999999997</v>
      </c>
      <c r="DL56" s="115">
        <f t="shared" si="49"/>
        <v>28.94</v>
      </c>
      <c r="DM56" s="5" t="s">
        <v>58</v>
      </c>
      <c r="DN56" s="8">
        <f t="shared" si="50"/>
        <v>260</v>
      </c>
      <c r="DO56" s="134" t="str">
        <f t="shared" si="51"/>
        <v>Board</v>
      </c>
      <c r="DP56" s="99" t="str">
        <f t="shared" si="52"/>
        <v>WB</v>
      </c>
      <c r="DQ56" s="115">
        <f t="shared" si="53"/>
        <v>18.350000000000001</v>
      </c>
      <c r="DR56" s="115">
        <f t="shared" si="54"/>
        <v>3</v>
      </c>
      <c r="DS56" s="99">
        <v>70</v>
      </c>
      <c r="DT56" s="115" t="s">
        <v>76</v>
      </c>
      <c r="DU56" s="115">
        <v>1.35</v>
      </c>
      <c r="DV56" s="99" t="s">
        <v>576</v>
      </c>
      <c r="DW56" s="116" t="s">
        <v>577</v>
      </c>
      <c r="DX56" s="117" t="s">
        <v>578</v>
      </c>
      <c r="DY56" s="99" t="s">
        <v>32</v>
      </c>
      <c r="DZ56" s="99" t="s">
        <v>32</v>
      </c>
      <c r="EA56" s="99" t="s">
        <v>35</v>
      </c>
      <c r="EB56" s="99" t="s">
        <v>35</v>
      </c>
      <c r="EC56" t="str">
        <f>VLOOKUP(DE56,PaperMaster!$BH$3:$CF$30,25,FALSE)</f>
        <v>*00006</v>
      </c>
      <c r="ED56" s="13" t="str">
        <f>VLOOKUP($AP56,[1]Item!$AL$2:$BX$192,ED$1,FALSE)</f>
        <v>Premium</v>
      </c>
      <c r="EE56">
        <f t="shared" si="55"/>
        <v>57</v>
      </c>
    </row>
    <row r="57" spans="1:135" x14ac:dyDescent="0.25">
      <c r="A57" s="83">
        <f t="shared" si="17"/>
        <v>55</v>
      </c>
      <c r="B57" s="76" t="s">
        <v>674</v>
      </c>
      <c r="C57" s="8" t="str">
        <f t="shared" si="18"/>
        <v>Writer Convent Premium  Mrp 48 [English /Geometry]-132 page</v>
      </c>
      <c r="D57" s="8" t="str">
        <f t="shared" si="19"/>
        <v>Writer Convent Premium  Mrp 48 [English /Geometry]-132 page</v>
      </c>
      <c r="E57" s="8" t="str">
        <f>VLOOKUP(AS57,DefaltMaster!$U$1:$AB$14,8,FALSE)</f>
        <v>*11103</v>
      </c>
      <c r="F57" s="8" t="str">
        <f>VLOOKUP(AX57,DefaltMaster!$H$1:$J$26,3,FALSE)</f>
        <v>*06016</v>
      </c>
      <c r="G57" s="110">
        <v>0</v>
      </c>
      <c r="H57" s="8">
        <v>0</v>
      </c>
      <c r="I57" s="8">
        <v>1055</v>
      </c>
      <c r="J57" s="8"/>
      <c r="K57" s="8" t="str">
        <f>VLOOKUP(AW57,DefaltMaster!$M$1:$N$60,2,FALSE)</f>
        <v>*05030</v>
      </c>
      <c r="L57" s="5" t="s">
        <v>522</v>
      </c>
      <c r="M57" s="8"/>
      <c r="N57" s="111" t="str">
        <f t="shared" si="20"/>
        <v>Writer Convent Premium  Mrp 48 [English /Geometry]-132 page</v>
      </c>
      <c r="O57" s="111" t="s">
        <v>33</v>
      </c>
      <c r="P57" s="8"/>
      <c r="Q57" s="8" t="s">
        <v>32</v>
      </c>
      <c r="R57" s="8" t="s">
        <v>32</v>
      </c>
      <c r="S57" s="8" t="s">
        <v>32</v>
      </c>
      <c r="T57" s="8" t="s">
        <v>32</v>
      </c>
      <c r="U57" s="8" t="s">
        <v>32</v>
      </c>
      <c r="V57" s="8" t="s">
        <v>32</v>
      </c>
      <c r="W57" s="8" t="s">
        <v>34</v>
      </c>
      <c r="X57" s="76" t="s">
        <v>577</v>
      </c>
      <c r="Y57" s="112" t="s">
        <v>578</v>
      </c>
      <c r="Z57" s="8" t="s">
        <v>32</v>
      </c>
      <c r="AA57" s="8" t="s">
        <v>32</v>
      </c>
      <c r="AB57" s="8" t="s">
        <v>35</v>
      </c>
      <c r="AC57" s="8" t="s">
        <v>35</v>
      </c>
      <c r="AD57" s="113" t="str">
        <f t="shared" si="21"/>
        <v>000055</v>
      </c>
      <c r="AE57" s="113"/>
      <c r="AF57" s="106" t="str">
        <f t="shared" si="22"/>
        <v>Rulling-English /Geometry-[180 x 240]</v>
      </c>
      <c r="AG57" s="106" t="str">
        <f>VLOOKUP(AF57,UFG_Rulling!$C$1:$AD$38,28,FALSE)</f>
        <v>000192</v>
      </c>
      <c r="AH57" s="128" t="str">
        <f t="shared" si="23"/>
        <v>8.250</v>
      </c>
      <c r="AI57" s="114" t="str">
        <f t="shared" si="24"/>
        <v>Writer Convent Premium  Mrp 48 [Title]</v>
      </c>
      <c r="AJ57" s="114" t="str">
        <f>VLOOKUP(AI57,UFG_Title!$C$1:$AD$49,28,FALSE)</f>
        <v>000266</v>
      </c>
      <c r="AK57" s="107" t="str">
        <f t="shared" si="25"/>
        <v>0.125</v>
      </c>
      <c r="AL57" s="122" t="str">
        <f t="shared" si="4"/>
        <v>Index-[180 x 240]</v>
      </c>
      <c r="AM57" s="122" t="str">
        <f>IF(AV57&lt;&gt;"",VLOOKUP(AL57,UFG_Index!$C$1:$AD$17,28,FALSE),"")</f>
        <v>000234</v>
      </c>
      <c r="AN57" s="123" t="str">
        <f t="shared" si="26"/>
        <v>0.250</v>
      </c>
      <c r="AO57" s="129" t="str">
        <f t="shared" si="27"/>
        <v>0.250</v>
      </c>
      <c r="AP57" s="13" t="s">
        <v>423</v>
      </c>
      <c r="AQ57" s="13" t="s">
        <v>423</v>
      </c>
      <c r="AR57" s="13">
        <v>1000</v>
      </c>
      <c r="AS57" s="21" t="s">
        <v>440</v>
      </c>
      <c r="AT57" s="13">
        <v>132</v>
      </c>
      <c r="AU57" s="13">
        <v>4</v>
      </c>
      <c r="AV57" s="13" t="s">
        <v>450</v>
      </c>
      <c r="AW57" s="22" t="s">
        <v>510</v>
      </c>
      <c r="AX57" s="22" t="s">
        <v>470</v>
      </c>
      <c r="AY57" s="13">
        <v>10</v>
      </c>
      <c r="AZ57" s="13">
        <v>50</v>
      </c>
      <c r="BA57" s="13" t="s">
        <v>1246</v>
      </c>
      <c r="BB57" s="13" t="s">
        <v>471</v>
      </c>
      <c r="BC57" s="13" t="s">
        <v>1245</v>
      </c>
      <c r="BD57" s="13">
        <v>260</v>
      </c>
      <c r="BE57" s="14" t="s">
        <v>492</v>
      </c>
      <c r="BF57" s="14">
        <v>8</v>
      </c>
      <c r="BG57" s="15">
        <f t="shared" si="66"/>
        <v>125</v>
      </c>
      <c r="BH57" s="23">
        <f t="shared" si="67"/>
        <v>2.2931999999999998E-2</v>
      </c>
      <c r="BI57" s="13" t="s">
        <v>473</v>
      </c>
      <c r="BJ57" s="139">
        <v>52</v>
      </c>
      <c r="BK57" s="138">
        <v>96</v>
      </c>
      <c r="BL57" s="13">
        <v>36.5</v>
      </c>
      <c r="BM57" s="21">
        <v>16</v>
      </c>
      <c r="BN57" s="16">
        <f t="shared" si="68"/>
        <v>8.25</v>
      </c>
      <c r="BO57" s="16">
        <f t="shared" si="69"/>
        <v>0.15032160000000003</v>
      </c>
      <c r="BP57" s="17">
        <f t="shared" si="70"/>
        <v>8500</v>
      </c>
      <c r="BQ57" s="13" t="str">
        <f>VLOOKUP($AP57,[1]Item!$AL$2:$BX$192,BQ$1,FALSE)</f>
        <v>Writer Convent Premium  Mrp 48</v>
      </c>
      <c r="BR57" s="8" t="str">
        <f t="shared" si="29"/>
        <v>96.00X36.50</v>
      </c>
      <c r="BS57" s="8" t="str">
        <f t="shared" si="30"/>
        <v>Rulling-English /Geometry-[180 x 240]</v>
      </c>
      <c r="BT57" s="8" t="str">
        <f t="shared" si="31"/>
        <v>Index-[180 x 240]</v>
      </c>
      <c r="BU57" s="76" t="s">
        <v>674</v>
      </c>
      <c r="BV57" s="109">
        <f t="shared" si="32"/>
        <v>0.25</v>
      </c>
      <c r="BW57" s="115" t="str">
        <f t="shared" si="9"/>
        <v>Trident-52gsm-37.80in-(96.00cm)-Reel-Super Line</v>
      </c>
      <c r="BX57" s="115" t="str">
        <f t="shared" si="10"/>
        <v>Trident-52gsm-37.80in-(96.00cm)-Reel-Super Line</v>
      </c>
      <c r="BY57" s="8" t="s">
        <v>541</v>
      </c>
      <c r="BZ57" s="8" t="s">
        <v>540</v>
      </c>
      <c r="CA57" s="115">
        <f t="shared" si="33"/>
        <v>36.5</v>
      </c>
      <c r="CB57" s="115">
        <f t="shared" si="34"/>
        <v>96</v>
      </c>
      <c r="CC57" s="115">
        <f t="shared" si="35"/>
        <v>14.37</v>
      </c>
      <c r="CD57" s="115">
        <f t="shared" si="36"/>
        <v>37.799999999999997</v>
      </c>
      <c r="CE57" s="5" t="s">
        <v>83</v>
      </c>
      <c r="CF57" s="8">
        <f t="shared" si="37"/>
        <v>52</v>
      </c>
      <c r="CG57" s="98" t="str">
        <f t="shared" si="38"/>
        <v>Trident</v>
      </c>
      <c r="CH57" s="99" t="str">
        <f>VLOOKUP(CG57,PaperMaster!$AA$1:$AB$10,2,FALSE)</f>
        <v>Super Line</v>
      </c>
      <c r="CI57" s="115">
        <f t="shared" si="11"/>
        <v>9.1120000000000001</v>
      </c>
      <c r="CJ57" s="115">
        <f t="shared" si="12"/>
        <v>5</v>
      </c>
      <c r="CK57" s="99">
        <v>70</v>
      </c>
      <c r="CL57" s="115" t="s">
        <v>76</v>
      </c>
      <c r="CM57" s="115">
        <v>1.35</v>
      </c>
      <c r="CN57" s="99" t="s">
        <v>576</v>
      </c>
      <c r="CO57" s="116" t="s">
        <v>577</v>
      </c>
      <c r="CP57" s="117" t="s">
        <v>578</v>
      </c>
      <c r="CQ57" s="99" t="s">
        <v>32</v>
      </c>
      <c r="CR57" s="99" t="s">
        <v>32</v>
      </c>
      <c r="CS57" s="99" t="s">
        <v>35</v>
      </c>
      <c r="CT57" s="99" t="s">
        <v>35</v>
      </c>
      <c r="CU57" s="8" t="s">
        <v>73</v>
      </c>
      <c r="CV57" s="8"/>
      <c r="CW57" s="8"/>
      <c r="CX57" s="8" t="str">
        <f t="shared" si="39"/>
        <v>*11103</v>
      </c>
      <c r="CY57" s="8" t="str">
        <f t="shared" si="40"/>
        <v>*06016</v>
      </c>
      <c r="CZ57" s="8" t="str">
        <f>VLOOKUP(BW57,PaperMaster!$AD$2:$BB$200,25,FALSE)</f>
        <v>*00032</v>
      </c>
      <c r="DA57" s="31" t="str">
        <f t="shared" si="41"/>
        <v>*00032</v>
      </c>
      <c r="DB57" s="31" t="str">
        <f t="shared" si="42"/>
        <v>*00006</v>
      </c>
      <c r="DC57" s="119" t="str">
        <f>VLOOKUP(AI57,UFG_Title!$C$3:$AD$49,28,FALSE)</f>
        <v>000266</v>
      </c>
      <c r="DD57" s="119"/>
      <c r="DE57" s="115" t="str">
        <f t="shared" si="43"/>
        <v>Board-260gsm-37.80X28.94in²-(96.00X73.50cm²)-18.35kg-WB</v>
      </c>
      <c r="DF57" s="115" t="str">
        <f t="shared" si="44"/>
        <v>Board-260gsm-37.80X28.94in²-(96.00X73.50cm²)-18.35kg-WB</v>
      </c>
      <c r="DG57" s="8" t="s">
        <v>1128</v>
      </c>
      <c r="DH57" s="8" t="str">
        <f t="shared" si="45"/>
        <v>B</v>
      </c>
      <c r="DI57" s="115">
        <f t="shared" si="46"/>
        <v>96</v>
      </c>
      <c r="DJ57" s="115">
        <f t="shared" si="47"/>
        <v>73.5</v>
      </c>
      <c r="DK57" s="115">
        <f t="shared" si="48"/>
        <v>37.799999999999997</v>
      </c>
      <c r="DL57" s="115">
        <f t="shared" si="49"/>
        <v>28.94</v>
      </c>
      <c r="DM57" s="5" t="s">
        <v>58</v>
      </c>
      <c r="DN57" s="8">
        <f t="shared" si="50"/>
        <v>260</v>
      </c>
      <c r="DO57" s="134" t="str">
        <f t="shared" si="51"/>
        <v>Board</v>
      </c>
      <c r="DP57" s="99" t="str">
        <f t="shared" si="52"/>
        <v>WB</v>
      </c>
      <c r="DQ57" s="115">
        <f t="shared" si="53"/>
        <v>18.350000000000001</v>
      </c>
      <c r="DR57" s="115">
        <f t="shared" si="54"/>
        <v>3</v>
      </c>
      <c r="DS57" s="99">
        <v>70</v>
      </c>
      <c r="DT57" s="115" t="s">
        <v>76</v>
      </c>
      <c r="DU57" s="115">
        <v>1.35</v>
      </c>
      <c r="DV57" s="99" t="s">
        <v>576</v>
      </c>
      <c r="DW57" s="116" t="s">
        <v>577</v>
      </c>
      <c r="DX57" s="117" t="s">
        <v>578</v>
      </c>
      <c r="DY57" s="99" t="s">
        <v>32</v>
      </c>
      <c r="DZ57" s="99" t="s">
        <v>32</v>
      </c>
      <c r="EA57" s="99" t="s">
        <v>35</v>
      </c>
      <c r="EB57" s="99" t="s">
        <v>35</v>
      </c>
      <c r="EC57" t="str">
        <f>VLOOKUP(DE57,PaperMaster!$BH$3:$CF$30,25,FALSE)</f>
        <v>*00006</v>
      </c>
      <c r="ED57" s="13" t="str">
        <f>VLOOKUP($AP57,[1]Item!$AL$2:$BX$192,ED$1,FALSE)</f>
        <v>Premium</v>
      </c>
      <c r="EE57">
        <f t="shared" si="55"/>
        <v>59</v>
      </c>
    </row>
    <row r="58" spans="1:135" x14ac:dyDescent="0.25">
      <c r="A58" s="83">
        <f t="shared" si="17"/>
        <v>56</v>
      </c>
      <c r="B58" s="76" t="s">
        <v>675</v>
      </c>
      <c r="C58" s="8" t="str">
        <f t="shared" si="18"/>
        <v>Writer Convent Premium  Mrp 48 [3 In 1]-132 page</v>
      </c>
      <c r="D58" s="8" t="str">
        <f t="shared" si="19"/>
        <v>Writer Convent Premium  Mrp 48 [3 In 1]-132 page</v>
      </c>
      <c r="E58" s="8" t="str">
        <f>VLOOKUP(AS58,DefaltMaster!$U$1:$AB$14,8,FALSE)</f>
        <v>*11103</v>
      </c>
      <c r="F58" s="8" t="str">
        <f>VLOOKUP(AX58,DefaltMaster!$H$1:$J$26,3,FALSE)</f>
        <v>*06016</v>
      </c>
      <c r="G58" s="110">
        <v>0</v>
      </c>
      <c r="H58" s="8">
        <v>0</v>
      </c>
      <c r="I58" s="8">
        <v>1056</v>
      </c>
      <c r="J58" s="8"/>
      <c r="K58" s="8" t="str">
        <f>VLOOKUP(AW58,DefaltMaster!$M$1:$N$60,2,FALSE)</f>
        <v>*05027</v>
      </c>
      <c r="L58" s="5" t="s">
        <v>522</v>
      </c>
      <c r="M58" s="8"/>
      <c r="N58" s="111" t="str">
        <f t="shared" si="20"/>
        <v>Writer Convent Premium  Mrp 48 [3 In 1]-132 page</v>
      </c>
      <c r="O58" s="111" t="s">
        <v>33</v>
      </c>
      <c r="P58" s="8"/>
      <c r="Q58" s="8" t="s">
        <v>32</v>
      </c>
      <c r="R58" s="8" t="s">
        <v>32</v>
      </c>
      <c r="S58" s="8" t="s">
        <v>32</v>
      </c>
      <c r="T58" s="8" t="s">
        <v>32</v>
      </c>
      <c r="U58" s="8" t="s">
        <v>32</v>
      </c>
      <c r="V58" s="8" t="s">
        <v>32</v>
      </c>
      <c r="W58" s="8" t="s">
        <v>34</v>
      </c>
      <c r="X58" s="76" t="s">
        <v>577</v>
      </c>
      <c r="Y58" s="112" t="s">
        <v>578</v>
      </c>
      <c r="Z58" s="8" t="s">
        <v>32</v>
      </c>
      <c r="AA58" s="8" t="s">
        <v>32</v>
      </c>
      <c r="AB58" s="8" t="s">
        <v>35</v>
      </c>
      <c r="AC58" s="8" t="s">
        <v>35</v>
      </c>
      <c r="AD58" s="113" t="str">
        <f t="shared" si="21"/>
        <v>000056</v>
      </c>
      <c r="AE58" s="113"/>
      <c r="AF58" s="106" t="str">
        <f t="shared" si="22"/>
        <v>Rulling-3 In 1-[180 x 240]</v>
      </c>
      <c r="AG58" s="106" t="str">
        <f>VLOOKUP(AF58,UFG_Rulling!$C$1:$AD$38,28,FALSE)</f>
        <v>000220</v>
      </c>
      <c r="AH58" s="128" t="str">
        <f t="shared" si="23"/>
        <v>8.250</v>
      </c>
      <c r="AI58" s="114" t="str">
        <f t="shared" si="24"/>
        <v>Writer Convent Premium  Mrp 48 [Title]</v>
      </c>
      <c r="AJ58" s="114" t="str">
        <f>VLOOKUP(AI58,UFG_Title!$C$1:$AD$49,28,FALSE)</f>
        <v>000266</v>
      </c>
      <c r="AK58" s="107" t="str">
        <f t="shared" si="25"/>
        <v>0.125</v>
      </c>
      <c r="AL58" s="122" t="str">
        <f>IF(AV58&lt;&gt;"",AV58&amp;"-["&amp;AS58&amp;"]","")</f>
        <v xml:space="preserve"> 3 In 1-[180 x 240]</v>
      </c>
      <c r="AM58" s="122" t="str">
        <f>IF(AV58&lt;&gt;"",VLOOKUP(AL58,UFG_Index!$C$1:$AD$17,28,FALSE),"")</f>
        <v>000238</v>
      </c>
      <c r="AN58" s="123" t="str">
        <f t="shared" si="26"/>
        <v>0.250</v>
      </c>
      <c r="AO58" s="129" t="str">
        <f t="shared" si="27"/>
        <v>0.250</v>
      </c>
      <c r="AP58" s="13" t="s">
        <v>423</v>
      </c>
      <c r="AQ58" s="13" t="s">
        <v>423</v>
      </c>
      <c r="AR58" s="13">
        <v>1000</v>
      </c>
      <c r="AS58" s="21" t="s">
        <v>440</v>
      </c>
      <c r="AT58" s="13">
        <v>132</v>
      </c>
      <c r="AU58" s="13">
        <v>4</v>
      </c>
      <c r="AV58" s="22" t="s">
        <v>1247</v>
      </c>
      <c r="AW58" s="22" t="s">
        <v>1200</v>
      </c>
      <c r="AX58" s="22" t="s">
        <v>470</v>
      </c>
      <c r="AY58" s="13">
        <v>10</v>
      </c>
      <c r="AZ58" s="13">
        <v>50</v>
      </c>
      <c r="BA58" s="13" t="s">
        <v>1246</v>
      </c>
      <c r="BB58" s="13" t="s">
        <v>471</v>
      </c>
      <c r="BC58" s="13" t="s">
        <v>1245</v>
      </c>
      <c r="BD58" s="13">
        <v>260</v>
      </c>
      <c r="BE58" s="14" t="s">
        <v>492</v>
      </c>
      <c r="BF58" s="14">
        <v>8</v>
      </c>
      <c r="BG58" s="15">
        <f t="shared" si="66"/>
        <v>125</v>
      </c>
      <c r="BH58" s="23">
        <f t="shared" si="67"/>
        <v>2.2931999999999998E-2</v>
      </c>
      <c r="BI58" s="13" t="s">
        <v>473</v>
      </c>
      <c r="BJ58" s="139">
        <v>52</v>
      </c>
      <c r="BK58" s="138">
        <v>96</v>
      </c>
      <c r="BL58" s="13">
        <v>36.5</v>
      </c>
      <c r="BM58" s="21">
        <v>16</v>
      </c>
      <c r="BN58" s="16">
        <f t="shared" si="68"/>
        <v>8.25</v>
      </c>
      <c r="BO58" s="16">
        <f t="shared" si="69"/>
        <v>0.15032160000000003</v>
      </c>
      <c r="BP58" s="17">
        <f t="shared" si="70"/>
        <v>8500</v>
      </c>
      <c r="BQ58" s="13" t="str">
        <f>VLOOKUP($AP58,[1]Item!$AL$2:$BX$192,BQ$1,FALSE)</f>
        <v>Writer Convent Premium  Mrp 48</v>
      </c>
      <c r="BR58" s="8" t="str">
        <f t="shared" si="29"/>
        <v>96.00X36.50</v>
      </c>
      <c r="BS58" s="8" t="str">
        <f t="shared" si="30"/>
        <v>Rulling-3 In 1-[180 x 240]</v>
      </c>
      <c r="BT58" s="8" t="str">
        <f t="shared" si="31"/>
        <v xml:space="preserve"> 3 In 1-[180 x 240]</v>
      </c>
      <c r="BU58" s="76" t="s">
        <v>675</v>
      </c>
      <c r="BV58" s="109">
        <f t="shared" si="32"/>
        <v>0.25</v>
      </c>
      <c r="BW58" s="115" t="str">
        <f t="shared" si="9"/>
        <v>Trident-52gsm-37.80in-(96.00cm)-Reel-Super Line</v>
      </c>
      <c r="BX58" s="115" t="str">
        <f t="shared" si="10"/>
        <v>Trident-52gsm-37.80in-(96.00cm)-Reel-Super Line</v>
      </c>
      <c r="BY58" s="8" t="s">
        <v>541</v>
      </c>
      <c r="BZ58" s="8" t="s">
        <v>540</v>
      </c>
      <c r="CA58" s="115">
        <f t="shared" si="33"/>
        <v>36.5</v>
      </c>
      <c r="CB58" s="115">
        <f t="shared" si="34"/>
        <v>96</v>
      </c>
      <c r="CC58" s="115">
        <f t="shared" si="35"/>
        <v>14.37</v>
      </c>
      <c r="CD58" s="115">
        <f t="shared" si="36"/>
        <v>37.799999999999997</v>
      </c>
      <c r="CE58" s="5" t="s">
        <v>83</v>
      </c>
      <c r="CF58" s="8">
        <f t="shared" si="37"/>
        <v>52</v>
      </c>
      <c r="CG58" s="98" t="str">
        <f t="shared" si="38"/>
        <v>Trident</v>
      </c>
      <c r="CH58" s="99" t="str">
        <f>VLOOKUP(CG58,PaperMaster!$AA$1:$AB$10,2,FALSE)</f>
        <v>Super Line</v>
      </c>
      <c r="CI58" s="115">
        <f t="shared" si="11"/>
        <v>9.1120000000000001</v>
      </c>
      <c r="CJ58" s="115">
        <f t="shared" si="12"/>
        <v>5</v>
      </c>
      <c r="CK58" s="99">
        <v>70</v>
      </c>
      <c r="CL58" s="115" t="s">
        <v>76</v>
      </c>
      <c r="CM58" s="115">
        <v>1.35</v>
      </c>
      <c r="CN58" s="99" t="s">
        <v>576</v>
      </c>
      <c r="CO58" s="116" t="s">
        <v>577</v>
      </c>
      <c r="CP58" s="117" t="s">
        <v>578</v>
      </c>
      <c r="CQ58" s="99" t="s">
        <v>32</v>
      </c>
      <c r="CR58" s="99" t="s">
        <v>32</v>
      </c>
      <c r="CS58" s="99" t="s">
        <v>35</v>
      </c>
      <c r="CT58" s="99" t="s">
        <v>35</v>
      </c>
      <c r="CU58" s="8" t="s">
        <v>73</v>
      </c>
      <c r="CV58" s="8"/>
      <c r="CW58" s="8"/>
      <c r="CX58" s="8" t="str">
        <f t="shared" si="39"/>
        <v>*11103</v>
      </c>
      <c r="CY58" s="8" t="str">
        <f t="shared" si="40"/>
        <v>*06016</v>
      </c>
      <c r="CZ58" s="8" t="str">
        <f>VLOOKUP(BW58,PaperMaster!$AD$2:$BB$200,25,FALSE)</f>
        <v>*00032</v>
      </c>
      <c r="DA58" s="31" t="str">
        <f t="shared" si="41"/>
        <v>*00032</v>
      </c>
      <c r="DB58" s="31" t="str">
        <f t="shared" si="42"/>
        <v>*00006</v>
      </c>
      <c r="DC58" s="119" t="str">
        <f>VLOOKUP(AI58,UFG_Title!$C$3:$AD$49,28,FALSE)</f>
        <v>000266</v>
      </c>
      <c r="DD58" s="119"/>
      <c r="DE58" s="115" t="str">
        <f t="shared" si="43"/>
        <v>Board-260gsm-37.80X28.94in²-(96.00X73.50cm²)-18.35kg-WB</v>
      </c>
      <c r="DF58" s="115" t="str">
        <f t="shared" si="44"/>
        <v>Board-260gsm-37.80X28.94in²-(96.00X73.50cm²)-18.35kg-WB</v>
      </c>
      <c r="DG58" s="8" t="s">
        <v>1128</v>
      </c>
      <c r="DH58" s="8" t="str">
        <f t="shared" si="45"/>
        <v>B</v>
      </c>
      <c r="DI58" s="115">
        <f t="shared" si="46"/>
        <v>96</v>
      </c>
      <c r="DJ58" s="115">
        <f t="shared" si="47"/>
        <v>73.5</v>
      </c>
      <c r="DK58" s="115">
        <f t="shared" si="48"/>
        <v>37.799999999999997</v>
      </c>
      <c r="DL58" s="115">
        <f t="shared" si="49"/>
        <v>28.94</v>
      </c>
      <c r="DM58" s="5" t="s">
        <v>58</v>
      </c>
      <c r="DN58" s="8">
        <f t="shared" si="50"/>
        <v>260</v>
      </c>
      <c r="DO58" s="134" t="str">
        <f t="shared" si="51"/>
        <v>Board</v>
      </c>
      <c r="DP58" s="99" t="str">
        <f t="shared" si="52"/>
        <v>WB</v>
      </c>
      <c r="DQ58" s="115">
        <f t="shared" si="53"/>
        <v>18.350000000000001</v>
      </c>
      <c r="DR58" s="115">
        <f t="shared" si="54"/>
        <v>3</v>
      </c>
      <c r="DS58" s="99">
        <v>70</v>
      </c>
      <c r="DT58" s="115" t="s">
        <v>76</v>
      </c>
      <c r="DU58" s="115">
        <v>1.35</v>
      </c>
      <c r="DV58" s="99" t="s">
        <v>576</v>
      </c>
      <c r="DW58" s="116" t="s">
        <v>577</v>
      </c>
      <c r="DX58" s="117" t="s">
        <v>578</v>
      </c>
      <c r="DY58" s="99" t="s">
        <v>32</v>
      </c>
      <c r="DZ58" s="99" t="s">
        <v>32</v>
      </c>
      <c r="EA58" s="99" t="s">
        <v>35</v>
      </c>
      <c r="EB58" s="99" t="s">
        <v>35</v>
      </c>
      <c r="EC58" t="str">
        <f>VLOOKUP(DE58,PaperMaster!$BH$3:$CF$30,25,FALSE)</f>
        <v>*00006</v>
      </c>
      <c r="ED58" s="13" t="str">
        <f>VLOOKUP($AP58,[1]Item!$AL$2:$BX$192,ED$1,FALSE)</f>
        <v>Premium</v>
      </c>
      <c r="EE58">
        <f t="shared" si="55"/>
        <v>48</v>
      </c>
    </row>
    <row r="59" spans="1:135" x14ac:dyDescent="0.25">
      <c r="A59" s="83">
        <f t="shared" si="17"/>
        <v>57</v>
      </c>
      <c r="B59" s="76" t="s">
        <v>676</v>
      </c>
      <c r="C59" s="8" t="str">
        <f t="shared" si="18"/>
        <v>Writer Convent Premium  Mrp 48 [Five Line English]-132 page</v>
      </c>
      <c r="D59" s="8" t="str">
        <f t="shared" si="19"/>
        <v>Writer Convent Premium  Mrp 48 [Five Line English]-132 page</v>
      </c>
      <c r="E59" s="8" t="str">
        <f>VLOOKUP(AS59,DefaltMaster!$U$1:$AB$14,8,FALSE)</f>
        <v>*11103</v>
      </c>
      <c r="F59" s="8" t="str">
        <f>VLOOKUP(AX59,DefaltMaster!$H$1:$J$26,3,FALSE)</f>
        <v>*06016</v>
      </c>
      <c r="G59" s="110">
        <v>0</v>
      </c>
      <c r="H59" s="8">
        <v>0</v>
      </c>
      <c r="I59" s="8">
        <v>1057</v>
      </c>
      <c r="J59" s="8"/>
      <c r="K59" s="8" t="str">
        <f>VLOOKUP(AW59,DefaltMaster!$M$1:$N$60,2,FALSE)</f>
        <v>*05047</v>
      </c>
      <c r="L59" s="5" t="s">
        <v>522</v>
      </c>
      <c r="M59" s="8"/>
      <c r="N59" s="111" t="str">
        <f t="shared" si="20"/>
        <v>Writer Convent Premium  Mrp 48 [Five Line English]-132 page</v>
      </c>
      <c r="O59" s="111" t="s">
        <v>33</v>
      </c>
      <c r="P59" s="8"/>
      <c r="Q59" s="8" t="s">
        <v>32</v>
      </c>
      <c r="R59" s="8" t="s">
        <v>32</v>
      </c>
      <c r="S59" s="8" t="s">
        <v>32</v>
      </c>
      <c r="T59" s="8" t="s">
        <v>32</v>
      </c>
      <c r="U59" s="8" t="s">
        <v>32</v>
      </c>
      <c r="V59" s="8" t="s">
        <v>32</v>
      </c>
      <c r="W59" s="8" t="s">
        <v>34</v>
      </c>
      <c r="X59" s="76" t="s">
        <v>577</v>
      </c>
      <c r="Y59" s="112" t="s">
        <v>578</v>
      </c>
      <c r="Z59" s="8" t="s">
        <v>32</v>
      </c>
      <c r="AA59" s="8" t="s">
        <v>32</v>
      </c>
      <c r="AB59" s="8" t="s">
        <v>35</v>
      </c>
      <c r="AC59" s="8" t="s">
        <v>35</v>
      </c>
      <c r="AD59" s="113" t="str">
        <f t="shared" si="21"/>
        <v>000057</v>
      </c>
      <c r="AE59" s="113"/>
      <c r="AF59" s="106" t="str">
        <f t="shared" si="22"/>
        <v>Rulling-Five Line English-[180 x 240]</v>
      </c>
      <c r="AG59" s="106" t="str">
        <f>VLOOKUP(AF59,UFG_Rulling!$C$1:$AD$38,28,FALSE)</f>
        <v>000221</v>
      </c>
      <c r="AH59" s="128" t="str">
        <f t="shared" si="23"/>
        <v>8.250</v>
      </c>
      <c r="AI59" s="114" t="str">
        <f t="shared" si="24"/>
        <v>Writer Convent Premium  Mrp 48 [Title]</v>
      </c>
      <c r="AJ59" s="114" t="str">
        <f>VLOOKUP(AI59,UFG_Title!$C$1:$AD$49,28,FALSE)</f>
        <v>000266</v>
      </c>
      <c r="AK59" s="107" t="str">
        <f t="shared" si="25"/>
        <v>0.125</v>
      </c>
      <c r="AL59" s="122" t="str">
        <f t="shared" si="4"/>
        <v>Index-[180 x 240]</v>
      </c>
      <c r="AM59" s="122" t="str">
        <f>IF(AV59&lt;&gt;"",VLOOKUP(AL59,UFG_Index!$C$1:$AD$17,28,FALSE),"")</f>
        <v>000234</v>
      </c>
      <c r="AN59" s="123" t="str">
        <f t="shared" si="26"/>
        <v>0.250</v>
      </c>
      <c r="AO59" s="129" t="str">
        <f t="shared" si="27"/>
        <v>0.250</v>
      </c>
      <c r="AP59" s="13" t="s">
        <v>423</v>
      </c>
      <c r="AQ59" s="13" t="s">
        <v>423</v>
      </c>
      <c r="AR59" s="13">
        <v>1000</v>
      </c>
      <c r="AS59" s="21" t="s">
        <v>440</v>
      </c>
      <c r="AT59" s="13">
        <v>132</v>
      </c>
      <c r="AU59" s="13">
        <v>4</v>
      </c>
      <c r="AV59" s="13" t="s">
        <v>450</v>
      </c>
      <c r="AW59" s="22" t="s">
        <v>1201</v>
      </c>
      <c r="AX59" s="22" t="s">
        <v>470</v>
      </c>
      <c r="AY59" s="13">
        <v>10</v>
      </c>
      <c r="AZ59" s="13">
        <v>50</v>
      </c>
      <c r="BA59" s="13" t="s">
        <v>1246</v>
      </c>
      <c r="BB59" s="13" t="s">
        <v>471</v>
      </c>
      <c r="BC59" s="13" t="s">
        <v>1245</v>
      </c>
      <c r="BD59" s="13">
        <v>260</v>
      </c>
      <c r="BE59" s="14" t="s">
        <v>492</v>
      </c>
      <c r="BF59" s="14">
        <v>8</v>
      </c>
      <c r="BG59" s="15">
        <f t="shared" si="66"/>
        <v>125</v>
      </c>
      <c r="BH59" s="23">
        <f t="shared" si="67"/>
        <v>2.2931999999999998E-2</v>
      </c>
      <c r="BI59" s="13" t="s">
        <v>473</v>
      </c>
      <c r="BJ59" s="139">
        <v>52</v>
      </c>
      <c r="BK59" s="138">
        <v>96</v>
      </c>
      <c r="BL59" s="13">
        <v>36.5</v>
      </c>
      <c r="BM59" s="21">
        <v>16</v>
      </c>
      <c r="BN59" s="16">
        <f t="shared" si="68"/>
        <v>8.25</v>
      </c>
      <c r="BO59" s="16">
        <f t="shared" si="69"/>
        <v>0.15032160000000003</v>
      </c>
      <c r="BP59" s="17">
        <f t="shared" si="70"/>
        <v>8500</v>
      </c>
      <c r="BQ59" s="13" t="str">
        <f>VLOOKUP($AP59,[1]Item!$AL$2:$BX$192,BQ$1,FALSE)</f>
        <v>Writer Convent Premium  Mrp 48</v>
      </c>
      <c r="BR59" s="8" t="str">
        <f t="shared" si="29"/>
        <v>96.00X36.50</v>
      </c>
      <c r="BS59" s="8" t="str">
        <f t="shared" si="30"/>
        <v>Rulling-Five Line English-[180 x 240]</v>
      </c>
      <c r="BT59" s="8" t="str">
        <f t="shared" si="31"/>
        <v>Index-[180 x 240]</v>
      </c>
      <c r="BU59" s="76" t="s">
        <v>676</v>
      </c>
      <c r="BV59" s="109">
        <f t="shared" si="32"/>
        <v>0.25</v>
      </c>
      <c r="BW59" s="115" t="str">
        <f t="shared" si="9"/>
        <v>Trident-52gsm-37.80in-(96.00cm)-Reel-Super Line</v>
      </c>
      <c r="BX59" s="115" t="str">
        <f t="shared" si="10"/>
        <v>Trident-52gsm-37.80in-(96.00cm)-Reel-Super Line</v>
      </c>
      <c r="BY59" s="8" t="s">
        <v>541</v>
      </c>
      <c r="BZ59" s="8" t="s">
        <v>540</v>
      </c>
      <c r="CA59" s="115">
        <f t="shared" si="33"/>
        <v>36.5</v>
      </c>
      <c r="CB59" s="115">
        <f t="shared" si="34"/>
        <v>96</v>
      </c>
      <c r="CC59" s="115">
        <f t="shared" si="35"/>
        <v>14.37</v>
      </c>
      <c r="CD59" s="115">
        <f t="shared" si="36"/>
        <v>37.799999999999997</v>
      </c>
      <c r="CE59" s="5" t="s">
        <v>83</v>
      </c>
      <c r="CF59" s="8">
        <f t="shared" si="37"/>
        <v>52</v>
      </c>
      <c r="CG59" s="98" t="str">
        <f t="shared" si="38"/>
        <v>Trident</v>
      </c>
      <c r="CH59" s="99" t="str">
        <f>VLOOKUP(CG59,PaperMaster!$AA$1:$AB$10,2,FALSE)</f>
        <v>Super Line</v>
      </c>
      <c r="CI59" s="115">
        <f t="shared" si="11"/>
        <v>9.1120000000000001</v>
      </c>
      <c r="CJ59" s="115">
        <f t="shared" si="12"/>
        <v>5</v>
      </c>
      <c r="CK59" s="99">
        <v>70</v>
      </c>
      <c r="CL59" s="115" t="s">
        <v>76</v>
      </c>
      <c r="CM59" s="115">
        <v>1.35</v>
      </c>
      <c r="CN59" s="99" t="s">
        <v>576</v>
      </c>
      <c r="CO59" s="116" t="s">
        <v>577</v>
      </c>
      <c r="CP59" s="117" t="s">
        <v>578</v>
      </c>
      <c r="CQ59" s="99" t="s">
        <v>32</v>
      </c>
      <c r="CR59" s="99" t="s">
        <v>32</v>
      </c>
      <c r="CS59" s="99" t="s">
        <v>35</v>
      </c>
      <c r="CT59" s="99" t="s">
        <v>35</v>
      </c>
      <c r="CU59" s="8" t="s">
        <v>73</v>
      </c>
      <c r="CV59" s="8"/>
      <c r="CW59" s="8"/>
      <c r="CX59" s="8" t="str">
        <f t="shared" si="39"/>
        <v>*11103</v>
      </c>
      <c r="CY59" s="8" t="str">
        <f t="shared" si="40"/>
        <v>*06016</v>
      </c>
      <c r="CZ59" s="8" t="str">
        <f>VLOOKUP(BW59,PaperMaster!$AD$2:$BB$200,25,FALSE)</f>
        <v>*00032</v>
      </c>
      <c r="DA59" s="31" t="str">
        <f t="shared" si="41"/>
        <v>*00032</v>
      </c>
      <c r="DB59" s="31" t="str">
        <f t="shared" si="42"/>
        <v>*00006</v>
      </c>
      <c r="DC59" s="119" t="str">
        <f>VLOOKUP(AI59,UFG_Title!$C$3:$AD$49,28,FALSE)</f>
        <v>000266</v>
      </c>
      <c r="DD59" s="119"/>
      <c r="DE59" s="115" t="str">
        <f t="shared" si="43"/>
        <v>Board-260gsm-37.80X28.94in²-(96.00X73.50cm²)-18.35kg-WB</v>
      </c>
      <c r="DF59" s="115" t="str">
        <f t="shared" si="44"/>
        <v>Board-260gsm-37.80X28.94in²-(96.00X73.50cm²)-18.35kg-WB</v>
      </c>
      <c r="DG59" s="8" t="s">
        <v>1128</v>
      </c>
      <c r="DH59" s="8" t="str">
        <f t="shared" si="45"/>
        <v>B</v>
      </c>
      <c r="DI59" s="115">
        <f t="shared" si="46"/>
        <v>96</v>
      </c>
      <c r="DJ59" s="115">
        <f t="shared" si="47"/>
        <v>73.5</v>
      </c>
      <c r="DK59" s="115">
        <f t="shared" si="48"/>
        <v>37.799999999999997</v>
      </c>
      <c r="DL59" s="115">
        <f t="shared" si="49"/>
        <v>28.94</v>
      </c>
      <c r="DM59" s="5" t="s">
        <v>58</v>
      </c>
      <c r="DN59" s="8">
        <f t="shared" si="50"/>
        <v>260</v>
      </c>
      <c r="DO59" s="134" t="str">
        <f t="shared" si="51"/>
        <v>Board</v>
      </c>
      <c r="DP59" s="99" t="str">
        <f t="shared" si="52"/>
        <v>WB</v>
      </c>
      <c r="DQ59" s="115">
        <f t="shared" si="53"/>
        <v>18.350000000000001</v>
      </c>
      <c r="DR59" s="115">
        <f t="shared" si="54"/>
        <v>3</v>
      </c>
      <c r="DS59" s="99">
        <v>70</v>
      </c>
      <c r="DT59" s="115" t="s">
        <v>76</v>
      </c>
      <c r="DU59" s="115">
        <v>1.35</v>
      </c>
      <c r="DV59" s="99" t="s">
        <v>576</v>
      </c>
      <c r="DW59" s="116" t="s">
        <v>577</v>
      </c>
      <c r="DX59" s="117" t="s">
        <v>578</v>
      </c>
      <c r="DY59" s="99" t="s">
        <v>32</v>
      </c>
      <c r="DZ59" s="99" t="s">
        <v>32</v>
      </c>
      <c r="EA59" s="99" t="s">
        <v>35</v>
      </c>
      <c r="EB59" s="99" t="s">
        <v>35</v>
      </c>
      <c r="EC59" t="str">
        <f>VLOOKUP(DE59,PaperMaster!$BH$3:$CF$30,25,FALSE)</f>
        <v>*00006</v>
      </c>
      <c r="ED59" s="13" t="str">
        <f>VLOOKUP($AP59,[1]Item!$AL$2:$BX$192,ED$1,FALSE)</f>
        <v>Premium</v>
      </c>
      <c r="EE59">
        <f t="shared" si="55"/>
        <v>59</v>
      </c>
    </row>
    <row r="60" spans="1:135" x14ac:dyDescent="0.25">
      <c r="A60" s="83">
        <f t="shared" si="17"/>
        <v>58</v>
      </c>
      <c r="B60" s="76" t="s">
        <v>677</v>
      </c>
      <c r="C60" s="8" t="str">
        <f t="shared" si="18"/>
        <v>Writer Convent Premium  Mrp 48 [Double Line]-132 page</v>
      </c>
      <c r="D60" s="8" t="str">
        <f t="shared" si="19"/>
        <v>Writer Convent Premium  Mrp 48 [Double Line]-132 page</v>
      </c>
      <c r="E60" s="8" t="str">
        <f>VLOOKUP(AS60,DefaltMaster!$U$1:$AB$14,8,FALSE)</f>
        <v>*11103</v>
      </c>
      <c r="F60" s="8" t="str">
        <f>VLOOKUP(AX60,DefaltMaster!$H$1:$J$26,3,FALSE)</f>
        <v>*06016</v>
      </c>
      <c r="G60" s="110">
        <v>0</v>
      </c>
      <c r="H60" s="8">
        <v>0</v>
      </c>
      <c r="I60" s="8">
        <v>1058</v>
      </c>
      <c r="J60" s="8"/>
      <c r="K60" s="8" t="str">
        <f>VLOOKUP(AW60,DefaltMaster!$M$1:$N$60,2,FALSE)</f>
        <v>*05028</v>
      </c>
      <c r="L60" s="5" t="s">
        <v>522</v>
      </c>
      <c r="M60" s="8"/>
      <c r="N60" s="111" t="str">
        <f t="shared" si="20"/>
        <v>Writer Convent Premium  Mrp 48 [Double Line]-132 page</v>
      </c>
      <c r="O60" s="111" t="s">
        <v>33</v>
      </c>
      <c r="P60" s="8"/>
      <c r="Q60" s="8" t="s">
        <v>32</v>
      </c>
      <c r="R60" s="8" t="s">
        <v>32</v>
      </c>
      <c r="S60" s="8" t="s">
        <v>32</v>
      </c>
      <c r="T60" s="8" t="s">
        <v>32</v>
      </c>
      <c r="U60" s="8" t="s">
        <v>32</v>
      </c>
      <c r="V60" s="8" t="s">
        <v>32</v>
      </c>
      <c r="W60" s="8" t="s">
        <v>34</v>
      </c>
      <c r="X60" s="76" t="s">
        <v>577</v>
      </c>
      <c r="Y60" s="112" t="s">
        <v>578</v>
      </c>
      <c r="Z60" s="8" t="s">
        <v>32</v>
      </c>
      <c r="AA60" s="8" t="s">
        <v>32</v>
      </c>
      <c r="AB60" s="8" t="s">
        <v>35</v>
      </c>
      <c r="AC60" s="8" t="s">
        <v>35</v>
      </c>
      <c r="AD60" s="113" t="str">
        <f t="shared" si="21"/>
        <v>000058</v>
      </c>
      <c r="AE60" s="113"/>
      <c r="AF60" s="106" t="str">
        <f t="shared" si="22"/>
        <v>Rulling-Double Line-[180 x 240]</v>
      </c>
      <c r="AG60" s="106" t="str">
        <f>VLOOKUP(AF60,UFG_Rulling!$C$1:$AD$38,28,FALSE)</f>
        <v>000191</v>
      </c>
      <c r="AH60" s="128" t="str">
        <f t="shared" si="23"/>
        <v>8.250</v>
      </c>
      <c r="AI60" s="114" t="str">
        <f t="shared" si="24"/>
        <v>Writer Convent Premium  Mrp 48 [Title]</v>
      </c>
      <c r="AJ60" s="114" t="str">
        <f>VLOOKUP(AI60,UFG_Title!$C$1:$AD$49,28,FALSE)</f>
        <v>000266</v>
      </c>
      <c r="AK60" s="107" t="str">
        <f t="shared" si="25"/>
        <v>0.125</v>
      </c>
      <c r="AL60" s="122" t="str">
        <f t="shared" si="4"/>
        <v>Index-[180 x 240]</v>
      </c>
      <c r="AM60" s="122" t="str">
        <f>IF(AV60&lt;&gt;"",VLOOKUP(AL60,UFG_Index!$C$1:$AD$17,28,FALSE),"")</f>
        <v>000234</v>
      </c>
      <c r="AN60" s="123" t="str">
        <f t="shared" si="26"/>
        <v>0.250</v>
      </c>
      <c r="AO60" s="129" t="str">
        <f t="shared" si="27"/>
        <v>0.250</v>
      </c>
      <c r="AP60" s="13" t="s">
        <v>423</v>
      </c>
      <c r="AQ60" s="13" t="s">
        <v>423</v>
      </c>
      <c r="AR60" s="13">
        <v>1000</v>
      </c>
      <c r="AS60" s="21" t="s">
        <v>440</v>
      </c>
      <c r="AT60" s="13">
        <v>132</v>
      </c>
      <c r="AU60" s="13">
        <v>4</v>
      </c>
      <c r="AV60" s="13" t="s">
        <v>450</v>
      </c>
      <c r="AW60" s="22" t="s">
        <v>509</v>
      </c>
      <c r="AX60" s="22" t="s">
        <v>470</v>
      </c>
      <c r="AY60" s="13">
        <v>10</v>
      </c>
      <c r="AZ60" s="13">
        <v>50</v>
      </c>
      <c r="BA60" s="13" t="s">
        <v>1246</v>
      </c>
      <c r="BB60" s="13" t="s">
        <v>471</v>
      </c>
      <c r="BC60" s="13" t="s">
        <v>1245</v>
      </c>
      <c r="BD60" s="13">
        <v>260</v>
      </c>
      <c r="BE60" s="14" t="s">
        <v>492</v>
      </c>
      <c r="BF60" s="14">
        <v>8</v>
      </c>
      <c r="BG60" s="15">
        <f t="shared" si="66"/>
        <v>125</v>
      </c>
      <c r="BH60" s="23">
        <f t="shared" si="67"/>
        <v>2.2931999999999998E-2</v>
      </c>
      <c r="BI60" s="13" t="s">
        <v>473</v>
      </c>
      <c r="BJ60" s="139">
        <v>52</v>
      </c>
      <c r="BK60" s="138">
        <v>96</v>
      </c>
      <c r="BL60" s="13">
        <v>36.5</v>
      </c>
      <c r="BM60" s="21">
        <v>16</v>
      </c>
      <c r="BN60" s="16">
        <f t="shared" si="68"/>
        <v>8.25</v>
      </c>
      <c r="BO60" s="16">
        <f t="shared" si="69"/>
        <v>0.15032160000000003</v>
      </c>
      <c r="BP60" s="17">
        <f t="shared" si="70"/>
        <v>8500</v>
      </c>
      <c r="BQ60" s="13" t="str">
        <f>VLOOKUP($AP60,[1]Item!$AL$2:$BX$192,BQ$1,FALSE)</f>
        <v>Writer Convent Premium  Mrp 48</v>
      </c>
      <c r="BR60" s="8" t="str">
        <f t="shared" si="29"/>
        <v>96.00X36.50</v>
      </c>
      <c r="BS60" s="8" t="str">
        <f t="shared" si="30"/>
        <v>Rulling-Double Line-[180 x 240]</v>
      </c>
      <c r="BT60" s="8" t="str">
        <f t="shared" si="31"/>
        <v>Index-[180 x 240]</v>
      </c>
      <c r="BU60" s="76" t="s">
        <v>677</v>
      </c>
      <c r="BV60" s="109">
        <f t="shared" si="32"/>
        <v>0.25</v>
      </c>
      <c r="BW60" s="115" t="str">
        <f t="shared" si="9"/>
        <v>Trident-52gsm-37.80in-(96.00cm)-Reel-Super Line</v>
      </c>
      <c r="BX60" s="115" t="str">
        <f t="shared" si="10"/>
        <v>Trident-52gsm-37.80in-(96.00cm)-Reel-Super Line</v>
      </c>
      <c r="BY60" s="8" t="s">
        <v>541</v>
      </c>
      <c r="BZ60" s="8" t="s">
        <v>540</v>
      </c>
      <c r="CA60" s="115">
        <f t="shared" si="33"/>
        <v>36.5</v>
      </c>
      <c r="CB60" s="115">
        <f t="shared" si="34"/>
        <v>96</v>
      </c>
      <c r="CC60" s="115">
        <f t="shared" si="35"/>
        <v>14.37</v>
      </c>
      <c r="CD60" s="115">
        <f t="shared" si="36"/>
        <v>37.799999999999997</v>
      </c>
      <c r="CE60" s="5" t="s">
        <v>83</v>
      </c>
      <c r="CF60" s="8">
        <f t="shared" si="37"/>
        <v>52</v>
      </c>
      <c r="CG60" s="98" t="str">
        <f t="shared" si="38"/>
        <v>Trident</v>
      </c>
      <c r="CH60" s="99" t="str">
        <f>VLOOKUP(CG60,PaperMaster!$AA$1:$AB$10,2,FALSE)</f>
        <v>Super Line</v>
      </c>
      <c r="CI60" s="115">
        <f t="shared" si="11"/>
        <v>9.1120000000000001</v>
      </c>
      <c r="CJ60" s="115">
        <f t="shared" si="12"/>
        <v>5</v>
      </c>
      <c r="CK60" s="99">
        <v>70</v>
      </c>
      <c r="CL60" s="115" t="s">
        <v>76</v>
      </c>
      <c r="CM60" s="115">
        <v>1.35</v>
      </c>
      <c r="CN60" s="99" t="s">
        <v>576</v>
      </c>
      <c r="CO60" s="116" t="s">
        <v>577</v>
      </c>
      <c r="CP60" s="117" t="s">
        <v>578</v>
      </c>
      <c r="CQ60" s="99" t="s">
        <v>32</v>
      </c>
      <c r="CR60" s="99" t="s">
        <v>32</v>
      </c>
      <c r="CS60" s="99" t="s">
        <v>35</v>
      </c>
      <c r="CT60" s="99" t="s">
        <v>35</v>
      </c>
      <c r="CU60" s="8" t="s">
        <v>73</v>
      </c>
      <c r="CV60" s="8"/>
      <c r="CW60" s="8"/>
      <c r="CX60" s="8" t="str">
        <f t="shared" si="39"/>
        <v>*11103</v>
      </c>
      <c r="CY60" s="8" t="str">
        <f t="shared" si="40"/>
        <v>*06016</v>
      </c>
      <c r="CZ60" s="8" t="str">
        <f>VLOOKUP(BW60,PaperMaster!$AD$2:$BB$200,25,FALSE)</f>
        <v>*00032</v>
      </c>
      <c r="DA60" s="31" t="str">
        <f t="shared" si="41"/>
        <v>*00032</v>
      </c>
      <c r="DB60" s="31" t="str">
        <f t="shared" si="42"/>
        <v>*00006</v>
      </c>
      <c r="DC60" s="119" t="str">
        <f>VLOOKUP(AI60,UFG_Title!$C$3:$AD$49,28,FALSE)</f>
        <v>000266</v>
      </c>
      <c r="DD60" s="119"/>
      <c r="DE60" s="115" t="str">
        <f t="shared" si="43"/>
        <v>Board-260gsm-37.80X28.94in²-(96.00X73.50cm²)-18.35kg-WB</v>
      </c>
      <c r="DF60" s="115" t="str">
        <f t="shared" si="44"/>
        <v>Board-260gsm-37.80X28.94in²-(96.00X73.50cm²)-18.35kg-WB</v>
      </c>
      <c r="DG60" s="8" t="s">
        <v>1128</v>
      </c>
      <c r="DH60" s="8" t="str">
        <f t="shared" si="45"/>
        <v>B</v>
      </c>
      <c r="DI60" s="115">
        <f t="shared" si="46"/>
        <v>96</v>
      </c>
      <c r="DJ60" s="115">
        <f t="shared" si="47"/>
        <v>73.5</v>
      </c>
      <c r="DK60" s="115">
        <f t="shared" si="48"/>
        <v>37.799999999999997</v>
      </c>
      <c r="DL60" s="115">
        <f t="shared" si="49"/>
        <v>28.94</v>
      </c>
      <c r="DM60" s="5" t="s">
        <v>58</v>
      </c>
      <c r="DN60" s="8">
        <f t="shared" si="50"/>
        <v>260</v>
      </c>
      <c r="DO60" s="134" t="str">
        <f t="shared" si="51"/>
        <v>Board</v>
      </c>
      <c r="DP60" s="99" t="str">
        <f t="shared" si="52"/>
        <v>WB</v>
      </c>
      <c r="DQ60" s="115">
        <f t="shared" si="53"/>
        <v>18.350000000000001</v>
      </c>
      <c r="DR60" s="115">
        <f t="shared" si="54"/>
        <v>3</v>
      </c>
      <c r="DS60" s="99">
        <v>70</v>
      </c>
      <c r="DT60" s="115" t="s">
        <v>76</v>
      </c>
      <c r="DU60" s="115">
        <v>1.35</v>
      </c>
      <c r="DV60" s="99" t="s">
        <v>576</v>
      </c>
      <c r="DW60" s="116" t="s">
        <v>577</v>
      </c>
      <c r="DX60" s="117" t="s">
        <v>578</v>
      </c>
      <c r="DY60" s="99" t="s">
        <v>32</v>
      </c>
      <c r="DZ60" s="99" t="s">
        <v>32</v>
      </c>
      <c r="EA60" s="99" t="s">
        <v>35</v>
      </c>
      <c r="EB60" s="99" t="s">
        <v>35</v>
      </c>
      <c r="EC60" t="str">
        <f>VLOOKUP(DE60,PaperMaster!$BH$3:$CF$30,25,FALSE)</f>
        <v>*00006</v>
      </c>
      <c r="ED60" s="13" t="str">
        <f>VLOOKUP($AP60,[1]Item!$AL$2:$BX$192,ED$1,FALSE)</f>
        <v>Premium</v>
      </c>
      <c r="EE60">
        <f t="shared" si="55"/>
        <v>53</v>
      </c>
    </row>
    <row r="61" spans="1:135" x14ac:dyDescent="0.25">
      <c r="A61" s="83">
        <f t="shared" si="17"/>
        <v>59</v>
      </c>
      <c r="B61" s="76" t="s">
        <v>678</v>
      </c>
      <c r="C61" s="8" t="str">
        <f t="shared" si="18"/>
        <v>Writer Convent Premium  Mrp 65 [Single line]-180 page</v>
      </c>
      <c r="D61" s="8" t="str">
        <f t="shared" si="19"/>
        <v>Writer Convent Premium  Mrp 65 [Single line]-180 page</v>
      </c>
      <c r="E61" s="8" t="str">
        <f>VLOOKUP(AS61,DefaltMaster!$U$1:$AB$14,8,FALSE)</f>
        <v>*11103</v>
      </c>
      <c r="F61" s="8" t="str">
        <f>VLOOKUP(AX61,DefaltMaster!$H$1:$J$26,3,FALSE)</f>
        <v>*06016</v>
      </c>
      <c r="G61" s="110">
        <v>0</v>
      </c>
      <c r="H61" s="8">
        <v>0</v>
      </c>
      <c r="I61" s="8">
        <v>1059</v>
      </c>
      <c r="J61" s="8"/>
      <c r="K61" s="8" t="str">
        <f>VLOOKUP(AW61,DefaltMaster!$M$1:$N$60,2,FALSE)</f>
        <v>*05035</v>
      </c>
      <c r="L61" s="5" t="s">
        <v>522</v>
      </c>
      <c r="M61" s="8"/>
      <c r="N61" s="111" t="str">
        <f t="shared" si="20"/>
        <v>Writer Convent Premium  Mrp 65 [Single line]-180 page</v>
      </c>
      <c r="O61" s="111" t="s">
        <v>33</v>
      </c>
      <c r="P61" s="8"/>
      <c r="Q61" s="8" t="s">
        <v>32</v>
      </c>
      <c r="R61" s="8" t="s">
        <v>32</v>
      </c>
      <c r="S61" s="8" t="s">
        <v>32</v>
      </c>
      <c r="T61" s="8" t="s">
        <v>32</v>
      </c>
      <c r="U61" s="8" t="s">
        <v>32</v>
      </c>
      <c r="V61" s="8" t="s">
        <v>32</v>
      </c>
      <c r="W61" s="8" t="s">
        <v>34</v>
      </c>
      <c r="X61" s="76" t="s">
        <v>577</v>
      </c>
      <c r="Y61" s="112" t="s">
        <v>578</v>
      </c>
      <c r="Z61" s="8" t="s">
        <v>32</v>
      </c>
      <c r="AA61" s="8" t="s">
        <v>32</v>
      </c>
      <c r="AB61" s="8" t="s">
        <v>35</v>
      </c>
      <c r="AC61" s="8" t="s">
        <v>35</v>
      </c>
      <c r="AD61" s="113" t="str">
        <f t="shared" si="21"/>
        <v>000059</v>
      </c>
      <c r="AE61" s="113"/>
      <c r="AF61" s="106" t="str">
        <f t="shared" si="22"/>
        <v>Rulling-Single line-[180 x 240]</v>
      </c>
      <c r="AG61" s="106" t="str">
        <f>VLOOKUP(AF61,UFG_Rulling!$C$1:$AD$38,28,FALSE)</f>
        <v>000209</v>
      </c>
      <c r="AH61" s="128" t="str">
        <f t="shared" si="23"/>
        <v>11.250</v>
      </c>
      <c r="AI61" s="114" t="str">
        <f t="shared" si="24"/>
        <v>Writer Convent Premium  Mrp 65 [Title]</v>
      </c>
      <c r="AJ61" s="114" t="str">
        <f>VLOOKUP(AI61,UFG_Title!$C$1:$AD$49,28,FALSE)</f>
        <v>000267</v>
      </c>
      <c r="AK61" s="107" t="str">
        <f t="shared" si="25"/>
        <v>0.125</v>
      </c>
      <c r="AL61" s="122" t="str">
        <f t="shared" si="4"/>
        <v>Index-[180 x 240]</v>
      </c>
      <c r="AM61" s="122" t="str">
        <f>IF(AV61&lt;&gt;"",VLOOKUP(AL61,UFG_Index!$C$1:$AD$17,28,FALSE),"")</f>
        <v>000234</v>
      </c>
      <c r="AN61" s="123" t="str">
        <f t="shared" si="26"/>
        <v>0.250</v>
      </c>
      <c r="AO61" s="129" t="str">
        <f t="shared" si="27"/>
        <v>0.250</v>
      </c>
      <c r="AP61" s="13" t="s">
        <v>424</v>
      </c>
      <c r="AQ61" s="13" t="s">
        <v>424</v>
      </c>
      <c r="AR61" s="13">
        <v>1000</v>
      </c>
      <c r="AS61" s="21" t="s">
        <v>440</v>
      </c>
      <c r="AT61" s="13">
        <v>180</v>
      </c>
      <c r="AU61" s="13">
        <v>4</v>
      </c>
      <c r="AV61" s="13" t="s">
        <v>450</v>
      </c>
      <c r="AW61" s="22" t="s">
        <v>469</v>
      </c>
      <c r="AX61" s="22" t="s">
        <v>470</v>
      </c>
      <c r="AY61" s="13">
        <v>8</v>
      </c>
      <c r="AZ61" s="13">
        <v>40</v>
      </c>
      <c r="BA61" s="13" t="s">
        <v>1246</v>
      </c>
      <c r="BB61" s="13" t="s">
        <v>471</v>
      </c>
      <c r="BC61" s="13" t="s">
        <v>1245</v>
      </c>
      <c r="BD61" s="13">
        <v>260</v>
      </c>
      <c r="BE61" s="14" t="s">
        <v>492</v>
      </c>
      <c r="BF61" s="14">
        <v>8</v>
      </c>
      <c r="BG61" s="15">
        <f t="shared" si="66"/>
        <v>125</v>
      </c>
      <c r="BH61" s="23">
        <f t="shared" si="67"/>
        <v>2.2931999999999998E-2</v>
      </c>
      <c r="BI61" s="13" t="s">
        <v>473</v>
      </c>
      <c r="BJ61" s="139">
        <v>52</v>
      </c>
      <c r="BK61" s="138">
        <v>96</v>
      </c>
      <c r="BL61" s="13">
        <v>36.5</v>
      </c>
      <c r="BM61" s="21">
        <v>16</v>
      </c>
      <c r="BN61" s="16">
        <f t="shared" si="68"/>
        <v>11.25</v>
      </c>
      <c r="BO61" s="16">
        <f t="shared" si="69"/>
        <v>0.20498400000000003</v>
      </c>
      <c r="BP61" s="17">
        <f t="shared" si="70"/>
        <v>11500</v>
      </c>
      <c r="BQ61" s="13" t="str">
        <f>VLOOKUP($AP61,[1]Item!$AL$2:$BX$192,BQ$1,FALSE)</f>
        <v>Writer Convent Premium  Mrp 65</v>
      </c>
      <c r="BR61" s="8" t="str">
        <f t="shared" si="29"/>
        <v>96.00X36.50</v>
      </c>
      <c r="BS61" s="8" t="str">
        <f t="shared" si="30"/>
        <v>Rulling-Single line-[180 x 240]</v>
      </c>
      <c r="BT61" s="8" t="str">
        <f t="shared" si="31"/>
        <v>Index-[180 x 240]</v>
      </c>
      <c r="BU61" s="76" t="s">
        <v>678</v>
      </c>
      <c r="BV61" s="109">
        <f t="shared" si="32"/>
        <v>0.25</v>
      </c>
      <c r="BW61" s="115" t="str">
        <f t="shared" si="9"/>
        <v>Trident-52gsm-37.80in-(96.00cm)-Reel-Super Line</v>
      </c>
      <c r="BX61" s="115" t="str">
        <f t="shared" si="10"/>
        <v>Trident-52gsm-37.80in-(96.00cm)-Reel-Super Line</v>
      </c>
      <c r="BY61" s="8" t="s">
        <v>541</v>
      </c>
      <c r="BZ61" s="8" t="s">
        <v>540</v>
      </c>
      <c r="CA61" s="115">
        <f t="shared" si="33"/>
        <v>36.5</v>
      </c>
      <c r="CB61" s="115">
        <f t="shared" si="34"/>
        <v>96</v>
      </c>
      <c r="CC61" s="115">
        <f t="shared" si="35"/>
        <v>14.37</v>
      </c>
      <c r="CD61" s="115">
        <f t="shared" si="36"/>
        <v>37.799999999999997</v>
      </c>
      <c r="CE61" s="5" t="s">
        <v>83</v>
      </c>
      <c r="CF61" s="8">
        <f t="shared" si="37"/>
        <v>52</v>
      </c>
      <c r="CG61" s="98" t="str">
        <f t="shared" si="38"/>
        <v>Trident</v>
      </c>
      <c r="CH61" s="99" t="str">
        <f>VLOOKUP(CG61,PaperMaster!$AA$1:$AB$10,2,FALSE)</f>
        <v>Super Line</v>
      </c>
      <c r="CI61" s="115">
        <f t="shared" si="11"/>
        <v>9.1120000000000001</v>
      </c>
      <c r="CJ61" s="115">
        <f t="shared" si="12"/>
        <v>5</v>
      </c>
      <c r="CK61" s="99">
        <v>70</v>
      </c>
      <c r="CL61" s="115" t="s">
        <v>76</v>
      </c>
      <c r="CM61" s="115">
        <v>1.35</v>
      </c>
      <c r="CN61" s="99" t="s">
        <v>576</v>
      </c>
      <c r="CO61" s="116" t="s">
        <v>577</v>
      </c>
      <c r="CP61" s="117" t="s">
        <v>578</v>
      </c>
      <c r="CQ61" s="99" t="s">
        <v>32</v>
      </c>
      <c r="CR61" s="99" t="s">
        <v>32</v>
      </c>
      <c r="CS61" s="99" t="s">
        <v>35</v>
      </c>
      <c r="CT61" s="99" t="s">
        <v>35</v>
      </c>
      <c r="CU61" s="8" t="s">
        <v>73</v>
      </c>
      <c r="CV61" s="8"/>
      <c r="CW61" s="8"/>
      <c r="CX61" s="8" t="str">
        <f t="shared" si="39"/>
        <v>*11103</v>
      </c>
      <c r="CY61" s="8" t="str">
        <f t="shared" si="40"/>
        <v>*06016</v>
      </c>
      <c r="CZ61" s="8" t="str">
        <f>VLOOKUP(BW61,PaperMaster!$AD$2:$BB$200,25,FALSE)</f>
        <v>*00032</v>
      </c>
      <c r="DA61" s="31" t="str">
        <f t="shared" si="41"/>
        <v>*00032</v>
      </c>
      <c r="DB61" s="31" t="str">
        <f t="shared" si="42"/>
        <v>*00006</v>
      </c>
      <c r="DC61" s="119" t="str">
        <f>VLOOKUP(AI61,UFG_Title!$C$3:$AD$49,28,FALSE)</f>
        <v>000267</v>
      </c>
      <c r="DD61" s="119"/>
      <c r="DE61" s="115" t="str">
        <f t="shared" si="43"/>
        <v>Board-260gsm-37.80X28.94in²-(96.00X73.50cm²)-18.35kg-WB</v>
      </c>
      <c r="DF61" s="115" t="str">
        <f t="shared" si="44"/>
        <v>Board-260gsm-37.80X28.94in²-(96.00X73.50cm²)-18.35kg-WB</v>
      </c>
      <c r="DG61" s="8" t="s">
        <v>1128</v>
      </c>
      <c r="DH61" s="8" t="str">
        <f t="shared" si="45"/>
        <v>B</v>
      </c>
      <c r="DI61" s="115">
        <f t="shared" si="46"/>
        <v>96</v>
      </c>
      <c r="DJ61" s="115">
        <f t="shared" si="47"/>
        <v>73.5</v>
      </c>
      <c r="DK61" s="115">
        <f t="shared" si="48"/>
        <v>37.799999999999997</v>
      </c>
      <c r="DL61" s="115">
        <f t="shared" si="49"/>
        <v>28.94</v>
      </c>
      <c r="DM61" s="5" t="s">
        <v>58</v>
      </c>
      <c r="DN61" s="8">
        <f t="shared" si="50"/>
        <v>260</v>
      </c>
      <c r="DO61" s="134" t="str">
        <f t="shared" si="51"/>
        <v>Board</v>
      </c>
      <c r="DP61" s="99" t="str">
        <f t="shared" si="52"/>
        <v>WB</v>
      </c>
      <c r="DQ61" s="115">
        <f t="shared" si="53"/>
        <v>18.350000000000001</v>
      </c>
      <c r="DR61" s="115">
        <f t="shared" si="54"/>
        <v>3</v>
      </c>
      <c r="DS61" s="99">
        <v>70</v>
      </c>
      <c r="DT61" s="115" t="s">
        <v>76</v>
      </c>
      <c r="DU61" s="115">
        <v>1.35</v>
      </c>
      <c r="DV61" s="99" t="s">
        <v>576</v>
      </c>
      <c r="DW61" s="116" t="s">
        <v>577</v>
      </c>
      <c r="DX61" s="117" t="s">
        <v>578</v>
      </c>
      <c r="DY61" s="99" t="s">
        <v>32</v>
      </c>
      <c r="DZ61" s="99" t="s">
        <v>32</v>
      </c>
      <c r="EA61" s="99" t="s">
        <v>35</v>
      </c>
      <c r="EB61" s="99" t="s">
        <v>35</v>
      </c>
      <c r="EC61" t="str">
        <f>VLOOKUP(DE61,PaperMaster!$BH$3:$CF$30,25,FALSE)</f>
        <v>*00006</v>
      </c>
      <c r="ED61" s="13" t="str">
        <f>VLOOKUP($AP61,[1]Item!$AL$2:$BX$192,ED$1,FALSE)</f>
        <v>Premium</v>
      </c>
      <c r="EE61">
        <f t="shared" si="55"/>
        <v>53</v>
      </c>
    </row>
    <row r="62" spans="1:135" x14ac:dyDescent="0.25">
      <c r="A62" s="83">
        <f t="shared" si="17"/>
        <v>60</v>
      </c>
      <c r="B62" s="76" t="s">
        <v>679</v>
      </c>
      <c r="C62" s="8" t="str">
        <f t="shared" si="18"/>
        <v>Writer Convent Premium  Mrp 65 [English]-180 page</v>
      </c>
      <c r="D62" s="8" t="str">
        <f t="shared" si="19"/>
        <v>Writer Convent Premium  Mrp 65 [English]-180 page</v>
      </c>
      <c r="E62" s="8" t="str">
        <f>VLOOKUP(AS62,DefaltMaster!$U$1:$AB$14,8,FALSE)</f>
        <v>*11103</v>
      </c>
      <c r="F62" s="8" t="str">
        <f>VLOOKUP(AX62,DefaltMaster!$H$1:$J$26,3,FALSE)</f>
        <v>*06016</v>
      </c>
      <c r="G62" s="110">
        <v>0</v>
      </c>
      <c r="H62" s="8">
        <v>0</v>
      </c>
      <c r="I62" s="8">
        <v>1060</v>
      </c>
      <c r="J62" s="8"/>
      <c r="K62" s="8" t="str">
        <f>VLOOKUP(AW62,DefaltMaster!$M$1:$N$60,2,FALSE)</f>
        <v>*05029</v>
      </c>
      <c r="L62" s="5" t="s">
        <v>522</v>
      </c>
      <c r="M62" s="8"/>
      <c r="N62" s="111" t="str">
        <f t="shared" si="20"/>
        <v>Writer Convent Premium  Mrp 65 [English]-180 page</v>
      </c>
      <c r="O62" s="111" t="s">
        <v>33</v>
      </c>
      <c r="P62" s="8"/>
      <c r="Q62" s="8" t="s">
        <v>32</v>
      </c>
      <c r="R62" s="8" t="s">
        <v>32</v>
      </c>
      <c r="S62" s="8" t="s">
        <v>32</v>
      </c>
      <c r="T62" s="8" t="s">
        <v>32</v>
      </c>
      <c r="U62" s="8" t="s">
        <v>32</v>
      </c>
      <c r="V62" s="8" t="s">
        <v>32</v>
      </c>
      <c r="W62" s="8" t="s">
        <v>34</v>
      </c>
      <c r="X62" s="76" t="s">
        <v>577</v>
      </c>
      <c r="Y62" s="112" t="s">
        <v>578</v>
      </c>
      <c r="Z62" s="8" t="s">
        <v>32</v>
      </c>
      <c r="AA62" s="8" t="s">
        <v>32</v>
      </c>
      <c r="AB62" s="8" t="s">
        <v>35</v>
      </c>
      <c r="AC62" s="8" t="s">
        <v>35</v>
      </c>
      <c r="AD62" s="113" t="str">
        <f t="shared" si="21"/>
        <v>000060</v>
      </c>
      <c r="AE62" s="113"/>
      <c r="AF62" s="106" t="str">
        <f t="shared" si="22"/>
        <v>Rulling-English-[180 x 240]</v>
      </c>
      <c r="AG62" s="106" t="str">
        <f>VLOOKUP(AF62,UFG_Rulling!$C$1:$AD$38,28,FALSE)</f>
        <v>000195</v>
      </c>
      <c r="AH62" s="128" t="str">
        <f t="shared" si="23"/>
        <v>11.250</v>
      </c>
      <c r="AI62" s="114" t="str">
        <f t="shared" si="24"/>
        <v>Writer Convent Premium  Mrp 65 [Title]</v>
      </c>
      <c r="AJ62" s="114" t="str">
        <f>VLOOKUP(AI62,UFG_Title!$C$1:$AD$49,28,FALSE)</f>
        <v>000267</v>
      </c>
      <c r="AK62" s="107" t="str">
        <f t="shared" si="25"/>
        <v>0.125</v>
      </c>
      <c r="AL62" s="122" t="str">
        <f t="shared" si="4"/>
        <v>Index-[180 x 240]</v>
      </c>
      <c r="AM62" s="122" t="str">
        <f>IF(AV62&lt;&gt;"",VLOOKUP(AL62,UFG_Index!$C$1:$AD$17,28,FALSE),"")</f>
        <v>000234</v>
      </c>
      <c r="AN62" s="123" t="str">
        <f t="shared" si="26"/>
        <v>0.250</v>
      </c>
      <c r="AO62" s="129" t="str">
        <f t="shared" si="27"/>
        <v>0.250</v>
      </c>
      <c r="AP62" s="13" t="s">
        <v>424</v>
      </c>
      <c r="AQ62" s="13" t="s">
        <v>424</v>
      </c>
      <c r="AR62" s="13">
        <v>1000</v>
      </c>
      <c r="AS62" s="21" t="s">
        <v>440</v>
      </c>
      <c r="AT62" s="13">
        <v>180</v>
      </c>
      <c r="AU62" s="13">
        <v>4</v>
      </c>
      <c r="AV62" s="13" t="s">
        <v>450</v>
      </c>
      <c r="AW62" s="22" t="s">
        <v>493</v>
      </c>
      <c r="AX62" s="22" t="s">
        <v>470</v>
      </c>
      <c r="AY62" s="13">
        <v>8</v>
      </c>
      <c r="AZ62" s="13">
        <v>40</v>
      </c>
      <c r="BA62" s="13" t="s">
        <v>1246</v>
      </c>
      <c r="BB62" s="13" t="s">
        <v>471</v>
      </c>
      <c r="BC62" s="13" t="s">
        <v>1245</v>
      </c>
      <c r="BD62" s="13">
        <v>260</v>
      </c>
      <c r="BE62" s="14" t="s">
        <v>492</v>
      </c>
      <c r="BF62" s="14">
        <v>8</v>
      </c>
      <c r="BG62" s="15">
        <f t="shared" si="66"/>
        <v>125</v>
      </c>
      <c r="BH62" s="23">
        <f t="shared" si="67"/>
        <v>2.2931999999999998E-2</v>
      </c>
      <c r="BI62" s="13" t="s">
        <v>473</v>
      </c>
      <c r="BJ62" s="139">
        <v>52</v>
      </c>
      <c r="BK62" s="138">
        <v>96</v>
      </c>
      <c r="BL62" s="13">
        <v>36.5</v>
      </c>
      <c r="BM62" s="21">
        <v>16</v>
      </c>
      <c r="BN62" s="16">
        <f t="shared" si="68"/>
        <v>11.25</v>
      </c>
      <c r="BO62" s="16">
        <f t="shared" si="69"/>
        <v>0.20498400000000003</v>
      </c>
      <c r="BP62" s="17">
        <f t="shared" si="70"/>
        <v>11500</v>
      </c>
      <c r="BQ62" s="13" t="str">
        <f>VLOOKUP($AP62,[1]Item!$AL$2:$BX$192,BQ$1,FALSE)</f>
        <v>Writer Convent Premium  Mrp 65</v>
      </c>
      <c r="BR62" s="8" t="str">
        <f t="shared" si="29"/>
        <v>96.00X36.50</v>
      </c>
      <c r="BS62" s="8" t="str">
        <f t="shared" si="30"/>
        <v>Rulling-English-[180 x 240]</v>
      </c>
      <c r="BT62" s="8" t="str">
        <f t="shared" si="31"/>
        <v>Index-[180 x 240]</v>
      </c>
      <c r="BU62" s="76" t="s">
        <v>679</v>
      </c>
      <c r="BV62" s="109">
        <f t="shared" si="32"/>
        <v>0.25</v>
      </c>
      <c r="BW62" s="115" t="str">
        <f t="shared" si="9"/>
        <v>Trident-52gsm-37.80in-(96.00cm)-Reel-Super Line</v>
      </c>
      <c r="BX62" s="115" t="str">
        <f t="shared" si="10"/>
        <v>Trident-52gsm-37.80in-(96.00cm)-Reel-Super Line</v>
      </c>
      <c r="BY62" s="8" t="s">
        <v>541</v>
      </c>
      <c r="BZ62" s="8" t="s">
        <v>540</v>
      </c>
      <c r="CA62" s="115">
        <f t="shared" si="33"/>
        <v>36.5</v>
      </c>
      <c r="CB62" s="115">
        <f t="shared" si="34"/>
        <v>96</v>
      </c>
      <c r="CC62" s="115">
        <f t="shared" si="35"/>
        <v>14.37</v>
      </c>
      <c r="CD62" s="115">
        <f t="shared" si="36"/>
        <v>37.799999999999997</v>
      </c>
      <c r="CE62" s="5" t="s">
        <v>83</v>
      </c>
      <c r="CF62" s="8">
        <f t="shared" si="37"/>
        <v>52</v>
      </c>
      <c r="CG62" s="98" t="str">
        <f t="shared" si="38"/>
        <v>Trident</v>
      </c>
      <c r="CH62" s="99" t="str">
        <f>VLOOKUP(CG62,PaperMaster!$AA$1:$AB$10,2,FALSE)</f>
        <v>Super Line</v>
      </c>
      <c r="CI62" s="115">
        <f t="shared" si="11"/>
        <v>9.1120000000000001</v>
      </c>
      <c r="CJ62" s="115">
        <f t="shared" si="12"/>
        <v>5</v>
      </c>
      <c r="CK62" s="99">
        <v>70</v>
      </c>
      <c r="CL62" s="115" t="s">
        <v>76</v>
      </c>
      <c r="CM62" s="115">
        <v>1.35</v>
      </c>
      <c r="CN62" s="99" t="s">
        <v>576</v>
      </c>
      <c r="CO62" s="116" t="s">
        <v>577</v>
      </c>
      <c r="CP62" s="117" t="s">
        <v>578</v>
      </c>
      <c r="CQ62" s="99" t="s">
        <v>32</v>
      </c>
      <c r="CR62" s="99" t="s">
        <v>32</v>
      </c>
      <c r="CS62" s="99" t="s">
        <v>35</v>
      </c>
      <c r="CT62" s="99" t="s">
        <v>35</v>
      </c>
      <c r="CU62" s="8" t="s">
        <v>73</v>
      </c>
      <c r="CV62" s="8"/>
      <c r="CW62" s="8"/>
      <c r="CX62" s="8" t="str">
        <f t="shared" si="39"/>
        <v>*11103</v>
      </c>
      <c r="CY62" s="8" t="str">
        <f t="shared" si="40"/>
        <v>*06016</v>
      </c>
      <c r="CZ62" s="8" t="str">
        <f>VLOOKUP(BW62,PaperMaster!$AD$2:$BB$200,25,FALSE)</f>
        <v>*00032</v>
      </c>
      <c r="DA62" s="31" t="str">
        <f t="shared" si="41"/>
        <v>*00032</v>
      </c>
      <c r="DB62" s="31" t="str">
        <f t="shared" si="42"/>
        <v>*00006</v>
      </c>
      <c r="DC62" s="119" t="str">
        <f>VLOOKUP(AI62,UFG_Title!$C$3:$AD$49,28,FALSE)</f>
        <v>000267</v>
      </c>
      <c r="DD62" s="119"/>
      <c r="DE62" s="115" t="str">
        <f t="shared" si="43"/>
        <v>Board-260gsm-37.80X28.94in²-(96.00X73.50cm²)-18.35kg-WB</v>
      </c>
      <c r="DF62" s="115" t="str">
        <f t="shared" si="44"/>
        <v>Board-260gsm-37.80X28.94in²-(96.00X73.50cm²)-18.35kg-WB</v>
      </c>
      <c r="DG62" s="8" t="s">
        <v>1128</v>
      </c>
      <c r="DH62" s="8" t="str">
        <f t="shared" si="45"/>
        <v>B</v>
      </c>
      <c r="DI62" s="115">
        <f t="shared" si="46"/>
        <v>96</v>
      </c>
      <c r="DJ62" s="115">
        <f t="shared" si="47"/>
        <v>73.5</v>
      </c>
      <c r="DK62" s="115">
        <f t="shared" si="48"/>
        <v>37.799999999999997</v>
      </c>
      <c r="DL62" s="115">
        <f t="shared" si="49"/>
        <v>28.94</v>
      </c>
      <c r="DM62" s="5" t="s">
        <v>58</v>
      </c>
      <c r="DN62" s="8">
        <f t="shared" si="50"/>
        <v>260</v>
      </c>
      <c r="DO62" s="134" t="str">
        <f t="shared" si="51"/>
        <v>Board</v>
      </c>
      <c r="DP62" s="99" t="str">
        <f t="shared" si="52"/>
        <v>WB</v>
      </c>
      <c r="DQ62" s="115">
        <f t="shared" si="53"/>
        <v>18.350000000000001</v>
      </c>
      <c r="DR62" s="115">
        <f t="shared" si="54"/>
        <v>3</v>
      </c>
      <c r="DS62" s="99">
        <v>70</v>
      </c>
      <c r="DT62" s="115" t="s">
        <v>76</v>
      </c>
      <c r="DU62" s="115">
        <v>1.35</v>
      </c>
      <c r="DV62" s="99" t="s">
        <v>576</v>
      </c>
      <c r="DW62" s="116" t="s">
        <v>577</v>
      </c>
      <c r="DX62" s="117" t="s">
        <v>578</v>
      </c>
      <c r="DY62" s="99" t="s">
        <v>32</v>
      </c>
      <c r="DZ62" s="99" t="s">
        <v>32</v>
      </c>
      <c r="EA62" s="99" t="s">
        <v>35</v>
      </c>
      <c r="EB62" s="99" t="s">
        <v>35</v>
      </c>
      <c r="EC62" t="str">
        <f>VLOOKUP(DE62,PaperMaster!$BH$3:$CF$30,25,FALSE)</f>
        <v>*00006</v>
      </c>
      <c r="ED62" s="13" t="str">
        <f>VLOOKUP($AP62,[1]Item!$AL$2:$BX$192,ED$1,FALSE)</f>
        <v>Premium</v>
      </c>
      <c r="EE62">
        <f t="shared" si="55"/>
        <v>49</v>
      </c>
    </row>
    <row r="63" spans="1:135" x14ac:dyDescent="0.25">
      <c r="A63" s="83">
        <f t="shared" si="17"/>
        <v>61</v>
      </c>
      <c r="B63" s="76" t="s">
        <v>680</v>
      </c>
      <c r="C63" s="8" t="str">
        <f t="shared" si="18"/>
        <v>Writer Convent Premium  Mrp 65 [10 mm Squire (small)]</v>
      </c>
      <c r="D63" s="8" t="str">
        <f t="shared" si="19"/>
        <v>Writer Convent Premium  Mrp 65 [10 mm Squire (small)]</v>
      </c>
      <c r="E63" s="8" t="str">
        <f>VLOOKUP(AS63,DefaltMaster!$U$1:$AB$14,8,FALSE)</f>
        <v>*11103</v>
      </c>
      <c r="F63" s="8" t="str">
        <f>VLOOKUP(AX63,DefaltMaster!$H$1:$J$26,3,FALSE)</f>
        <v>*06016</v>
      </c>
      <c r="G63" s="110">
        <v>0</v>
      </c>
      <c r="H63" s="8">
        <v>0</v>
      </c>
      <c r="I63" s="8">
        <v>1061</v>
      </c>
      <c r="J63" s="8"/>
      <c r="K63" s="8" t="str">
        <f>VLOOKUP(AW63,DefaltMaster!$M$1:$N$60,2,FALSE)</f>
        <v>*05044</v>
      </c>
      <c r="L63" s="5" t="s">
        <v>522</v>
      </c>
      <c r="M63" s="8"/>
      <c r="N63" s="111" t="str">
        <f t="shared" ref="N63:N64" si="74">AP63&amp;" ["&amp;AW63&amp;"]"</f>
        <v>Writer Convent Premium  Mrp 65 [10 mm Squire (small)]</v>
      </c>
      <c r="O63" s="111" t="s">
        <v>33</v>
      </c>
      <c r="P63" s="8"/>
      <c r="Q63" s="8" t="s">
        <v>32</v>
      </c>
      <c r="R63" s="8" t="s">
        <v>32</v>
      </c>
      <c r="S63" s="8" t="s">
        <v>32</v>
      </c>
      <c r="T63" s="8" t="s">
        <v>32</v>
      </c>
      <c r="U63" s="8" t="s">
        <v>32</v>
      </c>
      <c r="V63" s="8" t="s">
        <v>32</v>
      </c>
      <c r="W63" s="8" t="s">
        <v>34</v>
      </c>
      <c r="X63" s="76" t="s">
        <v>577</v>
      </c>
      <c r="Y63" s="112" t="s">
        <v>578</v>
      </c>
      <c r="Z63" s="8" t="s">
        <v>32</v>
      </c>
      <c r="AA63" s="8" t="s">
        <v>32</v>
      </c>
      <c r="AB63" s="8" t="s">
        <v>35</v>
      </c>
      <c r="AC63" s="8" t="s">
        <v>35</v>
      </c>
      <c r="AD63" s="113" t="str">
        <f t="shared" si="21"/>
        <v>000061</v>
      </c>
      <c r="AE63" s="113"/>
      <c r="AF63" s="106" t="str">
        <f t="shared" si="22"/>
        <v>Rulling-10 mm Squire (small)-[180 x 240]</v>
      </c>
      <c r="AG63" s="106" t="str">
        <f>VLOOKUP(AF63,UFG_Rulling!$C$1:$AD$38,28,FALSE)</f>
        <v>000217</v>
      </c>
      <c r="AH63" s="128" t="str">
        <f t="shared" si="23"/>
        <v>11.250</v>
      </c>
      <c r="AI63" s="114" t="str">
        <f t="shared" si="24"/>
        <v>Writer Convent Premium  Mrp 65 [Title]</v>
      </c>
      <c r="AJ63" s="114" t="str">
        <f>VLOOKUP(AI63,UFG_Title!$C$1:$AD$49,28,FALSE)</f>
        <v>000267</v>
      </c>
      <c r="AK63" s="107" t="str">
        <f t="shared" si="25"/>
        <v>0.125</v>
      </c>
      <c r="AL63" s="122" t="str">
        <f t="shared" si="4"/>
        <v>Index-[180 x 240]</v>
      </c>
      <c r="AM63" s="122" t="str">
        <f>IF(AV63&lt;&gt;"",VLOOKUP(AL63,UFG_Index!$C$1:$AD$17,28,FALSE),"")</f>
        <v>000234</v>
      </c>
      <c r="AN63" s="123" t="str">
        <f t="shared" si="26"/>
        <v>0.250</v>
      </c>
      <c r="AO63" s="129" t="str">
        <f t="shared" si="27"/>
        <v>0.250</v>
      </c>
      <c r="AP63" s="13" t="s">
        <v>424</v>
      </c>
      <c r="AQ63" s="13" t="s">
        <v>424</v>
      </c>
      <c r="AR63" s="13">
        <v>1000</v>
      </c>
      <c r="AS63" s="21" t="s">
        <v>440</v>
      </c>
      <c r="AT63" s="13">
        <v>180</v>
      </c>
      <c r="AU63" s="13">
        <v>4</v>
      </c>
      <c r="AV63" s="13" t="s">
        <v>450</v>
      </c>
      <c r="AW63" s="22" t="s">
        <v>1197</v>
      </c>
      <c r="AX63" s="22" t="s">
        <v>470</v>
      </c>
      <c r="AY63" s="13">
        <v>8</v>
      </c>
      <c r="AZ63" s="13">
        <v>40</v>
      </c>
      <c r="BA63" s="13" t="s">
        <v>1246</v>
      </c>
      <c r="BB63" s="13" t="s">
        <v>471</v>
      </c>
      <c r="BC63" s="13" t="s">
        <v>1245</v>
      </c>
      <c r="BD63" s="13">
        <v>260</v>
      </c>
      <c r="BE63" s="14" t="s">
        <v>492</v>
      </c>
      <c r="BF63" s="14">
        <v>8</v>
      </c>
      <c r="BG63" s="15">
        <f t="shared" si="66"/>
        <v>125</v>
      </c>
      <c r="BH63" s="23">
        <f t="shared" si="67"/>
        <v>2.2931999999999998E-2</v>
      </c>
      <c r="BI63" s="13" t="s">
        <v>473</v>
      </c>
      <c r="BJ63" s="139">
        <v>52</v>
      </c>
      <c r="BK63" s="138">
        <v>96</v>
      </c>
      <c r="BL63" s="13">
        <v>36.5</v>
      </c>
      <c r="BM63" s="21">
        <v>16</v>
      </c>
      <c r="BN63" s="16">
        <f t="shared" si="68"/>
        <v>11.25</v>
      </c>
      <c r="BO63" s="16">
        <f t="shared" si="69"/>
        <v>0.20498400000000003</v>
      </c>
      <c r="BP63" s="17">
        <f t="shared" si="70"/>
        <v>11500</v>
      </c>
      <c r="BQ63" s="13" t="str">
        <f>VLOOKUP($AP63,[1]Item!$AL$2:$BX$192,BQ$1,FALSE)</f>
        <v>Writer Convent Premium  Mrp 65</v>
      </c>
      <c r="BR63" s="8" t="str">
        <f t="shared" si="29"/>
        <v>96.00X36.50</v>
      </c>
      <c r="BS63" s="8" t="str">
        <f t="shared" si="30"/>
        <v>Rulling-10 mm Squire (small)-[180 x 240]</v>
      </c>
      <c r="BT63" s="8" t="str">
        <f t="shared" si="31"/>
        <v>Index-[180 x 240]</v>
      </c>
      <c r="BU63" s="76" t="s">
        <v>680</v>
      </c>
      <c r="BV63" s="109">
        <f t="shared" si="32"/>
        <v>0.25</v>
      </c>
      <c r="BW63" s="115" t="str">
        <f t="shared" si="9"/>
        <v>Trident-52gsm-37.80in-(96.00cm)-Reel-Super Line</v>
      </c>
      <c r="BX63" s="115" t="str">
        <f t="shared" si="10"/>
        <v>Trident-52gsm-37.80in-(96.00cm)-Reel-Super Line</v>
      </c>
      <c r="BY63" s="8" t="s">
        <v>541</v>
      </c>
      <c r="BZ63" s="8" t="s">
        <v>540</v>
      </c>
      <c r="CA63" s="115">
        <f t="shared" si="33"/>
        <v>36.5</v>
      </c>
      <c r="CB63" s="115">
        <f t="shared" si="34"/>
        <v>96</v>
      </c>
      <c r="CC63" s="115">
        <f t="shared" si="35"/>
        <v>14.37</v>
      </c>
      <c r="CD63" s="115">
        <f t="shared" si="36"/>
        <v>37.799999999999997</v>
      </c>
      <c r="CE63" s="5" t="s">
        <v>83</v>
      </c>
      <c r="CF63" s="8">
        <f t="shared" si="37"/>
        <v>52</v>
      </c>
      <c r="CG63" s="98" t="str">
        <f t="shared" si="38"/>
        <v>Trident</v>
      </c>
      <c r="CH63" s="99" t="str">
        <f>VLOOKUP(CG63,PaperMaster!$AA$1:$AB$10,2,FALSE)</f>
        <v>Super Line</v>
      </c>
      <c r="CI63" s="115">
        <f t="shared" si="11"/>
        <v>9.1120000000000001</v>
      </c>
      <c r="CJ63" s="115">
        <f t="shared" si="12"/>
        <v>5</v>
      </c>
      <c r="CK63" s="99">
        <v>70</v>
      </c>
      <c r="CL63" s="115" t="s">
        <v>76</v>
      </c>
      <c r="CM63" s="115">
        <v>1.35</v>
      </c>
      <c r="CN63" s="99" t="s">
        <v>576</v>
      </c>
      <c r="CO63" s="116" t="s">
        <v>577</v>
      </c>
      <c r="CP63" s="117" t="s">
        <v>578</v>
      </c>
      <c r="CQ63" s="99" t="s">
        <v>32</v>
      </c>
      <c r="CR63" s="99" t="s">
        <v>32</v>
      </c>
      <c r="CS63" s="99" t="s">
        <v>35</v>
      </c>
      <c r="CT63" s="99" t="s">
        <v>35</v>
      </c>
      <c r="CU63" s="8" t="s">
        <v>73</v>
      </c>
      <c r="CV63" s="8"/>
      <c r="CW63" s="8"/>
      <c r="CX63" s="8" t="str">
        <f t="shared" si="39"/>
        <v>*11103</v>
      </c>
      <c r="CY63" s="8" t="str">
        <f t="shared" si="40"/>
        <v>*06016</v>
      </c>
      <c r="CZ63" s="8" t="str">
        <f>VLOOKUP(BW63,PaperMaster!$AD$2:$BB$200,25,FALSE)</f>
        <v>*00032</v>
      </c>
      <c r="DA63" s="31" t="str">
        <f t="shared" si="41"/>
        <v>*00032</v>
      </c>
      <c r="DB63" s="31" t="str">
        <f t="shared" si="42"/>
        <v>*00006</v>
      </c>
      <c r="DC63" s="119" t="str">
        <f>VLOOKUP(AI63,UFG_Title!$C$3:$AD$49,28,FALSE)</f>
        <v>000267</v>
      </c>
      <c r="DD63" s="119"/>
      <c r="DE63" s="115" t="str">
        <f t="shared" si="43"/>
        <v>Board-260gsm-37.80X28.94in²-(96.00X73.50cm²)-18.35kg-WB</v>
      </c>
      <c r="DF63" s="115" t="str">
        <f t="shared" si="44"/>
        <v>Board-260gsm-37.80X28.94in²-(96.00X73.50cm²)-18.35kg-WB</v>
      </c>
      <c r="DG63" s="8" t="s">
        <v>1128</v>
      </c>
      <c r="DH63" s="8" t="str">
        <f t="shared" si="45"/>
        <v>B</v>
      </c>
      <c r="DI63" s="115">
        <f t="shared" si="46"/>
        <v>96</v>
      </c>
      <c r="DJ63" s="115">
        <f t="shared" si="47"/>
        <v>73.5</v>
      </c>
      <c r="DK63" s="115">
        <f t="shared" si="48"/>
        <v>37.799999999999997</v>
      </c>
      <c r="DL63" s="115">
        <f t="shared" si="49"/>
        <v>28.94</v>
      </c>
      <c r="DM63" s="5" t="s">
        <v>58</v>
      </c>
      <c r="DN63" s="8">
        <f t="shared" si="50"/>
        <v>260</v>
      </c>
      <c r="DO63" s="134" t="str">
        <f t="shared" si="51"/>
        <v>Board</v>
      </c>
      <c r="DP63" s="99" t="str">
        <f t="shared" si="52"/>
        <v>WB</v>
      </c>
      <c r="DQ63" s="115">
        <f t="shared" si="53"/>
        <v>18.350000000000001</v>
      </c>
      <c r="DR63" s="115">
        <f t="shared" si="54"/>
        <v>3</v>
      </c>
      <c r="DS63" s="99">
        <v>70</v>
      </c>
      <c r="DT63" s="115" t="s">
        <v>76</v>
      </c>
      <c r="DU63" s="115">
        <v>1.35</v>
      </c>
      <c r="DV63" s="99" t="s">
        <v>576</v>
      </c>
      <c r="DW63" s="116" t="s">
        <v>577</v>
      </c>
      <c r="DX63" s="117" t="s">
        <v>578</v>
      </c>
      <c r="DY63" s="99" t="s">
        <v>32</v>
      </c>
      <c r="DZ63" s="99" t="s">
        <v>32</v>
      </c>
      <c r="EA63" s="99" t="s">
        <v>35</v>
      </c>
      <c r="EB63" s="99" t="s">
        <v>35</v>
      </c>
      <c r="EC63" t="str">
        <f>VLOOKUP(DE63,PaperMaster!$BH$3:$CF$30,25,FALSE)</f>
        <v>*00006</v>
      </c>
      <c r="ED63" s="13" t="str">
        <f>VLOOKUP($AP63,[1]Item!$AL$2:$BX$192,ED$1,FALSE)</f>
        <v>Premium</v>
      </c>
      <c r="EE63">
        <f t="shared" si="55"/>
        <v>53</v>
      </c>
    </row>
    <row r="64" spans="1:135" x14ac:dyDescent="0.25">
      <c r="A64" s="83">
        <f t="shared" si="17"/>
        <v>62</v>
      </c>
      <c r="B64" s="76" t="s">
        <v>681</v>
      </c>
      <c r="C64" s="8" t="str">
        <f t="shared" si="18"/>
        <v>Writer Convent Premium  Mrp 65 [12 mm Squire ( Medium)]</v>
      </c>
      <c r="D64" s="8" t="str">
        <f t="shared" si="19"/>
        <v>Writer Convent Premium  Mrp 65 [12 mm Squire ( Medium)]</v>
      </c>
      <c r="E64" s="8" t="str">
        <f>VLOOKUP(AS64,DefaltMaster!$U$1:$AB$14,8,FALSE)</f>
        <v>*11103</v>
      </c>
      <c r="F64" s="8" t="str">
        <f>VLOOKUP(AX64,DefaltMaster!$H$1:$J$26,3,FALSE)</f>
        <v>*06016</v>
      </c>
      <c r="G64" s="110">
        <v>0</v>
      </c>
      <c r="H64" s="8">
        <v>0</v>
      </c>
      <c r="I64" s="8">
        <v>1062</v>
      </c>
      <c r="J64" s="8"/>
      <c r="K64" s="8" t="str">
        <f>VLOOKUP(AW64,DefaltMaster!$M$1:$N$60,2,FALSE)</f>
        <v>*05045</v>
      </c>
      <c r="L64" s="5" t="s">
        <v>522</v>
      </c>
      <c r="M64" s="8"/>
      <c r="N64" s="111" t="str">
        <f t="shared" si="74"/>
        <v>Writer Convent Premium  Mrp 65 [12 mm Squire ( Medium)]</v>
      </c>
      <c r="O64" s="111" t="s">
        <v>33</v>
      </c>
      <c r="P64" s="8"/>
      <c r="Q64" s="8" t="s">
        <v>32</v>
      </c>
      <c r="R64" s="8" t="s">
        <v>32</v>
      </c>
      <c r="S64" s="8" t="s">
        <v>32</v>
      </c>
      <c r="T64" s="8" t="s">
        <v>32</v>
      </c>
      <c r="U64" s="8" t="s">
        <v>32</v>
      </c>
      <c r="V64" s="8" t="s">
        <v>32</v>
      </c>
      <c r="W64" s="8" t="s">
        <v>34</v>
      </c>
      <c r="X64" s="76" t="s">
        <v>577</v>
      </c>
      <c r="Y64" s="112" t="s">
        <v>578</v>
      </c>
      <c r="Z64" s="8" t="s">
        <v>32</v>
      </c>
      <c r="AA64" s="8" t="s">
        <v>32</v>
      </c>
      <c r="AB64" s="8" t="s">
        <v>35</v>
      </c>
      <c r="AC64" s="8" t="s">
        <v>35</v>
      </c>
      <c r="AD64" s="113" t="str">
        <f t="shared" si="21"/>
        <v>000062</v>
      </c>
      <c r="AE64" s="113"/>
      <c r="AF64" s="106" t="str">
        <f t="shared" si="22"/>
        <v>Rulling-12 mm Squire ( Medium)-[180 x 240]</v>
      </c>
      <c r="AG64" s="106" t="str">
        <f>VLOOKUP(AF64,UFG_Rulling!$C$1:$AD$38,28,FALSE)</f>
        <v>000218</v>
      </c>
      <c r="AH64" s="128" t="str">
        <f t="shared" si="23"/>
        <v>11.250</v>
      </c>
      <c r="AI64" s="114" t="str">
        <f t="shared" si="24"/>
        <v>Writer Convent Premium  Mrp 65 [Title]</v>
      </c>
      <c r="AJ64" s="114" t="str">
        <f>VLOOKUP(AI64,UFG_Title!$C$1:$AD$49,28,FALSE)</f>
        <v>000267</v>
      </c>
      <c r="AK64" s="107" t="str">
        <f t="shared" si="25"/>
        <v>0.125</v>
      </c>
      <c r="AL64" s="122" t="str">
        <f t="shared" si="4"/>
        <v>Index-[180 x 240]</v>
      </c>
      <c r="AM64" s="122" t="str">
        <f>IF(AV64&lt;&gt;"",VLOOKUP(AL64,UFG_Index!$C$1:$AD$17,28,FALSE),"")</f>
        <v>000234</v>
      </c>
      <c r="AN64" s="123" t="str">
        <f t="shared" si="26"/>
        <v>0.250</v>
      </c>
      <c r="AO64" s="129" t="str">
        <f t="shared" si="27"/>
        <v>0.250</v>
      </c>
      <c r="AP64" s="13" t="s">
        <v>424</v>
      </c>
      <c r="AQ64" s="13" t="s">
        <v>424</v>
      </c>
      <c r="AR64" s="13">
        <v>1000</v>
      </c>
      <c r="AS64" s="21" t="s">
        <v>440</v>
      </c>
      <c r="AT64" s="13">
        <v>180</v>
      </c>
      <c r="AU64" s="13">
        <v>4</v>
      </c>
      <c r="AV64" s="13" t="s">
        <v>450</v>
      </c>
      <c r="AW64" s="22" t="s">
        <v>1198</v>
      </c>
      <c r="AX64" s="22" t="s">
        <v>470</v>
      </c>
      <c r="AY64" s="13">
        <v>8</v>
      </c>
      <c r="AZ64" s="13">
        <v>40</v>
      </c>
      <c r="BA64" s="13" t="s">
        <v>1246</v>
      </c>
      <c r="BB64" s="13" t="s">
        <v>471</v>
      </c>
      <c r="BC64" s="13" t="s">
        <v>1245</v>
      </c>
      <c r="BD64" s="13">
        <v>260</v>
      </c>
      <c r="BE64" s="14" t="s">
        <v>492</v>
      </c>
      <c r="BF64" s="14">
        <v>8</v>
      </c>
      <c r="BG64" s="15">
        <f t="shared" si="66"/>
        <v>125</v>
      </c>
      <c r="BH64" s="23">
        <f t="shared" si="67"/>
        <v>2.2931999999999998E-2</v>
      </c>
      <c r="BI64" s="13" t="s">
        <v>473</v>
      </c>
      <c r="BJ64" s="139">
        <v>52</v>
      </c>
      <c r="BK64" s="138">
        <v>96</v>
      </c>
      <c r="BL64" s="13">
        <v>36.5</v>
      </c>
      <c r="BM64" s="21">
        <v>16</v>
      </c>
      <c r="BN64" s="16">
        <f t="shared" si="68"/>
        <v>11.25</v>
      </c>
      <c r="BO64" s="16">
        <f t="shared" si="69"/>
        <v>0.20498400000000003</v>
      </c>
      <c r="BP64" s="17">
        <f t="shared" si="70"/>
        <v>11500</v>
      </c>
      <c r="BQ64" s="13" t="str">
        <f>VLOOKUP($AP64,[1]Item!$AL$2:$BX$192,BQ$1,FALSE)</f>
        <v>Writer Convent Premium  Mrp 65</v>
      </c>
      <c r="BR64" s="8" t="str">
        <f t="shared" si="29"/>
        <v>96.00X36.50</v>
      </c>
      <c r="BS64" s="8" t="str">
        <f t="shared" si="30"/>
        <v>Rulling-12 mm Squire ( Medium)-[180 x 240]</v>
      </c>
      <c r="BT64" s="8" t="str">
        <f t="shared" si="31"/>
        <v>Index-[180 x 240]</v>
      </c>
      <c r="BU64" s="76" t="s">
        <v>681</v>
      </c>
      <c r="BV64" s="109">
        <f t="shared" si="32"/>
        <v>0.25</v>
      </c>
      <c r="BW64" s="115" t="str">
        <f t="shared" si="9"/>
        <v>Trident-52gsm-37.80in-(96.00cm)-Reel-Super Line</v>
      </c>
      <c r="BX64" s="115" t="str">
        <f t="shared" si="10"/>
        <v>Trident-52gsm-37.80in-(96.00cm)-Reel-Super Line</v>
      </c>
      <c r="BY64" s="8" t="s">
        <v>541</v>
      </c>
      <c r="BZ64" s="8" t="s">
        <v>540</v>
      </c>
      <c r="CA64" s="115">
        <f t="shared" si="33"/>
        <v>36.5</v>
      </c>
      <c r="CB64" s="115">
        <f t="shared" si="34"/>
        <v>96</v>
      </c>
      <c r="CC64" s="115">
        <f t="shared" si="35"/>
        <v>14.37</v>
      </c>
      <c r="CD64" s="115">
        <f t="shared" si="36"/>
        <v>37.799999999999997</v>
      </c>
      <c r="CE64" s="5" t="s">
        <v>83</v>
      </c>
      <c r="CF64" s="8">
        <f t="shared" si="37"/>
        <v>52</v>
      </c>
      <c r="CG64" s="98" t="str">
        <f t="shared" si="38"/>
        <v>Trident</v>
      </c>
      <c r="CH64" s="99" t="str">
        <f>VLOOKUP(CG64,PaperMaster!$AA$1:$AB$10,2,FALSE)</f>
        <v>Super Line</v>
      </c>
      <c r="CI64" s="115">
        <f t="shared" si="11"/>
        <v>9.1120000000000001</v>
      </c>
      <c r="CJ64" s="115">
        <f t="shared" si="12"/>
        <v>5</v>
      </c>
      <c r="CK64" s="99">
        <v>70</v>
      </c>
      <c r="CL64" s="115" t="s">
        <v>76</v>
      </c>
      <c r="CM64" s="115">
        <v>1.35</v>
      </c>
      <c r="CN64" s="99" t="s">
        <v>576</v>
      </c>
      <c r="CO64" s="116" t="s">
        <v>577</v>
      </c>
      <c r="CP64" s="117" t="s">
        <v>578</v>
      </c>
      <c r="CQ64" s="99" t="s">
        <v>32</v>
      </c>
      <c r="CR64" s="99" t="s">
        <v>32</v>
      </c>
      <c r="CS64" s="99" t="s">
        <v>35</v>
      </c>
      <c r="CT64" s="99" t="s">
        <v>35</v>
      </c>
      <c r="CU64" s="8" t="s">
        <v>73</v>
      </c>
      <c r="CV64" s="8"/>
      <c r="CW64" s="8"/>
      <c r="CX64" s="8" t="str">
        <f t="shared" si="39"/>
        <v>*11103</v>
      </c>
      <c r="CY64" s="8" t="str">
        <f t="shared" si="40"/>
        <v>*06016</v>
      </c>
      <c r="CZ64" s="8" t="str">
        <f>VLOOKUP(BW64,PaperMaster!$AD$2:$BB$200,25,FALSE)</f>
        <v>*00032</v>
      </c>
      <c r="DA64" s="31" t="str">
        <f t="shared" si="41"/>
        <v>*00032</v>
      </c>
      <c r="DB64" s="31" t="str">
        <f t="shared" si="42"/>
        <v>*00006</v>
      </c>
      <c r="DC64" s="119" t="str">
        <f>VLOOKUP(AI64,UFG_Title!$C$3:$AD$49,28,FALSE)</f>
        <v>000267</v>
      </c>
      <c r="DD64" s="119"/>
      <c r="DE64" s="115" t="str">
        <f t="shared" si="43"/>
        <v>Board-260gsm-37.80X28.94in²-(96.00X73.50cm²)-18.35kg-WB</v>
      </c>
      <c r="DF64" s="115" t="str">
        <f t="shared" si="44"/>
        <v>Board-260gsm-37.80X28.94in²-(96.00X73.50cm²)-18.35kg-WB</v>
      </c>
      <c r="DG64" s="8" t="s">
        <v>1128</v>
      </c>
      <c r="DH64" s="8" t="str">
        <f t="shared" si="45"/>
        <v>B</v>
      </c>
      <c r="DI64" s="115">
        <f t="shared" si="46"/>
        <v>96</v>
      </c>
      <c r="DJ64" s="115">
        <f t="shared" si="47"/>
        <v>73.5</v>
      </c>
      <c r="DK64" s="115">
        <f t="shared" si="48"/>
        <v>37.799999999999997</v>
      </c>
      <c r="DL64" s="115">
        <f t="shared" si="49"/>
        <v>28.94</v>
      </c>
      <c r="DM64" s="5" t="s">
        <v>58</v>
      </c>
      <c r="DN64" s="8">
        <f t="shared" si="50"/>
        <v>260</v>
      </c>
      <c r="DO64" s="134" t="str">
        <f t="shared" si="51"/>
        <v>Board</v>
      </c>
      <c r="DP64" s="99" t="str">
        <f t="shared" si="52"/>
        <v>WB</v>
      </c>
      <c r="DQ64" s="115">
        <f t="shared" si="53"/>
        <v>18.350000000000001</v>
      </c>
      <c r="DR64" s="115">
        <f t="shared" si="54"/>
        <v>3</v>
      </c>
      <c r="DS64" s="99">
        <v>70</v>
      </c>
      <c r="DT64" s="115" t="s">
        <v>76</v>
      </c>
      <c r="DU64" s="115">
        <v>1.35</v>
      </c>
      <c r="DV64" s="99" t="s">
        <v>576</v>
      </c>
      <c r="DW64" s="116" t="s">
        <v>577</v>
      </c>
      <c r="DX64" s="117" t="s">
        <v>578</v>
      </c>
      <c r="DY64" s="99" t="s">
        <v>32</v>
      </c>
      <c r="DZ64" s="99" t="s">
        <v>32</v>
      </c>
      <c r="EA64" s="99" t="s">
        <v>35</v>
      </c>
      <c r="EB64" s="99" t="s">
        <v>35</v>
      </c>
      <c r="EC64" t="str">
        <f>VLOOKUP(DE64,PaperMaster!$BH$3:$CF$30,25,FALSE)</f>
        <v>*00006</v>
      </c>
      <c r="ED64" s="13" t="str">
        <f>VLOOKUP($AP64,[1]Item!$AL$2:$BX$192,ED$1,FALSE)</f>
        <v>Premium</v>
      </c>
      <c r="EE64">
        <f t="shared" si="55"/>
        <v>55</v>
      </c>
    </row>
    <row r="65" spans="1:135" x14ac:dyDescent="0.25">
      <c r="A65" s="83">
        <f t="shared" si="17"/>
        <v>63</v>
      </c>
      <c r="B65" s="76" t="s">
        <v>682</v>
      </c>
      <c r="C65" s="8" t="str">
        <f t="shared" si="18"/>
        <v>Writer Convent Premium  Mrp 65 [18 mm Squire (Big)]-180 page</v>
      </c>
      <c r="D65" s="8" t="str">
        <f t="shared" si="19"/>
        <v>Writer Convent Premium  Mrp 65 [18 mm Squire (Big)]-180 page</v>
      </c>
      <c r="E65" s="8" t="str">
        <f>VLOOKUP(AS65,DefaltMaster!$U$1:$AB$14,8,FALSE)</f>
        <v>*11103</v>
      </c>
      <c r="F65" s="8" t="str">
        <f>VLOOKUP(AX65,DefaltMaster!$H$1:$J$26,3,FALSE)</f>
        <v>*06016</v>
      </c>
      <c r="G65" s="110">
        <v>0</v>
      </c>
      <c r="H65" s="8">
        <v>0</v>
      </c>
      <c r="I65" s="8">
        <v>1063</v>
      </c>
      <c r="J65" s="8"/>
      <c r="K65" s="8" t="str">
        <f>VLOOKUP(AW65,DefaltMaster!$M$1:$N$60,2,FALSE)</f>
        <v>*05046</v>
      </c>
      <c r="L65" s="5" t="s">
        <v>522</v>
      </c>
      <c r="M65" s="8"/>
      <c r="N65" s="111" t="str">
        <f t="shared" si="20"/>
        <v>Writer Convent Premium  Mrp 65 [18 mm Squire (Big)]-180 page</v>
      </c>
      <c r="O65" s="111" t="s">
        <v>33</v>
      </c>
      <c r="P65" s="8"/>
      <c r="Q65" s="8" t="s">
        <v>32</v>
      </c>
      <c r="R65" s="8" t="s">
        <v>32</v>
      </c>
      <c r="S65" s="8" t="s">
        <v>32</v>
      </c>
      <c r="T65" s="8" t="s">
        <v>32</v>
      </c>
      <c r="U65" s="8" t="s">
        <v>32</v>
      </c>
      <c r="V65" s="8" t="s">
        <v>32</v>
      </c>
      <c r="W65" s="8" t="s">
        <v>34</v>
      </c>
      <c r="X65" s="76" t="s">
        <v>577</v>
      </c>
      <c r="Y65" s="112" t="s">
        <v>578</v>
      </c>
      <c r="Z65" s="8" t="s">
        <v>32</v>
      </c>
      <c r="AA65" s="8" t="s">
        <v>32</v>
      </c>
      <c r="AB65" s="8" t="s">
        <v>35</v>
      </c>
      <c r="AC65" s="8" t="s">
        <v>35</v>
      </c>
      <c r="AD65" s="113" t="str">
        <f t="shared" si="21"/>
        <v>000063</v>
      </c>
      <c r="AE65" s="113"/>
      <c r="AF65" s="106" t="str">
        <f t="shared" si="22"/>
        <v>Rulling-18 mm Squire (Big)-[180 x 240]</v>
      </c>
      <c r="AG65" s="106" t="str">
        <f>VLOOKUP(AF65,UFG_Rulling!$C$1:$AD$38,28,FALSE)</f>
        <v>000219</v>
      </c>
      <c r="AH65" s="128" t="str">
        <f t="shared" si="23"/>
        <v>11.250</v>
      </c>
      <c r="AI65" s="114" t="str">
        <f t="shared" si="24"/>
        <v>Writer Convent Premium  Mrp 65 [Title]</v>
      </c>
      <c r="AJ65" s="114" t="str">
        <f>VLOOKUP(AI65,UFG_Title!$C$1:$AD$49,28,FALSE)</f>
        <v>000267</v>
      </c>
      <c r="AK65" s="107" t="str">
        <f t="shared" si="25"/>
        <v>0.125</v>
      </c>
      <c r="AL65" s="122" t="str">
        <f t="shared" si="4"/>
        <v>Index-[180 x 240]</v>
      </c>
      <c r="AM65" s="122" t="str">
        <f>IF(AV65&lt;&gt;"",VLOOKUP(AL65,UFG_Index!$C$1:$AD$17,28,FALSE),"")</f>
        <v>000234</v>
      </c>
      <c r="AN65" s="123" t="str">
        <f t="shared" si="26"/>
        <v>0.250</v>
      </c>
      <c r="AO65" s="129" t="str">
        <f t="shared" si="27"/>
        <v>0.250</v>
      </c>
      <c r="AP65" s="13" t="s">
        <v>424</v>
      </c>
      <c r="AQ65" s="13" t="s">
        <v>424</v>
      </c>
      <c r="AR65" s="13">
        <v>1000</v>
      </c>
      <c r="AS65" s="21" t="s">
        <v>440</v>
      </c>
      <c r="AT65" s="13">
        <v>180</v>
      </c>
      <c r="AU65" s="13">
        <v>4</v>
      </c>
      <c r="AV65" s="13" t="s">
        <v>450</v>
      </c>
      <c r="AW65" s="22" t="s">
        <v>1199</v>
      </c>
      <c r="AX65" s="22" t="s">
        <v>470</v>
      </c>
      <c r="AY65" s="13">
        <v>8</v>
      </c>
      <c r="AZ65" s="13">
        <v>40</v>
      </c>
      <c r="BA65" s="13" t="s">
        <v>1246</v>
      </c>
      <c r="BB65" s="13" t="s">
        <v>471</v>
      </c>
      <c r="BC65" s="13" t="s">
        <v>1245</v>
      </c>
      <c r="BD65" s="13">
        <v>260</v>
      </c>
      <c r="BE65" s="14" t="s">
        <v>492</v>
      </c>
      <c r="BF65" s="14">
        <v>8</v>
      </c>
      <c r="BG65" s="15">
        <f t="shared" si="66"/>
        <v>125</v>
      </c>
      <c r="BH65" s="23">
        <f t="shared" si="67"/>
        <v>2.2931999999999998E-2</v>
      </c>
      <c r="BI65" s="13" t="s">
        <v>473</v>
      </c>
      <c r="BJ65" s="139">
        <v>52</v>
      </c>
      <c r="BK65" s="138">
        <v>96</v>
      </c>
      <c r="BL65" s="13">
        <v>36.5</v>
      </c>
      <c r="BM65" s="21">
        <v>16</v>
      </c>
      <c r="BN65" s="16">
        <f t="shared" si="68"/>
        <v>11.25</v>
      </c>
      <c r="BO65" s="16">
        <f t="shared" si="69"/>
        <v>0.20498400000000003</v>
      </c>
      <c r="BP65" s="17">
        <f t="shared" si="70"/>
        <v>11500</v>
      </c>
      <c r="BQ65" s="13" t="str">
        <f>VLOOKUP($AP65,[1]Item!$AL$2:$BX$192,BQ$1,FALSE)</f>
        <v>Writer Convent Premium  Mrp 65</v>
      </c>
      <c r="BR65" s="8" t="str">
        <f t="shared" si="29"/>
        <v>96.00X36.50</v>
      </c>
      <c r="BS65" s="8" t="str">
        <f t="shared" si="30"/>
        <v>Rulling-18 mm Squire (Big)-[180 x 240]</v>
      </c>
      <c r="BT65" s="8" t="str">
        <f t="shared" si="31"/>
        <v>Index-[180 x 240]</v>
      </c>
      <c r="BU65" s="76" t="s">
        <v>682</v>
      </c>
      <c r="BV65" s="109">
        <f t="shared" si="32"/>
        <v>0.25</v>
      </c>
      <c r="BW65" s="115" t="str">
        <f t="shared" si="9"/>
        <v>Trident-52gsm-37.80in-(96.00cm)-Reel-Super Line</v>
      </c>
      <c r="BX65" s="115" t="str">
        <f t="shared" si="10"/>
        <v>Trident-52gsm-37.80in-(96.00cm)-Reel-Super Line</v>
      </c>
      <c r="BY65" s="8" t="s">
        <v>541</v>
      </c>
      <c r="BZ65" s="8" t="s">
        <v>540</v>
      </c>
      <c r="CA65" s="115">
        <f t="shared" si="33"/>
        <v>36.5</v>
      </c>
      <c r="CB65" s="115">
        <f t="shared" si="34"/>
        <v>96</v>
      </c>
      <c r="CC65" s="115">
        <f t="shared" si="35"/>
        <v>14.37</v>
      </c>
      <c r="CD65" s="115">
        <f t="shared" si="36"/>
        <v>37.799999999999997</v>
      </c>
      <c r="CE65" s="5" t="s">
        <v>83</v>
      </c>
      <c r="CF65" s="8">
        <f t="shared" si="37"/>
        <v>52</v>
      </c>
      <c r="CG65" s="98" t="str">
        <f t="shared" si="38"/>
        <v>Trident</v>
      </c>
      <c r="CH65" s="99" t="str">
        <f>VLOOKUP(CG65,PaperMaster!$AA$1:$AB$10,2,FALSE)</f>
        <v>Super Line</v>
      </c>
      <c r="CI65" s="115">
        <f t="shared" si="11"/>
        <v>9.1120000000000001</v>
      </c>
      <c r="CJ65" s="115">
        <f t="shared" si="12"/>
        <v>5</v>
      </c>
      <c r="CK65" s="99">
        <v>70</v>
      </c>
      <c r="CL65" s="115" t="s">
        <v>76</v>
      </c>
      <c r="CM65" s="115">
        <v>1.35</v>
      </c>
      <c r="CN65" s="99" t="s">
        <v>576</v>
      </c>
      <c r="CO65" s="116" t="s">
        <v>577</v>
      </c>
      <c r="CP65" s="117" t="s">
        <v>578</v>
      </c>
      <c r="CQ65" s="99" t="s">
        <v>32</v>
      </c>
      <c r="CR65" s="99" t="s">
        <v>32</v>
      </c>
      <c r="CS65" s="99" t="s">
        <v>35</v>
      </c>
      <c r="CT65" s="99" t="s">
        <v>35</v>
      </c>
      <c r="CU65" s="8" t="s">
        <v>73</v>
      </c>
      <c r="CV65" s="8"/>
      <c r="CW65" s="8"/>
      <c r="CX65" s="8" t="str">
        <f t="shared" si="39"/>
        <v>*11103</v>
      </c>
      <c r="CY65" s="8" t="str">
        <f t="shared" si="40"/>
        <v>*06016</v>
      </c>
      <c r="CZ65" s="8" t="str">
        <f>VLOOKUP(BW65,PaperMaster!$AD$2:$BB$200,25,FALSE)</f>
        <v>*00032</v>
      </c>
      <c r="DA65" s="31" t="str">
        <f t="shared" si="41"/>
        <v>*00032</v>
      </c>
      <c r="DB65" s="31" t="str">
        <f t="shared" si="42"/>
        <v>*00006</v>
      </c>
      <c r="DC65" s="119" t="str">
        <f>VLOOKUP(AI65,UFG_Title!$C$3:$AD$49,28,FALSE)</f>
        <v>000267</v>
      </c>
      <c r="DD65" s="119"/>
      <c r="DE65" s="115" t="str">
        <f t="shared" si="43"/>
        <v>Board-260gsm-37.80X28.94in²-(96.00X73.50cm²)-18.35kg-WB</v>
      </c>
      <c r="DF65" s="115" t="str">
        <f t="shared" si="44"/>
        <v>Board-260gsm-37.80X28.94in²-(96.00X73.50cm²)-18.35kg-WB</v>
      </c>
      <c r="DG65" s="8" t="s">
        <v>1128</v>
      </c>
      <c r="DH65" s="8" t="str">
        <f t="shared" si="45"/>
        <v>B</v>
      </c>
      <c r="DI65" s="115">
        <f t="shared" si="46"/>
        <v>96</v>
      </c>
      <c r="DJ65" s="115">
        <f t="shared" si="47"/>
        <v>73.5</v>
      </c>
      <c r="DK65" s="115">
        <f t="shared" si="48"/>
        <v>37.799999999999997</v>
      </c>
      <c r="DL65" s="115">
        <f t="shared" si="49"/>
        <v>28.94</v>
      </c>
      <c r="DM65" s="5" t="s">
        <v>58</v>
      </c>
      <c r="DN65" s="8">
        <f t="shared" si="50"/>
        <v>260</v>
      </c>
      <c r="DO65" s="134" t="str">
        <f t="shared" si="51"/>
        <v>Board</v>
      </c>
      <c r="DP65" s="99" t="str">
        <f t="shared" si="52"/>
        <v>WB</v>
      </c>
      <c r="DQ65" s="115">
        <f t="shared" si="53"/>
        <v>18.350000000000001</v>
      </c>
      <c r="DR65" s="115">
        <f t="shared" si="54"/>
        <v>3</v>
      </c>
      <c r="DS65" s="99">
        <v>70</v>
      </c>
      <c r="DT65" s="115" t="s">
        <v>76</v>
      </c>
      <c r="DU65" s="115">
        <v>1.35</v>
      </c>
      <c r="DV65" s="99" t="s">
        <v>576</v>
      </c>
      <c r="DW65" s="116" t="s">
        <v>577</v>
      </c>
      <c r="DX65" s="117" t="s">
        <v>578</v>
      </c>
      <c r="DY65" s="99" t="s">
        <v>32</v>
      </c>
      <c r="DZ65" s="99" t="s">
        <v>32</v>
      </c>
      <c r="EA65" s="99" t="s">
        <v>35</v>
      </c>
      <c r="EB65" s="99" t="s">
        <v>35</v>
      </c>
      <c r="EC65" t="str">
        <f>VLOOKUP(DE65,PaperMaster!$BH$3:$CF$30,25,FALSE)</f>
        <v>*00006</v>
      </c>
      <c r="ED65" s="13" t="str">
        <f>VLOOKUP($AP65,[1]Item!$AL$2:$BX$192,ED$1,FALSE)</f>
        <v>Premium</v>
      </c>
      <c r="EE65">
        <f t="shared" si="55"/>
        <v>60</v>
      </c>
    </row>
    <row r="66" spans="1:135" x14ac:dyDescent="0.25">
      <c r="A66" s="83">
        <f t="shared" si="17"/>
        <v>64</v>
      </c>
      <c r="B66" s="76" t="s">
        <v>683</v>
      </c>
      <c r="C66" s="8" t="str">
        <f t="shared" si="18"/>
        <v>Writer Convent Premium  Mrp 65 [Hindi /Geometry]-180 page</v>
      </c>
      <c r="D66" s="8" t="str">
        <f t="shared" si="19"/>
        <v>Writer Convent Premium  Mrp 65 [Hindi /Geometry]-180 page</v>
      </c>
      <c r="E66" s="8" t="str">
        <f>VLOOKUP(AS66,DefaltMaster!$U$1:$AB$14,8,FALSE)</f>
        <v>*11103</v>
      </c>
      <c r="F66" s="8" t="str">
        <f>VLOOKUP(AX66,DefaltMaster!$H$1:$J$26,3,FALSE)</f>
        <v>*06016</v>
      </c>
      <c r="G66" s="110">
        <v>0</v>
      </c>
      <c r="H66" s="8">
        <v>0</v>
      </c>
      <c r="I66" s="8">
        <v>1064</v>
      </c>
      <c r="J66" s="8"/>
      <c r="K66" s="8" t="str">
        <f>VLOOKUP(AW66,DefaltMaster!$M$1:$N$60,2,FALSE)</f>
        <v>*05033</v>
      </c>
      <c r="L66" s="5" t="s">
        <v>522</v>
      </c>
      <c r="M66" s="8"/>
      <c r="N66" s="111" t="str">
        <f t="shared" si="20"/>
        <v>Writer Convent Premium  Mrp 65 [Hindi /Geometry]-180 page</v>
      </c>
      <c r="O66" s="111" t="s">
        <v>33</v>
      </c>
      <c r="P66" s="8"/>
      <c r="Q66" s="8" t="s">
        <v>32</v>
      </c>
      <c r="R66" s="8" t="s">
        <v>32</v>
      </c>
      <c r="S66" s="8" t="s">
        <v>32</v>
      </c>
      <c r="T66" s="8" t="s">
        <v>32</v>
      </c>
      <c r="U66" s="8" t="s">
        <v>32</v>
      </c>
      <c r="V66" s="8" t="s">
        <v>32</v>
      </c>
      <c r="W66" s="8" t="s">
        <v>34</v>
      </c>
      <c r="X66" s="76" t="s">
        <v>577</v>
      </c>
      <c r="Y66" s="112" t="s">
        <v>578</v>
      </c>
      <c r="Z66" s="8" t="s">
        <v>32</v>
      </c>
      <c r="AA66" s="8" t="s">
        <v>32</v>
      </c>
      <c r="AB66" s="8" t="s">
        <v>35</v>
      </c>
      <c r="AC66" s="8" t="s">
        <v>35</v>
      </c>
      <c r="AD66" s="113" t="str">
        <f t="shared" si="21"/>
        <v>000064</v>
      </c>
      <c r="AE66" s="113"/>
      <c r="AF66" s="106" t="str">
        <f t="shared" si="22"/>
        <v>Rulling-Hindi /Geometry-[180 x 240]</v>
      </c>
      <c r="AG66" s="106" t="str">
        <f>VLOOKUP(AF66,UFG_Rulling!$C$1:$AD$38,28,FALSE)</f>
        <v>000198</v>
      </c>
      <c r="AH66" s="128" t="str">
        <f t="shared" si="23"/>
        <v>11.250</v>
      </c>
      <c r="AI66" s="114" t="str">
        <f t="shared" si="24"/>
        <v>Writer Convent Premium  Mrp 65 [Title]</v>
      </c>
      <c r="AJ66" s="114" t="str">
        <f>VLOOKUP(AI66,UFG_Title!$C$1:$AD$49,28,FALSE)</f>
        <v>000267</v>
      </c>
      <c r="AK66" s="107" t="str">
        <f t="shared" si="25"/>
        <v>0.125</v>
      </c>
      <c r="AL66" s="122" t="str">
        <f t="shared" si="4"/>
        <v>Index-[180 x 240]</v>
      </c>
      <c r="AM66" s="122" t="str">
        <f>IF(AV66&lt;&gt;"",VLOOKUP(AL66,UFG_Index!$C$1:$AD$17,28,FALSE),"")</f>
        <v>000234</v>
      </c>
      <c r="AN66" s="123" t="str">
        <f t="shared" si="26"/>
        <v>0.250</v>
      </c>
      <c r="AO66" s="129" t="str">
        <f t="shared" si="27"/>
        <v>0.250</v>
      </c>
      <c r="AP66" s="13" t="s">
        <v>424</v>
      </c>
      <c r="AQ66" s="13" t="s">
        <v>424</v>
      </c>
      <c r="AR66" s="13">
        <v>1000</v>
      </c>
      <c r="AS66" s="21" t="s">
        <v>440</v>
      </c>
      <c r="AT66" s="13">
        <v>180</v>
      </c>
      <c r="AU66" s="13">
        <v>4</v>
      </c>
      <c r="AV66" s="13" t="s">
        <v>450</v>
      </c>
      <c r="AW66" s="22" t="s">
        <v>511</v>
      </c>
      <c r="AX66" s="22" t="s">
        <v>470</v>
      </c>
      <c r="AY66" s="13">
        <v>8</v>
      </c>
      <c r="AZ66" s="13">
        <v>40</v>
      </c>
      <c r="BA66" s="13" t="s">
        <v>1246</v>
      </c>
      <c r="BB66" s="13" t="s">
        <v>471</v>
      </c>
      <c r="BC66" s="13" t="s">
        <v>1245</v>
      </c>
      <c r="BD66" s="13">
        <v>260</v>
      </c>
      <c r="BE66" s="14" t="s">
        <v>492</v>
      </c>
      <c r="BF66" s="14">
        <v>8</v>
      </c>
      <c r="BG66" s="15">
        <f t="shared" si="66"/>
        <v>125</v>
      </c>
      <c r="BH66" s="23">
        <f t="shared" si="67"/>
        <v>2.2931999999999998E-2</v>
      </c>
      <c r="BI66" s="13" t="s">
        <v>473</v>
      </c>
      <c r="BJ66" s="139">
        <v>52</v>
      </c>
      <c r="BK66" s="138">
        <v>96</v>
      </c>
      <c r="BL66" s="13">
        <v>36.5</v>
      </c>
      <c r="BM66" s="21">
        <v>16</v>
      </c>
      <c r="BN66" s="16">
        <f t="shared" si="68"/>
        <v>11.25</v>
      </c>
      <c r="BO66" s="16">
        <f t="shared" si="69"/>
        <v>0.20498400000000003</v>
      </c>
      <c r="BP66" s="17">
        <f t="shared" si="70"/>
        <v>11500</v>
      </c>
      <c r="BQ66" s="13" t="str">
        <f>VLOOKUP($AP66,[1]Item!$AL$2:$BX$192,BQ$1,FALSE)</f>
        <v>Writer Convent Premium  Mrp 65</v>
      </c>
      <c r="BR66" s="8" t="str">
        <f t="shared" si="29"/>
        <v>96.00X36.50</v>
      </c>
      <c r="BS66" s="8" t="str">
        <f t="shared" si="30"/>
        <v>Rulling-Hindi /Geometry-[180 x 240]</v>
      </c>
      <c r="BT66" s="8" t="str">
        <f t="shared" si="31"/>
        <v>Index-[180 x 240]</v>
      </c>
      <c r="BU66" s="76" t="s">
        <v>683</v>
      </c>
      <c r="BV66" s="109">
        <f t="shared" si="32"/>
        <v>0.25</v>
      </c>
      <c r="BW66" s="115" t="str">
        <f t="shared" si="9"/>
        <v>Trident-52gsm-37.80in-(96.00cm)-Reel-Super Line</v>
      </c>
      <c r="BX66" s="115" t="str">
        <f t="shared" si="10"/>
        <v>Trident-52gsm-37.80in-(96.00cm)-Reel-Super Line</v>
      </c>
      <c r="BY66" s="8" t="s">
        <v>541</v>
      </c>
      <c r="BZ66" s="8" t="s">
        <v>540</v>
      </c>
      <c r="CA66" s="115">
        <f t="shared" si="33"/>
        <v>36.5</v>
      </c>
      <c r="CB66" s="115">
        <f t="shared" si="34"/>
        <v>96</v>
      </c>
      <c r="CC66" s="115">
        <f t="shared" si="35"/>
        <v>14.37</v>
      </c>
      <c r="CD66" s="115">
        <f t="shared" si="36"/>
        <v>37.799999999999997</v>
      </c>
      <c r="CE66" s="5" t="s">
        <v>83</v>
      </c>
      <c r="CF66" s="8">
        <f t="shared" si="37"/>
        <v>52</v>
      </c>
      <c r="CG66" s="98" t="str">
        <f t="shared" si="38"/>
        <v>Trident</v>
      </c>
      <c r="CH66" s="99" t="str">
        <f>VLOOKUP(CG66,PaperMaster!$AA$1:$AB$10,2,FALSE)</f>
        <v>Super Line</v>
      </c>
      <c r="CI66" s="115">
        <f t="shared" si="11"/>
        <v>9.1120000000000001</v>
      </c>
      <c r="CJ66" s="115">
        <f t="shared" si="12"/>
        <v>5</v>
      </c>
      <c r="CK66" s="99">
        <v>70</v>
      </c>
      <c r="CL66" s="115" t="s">
        <v>76</v>
      </c>
      <c r="CM66" s="115">
        <v>1.35</v>
      </c>
      <c r="CN66" s="99" t="s">
        <v>576</v>
      </c>
      <c r="CO66" s="116" t="s">
        <v>577</v>
      </c>
      <c r="CP66" s="117" t="s">
        <v>578</v>
      </c>
      <c r="CQ66" s="99" t="s">
        <v>32</v>
      </c>
      <c r="CR66" s="99" t="s">
        <v>32</v>
      </c>
      <c r="CS66" s="99" t="s">
        <v>35</v>
      </c>
      <c r="CT66" s="99" t="s">
        <v>35</v>
      </c>
      <c r="CU66" s="8" t="s">
        <v>73</v>
      </c>
      <c r="CV66" s="8"/>
      <c r="CW66" s="8"/>
      <c r="CX66" s="8" t="str">
        <f t="shared" si="39"/>
        <v>*11103</v>
      </c>
      <c r="CY66" s="8" t="str">
        <f t="shared" si="40"/>
        <v>*06016</v>
      </c>
      <c r="CZ66" s="8" t="str">
        <f>VLOOKUP(BW66,PaperMaster!$AD$2:$BB$200,25,FALSE)</f>
        <v>*00032</v>
      </c>
      <c r="DA66" s="31" t="str">
        <f t="shared" si="41"/>
        <v>*00032</v>
      </c>
      <c r="DB66" s="31" t="str">
        <f t="shared" si="42"/>
        <v>*00006</v>
      </c>
      <c r="DC66" s="119" t="str">
        <f>VLOOKUP(AI66,UFG_Title!$C$3:$AD$49,28,FALSE)</f>
        <v>000267</v>
      </c>
      <c r="DD66" s="119"/>
      <c r="DE66" s="115" t="str">
        <f t="shared" si="43"/>
        <v>Board-260gsm-37.80X28.94in²-(96.00X73.50cm²)-18.35kg-WB</v>
      </c>
      <c r="DF66" s="115" t="str">
        <f t="shared" si="44"/>
        <v>Board-260gsm-37.80X28.94in²-(96.00X73.50cm²)-18.35kg-WB</v>
      </c>
      <c r="DG66" s="8" t="s">
        <v>1128</v>
      </c>
      <c r="DH66" s="8" t="str">
        <f t="shared" si="45"/>
        <v>B</v>
      </c>
      <c r="DI66" s="115">
        <f t="shared" si="46"/>
        <v>96</v>
      </c>
      <c r="DJ66" s="115">
        <f t="shared" si="47"/>
        <v>73.5</v>
      </c>
      <c r="DK66" s="115">
        <f t="shared" si="48"/>
        <v>37.799999999999997</v>
      </c>
      <c r="DL66" s="115">
        <f t="shared" si="49"/>
        <v>28.94</v>
      </c>
      <c r="DM66" s="5" t="s">
        <v>58</v>
      </c>
      <c r="DN66" s="8">
        <f t="shared" si="50"/>
        <v>260</v>
      </c>
      <c r="DO66" s="134" t="str">
        <f t="shared" si="51"/>
        <v>Board</v>
      </c>
      <c r="DP66" s="99" t="str">
        <f t="shared" si="52"/>
        <v>WB</v>
      </c>
      <c r="DQ66" s="115">
        <f t="shared" si="53"/>
        <v>18.350000000000001</v>
      </c>
      <c r="DR66" s="115">
        <f t="shared" si="54"/>
        <v>3</v>
      </c>
      <c r="DS66" s="99">
        <v>70</v>
      </c>
      <c r="DT66" s="115" t="s">
        <v>76</v>
      </c>
      <c r="DU66" s="115">
        <v>1.35</v>
      </c>
      <c r="DV66" s="99" t="s">
        <v>576</v>
      </c>
      <c r="DW66" s="116" t="s">
        <v>577</v>
      </c>
      <c r="DX66" s="117" t="s">
        <v>578</v>
      </c>
      <c r="DY66" s="99" t="s">
        <v>32</v>
      </c>
      <c r="DZ66" s="99" t="s">
        <v>32</v>
      </c>
      <c r="EA66" s="99" t="s">
        <v>35</v>
      </c>
      <c r="EB66" s="99" t="s">
        <v>35</v>
      </c>
      <c r="EC66" t="str">
        <f>VLOOKUP(DE66,PaperMaster!$BH$3:$CF$30,25,FALSE)</f>
        <v>*00006</v>
      </c>
      <c r="ED66" s="13" t="str">
        <f>VLOOKUP($AP66,[1]Item!$AL$2:$BX$192,ED$1,FALSE)</f>
        <v>Premium</v>
      </c>
      <c r="EE66">
        <f t="shared" si="55"/>
        <v>57</v>
      </c>
    </row>
    <row r="67" spans="1:135" x14ac:dyDescent="0.25">
      <c r="A67" s="83">
        <f t="shared" si="17"/>
        <v>65</v>
      </c>
      <c r="B67" s="76" t="s">
        <v>684</v>
      </c>
      <c r="C67" s="8" t="str">
        <f t="shared" si="18"/>
        <v>Writer Convent Premium  Mrp 65 [English /Geometry]-180 page</v>
      </c>
      <c r="D67" s="8" t="str">
        <f t="shared" si="19"/>
        <v>Writer Convent Premium  Mrp 65 [English /Geometry]-180 page</v>
      </c>
      <c r="E67" s="8" t="str">
        <f>VLOOKUP(AS67,DefaltMaster!$U$1:$AB$14,8,FALSE)</f>
        <v>*11103</v>
      </c>
      <c r="F67" s="8" t="str">
        <f>VLOOKUP(AX67,DefaltMaster!$H$1:$J$26,3,FALSE)</f>
        <v>*06016</v>
      </c>
      <c r="G67" s="110">
        <v>0</v>
      </c>
      <c r="H67" s="8">
        <v>0</v>
      </c>
      <c r="I67" s="8">
        <v>1065</v>
      </c>
      <c r="J67" s="8"/>
      <c r="K67" s="8" t="str">
        <f>VLOOKUP(AW67,DefaltMaster!$M$1:$N$60,2,FALSE)</f>
        <v>*05030</v>
      </c>
      <c r="L67" s="5" t="s">
        <v>522</v>
      </c>
      <c r="M67" s="8"/>
      <c r="N67" s="111" t="str">
        <f t="shared" si="20"/>
        <v>Writer Convent Premium  Mrp 65 [English /Geometry]-180 page</v>
      </c>
      <c r="O67" s="111" t="s">
        <v>33</v>
      </c>
      <c r="P67" s="8"/>
      <c r="Q67" s="8" t="s">
        <v>32</v>
      </c>
      <c r="R67" s="8" t="s">
        <v>32</v>
      </c>
      <c r="S67" s="8" t="s">
        <v>32</v>
      </c>
      <c r="T67" s="8" t="s">
        <v>32</v>
      </c>
      <c r="U67" s="8" t="s">
        <v>32</v>
      </c>
      <c r="V67" s="8" t="s">
        <v>32</v>
      </c>
      <c r="W67" s="8" t="s">
        <v>34</v>
      </c>
      <c r="X67" s="76" t="s">
        <v>577</v>
      </c>
      <c r="Y67" s="112" t="s">
        <v>578</v>
      </c>
      <c r="Z67" s="8" t="s">
        <v>32</v>
      </c>
      <c r="AA67" s="8" t="s">
        <v>32</v>
      </c>
      <c r="AB67" s="8" t="s">
        <v>35</v>
      </c>
      <c r="AC67" s="8" t="s">
        <v>35</v>
      </c>
      <c r="AD67" s="113" t="str">
        <f t="shared" si="21"/>
        <v>000065</v>
      </c>
      <c r="AE67" s="113"/>
      <c r="AF67" s="106" t="str">
        <f t="shared" si="22"/>
        <v>Rulling-English /Geometry-[180 x 240]</v>
      </c>
      <c r="AG67" s="106" t="str">
        <f>VLOOKUP(AF67,UFG_Rulling!$C$1:$AD$38,28,FALSE)</f>
        <v>000192</v>
      </c>
      <c r="AH67" s="128" t="str">
        <f t="shared" si="23"/>
        <v>11.250</v>
      </c>
      <c r="AI67" s="114" t="str">
        <f t="shared" si="24"/>
        <v>Writer Convent Premium  Mrp 65 [Title]</v>
      </c>
      <c r="AJ67" s="114" t="str">
        <f>VLOOKUP(AI67,UFG_Title!$C$1:$AD$49,28,FALSE)</f>
        <v>000267</v>
      </c>
      <c r="AK67" s="107" t="str">
        <f t="shared" si="25"/>
        <v>0.125</v>
      </c>
      <c r="AL67" s="122" t="str">
        <f t="shared" ref="AL67:AL78" si="75">IF(AV67&lt;&gt;"",AV67&amp;"-["&amp;AS67&amp;"]","")</f>
        <v>Index-[180 x 240]</v>
      </c>
      <c r="AM67" s="122" t="str">
        <f>IF(AV67&lt;&gt;"",VLOOKUP(AL67,UFG_Index!$C$1:$AD$17,28,FALSE),"")</f>
        <v>000234</v>
      </c>
      <c r="AN67" s="123" t="str">
        <f t="shared" si="26"/>
        <v>0.250</v>
      </c>
      <c r="AO67" s="129" t="str">
        <f t="shared" si="27"/>
        <v>0.250</v>
      </c>
      <c r="AP67" s="13" t="s">
        <v>424</v>
      </c>
      <c r="AQ67" s="13" t="s">
        <v>424</v>
      </c>
      <c r="AR67" s="13">
        <v>1000</v>
      </c>
      <c r="AS67" s="21" t="s">
        <v>440</v>
      </c>
      <c r="AT67" s="13">
        <v>180</v>
      </c>
      <c r="AU67" s="13">
        <v>4</v>
      </c>
      <c r="AV67" s="13" t="s">
        <v>450</v>
      </c>
      <c r="AW67" s="22" t="s">
        <v>510</v>
      </c>
      <c r="AX67" s="22" t="s">
        <v>470</v>
      </c>
      <c r="AY67" s="13">
        <v>8</v>
      </c>
      <c r="AZ67" s="13">
        <v>40</v>
      </c>
      <c r="BA67" s="13" t="s">
        <v>1246</v>
      </c>
      <c r="BB67" s="13" t="s">
        <v>471</v>
      </c>
      <c r="BC67" s="13" t="s">
        <v>1245</v>
      </c>
      <c r="BD67" s="13">
        <v>260</v>
      </c>
      <c r="BE67" s="14" t="s">
        <v>492</v>
      </c>
      <c r="BF67" s="14">
        <v>8</v>
      </c>
      <c r="BG67" s="15">
        <f t="shared" si="66"/>
        <v>125</v>
      </c>
      <c r="BH67" s="23">
        <f t="shared" si="67"/>
        <v>2.2931999999999998E-2</v>
      </c>
      <c r="BI67" s="13" t="s">
        <v>473</v>
      </c>
      <c r="BJ67" s="139">
        <v>52</v>
      </c>
      <c r="BK67" s="138">
        <v>96</v>
      </c>
      <c r="BL67" s="13">
        <v>36.5</v>
      </c>
      <c r="BM67" s="21">
        <v>16</v>
      </c>
      <c r="BN67" s="16">
        <f t="shared" si="68"/>
        <v>11.25</v>
      </c>
      <c r="BO67" s="16">
        <f t="shared" si="69"/>
        <v>0.20498400000000003</v>
      </c>
      <c r="BP67" s="17">
        <f t="shared" si="70"/>
        <v>11500</v>
      </c>
      <c r="BQ67" s="13" t="str">
        <f>VLOOKUP($AP67,[1]Item!$AL$2:$BX$192,BQ$1,FALSE)</f>
        <v>Writer Convent Premium  Mrp 65</v>
      </c>
      <c r="BR67" s="8" t="str">
        <f t="shared" si="29"/>
        <v>96.00X36.50</v>
      </c>
      <c r="BS67" s="8" t="str">
        <f t="shared" si="30"/>
        <v>Rulling-English /Geometry-[180 x 240]</v>
      </c>
      <c r="BT67" s="8" t="str">
        <f t="shared" si="31"/>
        <v>Index-[180 x 240]</v>
      </c>
      <c r="BU67" s="76" t="s">
        <v>684</v>
      </c>
      <c r="BV67" s="109">
        <f t="shared" si="32"/>
        <v>0.25</v>
      </c>
      <c r="BW67" s="115" t="str">
        <f t="shared" ref="BW67:BW130" si="76">IF(BY67="S",CONCATENATE(CG67,"-",CF67,"gsm-",TEXT(CC67,"00.00"),"X",TEXT(CD67,"00.00"),"in²-(",TEXT(CA67,"00.00"),"X",TEXT(CB67,"00.00"),"cm²)-",CI67,"kg-",CH67),CONCATENATE(CG67,"-",CF67,"gsm-",TEXT(CD67,"00.00"),"in-(",TEXT(CB67,"00.00"),"cm)-Reel-",CH67))</f>
        <v>Trident-52gsm-37.80in-(96.00cm)-Reel-Super Line</v>
      </c>
      <c r="BX67" s="115" t="str">
        <f t="shared" ref="BX67:BX130" si="77">IF(BY67="S",CONCATENATE(CG67,"-",CF67,"gsm-",TEXT(CC67,"00.00"),"X",TEXT(CD67,"00.00"),"in²-(",TEXT(CA67,"00.00"),"X",TEXT(CB67,"00.00"),"cm²)-",CI67,"kg-",CH67),CONCATENATE(CG67,"-",CF67,"gsm-",TEXT(CD67,"00.00"),"in-(",TEXT(CB67,"00.00"),"cm)-Reel-",CH67))</f>
        <v>Trident-52gsm-37.80in-(96.00cm)-Reel-Super Line</v>
      </c>
      <c r="BY67" s="8" t="s">
        <v>541</v>
      </c>
      <c r="BZ67" s="8" t="s">
        <v>540</v>
      </c>
      <c r="CA67" s="115">
        <f t="shared" si="33"/>
        <v>36.5</v>
      </c>
      <c r="CB67" s="115">
        <f t="shared" si="34"/>
        <v>96</v>
      </c>
      <c r="CC67" s="115">
        <f t="shared" si="35"/>
        <v>14.37</v>
      </c>
      <c r="CD67" s="115">
        <f t="shared" si="36"/>
        <v>37.799999999999997</v>
      </c>
      <c r="CE67" s="5" t="s">
        <v>83</v>
      </c>
      <c r="CF67" s="8">
        <f t="shared" si="37"/>
        <v>52</v>
      </c>
      <c r="CG67" s="98" t="str">
        <f t="shared" si="38"/>
        <v>Trident</v>
      </c>
      <c r="CH67" s="99" t="str">
        <f>VLOOKUP(CG67,PaperMaster!$AA$1:$AB$10,2,FALSE)</f>
        <v>Super Line</v>
      </c>
      <c r="CI67" s="115">
        <f t="shared" ref="CI67:CI130" si="78">ROUND(IF(CE67="*15002",ROUND(CC67*CD67*CF67/3100,3)/5,ROUND(CC67*CD67*CF67/3100,3)),3)</f>
        <v>9.1120000000000001</v>
      </c>
      <c r="CJ67" s="115">
        <f t="shared" ref="CJ67:CJ130" si="79">ROUND(50/CI67,0)</f>
        <v>5</v>
      </c>
      <c r="CK67" s="99">
        <v>70</v>
      </c>
      <c r="CL67" s="115" t="s">
        <v>76</v>
      </c>
      <c r="CM67" s="115">
        <v>1.35</v>
      </c>
      <c r="CN67" s="99" t="s">
        <v>576</v>
      </c>
      <c r="CO67" s="116" t="s">
        <v>577</v>
      </c>
      <c r="CP67" s="117" t="s">
        <v>578</v>
      </c>
      <c r="CQ67" s="99" t="s">
        <v>32</v>
      </c>
      <c r="CR67" s="99" t="s">
        <v>32</v>
      </c>
      <c r="CS67" s="99" t="s">
        <v>35</v>
      </c>
      <c r="CT67" s="99" t="s">
        <v>35</v>
      </c>
      <c r="CU67" s="8" t="s">
        <v>73</v>
      </c>
      <c r="CV67" s="8"/>
      <c r="CW67" s="8"/>
      <c r="CX67" s="8" t="str">
        <f t="shared" si="39"/>
        <v>*11103</v>
      </c>
      <c r="CY67" s="8" t="str">
        <f t="shared" si="40"/>
        <v>*06016</v>
      </c>
      <c r="CZ67" s="8" t="str">
        <f>VLOOKUP(BW67,PaperMaster!$AD$2:$BB$200,25,FALSE)</f>
        <v>*00032</v>
      </c>
      <c r="DA67" s="31" t="str">
        <f t="shared" si="41"/>
        <v>*00032</v>
      </c>
      <c r="DB67" s="31" t="str">
        <f t="shared" si="42"/>
        <v>*00006</v>
      </c>
      <c r="DC67" s="119" t="str">
        <f>VLOOKUP(AI67,UFG_Title!$C$3:$AD$49,28,FALSE)</f>
        <v>000267</v>
      </c>
      <c r="DD67" s="119"/>
      <c r="DE67" s="115" t="str">
        <f t="shared" si="43"/>
        <v>Board-260gsm-37.80X28.94in²-(96.00X73.50cm²)-18.35kg-WB</v>
      </c>
      <c r="DF67" s="115" t="str">
        <f t="shared" si="44"/>
        <v>Board-260gsm-37.80X28.94in²-(96.00X73.50cm²)-18.35kg-WB</v>
      </c>
      <c r="DG67" s="8" t="s">
        <v>1128</v>
      </c>
      <c r="DH67" s="8" t="str">
        <f t="shared" si="45"/>
        <v>B</v>
      </c>
      <c r="DI67" s="115">
        <f t="shared" si="46"/>
        <v>96</v>
      </c>
      <c r="DJ67" s="115">
        <f t="shared" si="47"/>
        <v>73.5</v>
      </c>
      <c r="DK67" s="115">
        <f t="shared" si="48"/>
        <v>37.799999999999997</v>
      </c>
      <c r="DL67" s="115">
        <f t="shared" si="49"/>
        <v>28.94</v>
      </c>
      <c r="DM67" s="5" t="s">
        <v>58</v>
      </c>
      <c r="DN67" s="8">
        <f t="shared" si="50"/>
        <v>260</v>
      </c>
      <c r="DO67" s="134" t="str">
        <f t="shared" si="51"/>
        <v>Board</v>
      </c>
      <c r="DP67" s="99" t="str">
        <f t="shared" si="52"/>
        <v>WB</v>
      </c>
      <c r="DQ67" s="115">
        <f t="shared" si="53"/>
        <v>18.350000000000001</v>
      </c>
      <c r="DR67" s="115">
        <f t="shared" si="54"/>
        <v>3</v>
      </c>
      <c r="DS67" s="99">
        <v>70</v>
      </c>
      <c r="DT67" s="115" t="s">
        <v>76</v>
      </c>
      <c r="DU67" s="115">
        <v>1.35</v>
      </c>
      <c r="DV67" s="99" t="s">
        <v>576</v>
      </c>
      <c r="DW67" s="116" t="s">
        <v>577</v>
      </c>
      <c r="DX67" s="117" t="s">
        <v>578</v>
      </c>
      <c r="DY67" s="99" t="s">
        <v>32</v>
      </c>
      <c r="DZ67" s="99" t="s">
        <v>32</v>
      </c>
      <c r="EA67" s="99" t="s">
        <v>35</v>
      </c>
      <c r="EB67" s="99" t="s">
        <v>35</v>
      </c>
      <c r="EC67" t="str">
        <f>VLOOKUP(DE67,PaperMaster!$BH$3:$CF$30,25,FALSE)</f>
        <v>*00006</v>
      </c>
      <c r="ED67" s="13" t="str">
        <f>VLOOKUP($AP67,[1]Item!$AL$2:$BX$192,ED$1,FALSE)</f>
        <v>Premium</v>
      </c>
      <c r="EE67">
        <f t="shared" si="55"/>
        <v>59</v>
      </c>
    </row>
    <row r="68" spans="1:135" x14ac:dyDescent="0.25">
      <c r="A68" s="83">
        <f t="shared" ref="A68:A125" si="80">VALUE(B68)</f>
        <v>66</v>
      </c>
      <c r="B68" s="76" t="s">
        <v>685</v>
      </c>
      <c r="C68" s="8" t="str">
        <f t="shared" ref="C68:C131" si="81">N68</f>
        <v>Writer Convent Premium  Mrp 65 [3 In 1]-180 page</v>
      </c>
      <c r="D68" s="8" t="str">
        <f t="shared" ref="D68:D131" si="82">C68</f>
        <v>Writer Convent Premium  Mrp 65 [3 In 1]-180 page</v>
      </c>
      <c r="E68" s="8" t="str">
        <f>VLOOKUP(AS68,DefaltMaster!$U$1:$AB$14,8,FALSE)</f>
        <v>*11103</v>
      </c>
      <c r="F68" s="8" t="str">
        <f>VLOOKUP(AX68,DefaltMaster!$H$1:$J$26,3,FALSE)</f>
        <v>*06016</v>
      </c>
      <c r="G68" s="110">
        <v>0</v>
      </c>
      <c r="H68" s="8">
        <v>0</v>
      </c>
      <c r="I68" s="8">
        <v>1066</v>
      </c>
      <c r="J68" s="8"/>
      <c r="K68" s="8" t="str">
        <f>VLOOKUP(AW68,DefaltMaster!$M$1:$N$60,2,FALSE)</f>
        <v>*05027</v>
      </c>
      <c r="L68" s="5" t="s">
        <v>522</v>
      </c>
      <c r="M68" s="8"/>
      <c r="N68" s="111" t="str">
        <f t="shared" ref="N68:N131" si="83">AP68&amp;" ["&amp;AW68&amp;"]"&amp;"-"&amp;AT68&amp;" page"</f>
        <v>Writer Convent Premium  Mrp 65 [3 In 1]-180 page</v>
      </c>
      <c r="O68" s="111" t="s">
        <v>33</v>
      </c>
      <c r="P68" s="8"/>
      <c r="Q68" s="8" t="s">
        <v>32</v>
      </c>
      <c r="R68" s="8" t="s">
        <v>32</v>
      </c>
      <c r="S68" s="8" t="s">
        <v>32</v>
      </c>
      <c r="T68" s="8" t="s">
        <v>32</v>
      </c>
      <c r="U68" s="8" t="s">
        <v>32</v>
      </c>
      <c r="V68" s="8" t="s">
        <v>32</v>
      </c>
      <c r="W68" s="8" t="s">
        <v>34</v>
      </c>
      <c r="X68" s="76" t="s">
        <v>577</v>
      </c>
      <c r="Y68" s="112" t="s">
        <v>578</v>
      </c>
      <c r="Z68" s="8" t="s">
        <v>32</v>
      </c>
      <c r="AA68" s="8" t="s">
        <v>32</v>
      </c>
      <c r="AB68" s="8" t="s">
        <v>35</v>
      </c>
      <c r="AC68" s="8" t="s">
        <v>35</v>
      </c>
      <c r="AD68" s="113" t="str">
        <f t="shared" ref="AD68:AD131" si="84">B68</f>
        <v>000066</v>
      </c>
      <c r="AE68" s="113"/>
      <c r="AF68" s="106" t="str">
        <f t="shared" ref="AF68:AF131" si="85">$BS68</f>
        <v>Rulling-3 In 1-[180 x 240]</v>
      </c>
      <c r="AG68" s="106" t="str">
        <f>VLOOKUP(AF68,UFG_Rulling!$C$1:$AD$38,28,FALSE)</f>
        <v>000220</v>
      </c>
      <c r="AH68" s="128" t="str">
        <f t="shared" ref="AH68:AH125" si="86">TEXT(BN68,"###0.000")</f>
        <v>11.250</v>
      </c>
      <c r="AI68" s="114" t="str">
        <f t="shared" ref="AI68:AI125" si="87">AQ68&amp;" [Title]"</f>
        <v>Writer Convent Premium  Mrp 65 [Title]</v>
      </c>
      <c r="AJ68" s="114" t="str">
        <f>VLOOKUP(AI68,UFG_Title!$C$1:$AD$49,28,FALSE)</f>
        <v>000267</v>
      </c>
      <c r="AK68" s="107" t="str">
        <f t="shared" ref="AK68:AK125" si="88">TEXT(1/BF68,"####0.000")</f>
        <v>0.125</v>
      </c>
      <c r="AL68" s="122" t="str">
        <f t="shared" si="75"/>
        <v xml:space="preserve"> 3 In 1-[180 x 240]</v>
      </c>
      <c r="AM68" s="122" t="str">
        <f>IF(AV68&lt;&gt;"",VLOOKUP(AL68,UFG_Index!$C$1:$AD$17,28,FALSE),"")</f>
        <v>000238</v>
      </c>
      <c r="AN68" s="123" t="str">
        <f t="shared" ref="AN68:AN125" si="89">TEXT(AU68/BM68,"###0.000")</f>
        <v>0.250</v>
      </c>
      <c r="AO68" s="129" t="str">
        <f t="shared" ref="AO68:AO125" si="90">AN68</f>
        <v>0.250</v>
      </c>
      <c r="AP68" s="13" t="s">
        <v>424</v>
      </c>
      <c r="AQ68" s="13" t="s">
        <v>424</v>
      </c>
      <c r="AR68" s="13">
        <v>1000</v>
      </c>
      <c r="AS68" s="21" t="s">
        <v>440</v>
      </c>
      <c r="AT68" s="13">
        <v>180</v>
      </c>
      <c r="AU68" s="13">
        <v>4</v>
      </c>
      <c r="AV68" s="22" t="s">
        <v>1247</v>
      </c>
      <c r="AW68" s="22" t="s">
        <v>1200</v>
      </c>
      <c r="AX68" s="22" t="s">
        <v>470</v>
      </c>
      <c r="AY68" s="13">
        <v>8</v>
      </c>
      <c r="AZ68" s="13">
        <v>40</v>
      </c>
      <c r="BA68" s="13" t="s">
        <v>1246</v>
      </c>
      <c r="BB68" s="13" t="s">
        <v>471</v>
      </c>
      <c r="BC68" s="13" t="s">
        <v>1245</v>
      </c>
      <c r="BD68" s="13">
        <v>260</v>
      </c>
      <c r="BE68" s="14" t="s">
        <v>492</v>
      </c>
      <c r="BF68" s="14">
        <v>8</v>
      </c>
      <c r="BG68" s="15">
        <f t="shared" si="66"/>
        <v>125</v>
      </c>
      <c r="BH68" s="23">
        <f t="shared" si="67"/>
        <v>2.2931999999999998E-2</v>
      </c>
      <c r="BI68" s="13" t="s">
        <v>473</v>
      </c>
      <c r="BJ68" s="139">
        <v>52</v>
      </c>
      <c r="BK68" s="138">
        <v>96</v>
      </c>
      <c r="BL68" s="13">
        <v>36.5</v>
      </c>
      <c r="BM68" s="21">
        <v>16</v>
      </c>
      <c r="BN68" s="16">
        <f t="shared" si="68"/>
        <v>11.25</v>
      </c>
      <c r="BO68" s="16">
        <f t="shared" si="69"/>
        <v>0.20498400000000003</v>
      </c>
      <c r="BP68" s="17">
        <f t="shared" si="70"/>
        <v>11500</v>
      </c>
      <c r="BQ68" s="13" t="str">
        <f>VLOOKUP($AP68,[1]Item!$AL$2:$BX$192,BQ$1,FALSE)</f>
        <v>Writer Convent Premium  Mrp 65</v>
      </c>
      <c r="BR68" s="8" t="str">
        <f t="shared" ref="BR68:BR131" si="91">TEXT(BK68,"00.00")&amp;"X"&amp;TEXT(BL68,"00.00")</f>
        <v>96.00X36.50</v>
      </c>
      <c r="BS68" s="8" t="str">
        <f t="shared" ref="BS68:BS131" si="92">"Rulling-"&amp;AW68&amp;"-["&amp;AS68&amp;"]"</f>
        <v>Rulling-3 In 1-[180 x 240]</v>
      </c>
      <c r="BT68" s="8" t="str">
        <f t="shared" ref="BT68:BT131" si="93">AV68&amp;"-["&amp;AS68&amp;"]"</f>
        <v xml:space="preserve"> 3 In 1-[180 x 240]</v>
      </c>
      <c r="BU68" s="76" t="s">
        <v>685</v>
      </c>
      <c r="BV68" s="109">
        <f t="shared" ref="BV68:BV131" si="94">AU68/BM68</f>
        <v>0.25</v>
      </c>
      <c r="BW68" s="115" t="str">
        <f t="shared" si="76"/>
        <v>Trident-52gsm-37.80in-(96.00cm)-Reel-Super Line</v>
      </c>
      <c r="BX68" s="115" t="str">
        <f t="shared" si="77"/>
        <v>Trident-52gsm-37.80in-(96.00cm)-Reel-Super Line</v>
      </c>
      <c r="BY68" s="8" t="s">
        <v>541</v>
      </c>
      <c r="BZ68" s="8" t="s">
        <v>540</v>
      </c>
      <c r="CA68" s="115">
        <f t="shared" ref="CA68:CA131" si="95">BL68</f>
        <v>36.5</v>
      </c>
      <c r="CB68" s="115">
        <f t="shared" ref="CB68:CB131" si="96">BK68</f>
        <v>96</v>
      </c>
      <c r="CC68" s="115">
        <f t="shared" ref="CC68:CC131" si="97">ROUND(CA68/2.54,2)</f>
        <v>14.37</v>
      </c>
      <c r="CD68" s="115">
        <f t="shared" ref="CD68:CD131" si="98">ROUND(CB68/2.54,2)</f>
        <v>37.799999999999997</v>
      </c>
      <c r="CE68" s="5" t="s">
        <v>83</v>
      </c>
      <c r="CF68" s="8">
        <f t="shared" ref="CF68:CF131" si="99">BJ68</f>
        <v>52</v>
      </c>
      <c r="CG68" s="98" t="str">
        <f t="shared" ref="CG68:CG131" si="100">BI68</f>
        <v>Trident</v>
      </c>
      <c r="CH68" s="99" t="str">
        <f>VLOOKUP(CG68,PaperMaster!$AA$1:$AB$10,2,FALSE)</f>
        <v>Super Line</v>
      </c>
      <c r="CI68" s="115">
        <f t="shared" si="78"/>
        <v>9.1120000000000001</v>
      </c>
      <c r="CJ68" s="115">
        <f t="shared" si="79"/>
        <v>5</v>
      </c>
      <c r="CK68" s="99">
        <v>70</v>
      </c>
      <c r="CL68" s="115" t="s">
        <v>76</v>
      </c>
      <c r="CM68" s="115">
        <v>1.35</v>
      </c>
      <c r="CN68" s="99" t="s">
        <v>576</v>
      </c>
      <c r="CO68" s="116" t="s">
        <v>577</v>
      </c>
      <c r="CP68" s="117" t="s">
        <v>578</v>
      </c>
      <c r="CQ68" s="99" t="s">
        <v>32</v>
      </c>
      <c r="CR68" s="99" t="s">
        <v>32</v>
      </c>
      <c r="CS68" s="99" t="s">
        <v>35</v>
      </c>
      <c r="CT68" s="99" t="s">
        <v>35</v>
      </c>
      <c r="CU68" s="8" t="s">
        <v>73</v>
      </c>
      <c r="CV68" s="8"/>
      <c r="CW68" s="8"/>
      <c r="CX68" s="8" t="str">
        <f t="shared" ref="CX68:CX131" si="101">E68</f>
        <v>*11103</v>
      </c>
      <c r="CY68" s="8" t="str">
        <f t="shared" ref="CY68:CY131" si="102">F68</f>
        <v>*06016</v>
      </c>
      <c r="CZ68" s="8" t="str">
        <f>VLOOKUP(BW68,PaperMaster!$AD$2:$BB$200,25,FALSE)</f>
        <v>*00032</v>
      </c>
      <c r="DA68" s="31" t="str">
        <f t="shared" ref="DA68:DA131" si="103">CZ68</f>
        <v>*00032</v>
      </c>
      <c r="DB68" s="31" t="str">
        <f t="shared" ref="DB68:DB131" si="104">EC68</f>
        <v>*00006</v>
      </c>
      <c r="DC68" s="119" t="str">
        <f>VLOOKUP(AI68,UFG_Title!$C$3:$AD$49,28,FALSE)</f>
        <v>000267</v>
      </c>
      <c r="DD68" s="119"/>
      <c r="DE68" s="115" t="str">
        <f t="shared" ref="DE68:DE131" si="105">IF(DG68="S",CONCATENATE(DO68,"-",DN68,"gsm-",TEXT(DK68,"00.00"),"X",TEXT(DL68,"00.00"),"in²-(",TEXT(DI68,"00.00"),"X",TEXT(DJ68,"00.00"),"cm²)-",DQ68,"kg-",DP68),CONCATENATE(DO68,"-",DN68,"gsm-",TEXT(DL68,"00.00"),"in-(",TEXT(DJ68,"00.00"),"cm)-Reel-",DP68))</f>
        <v>Board-260gsm-37.80X28.94in²-(96.00X73.50cm²)-18.35kg-WB</v>
      </c>
      <c r="DF68" s="115" t="str">
        <f t="shared" ref="DF68:DF131" si="106">IF(DG68="S",CONCATENATE(DO68,"-",DN68,"gsm-",TEXT(DK68,"00.00"),"X",TEXT(DL68,"00.00"),"in²-(",TEXT(DI68,"00.00"),"X",TEXT(DJ68,"00.00"),"cm²)-",DQ68,"kg-",DP68),CONCATENATE(DO68,"-",DN68,"gsm-",TEXT(DL68,"00.00"),"in-(",TEXT(DJ68,"00.00"),"cm)-Reel-",DP68))</f>
        <v>Board-260gsm-37.80X28.94in²-(96.00X73.50cm²)-18.35kg-WB</v>
      </c>
      <c r="DG68" s="8" t="s">
        <v>1128</v>
      </c>
      <c r="DH68" s="8" t="str">
        <f t="shared" ref="DH68:DH131" si="107">IF(DO68="Board","B","P")</f>
        <v>B</v>
      </c>
      <c r="DI68" s="115">
        <f t="shared" ref="DI68:DI131" si="108">LEFT(BE68,3)/10</f>
        <v>96</v>
      </c>
      <c r="DJ68" s="115">
        <f t="shared" ref="DJ68:DJ131" si="109">RIGHT(BE68,3)/10</f>
        <v>73.5</v>
      </c>
      <c r="DK68" s="115">
        <f t="shared" ref="DK68:DK131" si="110">ROUND(DI68/2.54,2)</f>
        <v>37.799999999999997</v>
      </c>
      <c r="DL68" s="115">
        <f t="shared" ref="DL68:DL131" si="111">ROUND(DJ68/2.54,2)</f>
        <v>28.94</v>
      </c>
      <c r="DM68" s="5" t="s">
        <v>58</v>
      </c>
      <c r="DN68" s="8">
        <f t="shared" ref="DN68:DN131" si="112">BD68</f>
        <v>260</v>
      </c>
      <c r="DO68" s="134" t="str">
        <f t="shared" ref="DO68:DO131" si="113">IF(BC68="Cromo","Paper","Board")</f>
        <v>Board</v>
      </c>
      <c r="DP68" s="99" t="str">
        <f t="shared" ref="DP68:DP131" si="114">BC68</f>
        <v>WB</v>
      </c>
      <c r="DQ68" s="115">
        <f t="shared" ref="DQ68:DQ131" si="115">ROUND(IF(DM68="*15002",ROUND(DK68*DL68*DN68/3100,3)/5,ROUND(DK68*DL68*DN68/3100,3)),3)</f>
        <v>18.350000000000001</v>
      </c>
      <c r="DR68" s="115">
        <f t="shared" ref="DR68:DR131" si="116">ROUND(50/DQ68,0)</f>
        <v>3</v>
      </c>
      <c r="DS68" s="99">
        <v>70</v>
      </c>
      <c r="DT68" s="115" t="s">
        <v>76</v>
      </c>
      <c r="DU68" s="115">
        <v>1.35</v>
      </c>
      <c r="DV68" s="99" t="s">
        <v>576</v>
      </c>
      <c r="DW68" s="116" t="s">
        <v>577</v>
      </c>
      <c r="DX68" s="117" t="s">
        <v>578</v>
      </c>
      <c r="DY68" s="99" t="s">
        <v>32</v>
      </c>
      <c r="DZ68" s="99" t="s">
        <v>32</v>
      </c>
      <c r="EA68" s="99" t="s">
        <v>35</v>
      </c>
      <c r="EB68" s="99" t="s">
        <v>35</v>
      </c>
      <c r="EC68" t="str">
        <f>VLOOKUP(DE68,PaperMaster!$BH$3:$CF$30,25,FALSE)</f>
        <v>*00006</v>
      </c>
      <c r="ED68" s="13" t="str">
        <f>VLOOKUP($AP68,[1]Item!$AL$2:$BX$192,ED$1,FALSE)</f>
        <v>Premium</v>
      </c>
      <c r="EE68">
        <f t="shared" ref="EE68:EE131" si="117">LEN(C68)</f>
        <v>48</v>
      </c>
    </row>
    <row r="69" spans="1:135" x14ac:dyDescent="0.25">
      <c r="A69" s="83">
        <f t="shared" si="80"/>
        <v>67</v>
      </c>
      <c r="B69" s="76" t="s">
        <v>686</v>
      </c>
      <c r="C69" s="8" t="str">
        <f t="shared" si="81"/>
        <v>Writer Convent Premium  Mrp 65 [Five Line English]-180 page</v>
      </c>
      <c r="D69" s="8" t="str">
        <f t="shared" si="82"/>
        <v>Writer Convent Premium  Mrp 65 [Five Line English]-180 page</v>
      </c>
      <c r="E69" s="8" t="str">
        <f>VLOOKUP(AS69,DefaltMaster!$U$1:$AB$14,8,FALSE)</f>
        <v>*11103</v>
      </c>
      <c r="F69" s="8" t="str">
        <f>VLOOKUP(AX69,DefaltMaster!$H$1:$J$26,3,FALSE)</f>
        <v>*06016</v>
      </c>
      <c r="G69" s="110">
        <v>0</v>
      </c>
      <c r="H69" s="8">
        <v>0</v>
      </c>
      <c r="I69" s="8">
        <v>1067</v>
      </c>
      <c r="J69" s="8"/>
      <c r="K69" s="8" t="str">
        <f>VLOOKUP(AW69,DefaltMaster!$M$1:$N$60,2,FALSE)</f>
        <v>*05047</v>
      </c>
      <c r="L69" s="5" t="s">
        <v>522</v>
      </c>
      <c r="M69" s="8"/>
      <c r="N69" s="111" t="str">
        <f t="shared" si="83"/>
        <v>Writer Convent Premium  Mrp 65 [Five Line English]-180 page</v>
      </c>
      <c r="O69" s="111" t="s">
        <v>33</v>
      </c>
      <c r="P69" s="8"/>
      <c r="Q69" s="8" t="s">
        <v>32</v>
      </c>
      <c r="R69" s="8" t="s">
        <v>32</v>
      </c>
      <c r="S69" s="8" t="s">
        <v>32</v>
      </c>
      <c r="T69" s="8" t="s">
        <v>32</v>
      </c>
      <c r="U69" s="8" t="s">
        <v>32</v>
      </c>
      <c r="V69" s="8" t="s">
        <v>32</v>
      </c>
      <c r="W69" s="8" t="s">
        <v>34</v>
      </c>
      <c r="X69" s="76" t="s">
        <v>577</v>
      </c>
      <c r="Y69" s="112" t="s">
        <v>578</v>
      </c>
      <c r="Z69" s="8" t="s">
        <v>32</v>
      </c>
      <c r="AA69" s="8" t="s">
        <v>32</v>
      </c>
      <c r="AB69" s="8" t="s">
        <v>35</v>
      </c>
      <c r="AC69" s="8" t="s">
        <v>35</v>
      </c>
      <c r="AD69" s="113" t="str">
        <f t="shared" si="84"/>
        <v>000067</v>
      </c>
      <c r="AE69" s="113"/>
      <c r="AF69" s="106" t="str">
        <f t="shared" si="85"/>
        <v>Rulling-Five Line English-[180 x 240]</v>
      </c>
      <c r="AG69" s="106" t="str">
        <f>VLOOKUP(AF69,UFG_Rulling!$C$1:$AD$38,28,FALSE)</f>
        <v>000221</v>
      </c>
      <c r="AH69" s="128" t="str">
        <f t="shared" si="86"/>
        <v>11.250</v>
      </c>
      <c r="AI69" s="114" t="str">
        <f t="shared" si="87"/>
        <v>Writer Convent Premium  Mrp 65 [Title]</v>
      </c>
      <c r="AJ69" s="114" t="str">
        <f>VLOOKUP(AI69,UFG_Title!$C$1:$AD$49,28,FALSE)</f>
        <v>000267</v>
      </c>
      <c r="AK69" s="107" t="str">
        <f t="shared" si="88"/>
        <v>0.125</v>
      </c>
      <c r="AL69" s="122" t="str">
        <f t="shared" si="75"/>
        <v>Index-[180 x 240]</v>
      </c>
      <c r="AM69" s="122" t="str">
        <f>IF(AV69&lt;&gt;"",VLOOKUP(AL69,UFG_Index!$C$1:$AD$17,28,FALSE),"")</f>
        <v>000234</v>
      </c>
      <c r="AN69" s="123" t="str">
        <f t="shared" si="89"/>
        <v>0.250</v>
      </c>
      <c r="AO69" s="129" t="str">
        <f t="shared" si="90"/>
        <v>0.250</v>
      </c>
      <c r="AP69" s="13" t="s">
        <v>424</v>
      </c>
      <c r="AQ69" s="13" t="s">
        <v>424</v>
      </c>
      <c r="AR69" s="13">
        <v>1000</v>
      </c>
      <c r="AS69" s="21" t="s">
        <v>440</v>
      </c>
      <c r="AT69" s="13">
        <v>180</v>
      </c>
      <c r="AU69" s="13">
        <v>4</v>
      </c>
      <c r="AV69" s="13" t="s">
        <v>450</v>
      </c>
      <c r="AW69" s="22" t="s">
        <v>1201</v>
      </c>
      <c r="AX69" s="22" t="s">
        <v>470</v>
      </c>
      <c r="AY69" s="13">
        <v>8</v>
      </c>
      <c r="AZ69" s="13">
        <v>40</v>
      </c>
      <c r="BA69" s="13" t="s">
        <v>1246</v>
      </c>
      <c r="BB69" s="13" t="s">
        <v>471</v>
      </c>
      <c r="BC69" s="13" t="s">
        <v>1245</v>
      </c>
      <c r="BD69" s="13">
        <v>260</v>
      </c>
      <c r="BE69" s="14" t="s">
        <v>492</v>
      </c>
      <c r="BF69" s="14">
        <v>8</v>
      </c>
      <c r="BG69" s="15">
        <f t="shared" si="66"/>
        <v>125</v>
      </c>
      <c r="BH69" s="23">
        <f t="shared" si="67"/>
        <v>2.2931999999999998E-2</v>
      </c>
      <c r="BI69" s="13" t="s">
        <v>473</v>
      </c>
      <c r="BJ69" s="139">
        <v>52</v>
      </c>
      <c r="BK69" s="138">
        <v>96</v>
      </c>
      <c r="BL69" s="13">
        <v>36.5</v>
      </c>
      <c r="BM69" s="21">
        <v>16</v>
      </c>
      <c r="BN69" s="16">
        <f t="shared" si="68"/>
        <v>11.25</v>
      </c>
      <c r="BO69" s="16">
        <f t="shared" si="69"/>
        <v>0.20498400000000003</v>
      </c>
      <c r="BP69" s="17">
        <f t="shared" si="70"/>
        <v>11500</v>
      </c>
      <c r="BQ69" s="13" t="str">
        <f>VLOOKUP($AP69,[1]Item!$AL$2:$BX$192,BQ$1,FALSE)</f>
        <v>Writer Convent Premium  Mrp 65</v>
      </c>
      <c r="BR69" s="8" t="str">
        <f t="shared" si="91"/>
        <v>96.00X36.50</v>
      </c>
      <c r="BS69" s="8" t="str">
        <f t="shared" si="92"/>
        <v>Rulling-Five Line English-[180 x 240]</v>
      </c>
      <c r="BT69" s="8" t="str">
        <f t="shared" si="93"/>
        <v>Index-[180 x 240]</v>
      </c>
      <c r="BU69" s="76" t="s">
        <v>686</v>
      </c>
      <c r="BV69" s="109">
        <f t="shared" si="94"/>
        <v>0.25</v>
      </c>
      <c r="BW69" s="115" t="str">
        <f t="shared" si="76"/>
        <v>Trident-52gsm-37.80in-(96.00cm)-Reel-Super Line</v>
      </c>
      <c r="BX69" s="115" t="str">
        <f t="shared" si="77"/>
        <v>Trident-52gsm-37.80in-(96.00cm)-Reel-Super Line</v>
      </c>
      <c r="BY69" s="8" t="s">
        <v>541</v>
      </c>
      <c r="BZ69" s="8" t="s">
        <v>540</v>
      </c>
      <c r="CA69" s="115">
        <f t="shared" si="95"/>
        <v>36.5</v>
      </c>
      <c r="CB69" s="115">
        <f t="shared" si="96"/>
        <v>96</v>
      </c>
      <c r="CC69" s="115">
        <f t="shared" si="97"/>
        <v>14.37</v>
      </c>
      <c r="CD69" s="115">
        <f t="shared" si="98"/>
        <v>37.799999999999997</v>
      </c>
      <c r="CE69" s="5" t="s">
        <v>83</v>
      </c>
      <c r="CF69" s="8">
        <f t="shared" si="99"/>
        <v>52</v>
      </c>
      <c r="CG69" s="98" t="str">
        <f t="shared" si="100"/>
        <v>Trident</v>
      </c>
      <c r="CH69" s="99" t="str">
        <f>VLOOKUP(CG69,PaperMaster!$AA$1:$AB$10,2,FALSE)</f>
        <v>Super Line</v>
      </c>
      <c r="CI69" s="115">
        <f t="shared" si="78"/>
        <v>9.1120000000000001</v>
      </c>
      <c r="CJ69" s="115">
        <f t="shared" si="79"/>
        <v>5</v>
      </c>
      <c r="CK69" s="99">
        <v>70</v>
      </c>
      <c r="CL69" s="115" t="s">
        <v>76</v>
      </c>
      <c r="CM69" s="115">
        <v>1.35</v>
      </c>
      <c r="CN69" s="99" t="s">
        <v>576</v>
      </c>
      <c r="CO69" s="116" t="s">
        <v>577</v>
      </c>
      <c r="CP69" s="117" t="s">
        <v>578</v>
      </c>
      <c r="CQ69" s="99" t="s">
        <v>32</v>
      </c>
      <c r="CR69" s="99" t="s">
        <v>32</v>
      </c>
      <c r="CS69" s="99" t="s">
        <v>35</v>
      </c>
      <c r="CT69" s="99" t="s">
        <v>35</v>
      </c>
      <c r="CU69" s="8" t="s">
        <v>73</v>
      </c>
      <c r="CV69" s="8"/>
      <c r="CW69" s="8"/>
      <c r="CX69" s="8" t="str">
        <f t="shared" si="101"/>
        <v>*11103</v>
      </c>
      <c r="CY69" s="8" t="str">
        <f t="shared" si="102"/>
        <v>*06016</v>
      </c>
      <c r="CZ69" s="8" t="str">
        <f>VLOOKUP(BW69,PaperMaster!$AD$2:$BB$200,25,FALSE)</f>
        <v>*00032</v>
      </c>
      <c r="DA69" s="31" t="str">
        <f t="shared" si="103"/>
        <v>*00032</v>
      </c>
      <c r="DB69" s="31" t="str">
        <f t="shared" si="104"/>
        <v>*00006</v>
      </c>
      <c r="DC69" s="119" t="str">
        <f>VLOOKUP(AI69,UFG_Title!$C$3:$AD$49,28,FALSE)</f>
        <v>000267</v>
      </c>
      <c r="DD69" s="119"/>
      <c r="DE69" s="115" t="str">
        <f t="shared" si="105"/>
        <v>Board-260gsm-37.80X28.94in²-(96.00X73.50cm²)-18.35kg-WB</v>
      </c>
      <c r="DF69" s="115" t="str">
        <f t="shared" si="106"/>
        <v>Board-260gsm-37.80X28.94in²-(96.00X73.50cm²)-18.35kg-WB</v>
      </c>
      <c r="DG69" s="8" t="s">
        <v>1128</v>
      </c>
      <c r="DH69" s="8" t="str">
        <f t="shared" si="107"/>
        <v>B</v>
      </c>
      <c r="DI69" s="115">
        <f t="shared" si="108"/>
        <v>96</v>
      </c>
      <c r="DJ69" s="115">
        <f t="shared" si="109"/>
        <v>73.5</v>
      </c>
      <c r="DK69" s="115">
        <f t="shared" si="110"/>
        <v>37.799999999999997</v>
      </c>
      <c r="DL69" s="115">
        <f t="shared" si="111"/>
        <v>28.94</v>
      </c>
      <c r="DM69" s="5" t="s">
        <v>58</v>
      </c>
      <c r="DN69" s="8">
        <f t="shared" si="112"/>
        <v>260</v>
      </c>
      <c r="DO69" s="134" t="str">
        <f t="shared" si="113"/>
        <v>Board</v>
      </c>
      <c r="DP69" s="99" t="str">
        <f t="shared" si="114"/>
        <v>WB</v>
      </c>
      <c r="DQ69" s="115">
        <f t="shared" si="115"/>
        <v>18.350000000000001</v>
      </c>
      <c r="DR69" s="115">
        <f t="shared" si="116"/>
        <v>3</v>
      </c>
      <c r="DS69" s="99">
        <v>70</v>
      </c>
      <c r="DT69" s="115" t="s">
        <v>76</v>
      </c>
      <c r="DU69" s="115">
        <v>1.35</v>
      </c>
      <c r="DV69" s="99" t="s">
        <v>576</v>
      </c>
      <c r="DW69" s="116" t="s">
        <v>577</v>
      </c>
      <c r="DX69" s="117" t="s">
        <v>578</v>
      </c>
      <c r="DY69" s="99" t="s">
        <v>32</v>
      </c>
      <c r="DZ69" s="99" t="s">
        <v>32</v>
      </c>
      <c r="EA69" s="99" t="s">
        <v>35</v>
      </c>
      <c r="EB69" s="99" t="s">
        <v>35</v>
      </c>
      <c r="EC69" t="str">
        <f>VLOOKUP(DE69,PaperMaster!$BH$3:$CF$30,25,FALSE)</f>
        <v>*00006</v>
      </c>
      <c r="ED69" s="13" t="str">
        <f>VLOOKUP($AP69,[1]Item!$AL$2:$BX$192,ED$1,FALSE)</f>
        <v>Premium</v>
      </c>
      <c r="EE69">
        <f t="shared" si="117"/>
        <v>59</v>
      </c>
    </row>
    <row r="70" spans="1:135" x14ac:dyDescent="0.25">
      <c r="A70" s="83">
        <f t="shared" si="80"/>
        <v>68</v>
      </c>
      <c r="B70" s="76" t="s">
        <v>687</v>
      </c>
      <c r="C70" s="8" t="str">
        <f t="shared" si="81"/>
        <v>Writer Convent Premium  Mrp 65 [Double Line]-180 page</v>
      </c>
      <c r="D70" s="8" t="str">
        <f t="shared" si="82"/>
        <v>Writer Convent Premium  Mrp 65 [Double Line]-180 page</v>
      </c>
      <c r="E70" s="8" t="str">
        <f>VLOOKUP(AS70,DefaltMaster!$U$1:$AB$14,8,FALSE)</f>
        <v>*11103</v>
      </c>
      <c r="F70" s="8" t="str">
        <f>VLOOKUP(AX70,DefaltMaster!$H$1:$J$26,3,FALSE)</f>
        <v>*06016</v>
      </c>
      <c r="G70" s="110">
        <v>0</v>
      </c>
      <c r="H70" s="8">
        <v>0</v>
      </c>
      <c r="I70" s="8">
        <v>1068</v>
      </c>
      <c r="J70" s="8"/>
      <c r="K70" s="8" t="str">
        <f>VLOOKUP(AW70,DefaltMaster!$M$1:$N$60,2,FALSE)</f>
        <v>*05028</v>
      </c>
      <c r="L70" s="5" t="s">
        <v>522</v>
      </c>
      <c r="M70" s="8"/>
      <c r="N70" s="111" t="str">
        <f t="shared" si="83"/>
        <v>Writer Convent Premium  Mrp 65 [Double Line]-180 page</v>
      </c>
      <c r="O70" s="111" t="s">
        <v>33</v>
      </c>
      <c r="P70" s="8"/>
      <c r="Q70" s="8" t="s">
        <v>32</v>
      </c>
      <c r="R70" s="8" t="s">
        <v>32</v>
      </c>
      <c r="S70" s="8" t="s">
        <v>32</v>
      </c>
      <c r="T70" s="8" t="s">
        <v>32</v>
      </c>
      <c r="U70" s="8" t="s">
        <v>32</v>
      </c>
      <c r="V70" s="8" t="s">
        <v>32</v>
      </c>
      <c r="W70" s="8" t="s">
        <v>34</v>
      </c>
      <c r="X70" s="76" t="s">
        <v>577</v>
      </c>
      <c r="Y70" s="112" t="s">
        <v>578</v>
      </c>
      <c r="Z70" s="8" t="s">
        <v>32</v>
      </c>
      <c r="AA70" s="8" t="s">
        <v>32</v>
      </c>
      <c r="AB70" s="8" t="s">
        <v>35</v>
      </c>
      <c r="AC70" s="8" t="s">
        <v>35</v>
      </c>
      <c r="AD70" s="113" t="str">
        <f t="shared" si="84"/>
        <v>000068</v>
      </c>
      <c r="AE70" s="113"/>
      <c r="AF70" s="106" t="str">
        <f t="shared" si="85"/>
        <v>Rulling-Double Line-[180 x 240]</v>
      </c>
      <c r="AG70" s="106" t="str">
        <f>VLOOKUP(AF70,UFG_Rulling!$C$1:$AD$38,28,FALSE)</f>
        <v>000191</v>
      </c>
      <c r="AH70" s="128" t="str">
        <f t="shared" si="86"/>
        <v>11.250</v>
      </c>
      <c r="AI70" s="114" t="str">
        <f t="shared" si="87"/>
        <v>Writer Convent Premium  Mrp 65 [Title]</v>
      </c>
      <c r="AJ70" s="114" t="str">
        <f>VLOOKUP(AI70,UFG_Title!$C$1:$AD$49,28,FALSE)</f>
        <v>000267</v>
      </c>
      <c r="AK70" s="107" t="str">
        <f t="shared" si="88"/>
        <v>0.125</v>
      </c>
      <c r="AL70" s="122" t="str">
        <f t="shared" si="75"/>
        <v>Index-[180 x 240]</v>
      </c>
      <c r="AM70" s="122" t="str">
        <f>IF(AV70&lt;&gt;"",VLOOKUP(AL70,UFG_Index!$C$1:$AD$17,28,FALSE),"")</f>
        <v>000234</v>
      </c>
      <c r="AN70" s="123" t="str">
        <f t="shared" si="89"/>
        <v>0.250</v>
      </c>
      <c r="AO70" s="129" t="str">
        <f t="shared" si="90"/>
        <v>0.250</v>
      </c>
      <c r="AP70" s="13" t="s">
        <v>424</v>
      </c>
      <c r="AQ70" s="13" t="s">
        <v>424</v>
      </c>
      <c r="AR70" s="13">
        <v>1000</v>
      </c>
      <c r="AS70" s="21" t="s">
        <v>440</v>
      </c>
      <c r="AT70" s="13">
        <v>180</v>
      </c>
      <c r="AU70" s="13">
        <v>4</v>
      </c>
      <c r="AV70" s="13" t="s">
        <v>450</v>
      </c>
      <c r="AW70" s="22" t="s">
        <v>509</v>
      </c>
      <c r="AX70" s="22" t="s">
        <v>470</v>
      </c>
      <c r="AY70" s="13">
        <v>8</v>
      </c>
      <c r="AZ70" s="13">
        <v>40</v>
      </c>
      <c r="BA70" s="13" t="s">
        <v>1246</v>
      </c>
      <c r="BB70" s="13" t="s">
        <v>471</v>
      </c>
      <c r="BC70" s="13" t="s">
        <v>1245</v>
      </c>
      <c r="BD70" s="13">
        <v>260</v>
      </c>
      <c r="BE70" s="14" t="s">
        <v>492</v>
      </c>
      <c r="BF70" s="14">
        <v>8</v>
      </c>
      <c r="BG70" s="15">
        <f t="shared" si="66"/>
        <v>125</v>
      </c>
      <c r="BH70" s="23">
        <f t="shared" si="67"/>
        <v>2.2931999999999998E-2</v>
      </c>
      <c r="BI70" s="13" t="s">
        <v>473</v>
      </c>
      <c r="BJ70" s="139">
        <v>52</v>
      </c>
      <c r="BK70" s="138">
        <v>96</v>
      </c>
      <c r="BL70" s="13">
        <v>36.5</v>
      </c>
      <c r="BM70" s="21">
        <v>16</v>
      </c>
      <c r="BN70" s="16">
        <f t="shared" si="68"/>
        <v>11.25</v>
      </c>
      <c r="BO70" s="16">
        <f t="shared" si="69"/>
        <v>0.20498400000000003</v>
      </c>
      <c r="BP70" s="17">
        <f t="shared" si="70"/>
        <v>11500</v>
      </c>
      <c r="BQ70" s="13" t="str">
        <f>VLOOKUP($AP70,[1]Item!$AL$2:$BX$192,BQ$1,FALSE)</f>
        <v>Writer Convent Premium  Mrp 65</v>
      </c>
      <c r="BR70" s="8" t="str">
        <f t="shared" si="91"/>
        <v>96.00X36.50</v>
      </c>
      <c r="BS70" s="8" t="str">
        <f t="shared" si="92"/>
        <v>Rulling-Double Line-[180 x 240]</v>
      </c>
      <c r="BT70" s="8" t="str">
        <f t="shared" si="93"/>
        <v>Index-[180 x 240]</v>
      </c>
      <c r="BU70" s="76" t="s">
        <v>687</v>
      </c>
      <c r="BV70" s="109">
        <f t="shared" si="94"/>
        <v>0.25</v>
      </c>
      <c r="BW70" s="115" t="str">
        <f t="shared" si="76"/>
        <v>Trident-52gsm-37.80in-(96.00cm)-Reel-Super Line</v>
      </c>
      <c r="BX70" s="115" t="str">
        <f t="shared" si="77"/>
        <v>Trident-52gsm-37.80in-(96.00cm)-Reel-Super Line</v>
      </c>
      <c r="BY70" s="8" t="s">
        <v>541</v>
      </c>
      <c r="BZ70" s="8" t="s">
        <v>540</v>
      </c>
      <c r="CA70" s="115">
        <f t="shared" si="95"/>
        <v>36.5</v>
      </c>
      <c r="CB70" s="115">
        <f t="shared" si="96"/>
        <v>96</v>
      </c>
      <c r="CC70" s="115">
        <f t="shared" si="97"/>
        <v>14.37</v>
      </c>
      <c r="CD70" s="115">
        <f t="shared" si="98"/>
        <v>37.799999999999997</v>
      </c>
      <c r="CE70" s="5" t="s">
        <v>83</v>
      </c>
      <c r="CF70" s="8">
        <f t="shared" si="99"/>
        <v>52</v>
      </c>
      <c r="CG70" s="98" t="str">
        <f t="shared" si="100"/>
        <v>Trident</v>
      </c>
      <c r="CH70" s="99" t="str">
        <f>VLOOKUP(CG70,PaperMaster!$AA$1:$AB$10,2,FALSE)</f>
        <v>Super Line</v>
      </c>
      <c r="CI70" s="115">
        <f t="shared" si="78"/>
        <v>9.1120000000000001</v>
      </c>
      <c r="CJ70" s="115">
        <f t="shared" si="79"/>
        <v>5</v>
      </c>
      <c r="CK70" s="99">
        <v>70</v>
      </c>
      <c r="CL70" s="115" t="s">
        <v>76</v>
      </c>
      <c r="CM70" s="115">
        <v>1.35</v>
      </c>
      <c r="CN70" s="99" t="s">
        <v>576</v>
      </c>
      <c r="CO70" s="116" t="s">
        <v>577</v>
      </c>
      <c r="CP70" s="117" t="s">
        <v>578</v>
      </c>
      <c r="CQ70" s="99" t="s">
        <v>32</v>
      </c>
      <c r="CR70" s="99" t="s">
        <v>32</v>
      </c>
      <c r="CS70" s="99" t="s">
        <v>35</v>
      </c>
      <c r="CT70" s="99" t="s">
        <v>35</v>
      </c>
      <c r="CU70" s="8" t="s">
        <v>73</v>
      </c>
      <c r="CV70" s="8"/>
      <c r="CW70" s="8"/>
      <c r="CX70" s="8" t="str">
        <f t="shared" si="101"/>
        <v>*11103</v>
      </c>
      <c r="CY70" s="8" t="str">
        <f t="shared" si="102"/>
        <v>*06016</v>
      </c>
      <c r="CZ70" s="8" t="str">
        <f>VLOOKUP(BW70,PaperMaster!$AD$2:$BB$200,25,FALSE)</f>
        <v>*00032</v>
      </c>
      <c r="DA70" s="31" t="str">
        <f t="shared" si="103"/>
        <v>*00032</v>
      </c>
      <c r="DB70" s="31" t="str">
        <f t="shared" si="104"/>
        <v>*00006</v>
      </c>
      <c r="DC70" s="119" t="str">
        <f>VLOOKUP(AI70,UFG_Title!$C$3:$AD$49,28,FALSE)</f>
        <v>000267</v>
      </c>
      <c r="DD70" s="119"/>
      <c r="DE70" s="115" t="str">
        <f t="shared" si="105"/>
        <v>Board-260gsm-37.80X28.94in²-(96.00X73.50cm²)-18.35kg-WB</v>
      </c>
      <c r="DF70" s="115" t="str">
        <f t="shared" si="106"/>
        <v>Board-260gsm-37.80X28.94in²-(96.00X73.50cm²)-18.35kg-WB</v>
      </c>
      <c r="DG70" s="8" t="s">
        <v>1128</v>
      </c>
      <c r="DH70" s="8" t="str">
        <f t="shared" si="107"/>
        <v>B</v>
      </c>
      <c r="DI70" s="115">
        <f t="shared" si="108"/>
        <v>96</v>
      </c>
      <c r="DJ70" s="115">
        <f t="shared" si="109"/>
        <v>73.5</v>
      </c>
      <c r="DK70" s="115">
        <f t="shared" si="110"/>
        <v>37.799999999999997</v>
      </c>
      <c r="DL70" s="115">
        <f t="shared" si="111"/>
        <v>28.94</v>
      </c>
      <c r="DM70" s="5" t="s">
        <v>58</v>
      </c>
      <c r="DN70" s="8">
        <f t="shared" si="112"/>
        <v>260</v>
      </c>
      <c r="DO70" s="134" t="str">
        <f t="shared" si="113"/>
        <v>Board</v>
      </c>
      <c r="DP70" s="99" t="str">
        <f t="shared" si="114"/>
        <v>WB</v>
      </c>
      <c r="DQ70" s="115">
        <f t="shared" si="115"/>
        <v>18.350000000000001</v>
      </c>
      <c r="DR70" s="115">
        <f t="shared" si="116"/>
        <v>3</v>
      </c>
      <c r="DS70" s="99">
        <v>70</v>
      </c>
      <c r="DT70" s="115" t="s">
        <v>76</v>
      </c>
      <c r="DU70" s="115">
        <v>1.35</v>
      </c>
      <c r="DV70" s="99" t="s">
        <v>576</v>
      </c>
      <c r="DW70" s="116" t="s">
        <v>577</v>
      </c>
      <c r="DX70" s="117" t="s">
        <v>578</v>
      </c>
      <c r="DY70" s="99" t="s">
        <v>32</v>
      </c>
      <c r="DZ70" s="99" t="s">
        <v>32</v>
      </c>
      <c r="EA70" s="99" t="s">
        <v>35</v>
      </c>
      <c r="EB70" s="99" t="s">
        <v>35</v>
      </c>
      <c r="EC70" t="str">
        <f>VLOOKUP(DE70,PaperMaster!$BH$3:$CF$30,25,FALSE)</f>
        <v>*00006</v>
      </c>
      <c r="ED70" s="13" t="str">
        <f>VLOOKUP($AP70,[1]Item!$AL$2:$BX$192,ED$1,FALSE)</f>
        <v>Premium</v>
      </c>
      <c r="EE70">
        <f t="shared" si="117"/>
        <v>53</v>
      </c>
    </row>
    <row r="71" spans="1:135" x14ac:dyDescent="0.25">
      <c r="A71" s="83">
        <f t="shared" si="80"/>
        <v>69</v>
      </c>
      <c r="B71" s="76" t="s">
        <v>688</v>
      </c>
      <c r="C71" s="8" t="str">
        <f t="shared" si="81"/>
        <v>Writer A4 Premium Spiral  Mrp 104 [Single line]-148 page</v>
      </c>
      <c r="D71" s="8" t="str">
        <f t="shared" si="82"/>
        <v>Writer A4 Premium Spiral  Mrp 104 [Single line]-148 page</v>
      </c>
      <c r="E71" s="8" t="str">
        <f>VLOOKUP(AS71,DefaltMaster!$U$1:$AB$14,8,FALSE)</f>
        <v>*11107</v>
      </c>
      <c r="F71" s="8" t="str">
        <f>VLOOKUP(AX71,DefaltMaster!$H$1:$J$26,3,FALSE)</f>
        <v>*06020</v>
      </c>
      <c r="G71" s="110">
        <v>0</v>
      </c>
      <c r="H71" s="8">
        <v>0</v>
      </c>
      <c r="I71" s="8">
        <v>1069</v>
      </c>
      <c r="J71" s="8"/>
      <c r="K71" s="8" t="str">
        <f>VLOOKUP(AW71,DefaltMaster!$M$1:$N$60,2,FALSE)</f>
        <v>*05035</v>
      </c>
      <c r="L71" s="5" t="s">
        <v>522</v>
      </c>
      <c r="M71" s="8"/>
      <c r="N71" s="111" t="str">
        <f t="shared" si="83"/>
        <v>Writer A4 Premium Spiral  Mrp 104 [Single line]-148 page</v>
      </c>
      <c r="O71" s="111" t="s">
        <v>33</v>
      </c>
      <c r="P71" s="8"/>
      <c r="Q71" s="8" t="s">
        <v>32</v>
      </c>
      <c r="R71" s="8" t="s">
        <v>32</v>
      </c>
      <c r="S71" s="8" t="s">
        <v>32</v>
      </c>
      <c r="T71" s="8" t="s">
        <v>32</v>
      </c>
      <c r="U71" s="8" t="s">
        <v>32</v>
      </c>
      <c r="V71" s="8" t="s">
        <v>32</v>
      </c>
      <c r="W71" s="8" t="s">
        <v>34</v>
      </c>
      <c r="X71" s="76" t="s">
        <v>577</v>
      </c>
      <c r="Y71" s="112" t="s">
        <v>578</v>
      </c>
      <c r="Z71" s="8" t="s">
        <v>32</v>
      </c>
      <c r="AA71" s="8" t="s">
        <v>32</v>
      </c>
      <c r="AB71" s="8" t="s">
        <v>35</v>
      </c>
      <c r="AC71" s="8" t="s">
        <v>35</v>
      </c>
      <c r="AD71" s="113" t="str">
        <f t="shared" si="84"/>
        <v>000069</v>
      </c>
      <c r="AE71" s="113"/>
      <c r="AF71" s="106" t="str">
        <f t="shared" si="85"/>
        <v>Rulling-Single line-[210 x 290]</v>
      </c>
      <c r="AG71" s="106" t="str">
        <f>VLOOKUP(AF71,UFG_Rulling!$C$1:$AD$38,28,FALSE)</f>
        <v>000211</v>
      </c>
      <c r="AH71" s="128" t="str">
        <f t="shared" si="86"/>
        <v>12.333</v>
      </c>
      <c r="AI71" s="114" t="str">
        <f t="shared" si="87"/>
        <v>Writer A4 Premium Spiral  Mrp 104 [Title]</v>
      </c>
      <c r="AJ71" s="114" t="str">
        <f>VLOOKUP(AI71,UFG_Title!$C$1:$AD$49,28,FALSE)</f>
        <v>000258</v>
      </c>
      <c r="AK71" s="107" t="str">
        <f t="shared" si="88"/>
        <v>0.250</v>
      </c>
      <c r="AL71" s="122" t="str">
        <f t="shared" si="75"/>
        <v>Index-[210 x 290]</v>
      </c>
      <c r="AM71" s="122" t="str">
        <f>IF(AV71&lt;&gt;"",VLOOKUP(AL71,UFG_Index!$C$1:$AD$17,28,FALSE),"")</f>
        <v>000231</v>
      </c>
      <c r="AN71" s="123" t="str">
        <f t="shared" si="89"/>
        <v>0.333</v>
      </c>
      <c r="AO71" s="129" t="str">
        <f t="shared" si="90"/>
        <v>0.333</v>
      </c>
      <c r="AP71" s="13" t="s">
        <v>428</v>
      </c>
      <c r="AQ71" s="13" t="s">
        <v>428</v>
      </c>
      <c r="AR71" s="13">
        <v>1000</v>
      </c>
      <c r="AS71" s="21" t="s">
        <v>433</v>
      </c>
      <c r="AT71" s="13">
        <v>148</v>
      </c>
      <c r="AU71" s="13">
        <v>4</v>
      </c>
      <c r="AV71" s="13" t="s">
        <v>450</v>
      </c>
      <c r="AW71" s="22" t="s">
        <v>469</v>
      </c>
      <c r="AX71" s="22" t="s">
        <v>500</v>
      </c>
      <c r="AY71" s="13">
        <v>2</v>
      </c>
      <c r="AZ71" s="13">
        <v>20</v>
      </c>
      <c r="BA71" s="13" t="s">
        <v>1246</v>
      </c>
      <c r="BB71" s="13" t="s">
        <v>471</v>
      </c>
      <c r="BC71" s="13" t="s">
        <v>1245</v>
      </c>
      <c r="BD71" s="13">
        <v>260</v>
      </c>
      <c r="BE71" s="14" t="s">
        <v>484</v>
      </c>
      <c r="BF71" s="14">
        <v>4</v>
      </c>
      <c r="BG71" s="15">
        <f t="shared" si="66"/>
        <v>250</v>
      </c>
      <c r="BH71" s="23">
        <f t="shared" si="67"/>
        <v>3.354E-2</v>
      </c>
      <c r="BI71" s="13" t="s">
        <v>473</v>
      </c>
      <c r="BJ71" s="13">
        <v>64</v>
      </c>
      <c r="BK71" s="138">
        <v>88</v>
      </c>
      <c r="BL71" s="13">
        <v>42</v>
      </c>
      <c r="BM71" s="21">
        <v>12</v>
      </c>
      <c r="BN71" s="16">
        <f t="shared" si="68"/>
        <v>12.333333333333334</v>
      </c>
      <c r="BO71" s="16">
        <f t="shared" si="69"/>
        <v>0.29173759999999999</v>
      </c>
      <c r="BP71" s="17">
        <f t="shared" si="70"/>
        <v>12666.666666666666</v>
      </c>
      <c r="BQ71" s="13" t="str">
        <f>VLOOKUP($AP71,[1]Item!$AL$2:$BX$192,BQ$1,FALSE)</f>
        <v>Writer A4 Premium Spiral  Mrp 104</v>
      </c>
      <c r="BR71" s="8" t="str">
        <f t="shared" si="91"/>
        <v>88.00X42.00</v>
      </c>
      <c r="BS71" s="8" t="str">
        <f t="shared" si="92"/>
        <v>Rulling-Single line-[210 x 290]</v>
      </c>
      <c r="BT71" s="8" t="str">
        <f t="shared" si="93"/>
        <v>Index-[210 x 290]</v>
      </c>
      <c r="BU71" s="76" t="s">
        <v>688</v>
      </c>
      <c r="BV71" s="109">
        <f t="shared" si="94"/>
        <v>0.33333333333333331</v>
      </c>
      <c r="BW71" s="115" t="str">
        <f t="shared" si="76"/>
        <v>Trident-64gsm-34.65in-(88.00cm)-Reel-Super Line</v>
      </c>
      <c r="BX71" s="115" t="str">
        <f t="shared" si="77"/>
        <v>Trident-64gsm-34.65in-(88.00cm)-Reel-Super Line</v>
      </c>
      <c r="BY71" s="8" t="s">
        <v>541</v>
      </c>
      <c r="BZ71" s="8" t="s">
        <v>540</v>
      </c>
      <c r="CA71" s="115">
        <f t="shared" si="95"/>
        <v>42</v>
      </c>
      <c r="CB71" s="115">
        <f t="shared" si="96"/>
        <v>88</v>
      </c>
      <c r="CC71" s="115">
        <f t="shared" si="97"/>
        <v>16.54</v>
      </c>
      <c r="CD71" s="115">
        <f t="shared" si="98"/>
        <v>34.65</v>
      </c>
      <c r="CE71" s="5" t="s">
        <v>83</v>
      </c>
      <c r="CF71" s="8">
        <f t="shared" si="99"/>
        <v>64</v>
      </c>
      <c r="CG71" s="98" t="str">
        <f t="shared" si="100"/>
        <v>Trident</v>
      </c>
      <c r="CH71" s="99" t="str">
        <f>VLOOKUP(CG71,PaperMaster!$AA$1:$AB$10,2,FALSE)</f>
        <v>Super Line</v>
      </c>
      <c r="CI71" s="115">
        <f t="shared" si="78"/>
        <v>11.832000000000001</v>
      </c>
      <c r="CJ71" s="115">
        <f t="shared" si="79"/>
        <v>4</v>
      </c>
      <c r="CK71" s="99">
        <v>70</v>
      </c>
      <c r="CL71" s="115" t="s">
        <v>76</v>
      </c>
      <c r="CM71" s="115">
        <v>1.35</v>
      </c>
      <c r="CN71" s="99" t="s">
        <v>576</v>
      </c>
      <c r="CO71" s="116" t="s">
        <v>577</v>
      </c>
      <c r="CP71" s="117" t="s">
        <v>578</v>
      </c>
      <c r="CQ71" s="99" t="s">
        <v>32</v>
      </c>
      <c r="CR71" s="99" t="s">
        <v>32</v>
      </c>
      <c r="CS71" s="99" t="s">
        <v>35</v>
      </c>
      <c r="CT71" s="99" t="s">
        <v>35</v>
      </c>
      <c r="CU71" s="8" t="s">
        <v>73</v>
      </c>
      <c r="CV71" s="8"/>
      <c r="CW71" s="8"/>
      <c r="CX71" s="8" t="str">
        <f t="shared" si="101"/>
        <v>*11107</v>
      </c>
      <c r="CY71" s="8" t="str">
        <f t="shared" si="102"/>
        <v>*06020</v>
      </c>
      <c r="CZ71" s="8" t="str">
        <f>VLOOKUP(BW71,PaperMaster!$AD$2:$BB$200,25,FALSE)</f>
        <v>*00036</v>
      </c>
      <c r="DA71" s="31" t="str">
        <f t="shared" si="103"/>
        <v>*00036</v>
      </c>
      <c r="DB71" s="31" t="str">
        <f t="shared" si="104"/>
        <v>*00004</v>
      </c>
      <c r="DC71" s="119" t="str">
        <f>VLOOKUP(AI71,UFG_Title!$C$3:$AD$49,28,FALSE)</f>
        <v>000258</v>
      </c>
      <c r="DD71" s="119"/>
      <c r="DE71" s="115" t="str">
        <f t="shared" si="105"/>
        <v>Board-260gsm-23.62X33.86in²-(60.00X86.00cm²)-13.416kg-WB</v>
      </c>
      <c r="DF71" s="115" t="str">
        <f t="shared" si="106"/>
        <v>Board-260gsm-23.62X33.86in²-(60.00X86.00cm²)-13.416kg-WB</v>
      </c>
      <c r="DG71" s="8" t="s">
        <v>1128</v>
      </c>
      <c r="DH71" s="8" t="str">
        <f t="shared" si="107"/>
        <v>B</v>
      </c>
      <c r="DI71" s="115">
        <f t="shared" si="108"/>
        <v>60</v>
      </c>
      <c r="DJ71" s="115">
        <f t="shared" si="109"/>
        <v>86</v>
      </c>
      <c r="DK71" s="115">
        <f t="shared" si="110"/>
        <v>23.62</v>
      </c>
      <c r="DL71" s="115">
        <f t="shared" si="111"/>
        <v>33.86</v>
      </c>
      <c r="DM71" s="5" t="s">
        <v>58</v>
      </c>
      <c r="DN71" s="8">
        <f t="shared" si="112"/>
        <v>260</v>
      </c>
      <c r="DO71" s="134" t="str">
        <f t="shared" si="113"/>
        <v>Board</v>
      </c>
      <c r="DP71" s="99" t="str">
        <f t="shared" si="114"/>
        <v>WB</v>
      </c>
      <c r="DQ71" s="115">
        <f t="shared" si="115"/>
        <v>13.416</v>
      </c>
      <c r="DR71" s="115">
        <f t="shared" si="116"/>
        <v>4</v>
      </c>
      <c r="DS71" s="99">
        <v>70</v>
      </c>
      <c r="DT71" s="115" t="s">
        <v>76</v>
      </c>
      <c r="DU71" s="115">
        <v>1.35</v>
      </c>
      <c r="DV71" s="99" t="s">
        <v>576</v>
      </c>
      <c r="DW71" s="116" t="s">
        <v>577</v>
      </c>
      <c r="DX71" s="117" t="s">
        <v>578</v>
      </c>
      <c r="DY71" s="99" t="s">
        <v>32</v>
      </c>
      <c r="DZ71" s="99" t="s">
        <v>32</v>
      </c>
      <c r="EA71" s="99" t="s">
        <v>35</v>
      </c>
      <c r="EB71" s="99" t="s">
        <v>35</v>
      </c>
      <c r="EC71" t="str">
        <f>VLOOKUP(DE71,PaperMaster!$BH$3:$CF$30,25,FALSE)</f>
        <v>*00004</v>
      </c>
      <c r="ED71" s="13" t="str">
        <f>VLOOKUP($AP71,[1]Item!$AL$2:$BX$192,ED$1,FALSE)</f>
        <v>Premium</v>
      </c>
      <c r="EE71">
        <f t="shared" si="117"/>
        <v>56</v>
      </c>
    </row>
    <row r="72" spans="1:135" x14ac:dyDescent="0.25">
      <c r="A72" s="83">
        <f t="shared" si="80"/>
        <v>70</v>
      </c>
      <c r="B72" s="76" t="s">
        <v>689</v>
      </c>
      <c r="C72" s="8" t="str">
        <f t="shared" si="81"/>
        <v>Writer A4 Premium Spiral  Mrp 104 [Unrulled]-148 page</v>
      </c>
      <c r="D72" s="8" t="str">
        <f t="shared" si="82"/>
        <v>Writer A4 Premium Spiral  Mrp 104 [Unrulled]-148 page</v>
      </c>
      <c r="E72" s="8" t="str">
        <f>VLOOKUP(AS72,DefaltMaster!$U$1:$AB$14,8,FALSE)</f>
        <v>*11107</v>
      </c>
      <c r="F72" s="8" t="str">
        <f>VLOOKUP(AX72,DefaltMaster!$H$1:$J$26,3,FALSE)</f>
        <v>*06020</v>
      </c>
      <c r="G72" s="110">
        <v>0</v>
      </c>
      <c r="H72" s="8">
        <v>0</v>
      </c>
      <c r="I72" s="8">
        <v>1070</v>
      </c>
      <c r="J72" s="8"/>
      <c r="K72" s="8" t="str">
        <f>VLOOKUP(AW72,DefaltMaster!$M$1:$N$60,2,FALSE)</f>
        <v>*05036</v>
      </c>
      <c r="L72" s="5" t="s">
        <v>522</v>
      </c>
      <c r="M72" s="8"/>
      <c r="N72" s="111" t="str">
        <f t="shared" si="83"/>
        <v>Writer A4 Premium Spiral  Mrp 104 [Unrulled]-148 page</v>
      </c>
      <c r="O72" s="111" t="s">
        <v>33</v>
      </c>
      <c r="P72" s="8"/>
      <c r="Q72" s="8" t="s">
        <v>32</v>
      </c>
      <c r="R72" s="8" t="s">
        <v>32</v>
      </c>
      <c r="S72" s="8" t="s">
        <v>32</v>
      </c>
      <c r="T72" s="8" t="s">
        <v>32</v>
      </c>
      <c r="U72" s="8" t="s">
        <v>32</v>
      </c>
      <c r="V72" s="8" t="s">
        <v>32</v>
      </c>
      <c r="W72" s="8" t="s">
        <v>34</v>
      </c>
      <c r="X72" s="76" t="s">
        <v>577</v>
      </c>
      <c r="Y72" s="112" t="s">
        <v>578</v>
      </c>
      <c r="Z72" s="8" t="s">
        <v>32</v>
      </c>
      <c r="AA72" s="8" t="s">
        <v>32</v>
      </c>
      <c r="AB72" s="8" t="s">
        <v>35</v>
      </c>
      <c r="AC72" s="8" t="s">
        <v>35</v>
      </c>
      <c r="AD72" s="113" t="str">
        <f t="shared" si="84"/>
        <v>000070</v>
      </c>
      <c r="AE72" s="113"/>
      <c r="AF72" s="106" t="str">
        <f t="shared" si="85"/>
        <v>Rulling-Unrulled-[210 x 290]</v>
      </c>
      <c r="AG72" s="106" t="str">
        <f>VLOOKUP(AF72,UFG_Rulling!$C$1:$AD$38,28,FALSE)</f>
        <v>000214</v>
      </c>
      <c r="AH72" s="128" t="str">
        <f t="shared" si="86"/>
        <v>12.333</v>
      </c>
      <c r="AI72" s="114" t="str">
        <f t="shared" si="87"/>
        <v>Writer A4 Premium Spiral  Mrp 104 [Title]</v>
      </c>
      <c r="AJ72" s="114" t="str">
        <f>VLOOKUP(AI72,UFG_Title!$C$1:$AD$49,28,FALSE)</f>
        <v>000258</v>
      </c>
      <c r="AK72" s="107" t="str">
        <f t="shared" si="88"/>
        <v>0.250</v>
      </c>
      <c r="AL72" s="122" t="str">
        <f t="shared" si="75"/>
        <v>Index-[210 x 290]</v>
      </c>
      <c r="AM72" s="122" t="str">
        <f>IF(AV72&lt;&gt;"",VLOOKUP(AL72,UFG_Index!$C$1:$AD$17,28,FALSE),"")</f>
        <v>000231</v>
      </c>
      <c r="AN72" s="123" t="str">
        <f t="shared" si="89"/>
        <v>0.333</v>
      </c>
      <c r="AO72" s="129" t="str">
        <f t="shared" si="90"/>
        <v>0.333</v>
      </c>
      <c r="AP72" s="13" t="s">
        <v>428</v>
      </c>
      <c r="AQ72" s="13" t="s">
        <v>428</v>
      </c>
      <c r="AR72" s="13">
        <v>1000</v>
      </c>
      <c r="AS72" s="21" t="s">
        <v>433</v>
      </c>
      <c r="AT72" s="13">
        <v>148</v>
      </c>
      <c r="AU72" s="13">
        <v>4</v>
      </c>
      <c r="AV72" s="13" t="s">
        <v>450</v>
      </c>
      <c r="AW72" s="22" t="s">
        <v>474</v>
      </c>
      <c r="AX72" s="22" t="s">
        <v>500</v>
      </c>
      <c r="AY72" s="13">
        <v>2</v>
      </c>
      <c r="AZ72" s="13">
        <v>20</v>
      </c>
      <c r="BA72" s="13" t="s">
        <v>1246</v>
      </c>
      <c r="BB72" s="13" t="s">
        <v>471</v>
      </c>
      <c r="BC72" s="13" t="s">
        <v>1245</v>
      </c>
      <c r="BD72" s="13">
        <v>260</v>
      </c>
      <c r="BE72" s="14" t="s">
        <v>484</v>
      </c>
      <c r="BF72" s="14">
        <v>4</v>
      </c>
      <c r="BG72" s="15">
        <f t="shared" si="66"/>
        <v>250</v>
      </c>
      <c r="BH72" s="23">
        <f t="shared" si="67"/>
        <v>3.354E-2</v>
      </c>
      <c r="BI72" s="13" t="s">
        <v>473</v>
      </c>
      <c r="BJ72" s="13">
        <v>64</v>
      </c>
      <c r="BK72" s="138">
        <v>88</v>
      </c>
      <c r="BL72" s="13">
        <v>42</v>
      </c>
      <c r="BM72" s="21">
        <v>12</v>
      </c>
      <c r="BN72" s="16">
        <f t="shared" si="68"/>
        <v>12.333333333333334</v>
      </c>
      <c r="BO72" s="16">
        <f t="shared" si="69"/>
        <v>0.29173759999999999</v>
      </c>
      <c r="BP72" s="17">
        <f t="shared" si="70"/>
        <v>12666.666666666666</v>
      </c>
      <c r="BQ72" s="13" t="str">
        <f>VLOOKUP($AP72,[1]Item!$AL$2:$BX$192,BQ$1,FALSE)</f>
        <v>Writer A4 Premium Spiral  Mrp 104</v>
      </c>
      <c r="BR72" s="8" t="str">
        <f t="shared" si="91"/>
        <v>88.00X42.00</v>
      </c>
      <c r="BS72" s="8" t="str">
        <f t="shared" si="92"/>
        <v>Rulling-Unrulled-[210 x 290]</v>
      </c>
      <c r="BT72" s="8" t="str">
        <f t="shared" si="93"/>
        <v>Index-[210 x 290]</v>
      </c>
      <c r="BU72" s="76" t="s">
        <v>689</v>
      </c>
      <c r="BV72" s="109">
        <f t="shared" si="94"/>
        <v>0.33333333333333331</v>
      </c>
      <c r="BW72" s="115" t="str">
        <f t="shared" si="76"/>
        <v>Trident-64gsm-34.65in-(88.00cm)-Reel-Super Line</v>
      </c>
      <c r="BX72" s="115" t="str">
        <f t="shared" si="77"/>
        <v>Trident-64gsm-34.65in-(88.00cm)-Reel-Super Line</v>
      </c>
      <c r="BY72" s="8" t="s">
        <v>541</v>
      </c>
      <c r="BZ72" s="8" t="s">
        <v>540</v>
      </c>
      <c r="CA72" s="115">
        <f t="shared" si="95"/>
        <v>42</v>
      </c>
      <c r="CB72" s="115">
        <f t="shared" si="96"/>
        <v>88</v>
      </c>
      <c r="CC72" s="115">
        <f t="shared" si="97"/>
        <v>16.54</v>
      </c>
      <c r="CD72" s="115">
        <f t="shared" si="98"/>
        <v>34.65</v>
      </c>
      <c r="CE72" s="5" t="s">
        <v>83</v>
      </c>
      <c r="CF72" s="8">
        <f t="shared" si="99"/>
        <v>64</v>
      </c>
      <c r="CG72" s="98" t="str">
        <f t="shared" si="100"/>
        <v>Trident</v>
      </c>
      <c r="CH72" s="99" t="str">
        <f>VLOOKUP(CG72,PaperMaster!$AA$1:$AB$10,2,FALSE)</f>
        <v>Super Line</v>
      </c>
      <c r="CI72" s="115">
        <f t="shared" si="78"/>
        <v>11.832000000000001</v>
      </c>
      <c r="CJ72" s="115">
        <f t="shared" si="79"/>
        <v>4</v>
      </c>
      <c r="CK72" s="99">
        <v>70</v>
      </c>
      <c r="CL72" s="115" t="s">
        <v>76</v>
      </c>
      <c r="CM72" s="115">
        <v>1.35</v>
      </c>
      <c r="CN72" s="99" t="s">
        <v>576</v>
      </c>
      <c r="CO72" s="116" t="s">
        <v>577</v>
      </c>
      <c r="CP72" s="117" t="s">
        <v>578</v>
      </c>
      <c r="CQ72" s="99" t="s">
        <v>32</v>
      </c>
      <c r="CR72" s="99" t="s">
        <v>32</v>
      </c>
      <c r="CS72" s="99" t="s">
        <v>35</v>
      </c>
      <c r="CT72" s="99" t="s">
        <v>35</v>
      </c>
      <c r="CU72" s="8" t="s">
        <v>73</v>
      </c>
      <c r="CV72" s="8"/>
      <c r="CW72" s="8"/>
      <c r="CX72" s="8" t="str">
        <f t="shared" si="101"/>
        <v>*11107</v>
      </c>
      <c r="CY72" s="8" t="str">
        <f t="shared" si="102"/>
        <v>*06020</v>
      </c>
      <c r="CZ72" s="8" t="str">
        <f>VLOOKUP(BW72,PaperMaster!$AD$2:$BB$200,25,FALSE)</f>
        <v>*00036</v>
      </c>
      <c r="DA72" s="31" t="str">
        <f t="shared" si="103"/>
        <v>*00036</v>
      </c>
      <c r="DB72" s="31" t="str">
        <f t="shared" si="104"/>
        <v>*00004</v>
      </c>
      <c r="DC72" s="119" t="str">
        <f>VLOOKUP(AI72,UFG_Title!$C$3:$AD$49,28,FALSE)</f>
        <v>000258</v>
      </c>
      <c r="DD72" s="119"/>
      <c r="DE72" s="115" t="str">
        <f t="shared" si="105"/>
        <v>Board-260gsm-23.62X33.86in²-(60.00X86.00cm²)-13.416kg-WB</v>
      </c>
      <c r="DF72" s="115" t="str">
        <f t="shared" si="106"/>
        <v>Board-260gsm-23.62X33.86in²-(60.00X86.00cm²)-13.416kg-WB</v>
      </c>
      <c r="DG72" s="8" t="s">
        <v>1128</v>
      </c>
      <c r="DH72" s="8" t="str">
        <f t="shared" si="107"/>
        <v>B</v>
      </c>
      <c r="DI72" s="115">
        <f t="shared" si="108"/>
        <v>60</v>
      </c>
      <c r="DJ72" s="115">
        <f t="shared" si="109"/>
        <v>86</v>
      </c>
      <c r="DK72" s="115">
        <f t="shared" si="110"/>
        <v>23.62</v>
      </c>
      <c r="DL72" s="115">
        <f t="shared" si="111"/>
        <v>33.86</v>
      </c>
      <c r="DM72" s="5" t="s">
        <v>58</v>
      </c>
      <c r="DN72" s="8">
        <f t="shared" si="112"/>
        <v>260</v>
      </c>
      <c r="DO72" s="134" t="str">
        <f t="shared" si="113"/>
        <v>Board</v>
      </c>
      <c r="DP72" s="99" t="str">
        <f t="shared" si="114"/>
        <v>WB</v>
      </c>
      <c r="DQ72" s="115">
        <f t="shared" si="115"/>
        <v>13.416</v>
      </c>
      <c r="DR72" s="115">
        <f t="shared" si="116"/>
        <v>4</v>
      </c>
      <c r="DS72" s="99">
        <v>70</v>
      </c>
      <c r="DT72" s="115" t="s">
        <v>76</v>
      </c>
      <c r="DU72" s="115">
        <v>1.35</v>
      </c>
      <c r="DV72" s="99" t="s">
        <v>576</v>
      </c>
      <c r="DW72" s="116" t="s">
        <v>577</v>
      </c>
      <c r="DX72" s="117" t="s">
        <v>578</v>
      </c>
      <c r="DY72" s="99" t="s">
        <v>32</v>
      </c>
      <c r="DZ72" s="99" t="s">
        <v>32</v>
      </c>
      <c r="EA72" s="99" t="s">
        <v>35</v>
      </c>
      <c r="EB72" s="99" t="s">
        <v>35</v>
      </c>
      <c r="EC72" t="str">
        <f>VLOOKUP(DE72,PaperMaster!$BH$3:$CF$30,25,FALSE)</f>
        <v>*00004</v>
      </c>
      <c r="ED72" s="13" t="str">
        <f>VLOOKUP($AP72,[1]Item!$AL$2:$BX$192,ED$1,FALSE)</f>
        <v>Premium</v>
      </c>
      <c r="EE72">
        <f t="shared" si="117"/>
        <v>53</v>
      </c>
    </row>
    <row r="73" spans="1:135" x14ac:dyDescent="0.25">
      <c r="A73" s="83">
        <f t="shared" si="80"/>
        <v>71</v>
      </c>
      <c r="B73" s="76" t="s">
        <v>690</v>
      </c>
      <c r="C73" s="8" t="str">
        <f t="shared" si="81"/>
        <v>Writer A4 Premium Spiral  Mrp 124 [Single line]-192 page</v>
      </c>
      <c r="D73" s="8" t="str">
        <f t="shared" si="82"/>
        <v>Writer A4 Premium Spiral  Mrp 124 [Single line]-192 page</v>
      </c>
      <c r="E73" s="8" t="str">
        <f>VLOOKUP(AS73,DefaltMaster!$U$1:$AB$14,8,FALSE)</f>
        <v>*11107</v>
      </c>
      <c r="F73" s="8" t="str">
        <f>VLOOKUP(AX73,DefaltMaster!$H$1:$J$26,3,FALSE)</f>
        <v>*06022</v>
      </c>
      <c r="G73" s="110">
        <v>0</v>
      </c>
      <c r="H73" s="8">
        <v>0</v>
      </c>
      <c r="I73" s="8">
        <v>1071</v>
      </c>
      <c r="J73" s="8"/>
      <c r="K73" s="8" t="str">
        <f>VLOOKUP(AW73,DefaltMaster!$M$1:$N$60,2,FALSE)</f>
        <v>*05035</v>
      </c>
      <c r="L73" s="5" t="s">
        <v>522</v>
      </c>
      <c r="M73" s="8"/>
      <c r="N73" s="111" t="str">
        <f t="shared" si="83"/>
        <v>Writer A4 Premium Spiral  Mrp 124 [Single line]-192 page</v>
      </c>
      <c r="O73" s="111" t="s">
        <v>33</v>
      </c>
      <c r="P73" s="8"/>
      <c r="Q73" s="8" t="s">
        <v>32</v>
      </c>
      <c r="R73" s="8" t="s">
        <v>32</v>
      </c>
      <c r="S73" s="8" t="s">
        <v>32</v>
      </c>
      <c r="T73" s="8" t="s">
        <v>32</v>
      </c>
      <c r="U73" s="8" t="s">
        <v>32</v>
      </c>
      <c r="V73" s="8" t="s">
        <v>32</v>
      </c>
      <c r="W73" s="8" t="s">
        <v>34</v>
      </c>
      <c r="X73" s="76" t="s">
        <v>577</v>
      </c>
      <c r="Y73" s="112" t="s">
        <v>578</v>
      </c>
      <c r="Z73" s="8" t="s">
        <v>32</v>
      </c>
      <c r="AA73" s="8" t="s">
        <v>32</v>
      </c>
      <c r="AB73" s="8" t="s">
        <v>35</v>
      </c>
      <c r="AC73" s="8" t="s">
        <v>35</v>
      </c>
      <c r="AD73" s="113" t="str">
        <f t="shared" si="84"/>
        <v>000071</v>
      </c>
      <c r="AE73" s="113"/>
      <c r="AF73" s="106" t="str">
        <f t="shared" si="85"/>
        <v>Rulling-Single line-[210 x 290]</v>
      </c>
      <c r="AG73" s="106" t="str">
        <f>VLOOKUP(AF73,UFG_Rulling!$C$1:$AD$38,28,FALSE)</f>
        <v>000211</v>
      </c>
      <c r="AH73" s="128" t="str">
        <f t="shared" si="86"/>
        <v>16.000</v>
      </c>
      <c r="AI73" s="114" t="str">
        <f t="shared" si="87"/>
        <v>Writer A4 Premium Spiral  Mrp 124 [Title]</v>
      </c>
      <c r="AJ73" s="114" t="str">
        <f>VLOOKUP(AI73,UFG_Title!$C$1:$AD$49,28,FALSE)</f>
        <v>000259</v>
      </c>
      <c r="AK73" s="107" t="str">
        <f t="shared" si="88"/>
        <v>0.250</v>
      </c>
      <c r="AL73" s="122" t="str">
        <f t="shared" si="75"/>
        <v>Index-[210 x 290]</v>
      </c>
      <c r="AM73" s="122" t="str">
        <f>IF(AV73&lt;&gt;"",VLOOKUP(AL73,UFG_Index!$C$1:$AD$17,28,FALSE),"")</f>
        <v>000231</v>
      </c>
      <c r="AN73" s="123" t="str">
        <f t="shared" si="89"/>
        <v>0.333</v>
      </c>
      <c r="AO73" s="129" t="str">
        <f t="shared" si="90"/>
        <v>0.333</v>
      </c>
      <c r="AP73" s="13" t="s">
        <v>429</v>
      </c>
      <c r="AQ73" s="13" t="s">
        <v>429</v>
      </c>
      <c r="AR73" s="13">
        <v>1000</v>
      </c>
      <c r="AS73" s="21" t="s">
        <v>433</v>
      </c>
      <c r="AT73" s="13">
        <v>192</v>
      </c>
      <c r="AU73" s="13">
        <v>4</v>
      </c>
      <c r="AV73" s="13" t="s">
        <v>450</v>
      </c>
      <c r="AW73" s="22" t="s">
        <v>469</v>
      </c>
      <c r="AX73" s="22" t="s">
        <v>501</v>
      </c>
      <c r="AY73" s="13">
        <v>2</v>
      </c>
      <c r="AZ73" s="13">
        <v>20</v>
      </c>
      <c r="BA73" s="13" t="s">
        <v>1246</v>
      </c>
      <c r="BB73" s="13" t="s">
        <v>471</v>
      </c>
      <c r="BC73" s="13" t="s">
        <v>1245</v>
      </c>
      <c r="BD73" s="13">
        <v>260</v>
      </c>
      <c r="BE73" s="14" t="s">
        <v>484</v>
      </c>
      <c r="BF73" s="14">
        <v>4</v>
      </c>
      <c r="BG73" s="15">
        <f t="shared" si="66"/>
        <v>250</v>
      </c>
      <c r="BH73" s="23">
        <f t="shared" si="67"/>
        <v>3.354E-2</v>
      </c>
      <c r="BI73" s="13" t="s">
        <v>473</v>
      </c>
      <c r="BJ73" s="13">
        <v>64</v>
      </c>
      <c r="BK73" s="138">
        <v>88</v>
      </c>
      <c r="BL73" s="13">
        <v>42</v>
      </c>
      <c r="BM73" s="21">
        <v>12</v>
      </c>
      <c r="BN73" s="16">
        <f t="shared" si="68"/>
        <v>16</v>
      </c>
      <c r="BO73" s="16">
        <f t="shared" si="69"/>
        <v>0.37847039999999998</v>
      </c>
      <c r="BP73" s="17">
        <f t="shared" si="70"/>
        <v>16333.333333333334</v>
      </c>
      <c r="BQ73" s="13" t="str">
        <f>VLOOKUP($AP73,[1]Item!$AL$2:$BX$192,BQ$1,FALSE)</f>
        <v>Writer A4 Premium Spiral  Mrp 124</v>
      </c>
      <c r="BR73" s="8" t="str">
        <f t="shared" si="91"/>
        <v>88.00X42.00</v>
      </c>
      <c r="BS73" s="8" t="str">
        <f t="shared" si="92"/>
        <v>Rulling-Single line-[210 x 290]</v>
      </c>
      <c r="BT73" s="8" t="str">
        <f t="shared" si="93"/>
        <v>Index-[210 x 290]</v>
      </c>
      <c r="BU73" s="76" t="s">
        <v>690</v>
      </c>
      <c r="BV73" s="109">
        <f t="shared" si="94"/>
        <v>0.33333333333333331</v>
      </c>
      <c r="BW73" s="115" t="str">
        <f t="shared" si="76"/>
        <v>Trident-64gsm-34.65in-(88.00cm)-Reel-Super Line</v>
      </c>
      <c r="BX73" s="115" t="str">
        <f t="shared" si="77"/>
        <v>Trident-64gsm-34.65in-(88.00cm)-Reel-Super Line</v>
      </c>
      <c r="BY73" s="8" t="s">
        <v>541</v>
      </c>
      <c r="BZ73" s="8" t="s">
        <v>540</v>
      </c>
      <c r="CA73" s="115">
        <f t="shared" si="95"/>
        <v>42</v>
      </c>
      <c r="CB73" s="115">
        <f t="shared" si="96"/>
        <v>88</v>
      </c>
      <c r="CC73" s="115">
        <f t="shared" si="97"/>
        <v>16.54</v>
      </c>
      <c r="CD73" s="115">
        <f t="shared" si="98"/>
        <v>34.65</v>
      </c>
      <c r="CE73" s="5" t="s">
        <v>83</v>
      </c>
      <c r="CF73" s="8">
        <f t="shared" si="99"/>
        <v>64</v>
      </c>
      <c r="CG73" s="98" t="str">
        <f t="shared" si="100"/>
        <v>Trident</v>
      </c>
      <c r="CH73" s="99" t="str">
        <f>VLOOKUP(CG73,PaperMaster!$AA$1:$AB$10,2,FALSE)</f>
        <v>Super Line</v>
      </c>
      <c r="CI73" s="115">
        <f t="shared" si="78"/>
        <v>11.832000000000001</v>
      </c>
      <c r="CJ73" s="115">
        <f t="shared" si="79"/>
        <v>4</v>
      </c>
      <c r="CK73" s="99">
        <v>70</v>
      </c>
      <c r="CL73" s="115" t="s">
        <v>76</v>
      </c>
      <c r="CM73" s="115">
        <v>1.35</v>
      </c>
      <c r="CN73" s="99" t="s">
        <v>576</v>
      </c>
      <c r="CO73" s="116" t="s">
        <v>577</v>
      </c>
      <c r="CP73" s="117" t="s">
        <v>578</v>
      </c>
      <c r="CQ73" s="99" t="s">
        <v>32</v>
      </c>
      <c r="CR73" s="99" t="s">
        <v>32</v>
      </c>
      <c r="CS73" s="99" t="s">
        <v>35</v>
      </c>
      <c r="CT73" s="99" t="s">
        <v>35</v>
      </c>
      <c r="CU73" s="8" t="s">
        <v>73</v>
      </c>
      <c r="CV73" s="8"/>
      <c r="CW73" s="8"/>
      <c r="CX73" s="8" t="str">
        <f t="shared" si="101"/>
        <v>*11107</v>
      </c>
      <c r="CY73" s="8" t="str">
        <f t="shared" si="102"/>
        <v>*06022</v>
      </c>
      <c r="CZ73" s="8" t="str">
        <f>VLOOKUP(BW73,PaperMaster!$AD$2:$BB$200,25,FALSE)</f>
        <v>*00036</v>
      </c>
      <c r="DA73" s="31" t="str">
        <f t="shared" si="103"/>
        <v>*00036</v>
      </c>
      <c r="DB73" s="31" t="str">
        <f t="shared" si="104"/>
        <v>*00004</v>
      </c>
      <c r="DC73" s="119" t="str">
        <f>VLOOKUP(AI73,UFG_Title!$C$3:$AD$49,28,FALSE)</f>
        <v>000259</v>
      </c>
      <c r="DD73" s="119"/>
      <c r="DE73" s="115" t="str">
        <f t="shared" si="105"/>
        <v>Board-260gsm-23.62X33.86in²-(60.00X86.00cm²)-13.416kg-WB</v>
      </c>
      <c r="DF73" s="115" t="str">
        <f t="shared" si="106"/>
        <v>Board-260gsm-23.62X33.86in²-(60.00X86.00cm²)-13.416kg-WB</v>
      </c>
      <c r="DG73" s="8" t="s">
        <v>1128</v>
      </c>
      <c r="DH73" s="8" t="str">
        <f t="shared" si="107"/>
        <v>B</v>
      </c>
      <c r="DI73" s="115">
        <f t="shared" si="108"/>
        <v>60</v>
      </c>
      <c r="DJ73" s="115">
        <f t="shared" si="109"/>
        <v>86</v>
      </c>
      <c r="DK73" s="115">
        <f t="shared" si="110"/>
        <v>23.62</v>
      </c>
      <c r="DL73" s="115">
        <f t="shared" si="111"/>
        <v>33.86</v>
      </c>
      <c r="DM73" s="5" t="s">
        <v>58</v>
      </c>
      <c r="DN73" s="8">
        <f t="shared" si="112"/>
        <v>260</v>
      </c>
      <c r="DO73" s="134" t="str">
        <f t="shared" si="113"/>
        <v>Board</v>
      </c>
      <c r="DP73" s="99" t="str">
        <f t="shared" si="114"/>
        <v>WB</v>
      </c>
      <c r="DQ73" s="115">
        <f t="shared" si="115"/>
        <v>13.416</v>
      </c>
      <c r="DR73" s="115">
        <f t="shared" si="116"/>
        <v>4</v>
      </c>
      <c r="DS73" s="99">
        <v>70</v>
      </c>
      <c r="DT73" s="115" t="s">
        <v>76</v>
      </c>
      <c r="DU73" s="115">
        <v>1.35</v>
      </c>
      <c r="DV73" s="99" t="s">
        <v>576</v>
      </c>
      <c r="DW73" s="116" t="s">
        <v>577</v>
      </c>
      <c r="DX73" s="117" t="s">
        <v>578</v>
      </c>
      <c r="DY73" s="99" t="s">
        <v>32</v>
      </c>
      <c r="DZ73" s="99" t="s">
        <v>32</v>
      </c>
      <c r="EA73" s="99" t="s">
        <v>35</v>
      </c>
      <c r="EB73" s="99" t="s">
        <v>35</v>
      </c>
      <c r="EC73" t="str">
        <f>VLOOKUP(DE73,PaperMaster!$BH$3:$CF$30,25,FALSE)</f>
        <v>*00004</v>
      </c>
      <c r="ED73" s="13" t="str">
        <f>VLOOKUP($AP73,[1]Item!$AL$2:$BX$192,ED$1,FALSE)</f>
        <v>Premium</v>
      </c>
      <c r="EE73">
        <f t="shared" si="117"/>
        <v>56</v>
      </c>
    </row>
    <row r="74" spans="1:135" x14ac:dyDescent="0.25">
      <c r="A74" s="83">
        <f t="shared" si="80"/>
        <v>72</v>
      </c>
      <c r="B74" s="76" t="s">
        <v>691</v>
      </c>
      <c r="C74" s="8" t="str">
        <f t="shared" si="81"/>
        <v>Writer A4 Premium Spiral  Mrp 124 [Unrulled]-192 page</v>
      </c>
      <c r="D74" s="8" t="str">
        <f t="shared" si="82"/>
        <v>Writer A4 Premium Spiral  Mrp 124 [Unrulled]-192 page</v>
      </c>
      <c r="E74" s="8" t="str">
        <f>VLOOKUP(AS74,DefaltMaster!$U$1:$AB$14,8,FALSE)</f>
        <v>*11107</v>
      </c>
      <c r="F74" s="8" t="str">
        <f>VLOOKUP(AX74,DefaltMaster!$H$1:$J$26,3,FALSE)</f>
        <v>*06022</v>
      </c>
      <c r="G74" s="110">
        <v>0</v>
      </c>
      <c r="H74" s="8">
        <v>0</v>
      </c>
      <c r="I74" s="8">
        <v>1072</v>
      </c>
      <c r="J74" s="8"/>
      <c r="K74" s="8" t="str">
        <f>VLOOKUP(AW74,DefaltMaster!$M$1:$N$60,2,FALSE)</f>
        <v>*05036</v>
      </c>
      <c r="L74" s="5" t="s">
        <v>522</v>
      </c>
      <c r="M74" s="8"/>
      <c r="N74" s="111" t="str">
        <f t="shared" si="83"/>
        <v>Writer A4 Premium Spiral  Mrp 124 [Unrulled]-192 page</v>
      </c>
      <c r="O74" s="111" t="s">
        <v>33</v>
      </c>
      <c r="P74" s="8"/>
      <c r="Q74" s="8" t="s">
        <v>32</v>
      </c>
      <c r="R74" s="8" t="s">
        <v>32</v>
      </c>
      <c r="S74" s="8" t="s">
        <v>32</v>
      </c>
      <c r="T74" s="8" t="s">
        <v>32</v>
      </c>
      <c r="U74" s="8" t="s">
        <v>32</v>
      </c>
      <c r="V74" s="8" t="s">
        <v>32</v>
      </c>
      <c r="W74" s="8" t="s">
        <v>34</v>
      </c>
      <c r="X74" s="76" t="s">
        <v>577</v>
      </c>
      <c r="Y74" s="112" t="s">
        <v>578</v>
      </c>
      <c r="Z74" s="8" t="s">
        <v>32</v>
      </c>
      <c r="AA74" s="8" t="s">
        <v>32</v>
      </c>
      <c r="AB74" s="8" t="s">
        <v>35</v>
      </c>
      <c r="AC74" s="8" t="s">
        <v>35</v>
      </c>
      <c r="AD74" s="113" t="str">
        <f t="shared" si="84"/>
        <v>000072</v>
      </c>
      <c r="AE74" s="113"/>
      <c r="AF74" s="106" t="str">
        <f t="shared" si="85"/>
        <v>Rulling-Unrulled-[210 x 290]</v>
      </c>
      <c r="AG74" s="106" t="str">
        <f>VLOOKUP(AF74,UFG_Rulling!$C$1:$AD$38,28,FALSE)</f>
        <v>000214</v>
      </c>
      <c r="AH74" s="128" t="str">
        <f t="shared" si="86"/>
        <v>16.000</v>
      </c>
      <c r="AI74" s="114" t="str">
        <f t="shared" si="87"/>
        <v>Writer A4 Premium Spiral  Mrp 124 [Title]</v>
      </c>
      <c r="AJ74" s="114" t="str">
        <f>VLOOKUP(AI74,UFG_Title!$C$1:$AD$49,28,FALSE)</f>
        <v>000259</v>
      </c>
      <c r="AK74" s="107" t="str">
        <f t="shared" si="88"/>
        <v>0.250</v>
      </c>
      <c r="AL74" s="122" t="str">
        <f t="shared" si="75"/>
        <v>Index-[210 x 290]</v>
      </c>
      <c r="AM74" s="122" t="str">
        <f>IF(AV74&lt;&gt;"",VLOOKUP(AL74,UFG_Index!$C$1:$AD$17,28,FALSE),"")</f>
        <v>000231</v>
      </c>
      <c r="AN74" s="123" t="str">
        <f t="shared" si="89"/>
        <v>0.333</v>
      </c>
      <c r="AO74" s="129" t="str">
        <f t="shared" si="90"/>
        <v>0.333</v>
      </c>
      <c r="AP74" s="13" t="s">
        <v>429</v>
      </c>
      <c r="AQ74" s="13" t="s">
        <v>429</v>
      </c>
      <c r="AR74" s="13">
        <v>1000</v>
      </c>
      <c r="AS74" s="21" t="s">
        <v>433</v>
      </c>
      <c r="AT74" s="13">
        <v>192</v>
      </c>
      <c r="AU74" s="13">
        <v>4</v>
      </c>
      <c r="AV74" s="13" t="s">
        <v>450</v>
      </c>
      <c r="AW74" s="22" t="s">
        <v>474</v>
      </c>
      <c r="AX74" s="22" t="s">
        <v>501</v>
      </c>
      <c r="AY74" s="13">
        <v>2</v>
      </c>
      <c r="AZ74" s="13">
        <v>20</v>
      </c>
      <c r="BA74" s="13" t="s">
        <v>1246</v>
      </c>
      <c r="BB74" s="13" t="s">
        <v>471</v>
      </c>
      <c r="BC74" s="13" t="s">
        <v>1245</v>
      </c>
      <c r="BD74" s="13">
        <v>260</v>
      </c>
      <c r="BE74" s="14" t="s">
        <v>484</v>
      </c>
      <c r="BF74" s="14">
        <v>4</v>
      </c>
      <c r="BG74" s="15">
        <f t="shared" si="66"/>
        <v>250</v>
      </c>
      <c r="BH74" s="23">
        <f t="shared" si="67"/>
        <v>3.354E-2</v>
      </c>
      <c r="BI74" s="13" t="s">
        <v>473</v>
      </c>
      <c r="BJ74" s="13">
        <v>64</v>
      </c>
      <c r="BK74" s="138">
        <v>88</v>
      </c>
      <c r="BL74" s="13">
        <v>42</v>
      </c>
      <c r="BM74" s="21">
        <v>12</v>
      </c>
      <c r="BN74" s="16">
        <f t="shared" si="68"/>
        <v>16</v>
      </c>
      <c r="BO74" s="16">
        <f t="shared" si="69"/>
        <v>0.37847039999999998</v>
      </c>
      <c r="BP74" s="17">
        <f t="shared" si="70"/>
        <v>16333.333333333334</v>
      </c>
      <c r="BQ74" s="13" t="str">
        <f>VLOOKUP($AP74,[1]Item!$AL$2:$BX$192,BQ$1,FALSE)</f>
        <v>Writer A4 Premium Spiral  Mrp 124</v>
      </c>
      <c r="BR74" s="8" t="str">
        <f t="shared" si="91"/>
        <v>88.00X42.00</v>
      </c>
      <c r="BS74" s="8" t="str">
        <f t="shared" si="92"/>
        <v>Rulling-Unrulled-[210 x 290]</v>
      </c>
      <c r="BT74" s="8" t="str">
        <f t="shared" si="93"/>
        <v>Index-[210 x 290]</v>
      </c>
      <c r="BU74" s="76" t="s">
        <v>691</v>
      </c>
      <c r="BV74" s="109">
        <f t="shared" si="94"/>
        <v>0.33333333333333331</v>
      </c>
      <c r="BW74" s="115" t="str">
        <f t="shared" si="76"/>
        <v>Trident-64gsm-34.65in-(88.00cm)-Reel-Super Line</v>
      </c>
      <c r="BX74" s="115" t="str">
        <f t="shared" si="77"/>
        <v>Trident-64gsm-34.65in-(88.00cm)-Reel-Super Line</v>
      </c>
      <c r="BY74" s="8" t="s">
        <v>541</v>
      </c>
      <c r="BZ74" s="8" t="s">
        <v>540</v>
      </c>
      <c r="CA74" s="115">
        <f t="shared" si="95"/>
        <v>42</v>
      </c>
      <c r="CB74" s="115">
        <f t="shared" si="96"/>
        <v>88</v>
      </c>
      <c r="CC74" s="115">
        <f t="shared" si="97"/>
        <v>16.54</v>
      </c>
      <c r="CD74" s="115">
        <f t="shared" si="98"/>
        <v>34.65</v>
      </c>
      <c r="CE74" s="5" t="s">
        <v>83</v>
      </c>
      <c r="CF74" s="8">
        <f t="shared" si="99"/>
        <v>64</v>
      </c>
      <c r="CG74" s="98" t="str">
        <f t="shared" si="100"/>
        <v>Trident</v>
      </c>
      <c r="CH74" s="99" t="str">
        <f>VLOOKUP(CG74,PaperMaster!$AA$1:$AB$10,2,FALSE)</f>
        <v>Super Line</v>
      </c>
      <c r="CI74" s="115">
        <f t="shared" si="78"/>
        <v>11.832000000000001</v>
      </c>
      <c r="CJ74" s="115">
        <f t="shared" si="79"/>
        <v>4</v>
      </c>
      <c r="CK74" s="99">
        <v>70</v>
      </c>
      <c r="CL74" s="115" t="s">
        <v>76</v>
      </c>
      <c r="CM74" s="115">
        <v>1.35</v>
      </c>
      <c r="CN74" s="99" t="s">
        <v>576</v>
      </c>
      <c r="CO74" s="116" t="s">
        <v>577</v>
      </c>
      <c r="CP74" s="117" t="s">
        <v>578</v>
      </c>
      <c r="CQ74" s="99" t="s">
        <v>32</v>
      </c>
      <c r="CR74" s="99" t="s">
        <v>32</v>
      </c>
      <c r="CS74" s="99" t="s">
        <v>35</v>
      </c>
      <c r="CT74" s="99" t="s">
        <v>35</v>
      </c>
      <c r="CU74" s="8" t="s">
        <v>73</v>
      </c>
      <c r="CV74" s="8"/>
      <c r="CW74" s="8"/>
      <c r="CX74" s="8" t="str">
        <f t="shared" si="101"/>
        <v>*11107</v>
      </c>
      <c r="CY74" s="8" t="str">
        <f t="shared" si="102"/>
        <v>*06022</v>
      </c>
      <c r="CZ74" s="8" t="str">
        <f>VLOOKUP(BW74,PaperMaster!$AD$2:$BB$200,25,FALSE)</f>
        <v>*00036</v>
      </c>
      <c r="DA74" s="31" t="str">
        <f t="shared" si="103"/>
        <v>*00036</v>
      </c>
      <c r="DB74" s="31" t="str">
        <f t="shared" si="104"/>
        <v>*00004</v>
      </c>
      <c r="DC74" s="119" t="str">
        <f>VLOOKUP(AI74,UFG_Title!$C$3:$AD$49,28,FALSE)</f>
        <v>000259</v>
      </c>
      <c r="DD74" s="119"/>
      <c r="DE74" s="115" t="str">
        <f t="shared" si="105"/>
        <v>Board-260gsm-23.62X33.86in²-(60.00X86.00cm²)-13.416kg-WB</v>
      </c>
      <c r="DF74" s="115" t="str">
        <f t="shared" si="106"/>
        <v>Board-260gsm-23.62X33.86in²-(60.00X86.00cm²)-13.416kg-WB</v>
      </c>
      <c r="DG74" s="8" t="s">
        <v>1128</v>
      </c>
      <c r="DH74" s="8" t="str">
        <f t="shared" si="107"/>
        <v>B</v>
      </c>
      <c r="DI74" s="115">
        <f t="shared" si="108"/>
        <v>60</v>
      </c>
      <c r="DJ74" s="115">
        <f t="shared" si="109"/>
        <v>86</v>
      </c>
      <c r="DK74" s="115">
        <f t="shared" si="110"/>
        <v>23.62</v>
      </c>
      <c r="DL74" s="115">
        <f t="shared" si="111"/>
        <v>33.86</v>
      </c>
      <c r="DM74" s="5" t="s">
        <v>58</v>
      </c>
      <c r="DN74" s="8">
        <f t="shared" si="112"/>
        <v>260</v>
      </c>
      <c r="DO74" s="134" t="str">
        <f t="shared" si="113"/>
        <v>Board</v>
      </c>
      <c r="DP74" s="99" t="str">
        <f t="shared" si="114"/>
        <v>WB</v>
      </c>
      <c r="DQ74" s="115">
        <f t="shared" si="115"/>
        <v>13.416</v>
      </c>
      <c r="DR74" s="115">
        <f t="shared" si="116"/>
        <v>4</v>
      </c>
      <c r="DS74" s="99">
        <v>70</v>
      </c>
      <c r="DT74" s="115" t="s">
        <v>76</v>
      </c>
      <c r="DU74" s="115">
        <v>1.35</v>
      </c>
      <c r="DV74" s="99" t="s">
        <v>576</v>
      </c>
      <c r="DW74" s="116" t="s">
        <v>577</v>
      </c>
      <c r="DX74" s="117" t="s">
        <v>578</v>
      </c>
      <c r="DY74" s="99" t="s">
        <v>32</v>
      </c>
      <c r="DZ74" s="99" t="s">
        <v>32</v>
      </c>
      <c r="EA74" s="99" t="s">
        <v>35</v>
      </c>
      <c r="EB74" s="99" t="s">
        <v>35</v>
      </c>
      <c r="EC74" t="str">
        <f>VLOOKUP(DE74,PaperMaster!$BH$3:$CF$30,25,FALSE)</f>
        <v>*00004</v>
      </c>
      <c r="ED74" s="13" t="str">
        <f>VLOOKUP($AP74,[1]Item!$AL$2:$BX$192,ED$1,FALSE)</f>
        <v>Premium</v>
      </c>
      <c r="EE74">
        <f t="shared" si="117"/>
        <v>53</v>
      </c>
    </row>
    <row r="75" spans="1:135" x14ac:dyDescent="0.25">
      <c r="A75" s="83">
        <f t="shared" si="80"/>
        <v>73</v>
      </c>
      <c r="B75" s="76" t="s">
        <v>692</v>
      </c>
      <c r="C75" s="8" t="str">
        <f t="shared" si="81"/>
        <v>Writer A4 Premium Spiral  Mrp 160 [Single line]-260 page</v>
      </c>
      <c r="D75" s="8" t="str">
        <f t="shared" si="82"/>
        <v>Writer A4 Premium Spiral  Mrp 160 [Single line]-260 page</v>
      </c>
      <c r="E75" s="8" t="str">
        <f>VLOOKUP(AS75,DefaltMaster!$U$1:$AB$14,8,FALSE)</f>
        <v>*11107</v>
      </c>
      <c r="F75" s="8" t="str">
        <f>VLOOKUP(AX75,DefaltMaster!$H$1:$J$26,3,FALSE)</f>
        <v>*06023</v>
      </c>
      <c r="G75" s="110">
        <v>0</v>
      </c>
      <c r="H75" s="8">
        <v>0</v>
      </c>
      <c r="I75" s="8">
        <v>1073</v>
      </c>
      <c r="J75" s="8"/>
      <c r="K75" s="8" t="str">
        <f>VLOOKUP(AW75,DefaltMaster!$M$1:$N$60,2,FALSE)</f>
        <v>*05035</v>
      </c>
      <c r="L75" s="5" t="s">
        <v>522</v>
      </c>
      <c r="M75" s="8"/>
      <c r="N75" s="111" t="str">
        <f t="shared" si="83"/>
        <v>Writer A4 Premium Spiral  Mrp 160 [Single line]-260 page</v>
      </c>
      <c r="O75" s="111" t="s">
        <v>33</v>
      </c>
      <c r="P75" s="8"/>
      <c r="Q75" s="8" t="s">
        <v>32</v>
      </c>
      <c r="R75" s="8" t="s">
        <v>32</v>
      </c>
      <c r="S75" s="8" t="s">
        <v>32</v>
      </c>
      <c r="T75" s="8" t="s">
        <v>32</v>
      </c>
      <c r="U75" s="8" t="s">
        <v>32</v>
      </c>
      <c r="V75" s="8" t="s">
        <v>32</v>
      </c>
      <c r="W75" s="8" t="s">
        <v>34</v>
      </c>
      <c r="X75" s="76" t="s">
        <v>577</v>
      </c>
      <c r="Y75" s="112" t="s">
        <v>578</v>
      </c>
      <c r="Z75" s="8" t="s">
        <v>32</v>
      </c>
      <c r="AA75" s="8" t="s">
        <v>32</v>
      </c>
      <c r="AB75" s="8" t="s">
        <v>35</v>
      </c>
      <c r="AC75" s="8" t="s">
        <v>35</v>
      </c>
      <c r="AD75" s="113" t="str">
        <f t="shared" si="84"/>
        <v>000073</v>
      </c>
      <c r="AE75" s="113"/>
      <c r="AF75" s="106" t="str">
        <f t="shared" si="85"/>
        <v>Rulling-Single line-[210 x 290]</v>
      </c>
      <c r="AG75" s="106" t="str">
        <f>VLOOKUP(AF75,UFG_Rulling!$C$1:$AD$38,28,FALSE)</f>
        <v>000211</v>
      </c>
      <c r="AH75" s="128" t="str">
        <f t="shared" si="86"/>
        <v>21.667</v>
      </c>
      <c r="AI75" s="114" t="str">
        <f t="shared" si="87"/>
        <v>Writer A4 Premium Spiral  Mrp 160 [Title]</v>
      </c>
      <c r="AJ75" s="114" t="str">
        <f>VLOOKUP(AI75,UFG_Title!$C$1:$AD$49,28,FALSE)</f>
        <v>000260</v>
      </c>
      <c r="AK75" s="107" t="str">
        <f t="shared" si="88"/>
        <v>0.250</v>
      </c>
      <c r="AL75" s="122" t="str">
        <f t="shared" si="75"/>
        <v>Index-[210 x 290]</v>
      </c>
      <c r="AM75" s="122" t="str">
        <f>IF(AV75&lt;&gt;"",VLOOKUP(AL75,UFG_Index!$C$1:$AD$17,28,FALSE),"")</f>
        <v>000231</v>
      </c>
      <c r="AN75" s="123" t="str">
        <f t="shared" si="89"/>
        <v>0.333</v>
      </c>
      <c r="AO75" s="129" t="str">
        <f t="shared" si="90"/>
        <v>0.333</v>
      </c>
      <c r="AP75" s="13" t="s">
        <v>430</v>
      </c>
      <c r="AQ75" s="13" t="s">
        <v>430</v>
      </c>
      <c r="AR75" s="13">
        <v>1000</v>
      </c>
      <c r="AS75" s="21" t="s">
        <v>433</v>
      </c>
      <c r="AT75" s="13">
        <v>260</v>
      </c>
      <c r="AU75" s="13">
        <v>4</v>
      </c>
      <c r="AV75" s="13" t="s">
        <v>450</v>
      </c>
      <c r="AW75" s="22" t="s">
        <v>469</v>
      </c>
      <c r="AX75" s="22" t="s">
        <v>502</v>
      </c>
      <c r="AY75" s="13">
        <v>2</v>
      </c>
      <c r="AZ75" s="13">
        <v>20</v>
      </c>
      <c r="BA75" s="13" t="s">
        <v>1246</v>
      </c>
      <c r="BB75" s="13" t="s">
        <v>471</v>
      </c>
      <c r="BC75" s="13" t="s">
        <v>1245</v>
      </c>
      <c r="BD75" s="13">
        <v>260</v>
      </c>
      <c r="BE75" s="14" t="s">
        <v>484</v>
      </c>
      <c r="BF75" s="14">
        <v>4</v>
      </c>
      <c r="BG75" s="15">
        <f t="shared" si="66"/>
        <v>250</v>
      </c>
      <c r="BH75" s="23">
        <f t="shared" si="67"/>
        <v>3.354E-2</v>
      </c>
      <c r="BI75" s="13" t="s">
        <v>473</v>
      </c>
      <c r="BJ75" s="13">
        <v>64</v>
      </c>
      <c r="BK75" s="138">
        <v>88</v>
      </c>
      <c r="BL75" s="13">
        <v>42</v>
      </c>
      <c r="BM75" s="21">
        <v>12</v>
      </c>
      <c r="BN75" s="16">
        <f t="shared" si="68"/>
        <v>21.666666666666668</v>
      </c>
      <c r="BO75" s="16">
        <f t="shared" si="69"/>
        <v>0.51251199999999997</v>
      </c>
      <c r="BP75" s="17">
        <f t="shared" si="70"/>
        <v>22000</v>
      </c>
      <c r="BQ75" s="13" t="str">
        <f>VLOOKUP($AP75,[1]Item!$AL$2:$BX$192,BQ$1,FALSE)</f>
        <v>Writer A4 Premium Spiral  Mrp 160</v>
      </c>
      <c r="BR75" s="8" t="str">
        <f t="shared" si="91"/>
        <v>88.00X42.00</v>
      </c>
      <c r="BS75" s="8" t="str">
        <f t="shared" si="92"/>
        <v>Rulling-Single line-[210 x 290]</v>
      </c>
      <c r="BT75" s="8" t="str">
        <f t="shared" si="93"/>
        <v>Index-[210 x 290]</v>
      </c>
      <c r="BU75" s="76" t="s">
        <v>692</v>
      </c>
      <c r="BV75" s="109">
        <f t="shared" si="94"/>
        <v>0.33333333333333331</v>
      </c>
      <c r="BW75" s="115" t="str">
        <f t="shared" si="76"/>
        <v>Trident-64gsm-34.65in-(88.00cm)-Reel-Super Line</v>
      </c>
      <c r="BX75" s="115" t="str">
        <f t="shared" si="77"/>
        <v>Trident-64gsm-34.65in-(88.00cm)-Reel-Super Line</v>
      </c>
      <c r="BY75" s="8" t="s">
        <v>541</v>
      </c>
      <c r="BZ75" s="8" t="s">
        <v>540</v>
      </c>
      <c r="CA75" s="115">
        <f t="shared" si="95"/>
        <v>42</v>
      </c>
      <c r="CB75" s="115">
        <f t="shared" si="96"/>
        <v>88</v>
      </c>
      <c r="CC75" s="115">
        <f t="shared" si="97"/>
        <v>16.54</v>
      </c>
      <c r="CD75" s="115">
        <f t="shared" si="98"/>
        <v>34.65</v>
      </c>
      <c r="CE75" s="5" t="s">
        <v>83</v>
      </c>
      <c r="CF75" s="8">
        <f t="shared" si="99"/>
        <v>64</v>
      </c>
      <c r="CG75" s="98" t="str">
        <f t="shared" si="100"/>
        <v>Trident</v>
      </c>
      <c r="CH75" s="99" t="str">
        <f>VLOOKUP(CG75,PaperMaster!$AA$1:$AB$10,2,FALSE)</f>
        <v>Super Line</v>
      </c>
      <c r="CI75" s="115">
        <f t="shared" si="78"/>
        <v>11.832000000000001</v>
      </c>
      <c r="CJ75" s="115">
        <f t="shared" si="79"/>
        <v>4</v>
      </c>
      <c r="CK75" s="99">
        <v>70</v>
      </c>
      <c r="CL75" s="115" t="s">
        <v>76</v>
      </c>
      <c r="CM75" s="115">
        <v>1.35</v>
      </c>
      <c r="CN75" s="99" t="s">
        <v>576</v>
      </c>
      <c r="CO75" s="116" t="s">
        <v>577</v>
      </c>
      <c r="CP75" s="117" t="s">
        <v>578</v>
      </c>
      <c r="CQ75" s="99" t="s">
        <v>32</v>
      </c>
      <c r="CR75" s="99" t="s">
        <v>32</v>
      </c>
      <c r="CS75" s="99" t="s">
        <v>35</v>
      </c>
      <c r="CT75" s="99" t="s">
        <v>35</v>
      </c>
      <c r="CU75" s="8" t="s">
        <v>73</v>
      </c>
      <c r="CV75" s="8"/>
      <c r="CW75" s="8"/>
      <c r="CX75" s="8" t="str">
        <f t="shared" si="101"/>
        <v>*11107</v>
      </c>
      <c r="CY75" s="8" t="str">
        <f t="shared" si="102"/>
        <v>*06023</v>
      </c>
      <c r="CZ75" s="8" t="str">
        <f>VLOOKUP(BW75,PaperMaster!$AD$2:$BB$200,25,FALSE)</f>
        <v>*00036</v>
      </c>
      <c r="DA75" s="31" t="str">
        <f t="shared" si="103"/>
        <v>*00036</v>
      </c>
      <c r="DB75" s="31" t="str">
        <f t="shared" si="104"/>
        <v>*00004</v>
      </c>
      <c r="DC75" s="119" t="str">
        <f>VLOOKUP(AI75,UFG_Title!$C$3:$AD$49,28,FALSE)</f>
        <v>000260</v>
      </c>
      <c r="DD75" s="119"/>
      <c r="DE75" s="115" t="str">
        <f t="shared" si="105"/>
        <v>Board-260gsm-23.62X33.86in²-(60.00X86.00cm²)-13.416kg-WB</v>
      </c>
      <c r="DF75" s="115" t="str">
        <f t="shared" si="106"/>
        <v>Board-260gsm-23.62X33.86in²-(60.00X86.00cm²)-13.416kg-WB</v>
      </c>
      <c r="DG75" s="8" t="s">
        <v>1128</v>
      </c>
      <c r="DH75" s="8" t="str">
        <f t="shared" si="107"/>
        <v>B</v>
      </c>
      <c r="DI75" s="115">
        <f t="shared" si="108"/>
        <v>60</v>
      </c>
      <c r="DJ75" s="115">
        <f t="shared" si="109"/>
        <v>86</v>
      </c>
      <c r="DK75" s="115">
        <f t="shared" si="110"/>
        <v>23.62</v>
      </c>
      <c r="DL75" s="115">
        <f t="shared" si="111"/>
        <v>33.86</v>
      </c>
      <c r="DM75" s="5" t="s">
        <v>58</v>
      </c>
      <c r="DN75" s="8">
        <f t="shared" si="112"/>
        <v>260</v>
      </c>
      <c r="DO75" s="134" t="str">
        <f t="shared" si="113"/>
        <v>Board</v>
      </c>
      <c r="DP75" s="99" t="str">
        <f t="shared" si="114"/>
        <v>WB</v>
      </c>
      <c r="DQ75" s="115">
        <f t="shared" si="115"/>
        <v>13.416</v>
      </c>
      <c r="DR75" s="115">
        <f t="shared" si="116"/>
        <v>4</v>
      </c>
      <c r="DS75" s="99">
        <v>70</v>
      </c>
      <c r="DT75" s="115" t="s">
        <v>76</v>
      </c>
      <c r="DU75" s="115">
        <v>1.35</v>
      </c>
      <c r="DV75" s="99" t="s">
        <v>576</v>
      </c>
      <c r="DW75" s="116" t="s">
        <v>577</v>
      </c>
      <c r="DX75" s="117" t="s">
        <v>578</v>
      </c>
      <c r="DY75" s="99" t="s">
        <v>32</v>
      </c>
      <c r="DZ75" s="99" t="s">
        <v>32</v>
      </c>
      <c r="EA75" s="99" t="s">
        <v>35</v>
      </c>
      <c r="EB75" s="99" t="s">
        <v>35</v>
      </c>
      <c r="EC75" t="str">
        <f>VLOOKUP(DE75,PaperMaster!$BH$3:$CF$30,25,FALSE)</f>
        <v>*00004</v>
      </c>
      <c r="ED75" s="13" t="str">
        <f>VLOOKUP($AP75,[1]Item!$AL$2:$BX$192,ED$1,FALSE)</f>
        <v>Premium</v>
      </c>
      <c r="EE75">
        <f t="shared" si="117"/>
        <v>56</v>
      </c>
    </row>
    <row r="76" spans="1:135" x14ac:dyDescent="0.25">
      <c r="A76" s="83">
        <f t="shared" si="80"/>
        <v>74</v>
      </c>
      <c r="B76" s="76" t="s">
        <v>693</v>
      </c>
      <c r="C76" s="8" t="str">
        <f t="shared" si="81"/>
        <v>Writer A4 Premium Spiral  Mrp 160 [Unrulled]-260 page</v>
      </c>
      <c r="D76" s="8" t="str">
        <f t="shared" si="82"/>
        <v>Writer A4 Premium Spiral  Mrp 160 [Unrulled]-260 page</v>
      </c>
      <c r="E76" s="8" t="str">
        <f>VLOOKUP(AS76,DefaltMaster!$U$1:$AB$14,8,FALSE)</f>
        <v>*11107</v>
      </c>
      <c r="F76" s="8" t="str">
        <f>VLOOKUP(AX76,DefaltMaster!$H$1:$J$26,3,FALSE)</f>
        <v>*06023</v>
      </c>
      <c r="G76" s="110">
        <v>0</v>
      </c>
      <c r="H76" s="8">
        <v>0</v>
      </c>
      <c r="I76" s="8">
        <v>1074</v>
      </c>
      <c r="J76" s="8"/>
      <c r="K76" s="8" t="str">
        <f>VLOOKUP(AW76,DefaltMaster!$M$1:$N$60,2,FALSE)</f>
        <v>*05036</v>
      </c>
      <c r="L76" s="5" t="s">
        <v>522</v>
      </c>
      <c r="M76" s="8"/>
      <c r="N76" s="111" t="str">
        <f t="shared" si="83"/>
        <v>Writer A4 Premium Spiral  Mrp 160 [Unrulled]-260 page</v>
      </c>
      <c r="O76" s="111" t="s">
        <v>33</v>
      </c>
      <c r="P76" s="8"/>
      <c r="Q76" s="8" t="s">
        <v>32</v>
      </c>
      <c r="R76" s="8" t="s">
        <v>32</v>
      </c>
      <c r="S76" s="8" t="s">
        <v>32</v>
      </c>
      <c r="T76" s="8" t="s">
        <v>32</v>
      </c>
      <c r="U76" s="8" t="s">
        <v>32</v>
      </c>
      <c r="V76" s="8" t="s">
        <v>32</v>
      </c>
      <c r="W76" s="8" t="s">
        <v>34</v>
      </c>
      <c r="X76" s="76" t="s">
        <v>577</v>
      </c>
      <c r="Y76" s="112" t="s">
        <v>578</v>
      </c>
      <c r="Z76" s="8" t="s">
        <v>32</v>
      </c>
      <c r="AA76" s="8" t="s">
        <v>32</v>
      </c>
      <c r="AB76" s="8" t="s">
        <v>35</v>
      </c>
      <c r="AC76" s="8" t="s">
        <v>35</v>
      </c>
      <c r="AD76" s="113" t="str">
        <f t="shared" si="84"/>
        <v>000074</v>
      </c>
      <c r="AE76" s="113"/>
      <c r="AF76" s="106" t="str">
        <f t="shared" si="85"/>
        <v>Rulling-Unrulled-[210 x 290]</v>
      </c>
      <c r="AG76" s="106" t="str">
        <f>VLOOKUP(AF76,UFG_Rulling!$C$1:$AD$38,28,FALSE)</f>
        <v>000214</v>
      </c>
      <c r="AH76" s="128" t="str">
        <f t="shared" si="86"/>
        <v>21.667</v>
      </c>
      <c r="AI76" s="114" t="str">
        <f t="shared" si="87"/>
        <v>Writer A4 Premium Spiral  Mrp 160 [Title]</v>
      </c>
      <c r="AJ76" s="114" t="str">
        <f>VLOOKUP(AI76,UFG_Title!$C$1:$AD$49,28,FALSE)</f>
        <v>000260</v>
      </c>
      <c r="AK76" s="107" t="str">
        <f t="shared" si="88"/>
        <v>0.250</v>
      </c>
      <c r="AL76" s="122" t="str">
        <f t="shared" si="75"/>
        <v>Index-[210 x 290]</v>
      </c>
      <c r="AM76" s="122" t="str">
        <f>IF(AV76&lt;&gt;"",VLOOKUP(AL76,UFG_Index!$C$1:$AD$17,28,FALSE),"")</f>
        <v>000231</v>
      </c>
      <c r="AN76" s="123" t="str">
        <f t="shared" si="89"/>
        <v>0.333</v>
      </c>
      <c r="AO76" s="129" t="str">
        <f t="shared" si="90"/>
        <v>0.333</v>
      </c>
      <c r="AP76" s="13" t="s">
        <v>430</v>
      </c>
      <c r="AQ76" s="13" t="s">
        <v>430</v>
      </c>
      <c r="AR76" s="13">
        <v>1000</v>
      </c>
      <c r="AS76" s="21" t="s">
        <v>433</v>
      </c>
      <c r="AT76" s="13">
        <v>260</v>
      </c>
      <c r="AU76" s="13">
        <v>4</v>
      </c>
      <c r="AV76" s="13" t="s">
        <v>450</v>
      </c>
      <c r="AW76" s="22" t="s">
        <v>474</v>
      </c>
      <c r="AX76" s="22" t="s">
        <v>502</v>
      </c>
      <c r="AY76" s="13">
        <v>2</v>
      </c>
      <c r="AZ76" s="13">
        <v>20</v>
      </c>
      <c r="BA76" s="13" t="s">
        <v>1246</v>
      </c>
      <c r="BB76" s="13" t="s">
        <v>471</v>
      </c>
      <c r="BC76" s="13" t="s">
        <v>1245</v>
      </c>
      <c r="BD76" s="13">
        <v>260</v>
      </c>
      <c r="BE76" s="14" t="s">
        <v>484</v>
      </c>
      <c r="BF76" s="14">
        <v>4</v>
      </c>
      <c r="BG76" s="15">
        <f t="shared" si="66"/>
        <v>250</v>
      </c>
      <c r="BH76" s="23">
        <f t="shared" si="67"/>
        <v>3.354E-2</v>
      </c>
      <c r="BI76" s="13" t="s">
        <v>473</v>
      </c>
      <c r="BJ76" s="13">
        <v>64</v>
      </c>
      <c r="BK76" s="138">
        <v>88</v>
      </c>
      <c r="BL76" s="13">
        <v>42</v>
      </c>
      <c r="BM76" s="21">
        <v>12</v>
      </c>
      <c r="BN76" s="16">
        <f t="shared" si="68"/>
        <v>21.666666666666668</v>
      </c>
      <c r="BO76" s="16">
        <f t="shared" si="69"/>
        <v>0.51251199999999997</v>
      </c>
      <c r="BP76" s="17">
        <f t="shared" si="70"/>
        <v>22000</v>
      </c>
      <c r="BQ76" s="13" t="str">
        <f>VLOOKUP($AP76,[1]Item!$AL$2:$BX$192,BQ$1,FALSE)</f>
        <v>Writer A4 Premium Spiral  Mrp 160</v>
      </c>
      <c r="BR76" s="8" t="str">
        <f t="shared" si="91"/>
        <v>88.00X42.00</v>
      </c>
      <c r="BS76" s="8" t="str">
        <f t="shared" si="92"/>
        <v>Rulling-Unrulled-[210 x 290]</v>
      </c>
      <c r="BT76" s="8" t="str">
        <f t="shared" si="93"/>
        <v>Index-[210 x 290]</v>
      </c>
      <c r="BU76" s="76" t="s">
        <v>693</v>
      </c>
      <c r="BV76" s="109">
        <f t="shared" si="94"/>
        <v>0.33333333333333331</v>
      </c>
      <c r="BW76" s="115" t="str">
        <f t="shared" si="76"/>
        <v>Trident-64gsm-34.65in-(88.00cm)-Reel-Super Line</v>
      </c>
      <c r="BX76" s="115" t="str">
        <f t="shared" si="77"/>
        <v>Trident-64gsm-34.65in-(88.00cm)-Reel-Super Line</v>
      </c>
      <c r="BY76" s="8" t="s">
        <v>541</v>
      </c>
      <c r="BZ76" s="8" t="s">
        <v>540</v>
      </c>
      <c r="CA76" s="115">
        <f t="shared" si="95"/>
        <v>42</v>
      </c>
      <c r="CB76" s="115">
        <f t="shared" si="96"/>
        <v>88</v>
      </c>
      <c r="CC76" s="115">
        <f t="shared" si="97"/>
        <v>16.54</v>
      </c>
      <c r="CD76" s="115">
        <f t="shared" si="98"/>
        <v>34.65</v>
      </c>
      <c r="CE76" s="5" t="s">
        <v>83</v>
      </c>
      <c r="CF76" s="8">
        <f t="shared" si="99"/>
        <v>64</v>
      </c>
      <c r="CG76" s="98" t="str">
        <f t="shared" si="100"/>
        <v>Trident</v>
      </c>
      <c r="CH76" s="99" t="str">
        <f>VLOOKUP(CG76,PaperMaster!$AA$1:$AB$10,2,FALSE)</f>
        <v>Super Line</v>
      </c>
      <c r="CI76" s="115">
        <f t="shared" si="78"/>
        <v>11.832000000000001</v>
      </c>
      <c r="CJ76" s="115">
        <f t="shared" si="79"/>
        <v>4</v>
      </c>
      <c r="CK76" s="99">
        <v>70</v>
      </c>
      <c r="CL76" s="115" t="s">
        <v>76</v>
      </c>
      <c r="CM76" s="115">
        <v>1.35</v>
      </c>
      <c r="CN76" s="99" t="s">
        <v>576</v>
      </c>
      <c r="CO76" s="116" t="s">
        <v>577</v>
      </c>
      <c r="CP76" s="117" t="s">
        <v>578</v>
      </c>
      <c r="CQ76" s="99" t="s">
        <v>32</v>
      </c>
      <c r="CR76" s="99" t="s">
        <v>32</v>
      </c>
      <c r="CS76" s="99" t="s">
        <v>35</v>
      </c>
      <c r="CT76" s="99" t="s">
        <v>35</v>
      </c>
      <c r="CU76" s="8" t="s">
        <v>73</v>
      </c>
      <c r="CV76" s="8"/>
      <c r="CW76" s="8"/>
      <c r="CX76" s="8" t="str">
        <f t="shared" si="101"/>
        <v>*11107</v>
      </c>
      <c r="CY76" s="8" t="str">
        <f t="shared" si="102"/>
        <v>*06023</v>
      </c>
      <c r="CZ76" s="8" t="str">
        <f>VLOOKUP(BW76,PaperMaster!$AD$2:$BB$200,25,FALSE)</f>
        <v>*00036</v>
      </c>
      <c r="DA76" s="31" t="str">
        <f t="shared" si="103"/>
        <v>*00036</v>
      </c>
      <c r="DB76" s="31" t="str">
        <f t="shared" si="104"/>
        <v>*00004</v>
      </c>
      <c r="DC76" s="119" t="str">
        <f>VLOOKUP(AI76,UFG_Title!$C$3:$AD$49,28,FALSE)</f>
        <v>000260</v>
      </c>
      <c r="DD76" s="119"/>
      <c r="DE76" s="115" t="str">
        <f t="shared" si="105"/>
        <v>Board-260gsm-23.62X33.86in²-(60.00X86.00cm²)-13.416kg-WB</v>
      </c>
      <c r="DF76" s="115" t="str">
        <f t="shared" si="106"/>
        <v>Board-260gsm-23.62X33.86in²-(60.00X86.00cm²)-13.416kg-WB</v>
      </c>
      <c r="DG76" s="8" t="s">
        <v>1128</v>
      </c>
      <c r="DH76" s="8" t="str">
        <f t="shared" si="107"/>
        <v>B</v>
      </c>
      <c r="DI76" s="115">
        <f t="shared" si="108"/>
        <v>60</v>
      </c>
      <c r="DJ76" s="115">
        <f t="shared" si="109"/>
        <v>86</v>
      </c>
      <c r="DK76" s="115">
        <f t="shared" si="110"/>
        <v>23.62</v>
      </c>
      <c r="DL76" s="115">
        <f t="shared" si="111"/>
        <v>33.86</v>
      </c>
      <c r="DM76" s="5" t="s">
        <v>58</v>
      </c>
      <c r="DN76" s="8">
        <f t="shared" si="112"/>
        <v>260</v>
      </c>
      <c r="DO76" s="134" t="str">
        <f t="shared" si="113"/>
        <v>Board</v>
      </c>
      <c r="DP76" s="99" t="str">
        <f t="shared" si="114"/>
        <v>WB</v>
      </c>
      <c r="DQ76" s="115">
        <f t="shared" si="115"/>
        <v>13.416</v>
      </c>
      <c r="DR76" s="115">
        <f t="shared" si="116"/>
        <v>4</v>
      </c>
      <c r="DS76" s="99">
        <v>70</v>
      </c>
      <c r="DT76" s="115" t="s">
        <v>76</v>
      </c>
      <c r="DU76" s="115">
        <v>1.35</v>
      </c>
      <c r="DV76" s="99" t="s">
        <v>576</v>
      </c>
      <c r="DW76" s="116" t="s">
        <v>577</v>
      </c>
      <c r="DX76" s="117" t="s">
        <v>578</v>
      </c>
      <c r="DY76" s="99" t="s">
        <v>32</v>
      </c>
      <c r="DZ76" s="99" t="s">
        <v>32</v>
      </c>
      <c r="EA76" s="99" t="s">
        <v>35</v>
      </c>
      <c r="EB76" s="99" t="s">
        <v>35</v>
      </c>
      <c r="EC76" t="str">
        <f>VLOOKUP(DE76,PaperMaster!$BH$3:$CF$30,25,FALSE)</f>
        <v>*00004</v>
      </c>
      <c r="ED76" s="13" t="str">
        <f>VLOOKUP($AP76,[1]Item!$AL$2:$BX$192,ED$1,FALSE)</f>
        <v>Premium</v>
      </c>
      <c r="EE76">
        <f t="shared" si="117"/>
        <v>53</v>
      </c>
    </row>
    <row r="77" spans="1:135" x14ac:dyDescent="0.25">
      <c r="A77" s="83">
        <f t="shared" si="80"/>
        <v>75</v>
      </c>
      <c r="B77" s="76" t="s">
        <v>694</v>
      </c>
      <c r="C77" s="8" t="str">
        <f t="shared" si="81"/>
        <v>Writer A4 Premium Spiral  Mrp 200 [Single line]-332 page</v>
      </c>
      <c r="D77" s="8" t="str">
        <f t="shared" si="82"/>
        <v>Writer A4 Premium Spiral  Mrp 200 [Single line]-332 page</v>
      </c>
      <c r="E77" s="8" t="str">
        <f>VLOOKUP(AS77,DefaltMaster!$U$1:$AB$14,8,FALSE)</f>
        <v>*11107</v>
      </c>
      <c r="F77" s="8" t="str">
        <f>VLOOKUP(AX77,DefaltMaster!$H$1:$J$26,3,FALSE)</f>
        <v>*06024</v>
      </c>
      <c r="G77" s="110">
        <v>0</v>
      </c>
      <c r="H77" s="8">
        <v>0</v>
      </c>
      <c r="I77" s="8">
        <v>1075</v>
      </c>
      <c r="J77" s="8"/>
      <c r="K77" s="8" t="str">
        <f>VLOOKUP(AW77,DefaltMaster!$M$1:$N$60,2,FALSE)</f>
        <v>*05035</v>
      </c>
      <c r="L77" s="5" t="s">
        <v>522</v>
      </c>
      <c r="M77" s="8"/>
      <c r="N77" s="111" t="str">
        <f t="shared" si="83"/>
        <v>Writer A4 Premium Spiral  Mrp 200 [Single line]-332 page</v>
      </c>
      <c r="O77" s="111" t="s">
        <v>33</v>
      </c>
      <c r="P77" s="8"/>
      <c r="Q77" s="8" t="s">
        <v>32</v>
      </c>
      <c r="R77" s="8" t="s">
        <v>32</v>
      </c>
      <c r="S77" s="8" t="s">
        <v>32</v>
      </c>
      <c r="T77" s="8" t="s">
        <v>32</v>
      </c>
      <c r="U77" s="8" t="s">
        <v>32</v>
      </c>
      <c r="V77" s="8" t="s">
        <v>32</v>
      </c>
      <c r="W77" s="8" t="s">
        <v>34</v>
      </c>
      <c r="X77" s="76" t="s">
        <v>577</v>
      </c>
      <c r="Y77" s="112" t="s">
        <v>578</v>
      </c>
      <c r="Z77" s="8" t="s">
        <v>32</v>
      </c>
      <c r="AA77" s="8" t="s">
        <v>32</v>
      </c>
      <c r="AB77" s="8" t="s">
        <v>35</v>
      </c>
      <c r="AC77" s="8" t="s">
        <v>35</v>
      </c>
      <c r="AD77" s="113" t="str">
        <f t="shared" si="84"/>
        <v>000075</v>
      </c>
      <c r="AE77" s="113"/>
      <c r="AF77" s="106" t="str">
        <f t="shared" si="85"/>
        <v>Rulling-Single line-[210 x 290]</v>
      </c>
      <c r="AG77" s="106" t="str">
        <f>VLOOKUP(AF77,UFG_Rulling!$C$1:$AD$38,28,FALSE)</f>
        <v>000211</v>
      </c>
      <c r="AH77" s="128" t="str">
        <f t="shared" si="86"/>
        <v>27.667</v>
      </c>
      <c r="AI77" s="114" t="str">
        <f t="shared" si="87"/>
        <v>Writer A4 Premium Spiral  Mrp 200 [Title]</v>
      </c>
      <c r="AJ77" s="114" t="str">
        <f>VLOOKUP(AI77,UFG_Title!$C$1:$AD$49,28,FALSE)</f>
        <v>000261</v>
      </c>
      <c r="AK77" s="107" t="str">
        <f t="shared" si="88"/>
        <v>0.250</v>
      </c>
      <c r="AL77" s="122" t="str">
        <f t="shared" si="75"/>
        <v>Index-[210 x 290]</v>
      </c>
      <c r="AM77" s="122" t="str">
        <f>IF(AV77&lt;&gt;"",VLOOKUP(AL77,UFG_Index!$C$1:$AD$17,28,FALSE),"")</f>
        <v>000231</v>
      </c>
      <c r="AN77" s="123" t="str">
        <f t="shared" si="89"/>
        <v>0.333</v>
      </c>
      <c r="AO77" s="129" t="str">
        <f t="shared" si="90"/>
        <v>0.333</v>
      </c>
      <c r="AP77" s="13" t="s">
        <v>431</v>
      </c>
      <c r="AQ77" s="13" t="s">
        <v>431</v>
      </c>
      <c r="AR77" s="13">
        <v>1000</v>
      </c>
      <c r="AS77" s="21" t="s">
        <v>433</v>
      </c>
      <c r="AT77" s="13">
        <v>332</v>
      </c>
      <c r="AU77" s="13">
        <v>4</v>
      </c>
      <c r="AV77" s="13" t="s">
        <v>450</v>
      </c>
      <c r="AW77" s="22" t="s">
        <v>469</v>
      </c>
      <c r="AX77" s="22" t="s">
        <v>503</v>
      </c>
      <c r="AY77" s="13">
        <v>2</v>
      </c>
      <c r="AZ77" s="13">
        <v>20</v>
      </c>
      <c r="BA77" s="13" t="s">
        <v>1246</v>
      </c>
      <c r="BB77" s="13" t="s">
        <v>471</v>
      </c>
      <c r="BC77" s="13" t="s">
        <v>1245</v>
      </c>
      <c r="BD77" s="13">
        <v>260</v>
      </c>
      <c r="BE77" s="14" t="s">
        <v>484</v>
      </c>
      <c r="BF77" s="14">
        <v>4</v>
      </c>
      <c r="BG77" s="15">
        <f t="shared" si="66"/>
        <v>250</v>
      </c>
      <c r="BH77" s="23">
        <f t="shared" si="67"/>
        <v>3.354E-2</v>
      </c>
      <c r="BI77" s="13" t="s">
        <v>473</v>
      </c>
      <c r="BJ77" s="13">
        <v>64</v>
      </c>
      <c r="BK77" s="138">
        <v>88</v>
      </c>
      <c r="BL77" s="13">
        <v>42</v>
      </c>
      <c r="BM77" s="21">
        <v>12</v>
      </c>
      <c r="BN77" s="16">
        <f t="shared" si="68"/>
        <v>27.666666666666668</v>
      </c>
      <c r="BO77" s="16">
        <f t="shared" si="69"/>
        <v>0.65443839999999998</v>
      </c>
      <c r="BP77" s="17">
        <f t="shared" si="70"/>
        <v>28000</v>
      </c>
      <c r="BQ77" s="13" t="str">
        <f>VLOOKUP($AP77,[1]Item!$AL$2:$BX$192,BQ$1,FALSE)</f>
        <v>Writer A4 Premium Spiral  Mrp 200</v>
      </c>
      <c r="BR77" s="8" t="str">
        <f t="shared" si="91"/>
        <v>88.00X42.00</v>
      </c>
      <c r="BS77" s="8" t="str">
        <f t="shared" si="92"/>
        <v>Rulling-Single line-[210 x 290]</v>
      </c>
      <c r="BT77" s="8" t="str">
        <f t="shared" si="93"/>
        <v>Index-[210 x 290]</v>
      </c>
      <c r="BU77" s="76" t="s">
        <v>694</v>
      </c>
      <c r="BV77" s="109">
        <f t="shared" si="94"/>
        <v>0.33333333333333331</v>
      </c>
      <c r="BW77" s="115" t="str">
        <f t="shared" si="76"/>
        <v>Trident-64gsm-34.65in-(88.00cm)-Reel-Super Line</v>
      </c>
      <c r="BX77" s="115" t="str">
        <f t="shared" si="77"/>
        <v>Trident-64gsm-34.65in-(88.00cm)-Reel-Super Line</v>
      </c>
      <c r="BY77" s="8" t="s">
        <v>541</v>
      </c>
      <c r="BZ77" s="8" t="s">
        <v>540</v>
      </c>
      <c r="CA77" s="115">
        <f t="shared" si="95"/>
        <v>42</v>
      </c>
      <c r="CB77" s="115">
        <f t="shared" si="96"/>
        <v>88</v>
      </c>
      <c r="CC77" s="115">
        <f t="shared" si="97"/>
        <v>16.54</v>
      </c>
      <c r="CD77" s="115">
        <f t="shared" si="98"/>
        <v>34.65</v>
      </c>
      <c r="CE77" s="5" t="s">
        <v>83</v>
      </c>
      <c r="CF77" s="8">
        <f t="shared" si="99"/>
        <v>64</v>
      </c>
      <c r="CG77" s="98" t="str">
        <f t="shared" si="100"/>
        <v>Trident</v>
      </c>
      <c r="CH77" s="99" t="str">
        <f>VLOOKUP(CG77,PaperMaster!$AA$1:$AB$10,2,FALSE)</f>
        <v>Super Line</v>
      </c>
      <c r="CI77" s="115">
        <f t="shared" si="78"/>
        <v>11.832000000000001</v>
      </c>
      <c r="CJ77" s="115">
        <f t="shared" si="79"/>
        <v>4</v>
      </c>
      <c r="CK77" s="99">
        <v>70</v>
      </c>
      <c r="CL77" s="115" t="s">
        <v>76</v>
      </c>
      <c r="CM77" s="115">
        <v>1.35</v>
      </c>
      <c r="CN77" s="99" t="s">
        <v>576</v>
      </c>
      <c r="CO77" s="116" t="s">
        <v>577</v>
      </c>
      <c r="CP77" s="117" t="s">
        <v>578</v>
      </c>
      <c r="CQ77" s="99" t="s">
        <v>32</v>
      </c>
      <c r="CR77" s="99" t="s">
        <v>32</v>
      </c>
      <c r="CS77" s="99" t="s">
        <v>35</v>
      </c>
      <c r="CT77" s="99" t="s">
        <v>35</v>
      </c>
      <c r="CU77" s="8" t="s">
        <v>73</v>
      </c>
      <c r="CV77" s="8"/>
      <c r="CW77" s="8"/>
      <c r="CX77" s="8" t="str">
        <f t="shared" si="101"/>
        <v>*11107</v>
      </c>
      <c r="CY77" s="8" t="str">
        <f t="shared" si="102"/>
        <v>*06024</v>
      </c>
      <c r="CZ77" s="8" t="str">
        <f>VLOOKUP(BW77,PaperMaster!$AD$2:$BB$200,25,FALSE)</f>
        <v>*00036</v>
      </c>
      <c r="DA77" s="31" t="str">
        <f t="shared" si="103"/>
        <v>*00036</v>
      </c>
      <c r="DB77" s="31" t="str">
        <f t="shared" si="104"/>
        <v>*00004</v>
      </c>
      <c r="DC77" s="119" t="str">
        <f>VLOOKUP(AI77,UFG_Title!$C$3:$AD$49,28,FALSE)</f>
        <v>000261</v>
      </c>
      <c r="DD77" s="119"/>
      <c r="DE77" s="115" t="str">
        <f t="shared" si="105"/>
        <v>Board-260gsm-23.62X33.86in²-(60.00X86.00cm²)-13.416kg-WB</v>
      </c>
      <c r="DF77" s="115" t="str">
        <f t="shared" si="106"/>
        <v>Board-260gsm-23.62X33.86in²-(60.00X86.00cm²)-13.416kg-WB</v>
      </c>
      <c r="DG77" s="8" t="s">
        <v>1128</v>
      </c>
      <c r="DH77" s="8" t="str">
        <f t="shared" si="107"/>
        <v>B</v>
      </c>
      <c r="DI77" s="115">
        <f t="shared" si="108"/>
        <v>60</v>
      </c>
      <c r="DJ77" s="115">
        <f t="shared" si="109"/>
        <v>86</v>
      </c>
      <c r="DK77" s="115">
        <f t="shared" si="110"/>
        <v>23.62</v>
      </c>
      <c r="DL77" s="115">
        <f t="shared" si="111"/>
        <v>33.86</v>
      </c>
      <c r="DM77" s="5" t="s">
        <v>58</v>
      </c>
      <c r="DN77" s="8">
        <f t="shared" si="112"/>
        <v>260</v>
      </c>
      <c r="DO77" s="134" t="str">
        <f t="shared" si="113"/>
        <v>Board</v>
      </c>
      <c r="DP77" s="99" t="str">
        <f t="shared" si="114"/>
        <v>WB</v>
      </c>
      <c r="DQ77" s="115">
        <f t="shared" si="115"/>
        <v>13.416</v>
      </c>
      <c r="DR77" s="115">
        <f t="shared" si="116"/>
        <v>4</v>
      </c>
      <c r="DS77" s="99">
        <v>70</v>
      </c>
      <c r="DT77" s="115" t="s">
        <v>76</v>
      </c>
      <c r="DU77" s="115">
        <v>1.35</v>
      </c>
      <c r="DV77" s="99" t="s">
        <v>576</v>
      </c>
      <c r="DW77" s="116" t="s">
        <v>577</v>
      </c>
      <c r="DX77" s="117" t="s">
        <v>578</v>
      </c>
      <c r="DY77" s="99" t="s">
        <v>32</v>
      </c>
      <c r="DZ77" s="99" t="s">
        <v>32</v>
      </c>
      <c r="EA77" s="99" t="s">
        <v>35</v>
      </c>
      <c r="EB77" s="99" t="s">
        <v>35</v>
      </c>
      <c r="EC77" t="str">
        <f>VLOOKUP(DE77,PaperMaster!$BH$3:$CF$30,25,FALSE)</f>
        <v>*00004</v>
      </c>
      <c r="ED77" s="13" t="str">
        <f>VLOOKUP($AP77,[1]Item!$AL$2:$BX$192,ED$1,FALSE)</f>
        <v>Premium</v>
      </c>
      <c r="EE77">
        <f t="shared" si="117"/>
        <v>56</v>
      </c>
    </row>
    <row r="78" spans="1:135" x14ac:dyDescent="0.25">
      <c r="A78" s="83">
        <f t="shared" si="80"/>
        <v>76</v>
      </c>
      <c r="B78" s="76" t="s">
        <v>695</v>
      </c>
      <c r="C78" s="8" t="str">
        <f t="shared" si="81"/>
        <v>Writer A4 Premium Spiral  Mrp 200 [Unrulled]-332 page</v>
      </c>
      <c r="D78" s="8" t="str">
        <f t="shared" si="82"/>
        <v>Writer A4 Premium Spiral  Mrp 200 [Unrulled]-332 page</v>
      </c>
      <c r="E78" s="8" t="str">
        <f>VLOOKUP(AS78,DefaltMaster!$U$1:$AB$14,8,FALSE)</f>
        <v>*11107</v>
      </c>
      <c r="F78" s="8" t="str">
        <f>VLOOKUP(AX78,DefaltMaster!$H$1:$J$26,3,FALSE)</f>
        <v>*06024</v>
      </c>
      <c r="G78" s="110">
        <v>0</v>
      </c>
      <c r="H78" s="8">
        <v>0</v>
      </c>
      <c r="I78" s="8">
        <v>1076</v>
      </c>
      <c r="J78" s="8"/>
      <c r="K78" s="8" t="str">
        <f>VLOOKUP(AW78,DefaltMaster!$M$1:$N$60,2,FALSE)</f>
        <v>*05036</v>
      </c>
      <c r="L78" s="5" t="s">
        <v>522</v>
      </c>
      <c r="M78" s="8"/>
      <c r="N78" s="111" t="str">
        <f t="shared" si="83"/>
        <v>Writer A4 Premium Spiral  Mrp 200 [Unrulled]-332 page</v>
      </c>
      <c r="O78" s="111" t="s">
        <v>33</v>
      </c>
      <c r="P78" s="8"/>
      <c r="Q78" s="8" t="s">
        <v>32</v>
      </c>
      <c r="R78" s="8" t="s">
        <v>32</v>
      </c>
      <c r="S78" s="8" t="s">
        <v>32</v>
      </c>
      <c r="T78" s="8" t="s">
        <v>32</v>
      </c>
      <c r="U78" s="8" t="s">
        <v>32</v>
      </c>
      <c r="V78" s="8" t="s">
        <v>32</v>
      </c>
      <c r="W78" s="8" t="s">
        <v>34</v>
      </c>
      <c r="X78" s="76" t="s">
        <v>577</v>
      </c>
      <c r="Y78" s="112" t="s">
        <v>578</v>
      </c>
      <c r="Z78" s="8" t="s">
        <v>32</v>
      </c>
      <c r="AA78" s="8" t="s">
        <v>32</v>
      </c>
      <c r="AB78" s="8" t="s">
        <v>35</v>
      </c>
      <c r="AC78" s="8" t="s">
        <v>35</v>
      </c>
      <c r="AD78" s="113" t="str">
        <f t="shared" si="84"/>
        <v>000076</v>
      </c>
      <c r="AE78" s="113"/>
      <c r="AF78" s="106" t="str">
        <f t="shared" si="85"/>
        <v>Rulling-Unrulled-[210 x 290]</v>
      </c>
      <c r="AG78" s="106" t="str">
        <f>VLOOKUP(AF78,UFG_Rulling!$C$1:$AD$38,28,FALSE)</f>
        <v>000214</v>
      </c>
      <c r="AH78" s="128" t="str">
        <f t="shared" si="86"/>
        <v>27.667</v>
      </c>
      <c r="AI78" s="114" t="str">
        <f t="shared" si="87"/>
        <v>Writer A4 Premium Spiral  Mrp 200 [Title]</v>
      </c>
      <c r="AJ78" s="114" t="str">
        <f>VLOOKUP(AI78,UFG_Title!$C$1:$AD$49,28,FALSE)</f>
        <v>000261</v>
      </c>
      <c r="AK78" s="107" t="str">
        <f t="shared" si="88"/>
        <v>0.250</v>
      </c>
      <c r="AL78" s="122" t="str">
        <f t="shared" si="75"/>
        <v>Index-[210 x 290]</v>
      </c>
      <c r="AM78" s="122" t="str">
        <f>IF(AV78&lt;&gt;"",VLOOKUP(AL78,UFG_Index!$C$1:$AD$17,28,FALSE),"")</f>
        <v>000231</v>
      </c>
      <c r="AN78" s="123" t="str">
        <f t="shared" si="89"/>
        <v>0.333</v>
      </c>
      <c r="AO78" s="129" t="str">
        <f t="shared" si="90"/>
        <v>0.333</v>
      </c>
      <c r="AP78" s="13" t="s">
        <v>431</v>
      </c>
      <c r="AQ78" s="13" t="s">
        <v>431</v>
      </c>
      <c r="AR78" s="13">
        <v>1000</v>
      </c>
      <c r="AS78" s="21" t="s">
        <v>433</v>
      </c>
      <c r="AT78" s="13">
        <v>332</v>
      </c>
      <c r="AU78" s="13">
        <v>4</v>
      </c>
      <c r="AV78" s="13" t="s">
        <v>450</v>
      </c>
      <c r="AW78" s="22" t="s">
        <v>474</v>
      </c>
      <c r="AX78" s="22" t="s">
        <v>503</v>
      </c>
      <c r="AY78" s="13">
        <v>2</v>
      </c>
      <c r="AZ78" s="13">
        <v>20</v>
      </c>
      <c r="BA78" s="13" t="s">
        <v>1246</v>
      </c>
      <c r="BB78" s="13" t="s">
        <v>471</v>
      </c>
      <c r="BC78" s="13" t="s">
        <v>1245</v>
      </c>
      <c r="BD78" s="13">
        <v>260</v>
      </c>
      <c r="BE78" s="14" t="s">
        <v>484</v>
      </c>
      <c r="BF78" s="14">
        <v>4</v>
      </c>
      <c r="BG78" s="15">
        <f t="shared" si="66"/>
        <v>250</v>
      </c>
      <c r="BH78" s="23">
        <f t="shared" si="67"/>
        <v>3.354E-2</v>
      </c>
      <c r="BI78" s="13" t="s">
        <v>473</v>
      </c>
      <c r="BJ78" s="13">
        <v>64</v>
      </c>
      <c r="BK78" s="138">
        <v>88</v>
      </c>
      <c r="BL78" s="13">
        <v>42</v>
      </c>
      <c r="BM78" s="21">
        <v>12</v>
      </c>
      <c r="BN78" s="16">
        <f t="shared" si="68"/>
        <v>27.666666666666668</v>
      </c>
      <c r="BO78" s="16">
        <f t="shared" si="69"/>
        <v>0.65443839999999998</v>
      </c>
      <c r="BP78" s="17">
        <f t="shared" si="70"/>
        <v>28000</v>
      </c>
      <c r="BQ78" s="13" t="str">
        <f>VLOOKUP($AP78,[1]Item!$AL$2:$BX$192,BQ$1,FALSE)</f>
        <v>Writer A4 Premium Spiral  Mrp 200</v>
      </c>
      <c r="BR78" s="8" t="str">
        <f t="shared" si="91"/>
        <v>88.00X42.00</v>
      </c>
      <c r="BS78" s="8" t="str">
        <f t="shared" si="92"/>
        <v>Rulling-Unrulled-[210 x 290]</v>
      </c>
      <c r="BT78" s="8" t="str">
        <f t="shared" si="93"/>
        <v>Index-[210 x 290]</v>
      </c>
      <c r="BU78" s="76" t="s">
        <v>695</v>
      </c>
      <c r="BV78" s="109">
        <f t="shared" si="94"/>
        <v>0.33333333333333331</v>
      </c>
      <c r="BW78" s="115" t="str">
        <f t="shared" si="76"/>
        <v>Trident-64gsm-34.65in-(88.00cm)-Reel-Super Line</v>
      </c>
      <c r="BX78" s="115" t="str">
        <f t="shared" si="77"/>
        <v>Trident-64gsm-34.65in-(88.00cm)-Reel-Super Line</v>
      </c>
      <c r="BY78" s="8" t="s">
        <v>541</v>
      </c>
      <c r="BZ78" s="8" t="s">
        <v>540</v>
      </c>
      <c r="CA78" s="115">
        <f t="shared" si="95"/>
        <v>42</v>
      </c>
      <c r="CB78" s="115">
        <f t="shared" si="96"/>
        <v>88</v>
      </c>
      <c r="CC78" s="115">
        <f t="shared" si="97"/>
        <v>16.54</v>
      </c>
      <c r="CD78" s="115">
        <f t="shared" si="98"/>
        <v>34.65</v>
      </c>
      <c r="CE78" s="5" t="s">
        <v>83</v>
      </c>
      <c r="CF78" s="8">
        <f t="shared" si="99"/>
        <v>64</v>
      </c>
      <c r="CG78" s="98" t="str">
        <f t="shared" si="100"/>
        <v>Trident</v>
      </c>
      <c r="CH78" s="99" t="str">
        <f>VLOOKUP(CG78,PaperMaster!$AA$1:$AB$10,2,FALSE)</f>
        <v>Super Line</v>
      </c>
      <c r="CI78" s="115">
        <f t="shared" si="78"/>
        <v>11.832000000000001</v>
      </c>
      <c r="CJ78" s="115">
        <f t="shared" si="79"/>
        <v>4</v>
      </c>
      <c r="CK78" s="99">
        <v>70</v>
      </c>
      <c r="CL78" s="115" t="s">
        <v>76</v>
      </c>
      <c r="CM78" s="115">
        <v>1.35</v>
      </c>
      <c r="CN78" s="99" t="s">
        <v>576</v>
      </c>
      <c r="CO78" s="116" t="s">
        <v>577</v>
      </c>
      <c r="CP78" s="117" t="s">
        <v>578</v>
      </c>
      <c r="CQ78" s="99" t="s">
        <v>32</v>
      </c>
      <c r="CR78" s="99" t="s">
        <v>32</v>
      </c>
      <c r="CS78" s="99" t="s">
        <v>35</v>
      </c>
      <c r="CT78" s="99" t="s">
        <v>35</v>
      </c>
      <c r="CU78" s="8" t="s">
        <v>73</v>
      </c>
      <c r="CV78" s="8"/>
      <c r="CW78" s="8"/>
      <c r="CX78" s="8" t="str">
        <f t="shared" si="101"/>
        <v>*11107</v>
      </c>
      <c r="CY78" s="8" t="str">
        <f t="shared" si="102"/>
        <v>*06024</v>
      </c>
      <c r="CZ78" s="8" t="str">
        <f>VLOOKUP(BW78,PaperMaster!$AD$2:$BB$200,25,FALSE)</f>
        <v>*00036</v>
      </c>
      <c r="DA78" s="31" t="str">
        <f t="shared" si="103"/>
        <v>*00036</v>
      </c>
      <c r="DB78" s="31" t="str">
        <f t="shared" si="104"/>
        <v>*00004</v>
      </c>
      <c r="DC78" s="119" t="str">
        <f>VLOOKUP(AI78,UFG_Title!$C$3:$AD$49,28,FALSE)</f>
        <v>000261</v>
      </c>
      <c r="DD78" s="119"/>
      <c r="DE78" s="115" t="str">
        <f t="shared" si="105"/>
        <v>Board-260gsm-23.62X33.86in²-(60.00X86.00cm²)-13.416kg-WB</v>
      </c>
      <c r="DF78" s="115" t="str">
        <f t="shared" si="106"/>
        <v>Board-260gsm-23.62X33.86in²-(60.00X86.00cm²)-13.416kg-WB</v>
      </c>
      <c r="DG78" s="8" t="s">
        <v>1128</v>
      </c>
      <c r="DH78" s="8" t="str">
        <f t="shared" si="107"/>
        <v>B</v>
      </c>
      <c r="DI78" s="115">
        <f t="shared" si="108"/>
        <v>60</v>
      </c>
      <c r="DJ78" s="115">
        <f t="shared" si="109"/>
        <v>86</v>
      </c>
      <c r="DK78" s="115">
        <f t="shared" si="110"/>
        <v>23.62</v>
      </c>
      <c r="DL78" s="115">
        <f t="shared" si="111"/>
        <v>33.86</v>
      </c>
      <c r="DM78" s="5" t="s">
        <v>58</v>
      </c>
      <c r="DN78" s="8">
        <f t="shared" si="112"/>
        <v>260</v>
      </c>
      <c r="DO78" s="134" t="str">
        <f t="shared" si="113"/>
        <v>Board</v>
      </c>
      <c r="DP78" s="99" t="str">
        <f t="shared" si="114"/>
        <v>WB</v>
      </c>
      <c r="DQ78" s="115">
        <f t="shared" si="115"/>
        <v>13.416</v>
      </c>
      <c r="DR78" s="115">
        <f t="shared" si="116"/>
        <v>4</v>
      </c>
      <c r="DS78" s="99">
        <v>70</v>
      </c>
      <c r="DT78" s="115" t="s">
        <v>76</v>
      </c>
      <c r="DU78" s="115">
        <v>1.35</v>
      </c>
      <c r="DV78" s="99" t="s">
        <v>576</v>
      </c>
      <c r="DW78" s="116" t="s">
        <v>577</v>
      </c>
      <c r="DX78" s="117" t="s">
        <v>578</v>
      </c>
      <c r="DY78" s="99" t="s">
        <v>32</v>
      </c>
      <c r="DZ78" s="99" t="s">
        <v>32</v>
      </c>
      <c r="EA78" s="99" t="s">
        <v>35</v>
      </c>
      <c r="EB78" s="99" t="s">
        <v>35</v>
      </c>
      <c r="EC78" t="str">
        <f>VLOOKUP(DE78,PaperMaster!$BH$3:$CF$30,25,FALSE)</f>
        <v>*00004</v>
      </c>
      <c r="ED78" s="13" t="str">
        <f>VLOOKUP($AP78,[1]Item!$AL$2:$BX$192,ED$1,FALSE)</f>
        <v>Premium</v>
      </c>
      <c r="EE78">
        <f t="shared" si="117"/>
        <v>53</v>
      </c>
    </row>
    <row r="79" spans="1:135" x14ac:dyDescent="0.25">
      <c r="A79" s="83">
        <f t="shared" si="80"/>
        <v>77</v>
      </c>
      <c r="B79" s="76" t="s">
        <v>696</v>
      </c>
      <c r="C79" s="8" t="str">
        <f t="shared" si="81"/>
        <v>Writer Drowing book Small [Unrulled]-16 page</v>
      </c>
      <c r="D79" s="8" t="str">
        <f t="shared" si="82"/>
        <v>Writer Drowing book Small [Unrulled]-16 page</v>
      </c>
      <c r="E79" s="8" t="str">
        <f>VLOOKUP(AS79,DefaltMaster!$U$1:$AB$14,8,FALSE)</f>
        <v>*11105</v>
      </c>
      <c r="F79" s="8" t="str">
        <f>VLOOKUP(AX79,DefaltMaster!$H$1:$J$26,3,FALSE)</f>
        <v>*06016</v>
      </c>
      <c r="G79" s="110">
        <v>0</v>
      </c>
      <c r="H79" s="8">
        <v>0</v>
      </c>
      <c r="I79" s="8">
        <v>1077</v>
      </c>
      <c r="J79" s="8"/>
      <c r="K79" s="8" t="str">
        <f>VLOOKUP(AW79,DefaltMaster!$M$1:$N$60,2,FALSE)</f>
        <v>*05036</v>
      </c>
      <c r="L79" s="5" t="s">
        <v>522</v>
      </c>
      <c r="M79" s="8"/>
      <c r="N79" s="111" t="str">
        <f t="shared" si="83"/>
        <v>Writer Drowing book Small [Unrulled]-16 page</v>
      </c>
      <c r="O79" s="111" t="s">
        <v>33</v>
      </c>
      <c r="P79" s="8"/>
      <c r="Q79" s="8" t="s">
        <v>32</v>
      </c>
      <c r="R79" s="8" t="s">
        <v>32</v>
      </c>
      <c r="S79" s="8" t="s">
        <v>32</v>
      </c>
      <c r="T79" s="8" t="s">
        <v>32</v>
      </c>
      <c r="U79" s="8" t="s">
        <v>32</v>
      </c>
      <c r="V79" s="8" t="s">
        <v>32</v>
      </c>
      <c r="W79" s="8" t="s">
        <v>34</v>
      </c>
      <c r="X79" s="76" t="s">
        <v>577</v>
      </c>
      <c r="Y79" s="112" t="s">
        <v>578</v>
      </c>
      <c r="Z79" s="8" t="s">
        <v>32</v>
      </c>
      <c r="AA79" s="8" t="s">
        <v>32</v>
      </c>
      <c r="AB79" s="8" t="s">
        <v>35</v>
      </c>
      <c r="AC79" s="8" t="s">
        <v>35</v>
      </c>
      <c r="AD79" s="113" t="str">
        <f t="shared" si="84"/>
        <v>000077</v>
      </c>
      <c r="AE79" s="113"/>
      <c r="AF79" s="106" t="str">
        <f t="shared" si="85"/>
        <v>Rulling-Unrulled-[210 x 265]</v>
      </c>
      <c r="AG79" s="106" t="str">
        <f>VLOOKUP(AF79,UFG_Rulling!$C$1:$AD$38,28,FALSE)</f>
        <v>000212</v>
      </c>
      <c r="AH79" s="128" t="str">
        <f t="shared" si="86"/>
        <v>2.000</v>
      </c>
      <c r="AI79" s="114" t="str">
        <f t="shared" si="87"/>
        <v>Writer Drowing book Small [Title]</v>
      </c>
      <c r="AJ79" s="114" t="str">
        <f>VLOOKUP(AI79,UFG_Title!$C$1:$AD$49,28,FALSE)</f>
        <v>000270</v>
      </c>
      <c r="AK79" s="107" t="str">
        <f t="shared" si="88"/>
        <v>0.250</v>
      </c>
      <c r="AL79" s="122" t="str">
        <f>IF(AV79&lt;&gt;"",AV79&amp;"-["&amp;AS79&amp;"]","")</f>
        <v/>
      </c>
      <c r="AM79" s="122" t="str">
        <f>IF(AV79&lt;&gt;"",VLOOKUP(AL79,UFG_Index!$C$1:$AD$17,28,FALSE),"")</f>
        <v/>
      </c>
      <c r="AN79" s="123" t="str">
        <f t="shared" si="89"/>
        <v>0.000</v>
      </c>
      <c r="AO79" s="129" t="str">
        <f t="shared" si="90"/>
        <v>0.000</v>
      </c>
      <c r="AP79" s="13" t="s">
        <v>416</v>
      </c>
      <c r="AQ79" s="13" t="s">
        <v>416</v>
      </c>
      <c r="AR79" s="13">
        <v>1000</v>
      </c>
      <c r="AS79" s="21" t="s">
        <v>436</v>
      </c>
      <c r="AT79" s="13">
        <v>16</v>
      </c>
      <c r="AU79" s="13"/>
      <c r="AV79" s="13"/>
      <c r="AW79" s="22" t="s">
        <v>474</v>
      </c>
      <c r="AX79" s="22" t="s">
        <v>470</v>
      </c>
      <c r="AY79" s="13">
        <v>0</v>
      </c>
      <c r="AZ79" s="13">
        <v>150</v>
      </c>
      <c r="BA79" s="13" t="s">
        <v>1248</v>
      </c>
      <c r="BB79" s="21" t="s">
        <v>479</v>
      </c>
      <c r="BC79" s="13" t="s">
        <v>1249</v>
      </c>
      <c r="BD79" s="13">
        <v>250</v>
      </c>
      <c r="BE79" s="14" t="s">
        <v>483</v>
      </c>
      <c r="BF79" s="14">
        <v>4</v>
      </c>
      <c r="BG79" s="15">
        <f t="shared" si="66"/>
        <v>250</v>
      </c>
      <c r="BH79" s="23">
        <f t="shared" si="67"/>
        <v>2.93625E-2</v>
      </c>
      <c r="BI79" s="21" t="s">
        <v>949</v>
      </c>
      <c r="BJ79" s="139">
        <v>64</v>
      </c>
      <c r="BK79" s="138">
        <v>53.5</v>
      </c>
      <c r="BL79" s="13">
        <v>43</v>
      </c>
      <c r="BM79" s="21">
        <v>8</v>
      </c>
      <c r="BN79" s="16">
        <f t="shared" si="68"/>
        <v>2</v>
      </c>
      <c r="BO79" s="16">
        <f t="shared" si="69"/>
        <v>2.9446400000000005E-2</v>
      </c>
      <c r="BP79" s="17">
        <f t="shared" si="70"/>
        <v>2000</v>
      </c>
      <c r="BQ79" s="13" t="str">
        <f>VLOOKUP($AP79,[1]Item!$AL$2:$BX$192,BQ$1,FALSE)</f>
        <v>Writer Drowing book Small</v>
      </c>
      <c r="BR79" s="8" t="str">
        <f t="shared" si="91"/>
        <v>53.50X43.00</v>
      </c>
      <c r="BS79" s="8" t="str">
        <f t="shared" si="92"/>
        <v>Rulling-Unrulled-[210 x 265]</v>
      </c>
      <c r="BT79" s="8" t="str">
        <f t="shared" si="93"/>
        <v>-[210 x 265]</v>
      </c>
      <c r="BU79" s="76" t="s">
        <v>696</v>
      </c>
      <c r="BV79" s="109">
        <f t="shared" si="94"/>
        <v>0</v>
      </c>
      <c r="BW79" s="115" t="str">
        <f t="shared" si="76"/>
        <v>Century-64gsm-21.06in-(53.50cm)-Reel-NS</v>
      </c>
      <c r="BX79" s="115" t="str">
        <f t="shared" si="77"/>
        <v>Century-64gsm-21.06in-(53.50cm)-Reel-NS</v>
      </c>
      <c r="BY79" s="8" t="s">
        <v>541</v>
      </c>
      <c r="BZ79" s="8" t="s">
        <v>540</v>
      </c>
      <c r="CA79" s="115">
        <f t="shared" si="95"/>
        <v>43</v>
      </c>
      <c r="CB79" s="115">
        <f t="shared" si="96"/>
        <v>53.5</v>
      </c>
      <c r="CC79" s="115">
        <f t="shared" si="97"/>
        <v>16.93</v>
      </c>
      <c r="CD79" s="115">
        <f t="shared" si="98"/>
        <v>21.06</v>
      </c>
      <c r="CE79" s="5" t="s">
        <v>83</v>
      </c>
      <c r="CF79" s="8">
        <f t="shared" si="99"/>
        <v>64</v>
      </c>
      <c r="CG79" s="98" t="str">
        <f t="shared" si="100"/>
        <v>Century</v>
      </c>
      <c r="CH79" s="99" t="str">
        <f>VLOOKUP(CG79,PaperMaster!$AA$1:$AB$10,2,FALSE)</f>
        <v>NS</v>
      </c>
      <c r="CI79" s="115">
        <f t="shared" si="78"/>
        <v>7.3609999999999998</v>
      </c>
      <c r="CJ79" s="115">
        <f t="shared" si="79"/>
        <v>7</v>
      </c>
      <c r="CK79" s="99">
        <v>70</v>
      </c>
      <c r="CL79" s="115" t="s">
        <v>76</v>
      </c>
      <c r="CM79" s="115">
        <v>1.35</v>
      </c>
      <c r="CN79" s="99" t="s">
        <v>576</v>
      </c>
      <c r="CO79" s="116" t="s">
        <v>577</v>
      </c>
      <c r="CP79" s="117" t="s">
        <v>578</v>
      </c>
      <c r="CQ79" s="99" t="s">
        <v>32</v>
      </c>
      <c r="CR79" s="99" t="s">
        <v>32</v>
      </c>
      <c r="CS79" s="99" t="s">
        <v>35</v>
      </c>
      <c r="CT79" s="99" t="s">
        <v>35</v>
      </c>
      <c r="CU79" s="8" t="s">
        <v>73</v>
      </c>
      <c r="CV79" s="8"/>
      <c r="CW79" s="8"/>
      <c r="CX79" s="8" t="str">
        <f t="shared" si="101"/>
        <v>*11105</v>
      </c>
      <c r="CY79" s="8" t="str">
        <f t="shared" si="102"/>
        <v>*06016</v>
      </c>
      <c r="CZ79" s="8" t="str">
        <f>VLOOKUP(BW79,PaperMaster!$AD$2:$BB$200,25,FALSE)</f>
        <v>*00054</v>
      </c>
      <c r="DA79" s="31" t="str">
        <f t="shared" si="103"/>
        <v>*00054</v>
      </c>
      <c r="DB79" s="31" t="str">
        <f t="shared" si="104"/>
        <v>*00001</v>
      </c>
      <c r="DC79" s="119" t="str">
        <f>VLOOKUP(AI79,UFG_Title!$C$3:$AD$49,28,FALSE)</f>
        <v>000270</v>
      </c>
      <c r="DD79" s="119"/>
      <c r="DE79" s="115" t="str">
        <f t="shared" si="105"/>
        <v>Board-250gsm-21.26X34.25in²-(54.00X87.00cm²)-11.744kg-GB</v>
      </c>
      <c r="DF79" s="115" t="str">
        <f t="shared" si="106"/>
        <v>Board-250gsm-21.26X34.25in²-(54.00X87.00cm²)-11.744kg-GB</v>
      </c>
      <c r="DG79" s="8" t="s">
        <v>1128</v>
      </c>
      <c r="DH79" s="8" t="str">
        <f t="shared" si="107"/>
        <v>B</v>
      </c>
      <c r="DI79" s="115">
        <f t="shared" si="108"/>
        <v>54</v>
      </c>
      <c r="DJ79" s="115">
        <f t="shared" si="109"/>
        <v>87</v>
      </c>
      <c r="DK79" s="115">
        <f t="shared" si="110"/>
        <v>21.26</v>
      </c>
      <c r="DL79" s="115">
        <f t="shared" si="111"/>
        <v>34.25</v>
      </c>
      <c r="DM79" s="5" t="s">
        <v>58</v>
      </c>
      <c r="DN79" s="8">
        <f t="shared" si="112"/>
        <v>250</v>
      </c>
      <c r="DO79" s="134" t="str">
        <f t="shared" si="113"/>
        <v>Board</v>
      </c>
      <c r="DP79" s="99" t="str">
        <f t="shared" si="114"/>
        <v>GB</v>
      </c>
      <c r="DQ79" s="115">
        <f t="shared" si="115"/>
        <v>11.744</v>
      </c>
      <c r="DR79" s="115">
        <f t="shared" si="116"/>
        <v>4</v>
      </c>
      <c r="DS79" s="99">
        <v>70</v>
      </c>
      <c r="DT79" s="115" t="s">
        <v>76</v>
      </c>
      <c r="DU79" s="115">
        <v>1.35</v>
      </c>
      <c r="DV79" s="99" t="s">
        <v>576</v>
      </c>
      <c r="DW79" s="116" t="s">
        <v>577</v>
      </c>
      <c r="DX79" s="117" t="s">
        <v>578</v>
      </c>
      <c r="DY79" s="99" t="s">
        <v>32</v>
      </c>
      <c r="DZ79" s="99" t="s">
        <v>32</v>
      </c>
      <c r="EA79" s="99" t="s">
        <v>35</v>
      </c>
      <c r="EB79" s="99" t="s">
        <v>35</v>
      </c>
      <c r="EC79" t="str">
        <f>VLOOKUP(DE79,PaperMaster!$BH$3:$CF$30,25,FALSE)</f>
        <v>*00001</v>
      </c>
      <c r="ED79" s="13" t="str">
        <f>VLOOKUP($AP79,[1]Item!$AL$2:$BX$192,ED$1,FALSE)</f>
        <v>Premium</v>
      </c>
      <c r="EE79">
        <f t="shared" si="117"/>
        <v>44</v>
      </c>
    </row>
    <row r="80" spans="1:135" x14ac:dyDescent="0.25">
      <c r="A80" s="83">
        <f t="shared" si="80"/>
        <v>78</v>
      </c>
      <c r="B80" s="76" t="s">
        <v>697</v>
      </c>
      <c r="C80" s="8" t="str">
        <f t="shared" si="81"/>
        <v>Writer Drowing book A4  Mrp 32 [Unrulled]-24 page</v>
      </c>
      <c r="D80" s="8" t="str">
        <f t="shared" si="82"/>
        <v>Writer Drowing book A4  Mrp 32 [Unrulled]-24 page</v>
      </c>
      <c r="E80" s="8" t="str">
        <f>VLOOKUP(AS80,DefaltMaster!$U$1:$AB$14,8,FALSE)</f>
        <v>*11107</v>
      </c>
      <c r="F80" s="8" t="str">
        <f>VLOOKUP(AX80,DefaltMaster!$H$1:$J$26,3,FALSE)</f>
        <v>*06016</v>
      </c>
      <c r="G80" s="110">
        <v>0</v>
      </c>
      <c r="H80" s="8">
        <v>0</v>
      </c>
      <c r="I80" s="8">
        <v>1078</v>
      </c>
      <c r="J80" s="8"/>
      <c r="K80" s="8" t="str">
        <f>VLOOKUP(AW80,DefaltMaster!$M$1:$N$60,2,FALSE)</f>
        <v>*05036</v>
      </c>
      <c r="L80" s="5" t="s">
        <v>522</v>
      </c>
      <c r="M80" s="8"/>
      <c r="N80" s="111" t="str">
        <f t="shared" si="83"/>
        <v>Writer Drowing book A4  Mrp 32 [Unrulled]-24 page</v>
      </c>
      <c r="O80" s="111" t="s">
        <v>33</v>
      </c>
      <c r="P80" s="8"/>
      <c r="Q80" s="8" t="s">
        <v>32</v>
      </c>
      <c r="R80" s="8" t="s">
        <v>32</v>
      </c>
      <c r="S80" s="8" t="s">
        <v>32</v>
      </c>
      <c r="T80" s="8" t="s">
        <v>32</v>
      </c>
      <c r="U80" s="8" t="s">
        <v>32</v>
      </c>
      <c r="V80" s="8" t="s">
        <v>32</v>
      </c>
      <c r="W80" s="8" t="s">
        <v>34</v>
      </c>
      <c r="X80" s="76" t="s">
        <v>577</v>
      </c>
      <c r="Y80" s="112" t="s">
        <v>578</v>
      </c>
      <c r="Z80" s="8" t="s">
        <v>32</v>
      </c>
      <c r="AA80" s="8" t="s">
        <v>32</v>
      </c>
      <c r="AB80" s="8" t="s">
        <v>35</v>
      </c>
      <c r="AC80" s="8" t="s">
        <v>35</v>
      </c>
      <c r="AD80" s="113" t="str">
        <f t="shared" si="84"/>
        <v>000078</v>
      </c>
      <c r="AE80" s="113"/>
      <c r="AF80" s="106" t="str">
        <f t="shared" si="85"/>
        <v>Rulling-Unrulled-[210 x 290]</v>
      </c>
      <c r="AG80" s="106" t="str">
        <f>VLOOKUP(AF80,UFG_Rulling!$C$1:$AD$38,28,FALSE)</f>
        <v>000214</v>
      </c>
      <c r="AH80" s="128" t="str">
        <f t="shared" si="86"/>
        <v>3.000</v>
      </c>
      <c r="AI80" s="114" t="str">
        <f t="shared" si="87"/>
        <v>Writer Drowing book A4  Mrp 32,50 [Title]</v>
      </c>
      <c r="AJ80" s="114" t="str">
        <f>VLOOKUP(AI80,UFG_Title!$C$1:$AD$49,28,FALSE)</f>
        <v>000269</v>
      </c>
      <c r="AK80" s="107" t="str">
        <f t="shared" si="88"/>
        <v>0.250</v>
      </c>
      <c r="AL80" s="122" t="str">
        <f t="shared" ref="AL80:AL143" si="118">IF(AV80&lt;&gt;"",AV80&amp;"-["&amp;AS80&amp;"]","")</f>
        <v/>
      </c>
      <c r="AM80" s="122" t="str">
        <f>IF(AV80&lt;&gt;"",VLOOKUP(AL80,UFG_Index!$C$1:$AD$17,28,FALSE),"")</f>
        <v/>
      </c>
      <c r="AN80" s="123" t="str">
        <f t="shared" si="89"/>
        <v>0.000</v>
      </c>
      <c r="AO80" s="129" t="str">
        <f t="shared" si="90"/>
        <v>0.000</v>
      </c>
      <c r="AP80" s="13" t="s">
        <v>941</v>
      </c>
      <c r="AQ80" s="13" t="s">
        <v>1232</v>
      </c>
      <c r="AR80" s="13">
        <v>1000</v>
      </c>
      <c r="AS80" s="21" t="s">
        <v>433</v>
      </c>
      <c r="AT80" s="13">
        <v>24</v>
      </c>
      <c r="AU80" s="13"/>
      <c r="AV80" s="13"/>
      <c r="AW80" s="22" t="s">
        <v>474</v>
      </c>
      <c r="AX80" s="22" t="s">
        <v>470</v>
      </c>
      <c r="AY80" s="13">
        <v>20</v>
      </c>
      <c r="AZ80" s="13">
        <v>100</v>
      </c>
      <c r="BA80" s="13" t="s">
        <v>1244</v>
      </c>
      <c r="BB80" s="13" t="s">
        <v>471</v>
      </c>
      <c r="BC80" s="13" t="s">
        <v>1245</v>
      </c>
      <c r="BD80" s="13">
        <v>260</v>
      </c>
      <c r="BE80" s="14" t="s">
        <v>484</v>
      </c>
      <c r="BF80" s="14">
        <v>4</v>
      </c>
      <c r="BG80" s="15">
        <f t="shared" si="66"/>
        <v>250</v>
      </c>
      <c r="BH80" s="23">
        <f t="shared" si="67"/>
        <v>3.354E-2</v>
      </c>
      <c r="BI80" s="21" t="s">
        <v>949</v>
      </c>
      <c r="BJ80" s="139">
        <v>110</v>
      </c>
      <c r="BK80" s="138">
        <v>59.5</v>
      </c>
      <c r="BL80" s="13">
        <v>42</v>
      </c>
      <c r="BM80" s="21">
        <v>8</v>
      </c>
      <c r="BN80" s="16">
        <f t="shared" si="68"/>
        <v>3</v>
      </c>
      <c r="BO80" s="16">
        <f t="shared" si="69"/>
        <v>8.2466999999999985E-2</v>
      </c>
      <c r="BP80" s="17">
        <f t="shared" si="70"/>
        <v>3000</v>
      </c>
      <c r="BQ80" s="13" t="str">
        <f>VLOOKUP($AP80,[1]Item!$AL$2:$BX$192,BQ$1,FALSE)</f>
        <v>Writer Drowing book A4  Mrp 32,50</v>
      </c>
      <c r="BR80" s="8" t="str">
        <f t="shared" si="91"/>
        <v>59.50X42.00</v>
      </c>
      <c r="BS80" s="8" t="str">
        <f t="shared" si="92"/>
        <v>Rulling-Unrulled-[210 x 290]</v>
      </c>
      <c r="BT80" s="8" t="str">
        <f t="shared" si="93"/>
        <v>-[210 x 290]</v>
      </c>
      <c r="BU80" s="76" t="s">
        <v>697</v>
      </c>
      <c r="BV80" s="109">
        <f t="shared" si="94"/>
        <v>0</v>
      </c>
      <c r="BW80" s="115" t="str">
        <f t="shared" si="76"/>
        <v>Century-110gsm-23.43in-(59.50cm)-Reel-NS</v>
      </c>
      <c r="BX80" s="115" t="str">
        <f t="shared" si="77"/>
        <v>Century-110gsm-23.43in-(59.50cm)-Reel-NS</v>
      </c>
      <c r="BY80" s="8" t="s">
        <v>541</v>
      </c>
      <c r="BZ80" s="8" t="s">
        <v>540</v>
      </c>
      <c r="CA80" s="115">
        <f t="shared" si="95"/>
        <v>42</v>
      </c>
      <c r="CB80" s="115">
        <f t="shared" si="96"/>
        <v>59.5</v>
      </c>
      <c r="CC80" s="115">
        <f t="shared" si="97"/>
        <v>16.54</v>
      </c>
      <c r="CD80" s="115">
        <f t="shared" si="98"/>
        <v>23.43</v>
      </c>
      <c r="CE80" s="5" t="s">
        <v>83</v>
      </c>
      <c r="CF80" s="8">
        <f t="shared" si="99"/>
        <v>110</v>
      </c>
      <c r="CG80" s="98" t="str">
        <f t="shared" si="100"/>
        <v>Century</v>
      </c>
      <c r="CH80" s="99" t="str">
        <f>VLOOKUP(CG80,PaperMaster!$AA$1:$AB$10,2,FALSE)</f>
        <v>NS</v>
      </c>
      <c r="CI80" s="115">
        <f t="shared" si="78"/>
        <v>13.750999999999999</v>
      </c>
      <c r="CJ80" s="115">
        <f t="shared" si="79"/>
        <v>4</v>
      </c>
      <c r="CK80" s="99">
        <v>70</v>
      </c>
      <c r="CL80" s="115" t="s">
        <v>76</v>
      </c>
      <c r="CM80" s="115">
        <v>1.35</v>
      </c>
      <c r="CN80" s="99" t="s">
        <v>576</v>
      </c>
      <c r="CO80" s="116" t="s">
        <v>577</v>
      </c>
      <c r="CP80" s="117" t="s">
        <v>578</v>
      </c>
      <c r="CQ80" s="99" t="s">
        <v>32</v>
      </c>
      <c r="CR80" s="99" t="s">
        <v>32</v>
      </c>
      <c r="CS80" s="99" t="s">
        <v>35</v>
      </c>
      <c r="CT80" s="99" t="s">
        <v>35</v>
      </c>
      <c r="CU80" s="8" t="s">
        <v>73</v>
      </c>
      <c r="CV80" s="8"/>
      <c r="CW80" s="8"/>
      <c r="CX80" s="8" t="str">
        <f t="shared" si="101"/>
        <v>*11107</v>
      </c>
      <c r="CY80" s="8" t="str">
        <f t="shared" si="102"/>
        <v>*06016</v>
      </c>
      <c r="CZ80" s="8" t="str">
        <f>VLOOKUP(BW80,PaperMaster!$AD$2:$BB$200,25,FALSE)</f>
        <v>*00022</v>
      </c>
      <c r="DA80" s="31" t="str">
        <f t="shared" si="103"/>
        <v>*00022</v>
      </c>
      <c r="DB80" s="31" t="str">
        <f t="shared" si="104"/>
        <v>*00004</v>
      </c>
      <c r="DC80" s="119" t="str">
        <f>VLOOKUP(AI80,UFG_Title!$C$3:$AD$49,28,FALSE)</f>
        <v>000269</v>
      </c>
      <c r="DD80" s="119"/>
      <c r="DE80" s="115" t="str">
        <f t="shared" si="105"/>
        <v>Board-260gsm-23.62X33.86in²-(60.00X86.00cm²)-13.416kg-WB</v>
      </c>
      <c r="DF80" s="115" t="str">
        <f t="shared" si="106"/>
        <v>Board-260gsm-23.62X33.86in²-(60.00X86.00cm²)-13.416kg-WB</v>
      </c>
      <c r="DG80" s="8" t="s">
        <v>1128</v>
      </c>
      <c r="DH80" s="8" t="str">
        <f t="shared" si="107"/>
        <v>B</v>
      </c>
      <c r="DI80" s="115">
        <f t="shared" si="108"/>
        <v>60</v>
      </c>
      <c r="DJ80" s="115">
        <f t="shared" si="109"/>
        <v>86</v>
      </c>
      <c r="DK80" s="115">
        <f t="shared" si="110"/>
        <v>23.62</v>
      </c>
      <c r="DL80" s="115">
        <f t="shared" si="111"/>
        <v>33.86</v>
      </c>
      <c r="DM80" s="5" t="s">
        <v>58</v>
      </c>
      <c r="DN80" s="8">
        <f t="shared" si="112"/>
        <v>260</v>
      </c>
      <c r="DO80" s="134" t="str">
        <f t="shared" si="113"/>
        <v>Board</v>
      </c>
      <c r="DP80" s="99" t="str">
        <f t="shared" si="114"/>
        <v>WB</v>
      </c>
      <c r="DQ80" s="115">
        <f t="shared" si="115"/>
        <v>13.416</v>
      </c>
      <c r="DR80" s="115">
        <f t="shared" si="116"/>
        <v>4</v>
      </c>
      <c r="DS80" s="99">
        <v>70</v>
      </c>
      <c r="DT80" s="115" t="s">
        <v>76</v>
      </c>
      <c r="DU80" s="115">
        <v>1.35</v>
      </c>
      <c r="DV80" s="99" t="s">
        <v>576</v>
      </c>
      <c r="DW80" s="116" t="s">
        <v>577</v>
      </c>
      <c r="DX80" s="117" t="s">
        <v>578</v>
      </c>
      <c r="DY80" s="99" t="s">
        <v>32</v>
      </c>
      <c r="DZ80" s="99" t="s">
        <v>32</v>
      </c>
      <c r="EA80" s="99" t="s">
        <v>35</v>
      </c>
      <c r="EB80" s="99" t="s">
        <v>35</v>
      </c>
      <c r="EC80" t="str">
        <f>VLOOKUP(DE80,PaperMaster!$BH$3:$CF$30,25,FALSE)</f>
        <v>*00004</v>
      </c>
      <c r="ED80" s="13" t="str">
        <f>VLOOKUP($AP80,[1]Item!$AL$2:$BX$192,ED$1,FALSE)</f>
        <v>Premium</v>
      </c>
      <c r="EE80">
        <f t="shared" si="117"/>
        <v>49</v>
      </c>
    </row>
    <row r="81" spans="1:135" x14ac:dyDescent="0.25">
      <c r="A81" s="83">
        <f t="shared" si="80"/>
        <v>79</v>
      </c>
      <c r="B81" s="76" t="s">
        <v>698</v>
      </c>
      <c r="C81" s="8" t="str">
        <f t="shared" si="81"/>
        <v>Writer Drowing book A4  Mrp 50 [Unrulled]-44 page</v>
      </c>
      <c r="D81" s="8" t="str">
        <f t="shared" si="82"/>
        <v>Writer Drowing book A4  Mrp 50 [Unrulled]-44 page</v>
      </c>
      <c r="E81" s="8" t="str">
        <f>VLOOKUP(AS81,DefaltMaster!$U$1:$AB$14,8,FALSE)</f>
        <v>*11107</v>
      </c>
      <c r="F81" s="8" t="str">
        <f>VLOOKUP(AX81,DefaltMaster!$H$1:$J$26,3,FALSE)</f>
        <v>*06016</v>
      </c>
      <c r="G81" s="110">
        <v>0</v>
      </c>
      <c r="H81" s="8">
        <v>0</v>
      </c>
      <c r="I81" s="8">
        <v>1079</v>
      </c>
      <c r="J81" s="8"/>
      <c r="K81" s="8" t="str">
        <f>VLOOKUP(AW81,DefaltMaster!$M$1:$N$60,2,FALSE)</f>
        <v>*05036</v>
      </c>
      <c r="L81" s="5" t="s">
        <v>522</v>
      </c>
      <c r="M81" s="8"/>
      <c r="N81" s="111" t="str">
        <f t="shared" si="83"/>
        <v>Writer Drowing book A4  Mrp 50 [Unrulled]-44 page</v>
      </c>
      <c r="O81" s="111" t="s">
        <v>33</v>
      </c>
      <c r="P81" s="8"/>
      <c r="Q81" s="8" t="s">
        <v>32</v>
      </c>
      <c r="R81" s="8" t="s">
        <v>32</v>
      </c>
      <c r="S81" s="8" t="s">
        <v>32</v>
      </c>
      <c r="T81" s="8" t="s">
        <v>32</v>
      </c>
      <c r="U81" s="8" t="s">
        <v>32</v>
      </c>
      <c r="V81" s="8" t="s">
        <v>32</v>
      </c>
      <c r="W81" s="8" t="s">
        <v>34</v>
      </c>
      <c r="X81" s="76" t="s">
        <v>577</v>
      </c>
      <c r="Y81" s="112" t="s">
        <v>578</v>
      </c>
      <c r="Z81" s="8" t="s">
        <v>32</v>
      </c>
      <c r="AA81" s="8" t="s">
        <v>32</v>
      </c>
      <c r="AB81" s="8" t="s">
        <v>35</v>
      </c>
      <c r="AC81" s="8" t="s">
        <v>35</v>
      </c>
      <c r="AD81" s="113" t="str">
        <f t="shared" si="84"/>
        <v>000079</v>
      </c>
      <c r="AE81" s="113"/>
      <c r="AF81" s="106" t="str">
        <f t="shared" si="85"/>
        <v>Rulling-Unrulled-[210 x 290]</v>
      </c>
      <c r="AG81" s="106" t="str">
        <f>VLOOKUP(AF81,UFG_Rulling!$C$1:$AD$38,28,FALSE)</f>
        <v>000214</v>
      </c>
      <c r="AH81" s="128" t="str">
        <f t="shared" si="86"/>
        <v>5.500</v>
      </c>
      <c r="AI81" s="114" t="str">
        <f t="shared" si="87"/>
        <v>Writer Drowing book A4  Mrp 32,50 [Title]</v>
      </c>
      <c r="AJ81" s="114" t="str">
        <f>VLOOKUP(AI81,UFG_Title!$C$1:$AD$49,28,FALSE)</f>
        <v>000269</v>
      </c>
      <c r="AK81" s="107" t="str">
        <f t="shared" si="88"/>
        <v>0.250</v>
      </c>
      <c r="AL81" s="122" t="str">
        <f t="shared" si="118"/>
        <v/>
      </c>
      <c r="AM81" s="122" t="str">
        <f>IF(AV81&lt;&gt;"",VLOOKUP(AL81,UFG_Index!$C$1:$AD$17,28,FALSE),"")</f>
        <v/>
      </c>
      <c r="AN81" s="123" t="str">
        <f t="shared" si="89"/>
        <v>0.000</v>
      </c>
      <c r="AO81" s="129" t="str">
        <f t="shared" si="90"/>
        <v>0.000</v>
      </c>
      <c r="AP81" s="13" t="s">
        <v>942</v>
      </c>
      <c r="AQ81" s="13" t="s">
        <v>1232</v>
      </c>
      <c r="AR81" s="13">
        <v>1000</v>
      </c>
      <c r="AS81" s="21" t="s">
        <v>433</v>
      </c>
      <c r="AT81" s="13">
        <v>44</v>
      </c>
      <c r="AU81" s="13"/>
      <c r="AV81" s="13"/>
      <c r="AW81" s="22" t="s">
        <v>474</v>
      </c>
      <c r="AX81" s="22" t="s">
        <v>470</v>
      </c>
      <c r="AY81" s="13">
        <v>15</v>
      </c>
      <c r="AZ81" s="13">
        <v>60</v>
      </c>
      <c r="BA81" s="13" t="s">
        <v>1244</v>
      </c>
      <c r="BB81" s="13" t="s">
        <v>471</v>
      </c>
      <c r="BC81" s="13" t="s">
        <v>1245</v>
      </c>
      <c r="BD81" s="13">
        <v>260</v>
      </c>
      <c r="BE81" s="14" t="s">
        <v>484</v>
      </c>
      <c r="BF81" s="14">
        <v>4</v>
      </c>
      <c r="BG81" s="15">
        <f t="shared" si="66"/>
        <v>250</v>
      </c>
      <c r="BH81" s="23">
        <f t="shared" si="67"/>
        <v>3.354E-2</v>
      </c>
      <c r="BI81" s="21" t="s">
        <v>949</v>
      </c>
      <c r="BJ81" s="139">
        <v>110</v>
      </c>
      <c r="BK81" s="138">
        <v>59.5</v>
      </c>
      <c r="BL81" s="13">
        <v>42</v>
      </c>
      <c r="BM81" s="21">
        <v>8</v>
      </c>
      <c r="BN81" s="16">
        <f t="shared" si="68"/>
        <v>5.5</v>
      </c>
      <c r="BO81" s="16">
        <f t="shared" si="69"/>
        <v>0.15118949999999998</v>
      </c>
      <c r="BP81" s="17">
        <f t="shared" si="70"/>
        <v>5500</v>
      </c>
      <c r="BQ81" s="13" t="str">
        <f>VLOOKUP($AP81,[1]Item!$AL$2:$BX$192,BQ$1,FALSE)</f>
        <v>Writer Drowing book A4  Mrp 32,50</v>
      </c>
      <c r="BR81" s="8" t="str">
        <f t="shared" si="91"/>
        <v>59.50X42.00</v>
      </c>
      <c r="BS81" s="8" t="str">
        <f t="shared" si="92"/>
        <v>Rulling-Unrulled-[210 x 290]</v>
      </c>
      <c r="BT81" s="8" t="str">
        <f t="shared" si="93"/>
        <v>-[210 x 290]</v>
      </c>
      <c r="BU81" s="76" t="s">
        <v>698</v>
      </c>
      <c r="BV81" s="109">
        <f t="shared" si="94"/>
        <v>0</v>
      </c>
      <c r="BW81" s="115" t="str">
        <f t="shared" si="76"/>
        <v>Century-110gsm-23.43in-(59.50cm)-Reel-NS</v>
      </c>
      <c r="BX81" s="115" t="str">
        <f t="shared" si="77"/>
        <v>Century-110gsm-23.43in-(59.50cm)-Reel-NS</v>
      </c>
      <c r="BY81" s="8" t="s">
        <v>541</v>
      </c>
      <c r="BZ81" s="8" t="s">
        <v>540</v>
      </c>
      <c r="CA81" s="115">
        <f t="shared" si="95"/>
        <v>42</v>
      </c>
      <c r="CB81" s="115">
        <f t="shared" si="96"/>
        <v>59.5</v>
      </c>
      <c r="CC81" s="115">
        <f t="shared" si="97"/>
        <v>16.54</v>
      </c>
      <c r="CD81" s="115">
        <f t="shared" si="98"/>
        <v>23.43</v>
      </c>
      <c r="CE81" s="5" t="s">
        <v>83</v>
      </c>
      <c r="CF81" s="8">
        <f t="shared" si="99"/>
        <v>110</v>
      </c>
      <c r="CG81" s="98" t="str">
        <f t="shared" si="100"/>
        <v>Century</v>
      </c>
      <c r="CH81" s="99" t="str">
        <f>VLOOKUP(CG81,PaperMaster!$AA$1:$AB$10,2,FALSE)</f>
        <v>NS</v>
      </c>
      <c r="CI81" s="115">
        <f t="shared" si="78"/>
        <v>13.750999999999999</v>
      </c>
      <c r="CJ81" s="115">
        <f t="shared" si="79"/>
        <v>4</v>
      </c>
      <c r="CK81" s="99">
        <v>70</v>
      </c>
      <c r="CL81" s="115" t="s">
        <v>76</v>
      </c>
      <c r="CM81" s="115">
        <v>1.35</v>
      </c>
      <c r="CN81" s="99" t="s">
        <v>576</v>
      </c>
      <c r="CO81" s="116" t="s">
        <v>577</v>
      </c>
      <c r="CP81" s="117" t="s">
        <v>578</v>
      </c>
      <c r="CQ81" s="99" t="s">
        <v>32</v>
      </c>
      <c r="CR81" s="99" t="s">
        <v>32</v>
      </c>
      <c r="CS81" s="99" t="s">
        <v>35</v>
      </c>
      <c r="CT81" s="99" t="s">
        <v>35</v>
      </c>
      <c r="CU81" s="8" t="s">
        <v>73</v>
      </c>
      <c r="CV81" s="8"/>
      <c r="CW81" s="8"/>
      <c r="CX81" s="8" t="str">
        <f t="shared" si="101"/>
        <v>*11107</v>
      </c>
      <c r="CY81" s="8" t="str">
        <f t="shared" si="102"/>
        <v>*06016</v>
      </c>
      <c r="CZ81" s="8" t="str">
        <f>VLOOKUP(BW81,PaperMaster!$AD$2:$BB$200,25,FALSE)</f>
        <v>*00022</v>
      </c>
      <c r="DA81" s="31" t="str">
        <f t="shared" si="103"/>
        <v>*00022</v>
      </c>
      <c r="DB81" s="31" t="str">
        <f t="shared" si="104"/>
        <v>*00004</v>
      </c>
      <c r="DC81" s="119" t="str">
        <f>VLOOKUP(AI81,UFG_Title!$C$3:$AD$49,28,FALSE)</f>
        <v>000269</v>
      </c>
      <c r="DD81" s="119"/>
      <c r="DE81" s="115" t="str">
        <f t="shared" si="105"/>
        <v>Board-260gsm-23.62X33.86in²-(60.00X86.00cm²)-13.416kg-WB</v>
      </c>
      <c r="DF81" s="115" t="str">
        <f t="shared" si="106"/>
        <v>Board-260gsm-23.62X33.86in²-(60.00X86.00cm²)-13.416kg-WB</v>
      </c>
      <c r="DG81" s="8" t="s">
        <v>1128</v>
      </c>
      <c r="DH81" s="8" t="str">
        <f t="shared" si="107"/>
        <v>B</v>
      </c>
      <c r="DI81" s="115">
        <f t="shared" si="108"/>
        <v>60</v>
      </c>
      <c r="DJ81" s="115">
        <f t="shared" si="109"/>
        <v>86</v>
      </c>
      <c r="DK81" s="115">
        <f t="shared" si="110"/>
        <v>23.62</v>
      </c>
      <c r="DL81" s="115">
        <f t="shared" si="111"/>
        <v>33.86</v>
      </c>
      <c r="DM81" s="5" t="s">
        <v>58</v>
      </c>
      <c r="DN81" s="8">
        <f t="shared" si="112"/>
        <v>260</v>
      </c>
      <c r="DO81" s="134" t="str">
        <f t="shared" si="113"/>
        <v>Board</v>
      </c>
      <c r="DP81" s="99" t="str">
        <f t="shared" si="114"/>
        <v>WB</v>
      </c>
      <c r="DQ81" s="115">
        <f t="shared" si="115"/>
        <v>13.416</v>
      </c>
      <c r="DR81" s="115">
        <f t="shared" si="116"/>
        <v>4</v>
      </c>
      <c r="DS81" s="99">
        <v>70</v>
      </c>
      <c r="DT81" s="115" t="s">
        <v>76</v>
      </c>
      <c r="DU81" s="115">
        <v>1.35</v>
      </c>
      <c r="DV81" s="99" t="s">
        <v>576</v>
      </c>
      <c r="DW81" s="116" t="s">
        <v>577</v>
      </c>
      <c r="DX81" s="117" t="s">
        <v>578</v>
      </c>
      <c r="DY81" s="99" t="s">
        <v>32</v>
      </c>
      <c r="DZ81" s="99" t="s">
        <v>32</v>
      </c>
      <c r="EA81" s="99" t="s">
        <v>35</v>
      </c>
      <c r="EB81" s="99" t="s">
        <v>35</v>
      </c>
      <c r="EC81" t="str">
        <f>VLOOKUP(DE81,PaperMaster!$BH$3:$CF$30,25,FALSE)</f>
        <v>*00004</v>
      </c>
      <c r="ED81" s="13" t="str">
        <f>VLOOKUP($AP81,[1]Item!$AL$2:$BX$192,ED$1,FALSE)</f>
        <v>Premium</v>
      </c>
      <c r="EE81">
        <f t="shared" si="117"/>
        <v>49</v>
      </c>
    </row>
    <row r="82" spans="1:135" x14ac:dyDescent="0.25">
      <c r="A82" s="83">
        <f t="shared" si="80"/>
        <v>80</v>
      </c>
      <c r="B82" s="76" t="s">
        <v>699</v>
      </c>
      <c r="C82" s="8" t="str">
        <f t="shared" si="81"/>
        <v>Writer Graph Book  Mrp  [Graph]-12 page</v>
      </c>
      <c r="D82" s="8" t="str">
        <f t="shared" si="82"/>
        <v>Writer Graph Book  Mrp  [Graph]-12 page</v>
      </c>
      <c r="E82" s="8" t="str">
        <f>VLOOKUP(AS82,DefaltMaster!$U$1:$AB$14,8,FALSE)</f>
        <v>*11108</v>
      </c>
      <c r="F82" s="8" t="str">
        <f>VLOOKUP(AX82,DefaltMaster!$H$1:$J$26,3,FALSE)</f>
        <v>*06016</v>
      </c>
      <c r="G82" s="110">
        <v>0</v>
      </c>
      <c r="H82" s="8">
        <v>0</v>
      </c>
      <c r="I82" s="8">
        <v>1080</v>
      </c>
      <c r="J82" s="8"/>
      <c r="K82" s="8" t="str">
        <f>VLOOKUP(AW82,DefaltMaster!$M$1:$N$60,2,FALSE)</f>
        <v>*05032</v>
      </c>
      <c r="L82" s="5" t="s">
        <v>522</v>
      </c>
      <c r="M82" s="8"/>
      <c r="N82" s="111" t="str">
        <f t="shared" si="83"/>
        <v>Writer Graph Book  Mrp  [Graph]-12 page</v>
      </c>
      <c r="O82" s="111" t="s">
        <v>33</v>
      </c>
      <c r="P82" s="8"/>
      <c r="Q82" s="8" t="s">
        <v>32</v>
      </c>
      <c r="R82" s="8" t="s">
        <v>32</v>
      </c>
      <c r="S82" s="8" t="s">
        <v>32</v>
      </c>
      <c r="T82" s="8" t="s">
        <v>32</v>
      </c>
      <c r="U82" s="8" t="s">
        <v>32</v>
      </c>
      <c r="V82" s="8" t="s">
        <v>32</v>
      </c>
      <c r="W82" s="8" t="s">
        <v>34</v>
      </c>
      <c r="X82" s="76" t="s">
        <v>577</v>
      </c>
      <c r="Y82" s="112" t="s">
        <v>578</v>
      </c>
      <c r="Z82" s="8" t="s">
        <v>32</v>
      </c>
      <c r="AA82" s="8" t="s">
        <v>32</v>
      </c>
      <c r="AB82" s="8" t="s">
        <v>35</v>
      </c>
      <c r="AC82" s="8" t="s">
        <v>35</v>
      </c>
      <c r="AD82" s="113" t="str">
        <f t="shared" si="84"/>
        <v>000080</v>
      </c>
      <c r="AE82" s="113"/>
      <c r="AF82" s="106" t="str">
        <f t="shared" si="85"/>
        <v>Rulling-Graph-[220 x 270]</v>
      </c>
      <c r="AG82" s="106" t="str">
        <f>VLOOKUP(AF82,UFG_Rulling!$C$1:$AD$38,28,FALSE)</f>
        <v>000196</v>
      </c>
      <c r="AH82" s="128" t="str">
        <f t="shared" si="86"/>
        <v>1.500</v>
      </c>
      <c r="AI82" s="114" t="str">
        <f t="shared" si="87"/>
        <v>Writer Graph Book  Mrp [Title]</v>
      </c>
      <c r="AJ82" s="114" t="str">
        <f>VLOOKUP(AI82,UFG_Title!$C$1:$AD$49,28,FALSE)</f>
        <v>000283</v>
      </c>
      <c r="AK82" s="107" t="str">
        <f t="shared" si="88"/>
        <v>0.250</v>
      </c>
      <c r="AL82" s="122" t="str">
        <f t="shared" si="118"/>
        <v>Index-[220 x 270]</v>
      </c>
      <c r="AM82" s="122" t="str">
        <f>IF(AV82&lt;&gt;"",VLOOKUP(AL82,UFG_Index!$C$1:$AD$17,28,FALSE),"")</f>
        <v>000230</v>
      </c>
      <c r="AN82" s="123" t="str">
        <f t="shared" si="89"/>
        <v>0.500</v>
      </c>
      <c r="AO82" s="129" t="str">
        <f t="shared" si="90"/>
        <v>0.500</v>
      </c>
      <c r="AP82" s="13" t="s">
        <v>1156</v>
      </c>
      <c r="AQ82" s="13" t="s">
        <v>1157</v>
      </c>
      <c r="AR82" s="13">
        <v>1000</v>
      </c>
      <c r="AS82" s="21" t="s">
        <v>439</v>
      </c>
      <c r="AT82" s="13">
        <v>12</v>
      </c>
      <c r="AU82" s="13">
        <v>4</v>
      </c>
      <c r="AV82" s="13" t="s">
        <v>450</v>
      </c>
      <c r="AW82" s="22" t="s">
        <v>488</v>
      </c>
      <c r="AX82" s="22" t="s">
        <v>470</v>
      </c>
      <c r="AY82" s="13">
        <v>0</v>
      </c>
      <c r="AZ82" s="13">
        <v>200</v>
      </c>
      <c r="BA82" s="13" t="s">
        <v>1244</v>
      </c>
      <c r="BB82" s="21" t="s">
        <v>489</v>
      </c>
      <c r="BC82" s="13" t="s">
        <v>1249</v>
      </c>
      <c r="BD82" s="13">
        <v>250</v>
      </c>
      <c r="BE82" s="14" t="s">
        <v>490</v>
      </c>
      <c r="BF82" s="14">
        <v>4</v>
      </c>
      <c r="BG82" s="15">
        <f t="shared" si="66"/>
        <v>250</v>
      </c>
      <c r="BH82" s="23">
        <f t="shared" si="67"/>
        <v>3.3271874999999999E-2</v>
      </c>
      <c r="BI82" s="13" t="s">
        <v>491</v>
      </c>
      <c r="BJ82" s="13">
        <v>52</v>
      </c>
      <c r="BK82" s="138">
        <v>45</v>
      </c>
      <c r="BL82" s="13">
        <v>55</v>
      </c>
      <c r="BM82" s="21">
        <v>8</v>
      </c>
      <c r="BN82" s="16">
        <f t="shared" si="68"/>
        <v>1.5</v>
      </c>
      <c r="BO82" s="16">
        <f t="shared" si="69"/>
        <v>1.9304999999999999E-2</v>
      </c>
      <c r="BP82" s="17">
        <f t="shared" si="70"/>
        <v>2000</v>
      </c>
      <c r="BQ82" s="13" t="str">
        <f>VLOOKUP($AP82,[1]Item!$AL$2:$BX$192,BQ$1,FALSE)</f>
        <v xml:space="preserve">Writer Graph Book  </v>
      </c>
      <c r="BR82" s="8" t="str">
        <f t="shared" si="91"/>
        <v>45.00X55.00</v>
      </c>
      <c r="BS82" s="8" t="str">
        <f t="shared" si="92"/>
        <v>Rulling-Graph-[220 x 270]</v>
      </c>
      <c r="BT82" s="8" t="str">
        <f t="shared" si="93"/>
        <v>Index-[220 x 270]</v>
      </c>
      <c r="BU82" s="76" t="s">
        <v>699</v>
      </c>
      <c r="BV82" s="109">
        <f t="shared" si="94"/>
        <v>0.5</v>
      </c>
      <c r="BW82" s="115" t="str">
        <f t="shared" si="76"/>
        <v>Imami-52gsm-17.72in-(45.00cm)-Reel-White</v>
      </c>
      <c r="BX82" s="115" t="str">
        <f t="shared" si="77"/>
        <v>Imami-52gsm-17.72in-(45.00cm)-Reel-White</v>
      </c>
      <c r="BY82" s="8" t="s">
        <v>541</v>
      </c>
      <c r="BZ82" s="8" t="s">
        <v>540</v>
      </c>
      <c r="CA82" s="115">
        <f t="shared" si="95"/>
        <v>55</v>
      </c>
      <c r="CB82" s="115">
        <f t="shared" si="96"/>
        <v>45</v>
      </c>
      <c r="CC82" s="115">
        <f t="shared" si="97"/>
        <v>21.65</v>
      </c>
      <c r="CD82" s="115">
        <f t="shared" si="98"/>
        <v>17.72</v>
      </c>
      <c r="CE82" s="5" t="s">
        <v>83</v>
      </c>
      <c r="CF82" s="8">
        <f t="shared" si="99"/>
        <v>52</v>
      </c>
      <c r="CG82" s="98" t="str">
        <f t="shared" si="100"/>
        <v>Imami</v>
      </c>
      <c r="CH82" s="99" t="str">
        <f>VLOOKUP(CG82,PaperMaster!$AA$1:$AB$10,2,FALSE)</f>
        <v>White</v>
      </c>
      <c r="CI82" s="115">
        <f t="shared" si="78"/>
        <v>6.4349999999999996</v>
      </c>
      <c r="CJ82" s="115">
        <f t="shared" si="79"/>
        <v>8</v>
      </c>
      <c r="CK82" s="99">
        <v>70</v>
      </c>
      <c r="CL82" s="115" t="s">
        <v>76</v>
      </c>
      <c r="CM82" s="115">
        <v>1.35</v>
      </c>
      <c r="CN82" s="99" t="s">
        <v>576</v>
      </c>
      <c r="CO82" s="116" t="s">
        <v>577</v>
      </c>
      <c r="CP82" s="117" t="s">
        <v>578</v>
      </c>
      <c r="CQ82" s="99" t="s">
        <v>32</v>
      </c>
      <c r="CR82" s="99" t="s">
        <v>32</v>
      </c>
      <c r="CS82" s="99" t="s">
        <v>35</v>
      </c>
      <c r="CT82" s="99" t="s">
        <v>35</v>
      </c>
      <c r="CU82" s="8" t="s">
        <v>73</v>
      </c>
      <c r="CV82" s="8"/>
      <c r="CW82" s="8"/>
      <c r="CX82" s="8" t="str">
        <f t="shared" si="101"/>
        <v>*11108</v>
      </c>
      <c r="CY82" s="8" t="str">
        <f t="shared" si="102"/>
        <v>*06016</v>
      </c>
      <c r="CZ82" s="8" t="str">
        <f>VLOOKUP(BW82,PaperMaster!$AD$2:$BB$200,25,FALSE)</f>
        <v>*00025</v>
      </c>
      <c r="DA82" s="31" t="str">
        <f t="shared" si="103"/>
        <v>*00025</v>
      </c>
      <c r="DB82" s="31" t="str">
        <f t="shared" si="104"/>
        <v>*00002</v>
      </c>
      <c r="DC82" s="119" t="str">
        <f>VLOOKUP(AI82,UFG_Title!$C$3:$AD$49,28,FALSE)</f>
        <v>000283</v>
      </c>
      <c r="DD82" s="119"/>
      <c r="DE82" s="115" t="str">
        <f t="shared" si="105"/>
        <v>Board-250gsm-23.03X35.83in²-(58.50X91.00cm²)-13.309kg-GB</v>
      </c>
      <c r="DF82" s="115" t="str">
        <f t="shared" si="106"/>
        <v>Board-250gsm-23.03X35.83in²-(58.50X91.00cm²)-13.309kg-GB</v>
      </c>
      <c r="DG82" s="8" t="s">
        <v>1128</v>
      </c>
      <c r="DH82" s="8" t="str">
        <f t="shared" si="107"/>
        <v>B</v>
      </c>
      <c r="DI82" s="115">
        <f t="shared" si="108"/>
        <v>58.5</v>
      </c>
      <c r="DJ82" s="115">
        <f t="shared" si="109"/>
        <v>91</v>
      </c>
      <c r="DK82" s="115">
        <f t="shared" si="110"/>
        <v>23.03</v>
      </c>
      <c r="DL82" s="115">
        <f t="shared" si="111"/>
        <v>35.83</v>
      </c>
      <c r="DM82" s="5" t="s">
        <v>58</v>
      </c>
      <c r="DN82" s="8">
        <f t="shared" si="112"/>
        <v>250</v>
      </c>
      <c r="DO82" s="134" t="str">
        <f t="shared" si="113"/>
        <v>Board</v>
      </c>
      <c r="DP82" s="99" t="str">
        <f t="shared" si="114"/>
        <v>GB</v>
      </c>
      <c r="DQ82" s="115">
        <f t="shared" si="115"/>
        <v>13.308999999999999</v>
      </c>
      <c r="DR82" s="115">
        <f t="shared" si="116"/>
        <v>4</v>
      </c>
      <c r="DS82" s="99">
        <v>70</v>
      </c>
      <c r="DT82" s="115" t="s">
        <v>76</v>
      </c>
      <c r="DU82" s="115">
        <v>1.35</v>
      </c>
      <c r="DV82" s="99" t="s">
        <v>576</v>
      </c>
      <c r="DW82" s="116" t="s">
        <v>577</v>
      </c>
      <c r="DX82" s="117" t="s">
        <v>578</v>
      </c>
      <c r="DY82" s="99" t="s">
        <v>32</v>
      </c>
      <c r="DZ82" s="99" t="s">
        <v>32</v>
      </c>
      <c r="EA82" s="99" t="s">
        <v>35</v>
      </c>
      <c r="EB82" s="99" t="s">
        <v>35</v>
      </c>
      <c r="EC82" t="str">
        <f>VLOOKUP(DE82,PaperMaster!$BH$3:$CF$30,25,FALSE)</f>
        <v>*00002</v>
      </c>
      <c r="ED82" s="13" t="str">
        <f>VLOOKUP($AP82,[1]Item!$AL$2:$BX$192,ED$1,FALSE)</f>
        <v>Premium</v>
      </c>
      <c r="EE82">
        <f t="shared" si="117"/>
        <v>39</v>
      </c>
    </row>
    <row r="83" spans="1:135" x14ac:dyDescent="0.25">
      <c r="A83" s="83">
        <f t="shared" si="80"/>
        <v>81</v>
      </c>
      <c r="B83" s="76" t="s">
        <v>700</v>
      </c>
      <c r="C83" s="8" t="str">
        <f t="shared" si="81"/>
        <v>Writer Graph Book  Mrp [Graph]-40 page</v>
      </c>
      <c r="D83" s="8" t="str">
        <f t="shared" si="82"/>
        <v>Writer Graph Book  Mrp [Graph]-40 page</v>
      </c>
      <c r="E83" s="8" t="str">
        <f>VLOOKUP(AS83,DefaltMaster!$U$1:$AB$14,8,FALSE)</f>
        <v>*11108</v>
      </c>
      <c r="F83" s="8" t="str">
        <f>VLOOKUP(AX83,DefaltMaster!$H$1:$J$26,3,FALSE)</f>
        <v>*06016</v>
      </c>
      <c r="G83" s="110">
        <v>0</v>
      </c>
      <c r="H83" s="8">
        <v>0</v>
      </c>
      <c r="I83" s="8">
        <v>1081</v>
      </c>
      <c r="J83" s="8"/>
      <c r="K83" s="8" t="str">
        <f>VLOOKUP(AW83,DefaltMaster!$M$1:$N$60,2,FALSE)</f>
        <v>*05032</v>
      </c>
      <c r="L83" s="5" t="s">
        <v>522</v>
      </c>
      <c r="M83" s="8"/>
      <c r="N83" s="111" t="str">
        <f t="shared" si="83"/>
        <v>Writer Graph Book  Mrp [Graph]-40 page</v>
      </c>
      <c r="O83" s="111" t="s">
        <v>33</v>
      </c>
      <c r="P83" s="8"/>
      <c r="Q83" s="8" t="s">
        <v>32</v>
      </c>
      <c r="R83" s="8" t="s">
        <v>32</v>
      </c>
      <c r="S83" s="8" t="s">
        <v>32</v>
      </c>
      <c r="T83" s="8" t="s">
        <v>32</v>
      </c>
      <c r="U83" s="8" t="s">
        <v>32</v>
      </c>
      <c r="V83" s="8" t="s">
        <v>32</v>
      </c>
      <c r="W83" s="8" t="s">
        <v>34</v>
      </c>
      <c r="X83" s="76" t="s">
        <v>577</v>
      </c>
      <c r="Y83" s="112" t="s">
        <v>578</v>
      </c>
      <c r="Z83" s="8" t="s">
        <v>32</v>
      </c>
      <c r="AA83" s="8" t="s">
        <v>32</v>
      </c>
      <c r="AB83" s="8" t="s">
        <v>35</v>
      </c>
      <c r="AC83" s="8" t="s">
        <v>35</v>
      </c>
      <c r="AD83" s="113" t="str">
        <f t="shared" si="84"/>
        <v>000081</v>
      </c>
      <c r="AE83" s="113"/>
      <c r="AF83" s="106" t="str">
        <f t="shared" si="85"/>
        <v>Rulling-Graph-[220 x 270]</v>
      </c>
      <c r="AG83" s="106" t="str">
        <f>VLOOKUP(AF83,UFG_Rulling!$C$1:$AD$38,28,FALSE)</f>
        <v>000196</v>
      </c>
      <c r="AH83" s="128" t="str">
        <f t="shared" si="86"/>
        <v>5.000</v>
      </c>
      <c r="AI83" s="114" t="str">
        <f t="shared" si="87"/>
        <v>Writer Graph Book  Mrp [Title]</v>
      </c>
      <c r="AJ83" s="114" t="str">
        <f>VLOOKUP(AI83,UFG_Title!$C$1:$AD$49,28,FALSE)</f>
        <v>000283</v>
      </c>
      <c r="AK83" s="107" t="str">
        <f t="shared" si="88"/>
        <v>0.250</v>
      </c>
      <c r="AL83" s="122" t="str">
        <f t="shared" si="118"/>
        <v>Index-[220 x 270]</v>
      </c>
      <c r="AM83" s="122" t="str">
        <f>IF(AV83&lt;&gt;"",VLOOKUP(AL83,UFG_Index!$C$1:$AD$17,28,FALSE),"")</f>
        <v>000230</v>
      </c>
      <c r="AN83" s="123" t="str">
        <f t="shared" si="89"/>
        <v>0.500</v>
      </c>
      <c r="AO83" s="129" t="str">
        <f t="shared" si="90"/>
        <v>0.500</v>
      </c>
      <c r="AP83" s="13" t="s">
        <v>1157</v>
      </c>
      <c r="AQ83" s="13" t="s">
        <v>1157</v>
      </c>
      <c r="AR83" s="13">
        <v>1000</v>
      </c>
      <c r="AS83" s="21" t="s">
        <v>439</v>
      </c>
      <c r="AT83" s="13">
        <v>40</v>
      </c>
      <c r="AU83" s="13">
        <v>4</v>
      </c>
      <c r="AV83" s="13" t="s">
        <v>450</v>
      </c>
      <c r="AW83" s="22" t="s">
        <v>488</v>
      </c>
      <c r="AX83" s="22" t="s">
        <v>470</v>
      </c>
      <c r="AY83" s="13">
        <v>0</v>
      </c>
      <c r="AZ83" s="13">
        <v>100</v>
      </c>
      <c r="BA83" s="13" t="s">
        <v>1244</v>
      </c>
      <c r="BB83" s="21" t="s">
        <v>479</v>
      </c>
      <c r="BC83" s="13" t="s">
        <v>1249</v>
      </c>
      <c r="BD83" s="13">
        <v>250</v>
      </c>
      <c r="BE83" s="14" t="s">
        <v>490</v>
      </c>
      <c r="BF83" s="14">
        <v>4</v>
      </c>
      <c r="BG83" s="15">
        <f t="shared" si="66"/>
        <v>250</v>
      </c>
      <c r="BH83" s="23">
        <f t="shared" si="67"/>
        <v>3.3271874999999999E-2</v>
      </c>
      <c r="BI83" s="13" t="s">
        <v>491</v>
      </c>
      <c r="BJ83" s="13">
        <v>52</v>
      </c>
      <c r="BK83" s="138">
        <v>45</v>
      </c>
      <c r="BL83" s="13">
        <v>55</v>
      </c>
      <c r="BM83" s="21">
        <v>8</v>
      </c>
      <c r="BN83" s="16">
        <f t="shared" si="68"/>
        <v>5</v>
      </c>
      <c r="BO83" s="16">
        <f t="shared" si="69"/>
        <v>6.4349999999999991E-2</v>
      </c>
      <c r="BP83" s="17">
        <f t="shared" si="70"/>
        <v>5500</v>
      </c>
      <c r="BQ83" s="13" t="str">
        <f>VLOOKUP($AP83,[1]Item!$AL$2:$BX$192,BQ$1,FALSE)</f>
        <v>Writer Graph Book</v>
      </c>
      <c r="BR83" s="8" t="str">
        <f t="shared" si="91"/>
        <v>45.00X55.00</v>
      </c>
      <c r="BS83" s="8" t="str">
        <f t="shared" si="92"/>
        <v>Rulling-Graph-[220 x 270]</v>
      </c>
      <c r="BT83" s="8" t="str">
        <f t="shared" si="93"/>
        <v>Index-[220 x 270]</v>
      </c>
      <c r="BU83" s="76" t="s">
        <v>700</v>
      </c>
      <c r="BV83" s="109">
        <f t="shared" si="94"/>
        <v>0.5</v>
      </c>
      <c r="BW83" s="115" t="str">
        <f t="shared" si="76"/>
        <v>Imami-52gsm-17.72in-(45.00cm)-Reel-White</v>
      </c>
      <c r="BX83" s="115" t="str">
        <f t="shared" si="77"/>
        <v>Imami-52gsm-17.72in-(45.00cm)-Reel-White</v>
      </c>
      <c r="BY83" s="8" t="s">
        <v>541</v>
      </c>
      <c r="BZ83" s="8" t="s">
        <v>540</v>
      </c>
      <c r="CA83" s="115">
        <f t="shared" si="95"/>
        <v>55</v>
      </c>
      <c r="CB83" s="115">
        <f t="shared" si="96"/>
        <v>45</v>
      </c>
      <c r="CC83" s="115">
        <f t="shared" si="97"/>
        <v>21.65</v>
      </c>
      <c r="CD83" s="115">
        <f t="shared" si="98"/>
        <v>17.72</v>
      </c>
      <c r="CE83" s="5" t="s">
        <v>83</v>
      </c>
      <c r="CF83" s="8">
        <f t="shared" si="99"/>
        <v>52</v>
      </c>
      <c r="CG83" s="98" t="str">
        <f t="shared" si="100"/>
        <v>Imami</v>
      </c>
      <c r="CH83" s="99" t="str">
        <f>VLOOKUP(CG83,PaperMaster!$AA$1:$AB$10,2,FALSE)</f>
        <v>White</v>
      </c>
      <c r="CI83" s="115">
        <f t="shared" si="78"/>
        <v>6.4349999999999996</v>
      </c>
      <c r="CJ83" s="115">
        <f t="shared" si="79"/>
        <v>8</v>
      </c>
      <c r="CK83" s="99">
        <v>70</v>
      </c>
      <c r="CL83" s="115" t="s">
        <v>76</v>
      </c>
      <c r="CM83" s="115">
        <v>1.35</v>
      </c>
      <c r="CN83" s="99" t="s">
        <v>576</v>
      </c>
      <c r="CO83" s="116" t="s">
        <v>577</v>
      </c>
      <c r="CP83" s="117" t="s">
        <v>578</v>
      </c>
      <c r="CQ83" s="99" t="s">
        <v>32</v>
      </c>
      <c r="CR83" s="99" t="s">
        <v>32</v>
      </c>
      <c r="CS83" s="99" t="s">
        <v>35</v>
      </c>
      <c r="CT83" s="99" t="s">
        <v>35</v>
      </c>
      <c r="CU83" s="8" t="s">
        <v>73</v>
      </c>
      <c r="CV83" s="8"/>
      <c r="CW83" s="8"/>
      <c r="CX83" s="8" t="str">
        <f t="shared" si="101"/>
        <v>*11108</v>
      </c>
      <c r="CY83" s="8" t="str">
        <f t="shared" si="102"/>
        <v>*06016</v>
      </c>
      <c r="CZ83" s="8" t="str">
        <f>VLOOKUP(BW83,PaperMaster!$AD$2:$BB$200,25,FALSE)</f>
        <v>*00025</v>
      </c>
      <c r="DA83" s="31" t="str">
        <f t="shared" si="103"/>
        <v>*00025</v>
      </c>
      <c r="DB83" s="31" t="str">
        <f t="shared" si="104"/>
        <v>*00002</v>
      </c>
      <c r="DC83" s="119" t="str">
        <f>VLOOKUP(AI83,UFG_Title!$C$3:$AD$49,28,FALSE)</f>
        <v>000283</v>
      </c>
      <c r="DD83" s="119"/>
      <c r="DE83" s="115" t="str">
        <f t="shared" si="105"/>
        <v>Board-250gsm-23.03X35.83in²-(58.50X91.00cm²)-13.309kg-GB</v>
      </c>
      <c r="DF83" s="115" t="str">
        <f t="shared" si="106"/>
        <v>Board-250gsm-23.03X35.83in²-(58.50X91.00cm²)-13.309kg-GB</v>
      </c>
      <c r="DG83" s="8" t="s">
        <v>1128</v>
      </c>
      <c r="DH83" s="8" t="str">
        <f t="shared" si="107"/>
        <v>B</v>
      </c>
      <c r="DI83" s="115">
        <f t="shared" si="108"/>
        <v>58.5</v>
      </c>
      <c r="DJ83" s="115">
        <f t="shared" si="109"/>
        <v>91</v>
      </c>
      <c r="DK83" s="115">
        <f t="shared" si="110"/>
        <v>23.03</v>
      </c>
      <c r="DL83" s="115">
        <f t="shared" si="111"/>
        <v>35.83</v>
      </c>
      <c r="DM83" s="5" t="s">
        <v>58</v>
      </c>
      <c r="DN83" s="8">
        <f t="shared" si="112"/>
        <v>250</v>
      </c>
      <c r="DO83" s="134" t="str">
        <f t="shared" si="113"/>
        <v>Board</v>
      </c>
      <c r="DP83" s="99" t="str">
        <f t="shared" si="114"/>
        <v>GB</v>
      </c>
      <c r="DQ83" s="115">
        <f t="shared" si="115"/>
        <v>13.308999999999999</v>
      </c>
      <c r="DR83" s="115">
        <f t="shared" si="116"/>
        <v>4</v>
      </c>
      <c r="DS83" s="99">
        <v>70</v>
      </c>
      <c r="DT83" s="115" t="s">
        <v>76</v>
      </c>
      <c r="DU83" s="115">
        <v>1.35</v>
      </c>
      <c r="DV83" s="99" t="s">
        <v>576</v>
      </c>
      <c r="DW83" s="116" t="s">
        <v>577</v>
      </c>
      <c r="DX83" s="117" t="s">
        <v>578</v>
      </c>
      <c r="DY83" s="99" t="s">
        <v>32</v>
      </c>
      <c r="DZ83" s="99" t="s">
        <v>32</v>
      </c>
      <c r="EA83" s="99" t="s">
        <v>35</v>
      </c>
      <c r="EB83" s="99" t="s">
        <v>35</v>
      </c>
      <c r="EC83" t="str">
        <f>VLOOKUP(DE83,PaperMaster!$BH$3:$CF$30,25,FALSE)</f>
        <v>*00002</v>
      </c>
      <c r="ED83" s="13" t="str">
        <f>VLOOKUP($AP83,[1]Item!$AL$2:$BX$192,ED$1,FALSE)</f>
        <v>Premium</v>
      </c>
      <c r="EE83">
        <f t="shared" si="117"/>
        <v>38</v>
      </c>
    </row>
    <row r="84" spans="1:135" x14ac:dyDescent="0.25">
      <c r="A84" s="83">
        <f t="shared" si="80"/>
        <v>82</v>
      </c>
      <c r="B84" s="76" t="s">
        <v>701</v>
      </c>
      <c r="C84" s="8" t="str">
        <f t="shared" si="81"/>
        <v>Writer Lesson Plan Mrp 50 [Single line]-64 page</v>
      </c>
      <c r="D84" s="8" t="str">
        <f t="shared" si="82"/>
        <v>Writer Lesson Plan Mrp 50 [Single line]-64 page</v>
      </c>
      <c r="E84" s="8" t="str">
        <f>VLOOKUP(AS84,DefaltMaster!$U$1:$AB$14,8,FALSE)</f>
        <v>*11109</v>
      </c>
      <c r="F84" s="8" t="str">
        <f>VLOOKUP(AX84,DefaltMaster!$H$1:$J$26,3,FALSE)</f>
        <v>*06025</v>
      </c>
      <c r="G84" s="110">
        <v>0</v>
      </c>
      <c r="H84" s="8">
        <v>0</v>
      </c>
      <c r="I84" s="8">
        <v>1082</v>
      </c>
      <c r="J84" s="8"/>
      <c r="K84" s="8" t="str">
        <f>VLOOKUP(AW84,DefaltMaster!$M$1:$N$60,2,FALSE)</f>
        <v>*05035</v>
      </c>
      <c r="L84" s="5" t="s">
        <v>522</v>
      </c>
      <c r="M84" s="8"/>
      <c r="N84" s="111" t="str">
        <f t="shared" si="83"/>
        <v>Writer Lesson Plan Mrp 50 [Single line]-64 page</v>
      </c>
      <c r="O84" s="111" t="s">
        <v>33</v>
      </c>
      <c r="P84" s="8"/>
      <c r="Q84" s="8" t="s">
        <v>32</v>
      </c>
      <c r="R84" s="8" t="s">
        <v>32</v>
      </c>
      <c r="S84" s="8" t="s">
        <v>32</v>
      </c>
      <c r="T84" s="8" t="s">
        <v>32</v>
      </c>
      <c r="U84" s="8" t="s">
        <v>32</v>
      </c>
      <c r="V84" s="8" t="s">
        <v>32</v>
      </c>
      <c r="W84" s="8" t="s">
        <v>34</v>
      </c>
      <c r="X84" s="76" t="s">
        <v>577</v>
      </c>
      <c r="Y84" s="112" t="s">
        <v>578</v>
      </c>
      <c r="Z84" s="8" t="s">
        <v>32</v>
      </c>
      <c r="AA84" s="8" t="s">
        <v>32</v>
      </c>
      <c r="AB84" s="8" t="s">
        <v>35</v>
      </c>
      <c r="AC84" s="8" t="s">
        <v>35</v>
      </c>
      <c r="AD84" s="113" t="str">
        <f t="shared" si="84"/>
        <v>000082</v>
      </c>
      <c r="AE84" s="113"/>
      <c r="AF84" s="106" t="str">
        <f t="shared" si="85"/>
        <v>Rulling-Single line-[220 x 280]</v>
      </c>
      <c r="AG84" s="106" t="str">
        <f>VLOOKUP(AF84,UFG_Rulling!$C$1:$AD$38,28,FALSE)</f>
        <v>000222</v>
      </c>
      <c r="AH84" s="128" t="str">
        <f t="shared" si="86"/>
        <v>8.000</v>
      </c>
      <c r="AI84" s="114" t="str">
        <f t="shared" si="87"/>
        <v>Writer Lesson Plan [Title]</v>
      </c>
      <c r="AJ84" s="114" t="str">
        <f>VLOOKUP(AI84,UFG_Title!$C$1:$AD$49,28,FALSE)</f>
        <v>000273</v>
      </c>
      <c r="AK84" s="107" t="str">
        <f t="shared" si="88"/>
        <v>0.500</v>
      </c>
      <c r="AL84" s="122" t="str">
        <f t="shared" si="118"/>
        <v>Index-[220 x 280]</v>
      </c>
      <c r="AM84" s="122" t="str">
        <f>IF(AV84&lt;&gt;"",VLOOKUP(AL84,UFG_Index!$C$1:$AD$17,28,FALSE),"")</f>
        <v>000229</v>
      </c>
      <c r="AN84" s="123" t="str">
        <f t="shared" si="89"/>
        <v>0.500</v>
      </c>
      <c r="AO84" s="129" t="str">
        <f t="shared" si="90"/>
        <v>0.500</v>
      </c>
      <c r="AP84" s="13" t="s">
        <v>1158</v>
      </c>
      <c r="AQ84" s="13" t="s">
        <v>1233</v>
      </c>
      <c r="AR84" s="13">
        <v>1000</v>
      </c>
      <c r="AS84" s="21" t="s">
        <v>444</v>
      </c>
      <c r="AT84" s="13">
        <v>64</v>
      </c>
      <c r="AU84" s="18">
        <v>4</v>
      </c>
      <c r="AV84" s="13" t="s">
        <v>450</v>
      </c>
      <c r="AW84" s="22" t="s">
        <v>469</v>
      </c>
      <c r="AX84" s="22" t="s">
        <v>505</v>
      </c>
      <c r="AY84" s="18">
        <v>8</v>
      </c>
      <c r="AZ84" s="13">
        <v>40</v>
      </c>
      <c r="BA84" s="13" t="s">
        <v>1248</v>
      </c>
      <c r="BB84" s="13" t="s">
        <v>471</v>
      </c>
      <c r="BC84" s="14" t="s">
        <v>1250</v>
      </c>
      <c r="BD84" s="13">
        <v>90</v>
      </c>
      <c r="BE84" s="14" t="s">
        <v>506</v>
      </c>
      <c r="BF84" s="14">
        <v>2</v>
      </c>
      <c r="BG84" s="15">
        <f t="shared" si="66"/>
        <v>500</v>
      </c>
      <c r="BH84" s="23">
        <f t="shared" si="67"/>
        <v>1.3608E-2</v>
      </c>
      <c r="BI84" s="13" t="s">
        <v>507</v>
      </c>
      <c r="BJ84" s="139">
        <v>61</v>
      </c>
      <c r="BK84" s="138">
        <v>54</v>
      </c>
      <c r="BL84" s="13">
        <v>44</v>
      </c>
      <c r="BM84" s="21">
        <v>8</v>
      </c>
      <c r="BN84" s="16">
        <f t="shared" si="68"/>
        <v>8</v>
      </c>
      <c r="BO84" s="16">
        <f t="shared" si="69"/>
        <v>0.1159488</v>
      </c>
      <c r="BP84" s="17">
        <f t="shared" si="70"/>
        <v>8500</v>
      </c>
      <c r="BQ84" s="13" t="str">
        <f>VLOOKUP($AP84,[1]Item!$AL$2:$BX$192,BQ$1,FALSE)</f>
        <v>Writer Lesson Plan</v>
      </c>
      <c r="BR84" s="8" t="str">
        <f t="shared" si="91"/>
        <v>54.00X44.00</v>
      </c>
      <c r="BS84" s="8" t="str">
        <f t="shared" si="92"/>
        <v>Rulling-Single line-[220 x 280]</v>
      </c>
      <c r="BT84" s="8" t="str">
        <f t="shared" si="93"/>
        <v>Index-[220 x 280]</v>
      </c>
      <c r="BU84" s="76" t="s">
        <v>701</v>
      </c>
      <c r="BV84" s="109">
        <f t="shared" si="94"/>
        <v>0.5</v>
      </c>
      <c r="BW84" s="115" t="str">
        <f t="shared" si="76"/>
        <v>Amlai-61gsm-21.26in-(54.00cm)-Reel-White</v>
      </c>
      <c r="BX84" s="115" t="str">
        <f t="shared" si="77"/>
        <v>Amlai-61gsm-21.26in-(54.00cm)-Reel-White</v>
      </c>
      <c r="BY84" s="8" t="s">
        <v>541</v>
      </c>
      <c r="BZ84" s="8" t="s">
        <v>540</v>
      </c>
      <c r="CA84" s="115">
        <f t="shared" si="95"/>
        <v>44</v>
      </c>
      <c r="CB84" s="115">
        <f t="shared" si="96"/>
        <v>54</v>
      </c>
      <c r="CC84" s="115">
        <f t="shared" si="97"/>
        <v>17.32</v>
      </c>
      <c r="CD84" s="115">
        <f t="shared" si="98"/>
        <v>21.26</v>
      </c>
      <c r="CE84" s="5" t="s">
        <v>83</v>
      </c>
      <c r="CF84" s="8">
        <f t="shared" si="99"/>
        <v>61</v>
      </c>
      <c r="CG84" s="98" t="str">
        <f t="shared" si="100"/>
        <v>Amlai</v>
      </c>
      <c r="CH84" s="99" t="str">
        <f>VLOOKUP(CG84,PaperMaster!$AA$1:$AB$10,2,FALSE)</f>
        <v>White</v>
      </c>
      <c r="CI84" s="115">
        <f t="shared" si="78"/>
        <v>7.2460000000000004</v>
      </c>
      <c r="CJ84" s="115">
        <f t="shared" si="79"/>
        <v>7</v>
      </c>
      <c r="CK84" s="99">
        <v>70</v>
      </c>
      <c r="CL84" s="115" t="s">
        <v>76</v>
      </c>
      <c r="CM84" s="115">
        <v>1.35</v>
      </c>
      <c r="CN84" s="99" t="s">
        <v>576</v>
      </c>
      <c r="CO84" s="116" t="s">
        <v>577</v>
      </c>
      <c r="CP84" s="117" t="s">
        <v>578</v>
      </c>
      <c r="CQ84" s="99" t="s">
        <v>32</v>
      </c>
      <c r="CR84" s="99" t="s">
        <v>32</v>
      </c>
      <c r="CS84" s="99" t="s">
        <v>35</v>
      </c>
      <c r="CT84" s="99" t="s">
        <v>35</v>
      </c>
      <c r="CU84" s="8" t="s">
        <v>73</v>
      </c>
      <c r="CV84" s="8"/>
      <c r="CW84" s="8"/>
      <c r="CX84" s="8" t="str">
        <f t="shared" si="101"/>
        <v>*11109</v>
      </c>
      <c r="CY84" s="8" t="str">
        <f t="shared" si="102"/>
        <v>*06025</v>
      </c>
      <c r="CZ84" s="8" t="str">
        <f>VLOOKUP(BW84,PaperMaster!$AD$2:$BB$200,25,FALSE)</f>
        <v>*00021</v>
      </c>
      <c r="DA84" s="31" t="str">
        <f t="shared" si="103"/>
        <v>*00021</v>
      </c>
      <c r="DB84" s="31" t="str">
        <f t="shared" si="104"/>
        <v>*00012</v>
      </c>
      <c r="DC84" s="119" t="str">
        <f>VLOOKUP(AI84,UFG_Title!$C$3:$AD$49,28,FALSE)</f>
        <v>000273</v>
      </c>
      <c r="DD84" s="119"/>
      <c r="DE84" s="115" t="str">
        <f t="shared" si="105"/>
        <v>Paper-90gsm-18.90X24.80in²-(48.00X63.00cm²)-2.722kg-Cromo</v>
      </c>
      <c r="DF84" s="115" t="str">
        <f t="shared" si="106"/>
        <v>Paper-90gsm-18.90X24.80in²-(48.00X63.00cm²)-2.722kg-Cromo</v>
      </c>
      <c r="DG84" s="8" t="s">
        <v>1128</v>
      </c>
      <c r="DH84" s="8" t="str">
        <f t="shared" si="107"/>
        <v>P</v>
      </c>
      <c r="DI84" s="115">
        <f t="shared" si="108"/>
        <v>48</v>
      </c>
      <c r="DJ84" s="115">
        <f t="shared" si="109"/>
        <v>63</v>
      </c>
      <c r="DK84" s="115">
        <f t="shared" si="110"/>
        <v>18.899999999999999</v>
      </c>
      <c r="DL84" s="115">
        <f t="shared" si="111"/>
        <v>24.8</v>
      </c>
      <c r="DM84" s="5" t="s">
        <v>58</v>
      </c>
      <c r="DN84" s="8">
        <f t="shared" si="112"/>
        <v>90</v>
      </c>
      <c r="DO84" s="134" t="str">
        <f t="shared" si="113"/>
        <v>Paper</v>
      </c>
      <c r="DP84" s="99" t="str">
        <f t="shared" si="114"/>
        <v>Cromo</v>
      </c>
      <c r="DQ84" s="115">
        <f t="shared" si="115"/>
        <v>2.722</v>
      </c>
      <c r="DR84" s="115">
        <f t="shared" si="116"/>
        <v>18</v>
      </c>
      <c r="DS84" s="99">
        <v>70</v>
      </c>
      <c r="DT84" s="115" t="s">
        <v>76</v>
      </c>
      <c r="DU84" s="115">
        <v>1.35</v>
      </c>
      <c r="DV84" s="99" t="s">
        <v>576</v>
      </c>
      <c r="DW84" s="116" t="s">
        <v>577</v>
      </c>
      <c r="DX84" s="117" t="s">
        <v>578</v>
      </c>
      <c r="DY84" s="99" t="s">
        <v>32</v>
      </c>
      <c r="DZ84" s="99" t="s">
        <v>32</v>
      </c>
      <c r="EA84" s="99" t="s">
        <v>35</v>
      </c>
      <c r="EB84" s="99" t="s">
        <v>35</v>
      </c>
      <c r="EC84" t="str">
        <f>VLOOKUP(DE84,PaperMaster!$BH$3:$CF$30,25,FALSE)</f>
        <v>*00012</v>
      </c>
      <c r="ED84" s="13" t="str">
        <f>VLOOKUP($AP84,[1]Item!$AL$2:$BX$192,ED$1,FALSE)</f>
        <v>Premium</v>
      </c>
      <c r="EE84">
        <f t="shared" si="117"/>
        <v>47</v>
      </c>
    </row>
    <row r="85" spans="1:135" x14ac:dyDescent="0.25">
      <c r="A85" s="83">
        <f t="shared" si="80"/>
        <v>83</v>
      </c>
      <c r="B85" s="76" t="s">
        <v>702</v>
      </c>
      <c r="C85" s="8" t="str">
        <f t="shared" si="81"/>
        <v>Writer Lesson Plan Mrp 50 [Hindi /Geometry]-64 page</v>
      </c>
      <c r="D85" s="8" t="str">
        <f t="shared" si="82"/>
        <v>Writer Lesson Plan Mrp 50 [Hindi /Geometry]-64 page</v>
      </c>
      <c r="E85" s="8" t="str">
        <f>VLOOKUP(AS85,DefaltMaster!$U$1:$AB$14,8,FALSE)</f>
        <v>*11109</v>
      </c>
      <c r="F85" s="8" t="str">
        <f>VLOOKUP(AX85,DefaltMaster!$H$1:$J$26,3,FALSE)</f>
        <v>*06025</v>
      </c>
      <c r="G85" s="110">
        <v>0</v>
      </c>
      <c r="H85" s="8">
        <v>0</v>
      </c>
      <c r="I85" s="8">
        <v>1083</v>
      </c>
      <c r="J85" s="8"/>
      <c r="K85" s="8" t="str">
        <f>VLOOKUP(AW85,DefaltMaster!$M$1:$N$60,2,FALSE)</f>
        <v>*05033</v>
      </c>
      <c r="L85" s="5" t="s">
        <v>522</v>
      </c>
      <c r="M85" s="8"/>
      <c r="N85" s="111" t="str">
        <f t="shared" si="83"/>
        <v>Writer Lesson Plan Mrp 50 [Hindi /Geometry]-64 page</v>
      </c>
      <c r="O85" s="111" t="s">
        <v>33</v>
      </c>
      <c r="P85" s="8"/>
      <c r="Q85" s="8" t="s">
        <v>32</v>
      </c>
      <c r="R85" s="8" t="s">
        <v>32</v>
      </c>
      <c r="S85" s="8" t="s">
        <v>32</v>
      </c>
      <c r="T85" s="8" t="s">
        <v>32</v>
      </c>
      <c r="U85" s="8" t="s">
        <v>32</v>
      </c>
      <c r="V85" s="8" t="s">
        <v>32</v>
      </c>
      <c r="W85" s="8" t="s">
        <v>34</v>
      </c>
      <c r="X85" s="76" t="s">
        <v>577</v>
      </c>
      <c r="Y85" s="112" t="s">
        <v>578</v>
      </c>
      <c r="Z85" s="8" t="s">
        <v>32</v>
      </c>
      <c r="AA85" s="8" t="s">
        <v>32</v>
      </c>
      <c r="AB85" s="8" t="s">
        <v>35</v>
      </c>
      <c r="AC85" s="8" t="s">
        <v>35</v>
      </c>
      <c r="AD85" s="113" t="str">
        <f t="shared" si="84"/>
        <v>000083</v>
      </c>
      <c r="AE85" s="113"/>
      <c r="AF85" s="106" t="str">
        <f t="shared" si="85"/>
        <v>Rulling-Hindi /Geometry-[220 x 280]</v>
      </c>
      <c r="AG85" s="106" t="str">
        <f>VLOOKUP(AF85,UFG_Rulling!$C$1:$AD$38,28,FALSE)</f>
        <v>000200</v>
      </c>
      <c r="AH85" s="128" t="str">
        <f t="shared" si="86"/>
        <v>8.000</v>
      </c>
      <c r="AI85" s="114" t="str">
        <f t="shared" si="87"/>
        <v>Writer Lesson Plan [Title]</v>
      </c>
      <c r="AJ85" s="114" t="str">
        <f>VLOOKUP(AI85,UFG_Title!$C$1:$AD$49,28,FALSE)</f>
        <v>000273</v>
      </c>
      <c r="AK85" s="107" t="str">
        <f t="shared" si="88"/>
        <v>0.500</v>
      </c>
      <c r="AL85" s="122" t="str">
        <f t="shared" si="118"/>
        <v>Index-[220 x 280]</v>
      </c>
      <c r="AM85" s="122" t="str">
        <f>IF(AV85&lt;&gt;"",VLOOKUP(AL85,UFG_Index!$C$1:$AD$17,28,FALSE),"")</f>
        <v>000229</v>
      </c>
      <c r="AN85" s="123" t="str">
        <f t="shared" si="89"/>
        <v>0.500</v>
      </c>
      <c r="AO85" s="129" t="str">
        <f t="shared" si="90"/>
        <v>0.500</v>
      </c>
      <c r="AP85" s="13" t="s">
        <v>1158</v>
      </c>
      <c r="AQ85" s="13" t="s">
        <v>1233</v>
      </c>
      <c r="AR85" s="13">
        <v>1000</v>
      </c>
      <c r="AS85" s="21" t="s">
        <v>444</v>
      </c>
      <c r="AT85" s="13">
        <v>64</v>
      </c>
      <c r="AU85" s="18">
        <v>4</v>
      </c>
      <c r="AV85" s="13" t="s">
        <v>450</v>
      </c>
      <c r="AW85" s="22" t="s">
        <v>511</v>
      </c>
      <c r="AX85" s="22" t="s">
        <v>505</v>
      </c>
      <c r="AY85" s="18">
        <v>8</v>
      </c>
      <c r="AZ85" s="13">
        <v>40</v>
      </c>
      <c r="BA85" s="13" t="s">
        <v>1248</v>
      </c>
      <c r="BB85" s="13" t="s">
        <v>471</v>
      </c>
      <c r="BC85" s="14" t="s">
        <v>1250</v>
      </c>
      <c r="BD85" s="13">
        <v>90</v>
      </c>
      <c r="BE85" s="14" t="s">
        <v>506</v>
      </c>
      <c r="BF85" s="14">
        <v>2</v>
      </c>
      <c r="BG85" s="15">
        <f t="shared" si="66"/>
        <v>500</v>
      </c>
      <c r="BH85" s="23">
        <f t="shared" si="67"/>
        <v>1.3608E-2</v>
      </c>
      <c r="BI85" s="13" t="s">
        <v>507</v>
      </c>
      <c r="BJ85" s="139">
        <v>61</v>
      </c>
      <c r="BK85" s="138">
        <v>54</v>
      </c>
      <c r="BL85" s="13">
        <v>44</v>
      </c>
      <c r="BM85" s="21">
        <v>8</v>
      </c>
      <c r="BN85" s="16">
        <f t="shared" si="68"/>
        <v>8</v>
      </c>
      <c r="BO85" s="16">
        <f t="shared" si="69"/>
        <v>0.1159488</v>
      </c>
      <c r="BP85" s="17">
        <f t="shared" si="70"/>
        <v>8500</v>
      </c>
      <c r="BQ85" s="13" t="str">
        <f>VLOOKUP($AP85,[1]Item!$AL$2:$BX$192,BQ$1,FALSE)</f>
        <v>Writer Lesson Plan</v>
      </c>
      <c r="BR85" s="8" t="str">
        <f t="shared" si="91"/>
        <v>54.00X44.00</v>
      </c>
      <c r="BS85" s="8" t="str">
        <f t="shared" si="92"/>
        <v>Rulling-Hindi /Geometry-[220 x 280]</v>
      </c>
      <c r="BT85" s="8" t="str">
        <f t="shared" si="93"/>
        <v>Index-[220 x 280]</v>
      </c>
      <c r="BU85" s="76" t="s">
        <v>702</v>
      </c>
      <c r="BV85" s="109">
        <f t="shared" si="94"/>
        <v>0.5</v>
      </c>
      <c r="BW85" s="115" t="str">
        <f t="shared" si="76"/>
        <v>Amlai-61gsm-21.26in-(54.00cm)-Reel-White</v>
      </c>
      <c r="BX85" s="115" t="str">
        <f t="shared" si="77"/>
        <v>Amlai-61gsm-21.26in-(54.00cm)-Reel-White</v>
      </c>
      <c r="BY85" s="8" t="s">
        <v>541</v>
      </c>
      <c r="BZ85" s="8" t="s">
        <v>540</v>
      </c>
      <c r="CA85" s="115">
        <f t="shared" si="95"/>
        <v>44</v>
      </c>
      <c r="CB85" s="115">
        <f t="shared" si="96"/>
        <v>54</v>
      </c>
      <c r="CC85" s="115">
        <f t="shared" si="97"/>
        <v>17.32</v>
      </c>
      <c r="CD85" s="115">
        <f t="shared" si="98"/>
        <v>21.26</v>
      </c>
      <c r="CE85" s="5" t="s">
        <v>83</v>
      </c>
      <c r="CF85" s="8">
        <f t="shared" si="99"/>
        <v>61</v>
      </c>
      <c r="CG85" s="98" t="str">
        <f t="shared" si="100"/>
        <v>Amlai</v>
      </c>
      <c r="CH85" s="99" t="str">
        <f>VLOOKUP(CG85,PaperMaster!$AA$1:$AB$10,2,FALSE)</f>
        <v>White</v>
      </c>
      <c r="CI85" s="115">
        <f t="shared" si="78"/>
        <v>7.2460000000000004</v>
      </c>
      <c r="CJ85" s="115">
        <f t="shared" si="79"/>
        <v>7</v>
      </c>
      <c r="CK85" s="99">
        <v>70</v>
      </c>
      <c r="CL85" s="115" t="s">
        <v>76</v>
      </c>
      <c r="CM85" s="115">
        <v>1.35</v>
      </c>
      <c r="CN85" s="99" t="s">
        <v>576</v>
      </c>
      <c r="CO85" s="116" t="s">
        <v>577</v>
      </c>
      <c r="CP85" s="117" t="s">
        <v>578</v>
      </c>
      <c r="CQ85" s="99" t="s">
        <v>32</v>
      </c>
      <c r="CR85" s="99" t="s">
        <v>32</v>
      </c>
      <c r="CS85" s="99" t="s">
        <v>35</v>
      </c>
      <c r="CT85" s="99" t="s">
        <v>35</v>
      </c>
      <c r="CU85" s="8" t="s">
        <v>73</v>
      </c>
      <c r="CV85" s="8"/>
      <c r="CW85" s="8"/>
      <c r="CX85" s="8" t="str">
        <f t="shared" si="101"/>
        <v>*11109</v>
      </c>
      <c r="CY85" s="8" t="str">
        <f t="shared" si="102"/>
        <v>*06025</v>
      </c>
      <c r="CZ85" s="8" t="str">
        <f>VLOOKUP(BW85,PaperMaster!$AD$2:$BB$200,25,FALSE)</f>
        <v>*00021</v>
      </c>
      <c r="DA85" s="31" t="str">
        <f t="shared" si="103"/>
        <v>*00021</v>
      </c>
      <c r="DB85" s="31" t="str">
        <f t="shared" si="104"/>
        <v>*00012</v>
      </c>
      <c r="DC85" s="119" t="str">
        <f>VLOOKUP(AI85,UFG_Title!$C$3:$AD$49,28,FALSE)</f>
        <v>000273</v>
      </c>
      <c r="DD85" s="119"/>
      <c r="DE85" s="115" t="str">
        <f t="shared" si="105"/>
        <v>Paper-90gsm-18.90X24.80in²-(48.00X63.00cm²)-2.722kg-Cromo</v>
      </c>
      <c r="DF85" s="115" t="str">
        <f t="shared" si="106"/>
        <v>Paper-90gsm-18.90X24.80in²-(48.00X63.00cm²)-2.722kg-Cromo</v>
      </c>
      <c r="DG85" s="8" t="s">
        <v>1128</v>
      </c>
      <c r="DH85" s="8" t="str">
        <f t="shared" si="107"/>
        <v>P</v>
      </c>
      <c r="DI85" s="115">
        <f t="shared" si="108"/>
        <v>48</v>
      </c>
      <c r="DJ85" s="115">
        <f t="shared" si="109"/>
        <v>63</v>
      </c>
      <c r="DK85" s="115">
        <f t="shared" si="110"/>
        <v>18.899999999999999</v>
      </c>
      <c r="DL85" s="115">
        <f t="shared" si="111"/>
        <v>24.8</v>
      </c>
      <c r="DM85" s="5" t="s">
        <v>58</v>
      </c>
      <c r="DN85" s="8">
        <f t="shared" si="112"/>
        <v>90</v>
      </c>
      <c r="DO85" s="134" t="str">
        <f t="shared" si="113"/>
        <v>Paper</v>
      </c>
      <c r="DP85" s="99" t="str">
        <f t="shared" si="114"/>
        <v>Cromo</v>
      </c>
      <c r="DQ85" s="115">
        <f t="shared" si="115"/>
        <v>2.722</v>
      </c>
      <c r="DR85" s="115">
        <f t="shared" si="116"/>
        <v>18</v>
      </c>
      <c r="DS85" s="99">
        <v>70</v>
      </c>
      <c r="DT85" s="115" t="s">
        <v>76</v>
      </c>
      <c r="DU85" s="115">
        <v>1.35</v>
      </c>
      <c r="DV85" s="99" t="s">
        <v>576</v>
      </c>
      <c r="DW85" s="116" t="s">
        <v>577</v>
      </c>
      <c r="DX85" s="117" t="s">
        <v>578</v>
      </c>
      <c r="DY85" s="99" t="s">
        <v>32</v>
      </c>
      <c r="DZ85" s="99" t="s">
        <v>32</v>
      </c>
      <c r="EA85" s="99" t="s">
        <v>35</v>
      </c>
      <c r="EB85" s="99" t="s">
        <v>35</v>
      </c>
      <c r="EC85" t="str">
        <f>VLOOKUP(DE85,PaperMaster!$BH$3:$CF$30,25,FALSE)</f>
        <v>*00012</v>
      </c>
      <c r="ED85" s="13" t="str">
        <f>VLOOKUP($AP85,[1]Item!$AL$2:$BX$192,ED$1,FALSE)</f>
        <v>Premium</v>
      </c>
      <c r="EE85">
        <f t="shared" si="117"/>
        <v>51</v>
      </c>
    </row>
    <row r="86" spans="1:135" x14ac:dyDescent="0.25">
      <c r="A86" s="83">
        <f t="shared" si="80"/>
        <v>84</v>
      </c>
      <c r="B86" s="76" t="s">
        <v>703</v>
      </c>
      <c r="C86" s="8" t="str">
        <f t="shared" si="81"/>
        <v>Writer Lesson Plan Mrp 66 [Single line]-96 page</v>
      </c>
      <c r="D86" s="8" t="str">
        <f t="shared" si="82"/>
        <v>Writer Lesson Plan Mrp 66 [Single line]-96 page</v>
      </c>
      <c r="E86" s="8" t="str">
        <f>VLOOKUP(AS86,DefaltMaster!$U$1:$AB$14,8,FALSE)</f>
        <v>*11109</v>
      </c>
      <c r="F86" s="8" t="str">
        <f>VLOOKUP(AX86,DefaltMaster!$H$1:$J$26,3,FALSE)</f>
        <v>*06025</v>
      </c>
      <c r="G86" s="110">
        <v>0</v>
      </c>
      <c r="H86" s="8">
        <v>0</v>
      </c>
      <c r="I86" s="8">
        <v>1084</v>
      </c>
      <c r="J86" s="8"/>
      <c r="K86" s="8" t="str">
        <f>VLOOKUP(AW86,DefaltMaster!$M$1:$N$60,2,FALSE)</f>
        <v>*05035</v>
      </c>
      <c r="L86" s="5" t="s">
        <v>522</v>
      </c>
      <c r="M86" s="8"/>
      <c r="N86" s="111" t="str">
        <f t="shared" si="83"/>
        <v>Writer Lesson Plan Mrp 66 [Single line]-96 page</v>
      </c>
      <c r="O86" s="111" t="s">
        <v>33</v>
      </c>
      <c r="P86" s="8"/>
      <c r="Q86" s="8" t="s">
        <v>32</v>
      </c>
      <c r="R86" s="8" t="s">
        <v>32</v>
      </c>
      <c r="S86" s="8" t="s">
        <v>32</v>
      </c>
      <c r="T86" s="8" t="s">
        <v>32</v>
      </c>
      <c r="U86" s="8" t="s">
        <v>32</v>
      </c>
      <c r="V86" s="8" t="s">
        <v>32</v>
      </c>
      <c r="W86" s="8" t="s">
        <v>34</v>
      </c>
      <c r="X86" s="76" t="s">
        <v>577</v>
      </c>
      <c r="Y86" s="112" t="s">
        <v>578</v>
      </c>
      <c r="Z86" s="8" t="s">
        <v>32</v>
      </c>
      <c r="AA86" s="8" t="s">
        <v>32</v>
      </c>
      <c r="AB86" s="8" t="s">
        <v>35</v>
      </c>
      <c r="AC86" s="8" t="s">
        <v>35</v>
      </c>
      <c r="AD86" s="113" t="str">
        <f t="shared" si="84"/>
        <v>000084</v>
      </c>
      <c r="AE86" s="113"/>
      <c r="AF86" s="106" t="str">
        <f t="shared" si="85"/>
        <v>Rulling-Single line-[220 x 280]</v>
      </c>
      <c r="AG86" s="106" t="str">
        <f>VLOOKUP(AF86,UFG_Rulling!$C$1:$AD$38,28,FALSE)</f>
        <v>000222</v>
      </c>
      <c r="AH86" s="128" t="str">
        <f t="shared" si="86"/>
        <v>12.000</v>
      </c>
      <c r="AI86" s="114" t="str">
        <f t="shared" si="87"/>
        <v>Writer Lesson Plan [Title]</v>
      </c>
      <c r="AJ86" s="114" t="str">
        <f>VLOOKUP(AI86,UFG_Title!$C$1:$AD$49,28,FALSE)</f>
        <v>000273</v>
      </c>
      <c r="AK86" s="107" t="str">
        <f t="shared" si="88"/>
        <v>0.500</v>
      </c>
      <c r="AL86" s="122" t="str">
        <f t="shared" si="118"/>
        <v>Index-[220 x 280]</v>
      </c>
      <c r="AM86" s="122" t="str">
        <f>IF(AV86&lt;&gt;"",VLOOKUP(AL86,UFG_Index!$C$1:$AD$17,28,FALSE),"")</f>
        <v>000229</v>
      </c>
      <c r="AN86" s="123" t="str">
        <f t="shared" si="89"/>
        <v>0.500</v>
      </c>
      <c r="AO86" s="129" t="str">
        <f t="shared" si="90"/>
        <v>0.500</v>
      </c>
      <c r="AP86" s="13" t="s">
        <v>1159</v>
      </c>
      <c r="AQ86" s="13" t="s">
        <v>1233</v>
      </c>
      <c r="AR86" s="13">
        <v>1000</v>
      </c>
      <c r="AS86" s="21" t="s">
        <v>444</v>
      </c>
      <c r="AT86" s="13">
        <v>96</v>
      </c>
      <c r="AU86" s="18">
        <v>4</v>
      </c>
      <c r="AV86" s="13" t="s">
        <v>450</v>
      </c>
      <c r="AW86" s="22" t="s">
        <v>469</v>
      </c>
      <c r="AX86" s="22" t="s">
        <v>505</v>
      </c>
      <c r="AY86" s="18">
        <v>8</v>
      </c>
      <c r="AZ86" s="13">
        <v>40</v>
      </c>
      <c r="BA86" s="13" t="s">
        <v>1248</v>
      </c>
      <c r="BB86" s="13" t="s">
        <v>471</v>
      </c>
      <c r="BC86" s="14" t="s">
        <v>1250</v>
      </c>
      <c r="BD86" s="13">
        <v>90</v>
      </c>
      <c r="BE86" s="14" t="s">
        <v>506</v>
      </c>
      <c r="BF86" s="14">
        <v>2</v>
      </c>
      <c r="BG86" s="15">
        <f t="shared" si="66"/>
        <v>500</v>
      </c>
      <c r="BH86" s="23">
        <f t="shared" si="67"/>
        <v>1.3608E-2</v>
      </c>
      <c r="BI86" s="13" t="s">
        <v>507</v>
      </c>
      <c r="BJ86" s="139">
        <v>61</v>
      </c>
      <c r="BK86" s="138">
        <v>54</v>
      </c>
      <c r="BL86" s="13">
        <v>44</v>
      </c>
      <c r="BM86" s="21">
        <v>8</v>
      </c>
      <c r="BN86" s="16">
        <f t="shared" si="68"/>
        <v>12</v>
      </c>
      <c r="BO86" s="16">
        <f t="shared" si="69"/>
        <v>0.1739232</v>
      </c>
      <c r="BP86" s="17">
        <f t="shared" si="70"/>
        <v>12500</v>
      </c>
      <c r="BQ86" s="13" t="str">
        <f>VLOOKUP($AP86,[1]Item!$AL$2:$BX$192,BQ$1,FALSE)</f>
        <v>Writer Lesson Plan</v>
      </c>
      <c r="BR86" s="8" t="str">
        <f t="shared" si="91"/>
        <v>54.00X44.00</v>
      </c>
      <c r="BS86" s="8" t="str">
        <f t="shared" si="92"/>
        <v>Rulling-Single line-[220 x 280]</v>
      </c>
      <c r="BT86" s="8" t="str">
        <f t="shared" si="93"/>
        <v>Index-[220 x 280]</v>
      </c>
      <c r="BU86" s="76" t="s">
        <v>703</v>
      </c>
      <c r="BV86" s="109">
        <f t="shared" si="94"/>
        <v>0.5</v>
      </c>
      <c r="BW86" s="115" t="str">
        <f t="shared" si="76"/>
        <v>Amlai-61gsm-21.26in-(54.00cm)-Reel-White</v>
      </c>
      <c r="BX86" s="115" t="str">
        <f t="shared" si="77"/>
        <v>Amlai-61gsm-21.26in-(54.00cm)-Reel-White</v>
      </c>
      <c r="BY86" s="8" t="s">
        <v>541</v>
      </c>
      <c r="BZ86" s="8" t="s">
        <v>540</v>
      </c>
      <c r="CA86" s="115">
        <f t="shared" si="95"/>
        <v>44</v>
      </c>
      <c r="CB86" s="115">
        <f t="shared" si="96"/>
        <v>54</v>
      </c>
      <c r="CC86" s="115">
        <f t="shared" si="97"/>
        <v>17.32</v>
      </c>
      <c r="CD86" s="115">
        <f t="shared" si="98"/>
        <v>21.26</v>
      </c>
      <c r="CE86" s="5" t="s">
        <v>83</v>
      </c>
      <c r="CF86" s="8">
        <f t="shared" si="99"/>
        <v>61</v>
      </c>
      <c r="CG86" s="98" t="str">
        <f t="shared" si="100"/>
        <v>Amlai</v>
      </c>
      <c r="CH86" s="99" t="str">
        <f>VLOOKUP(CG86,PaperMaster!$AA$1:$AB$10,2,FALSE)</f>
        <v>White</v>
      </c>
      <c r="CI86" s="115">
        <f t="shared" si="78"/>
        <v>7.2460000000000004</v>
      </c>
      <c r="CJ86" s="115">
        <f t="shared" si="79"/>
        <v>7</v>
      </c>
      <c r="CK86" s="99">
        <v>70</v>
      </c>
      <c r="CL86" s="115" t="s">
        <v>76</v>
      </c>
      <c r="CM86" s="115">
        <v>1.35</v>
      </c>
      <c r="CN86" s="99" t="s">
        <v>576</v>
      </c>
      <c r="CO86" s="116" t="s">
        <v>577</v>
      </c>
      <c r="CP86" s="117" t="s">
        <v>578</v>
      </c>
      <c r="CQ86" s="99" t="s">
        <v>32</v>
      </c>
      <c r="CR86" s="99" t="s">
        <v>32</v>
      </c>
      <c r="CS86" s="99" t="s">
        <v>35</v>
      </c>
      <c r="CT86" s="99" t="s">
        <v>35</v>
      </c>
      <c r="CU86" s="8" t="s">
        <v>73</v>
      </c>
      <c r="CV86" s="8"/>
      <c r="CW86" s="8"/>
      <c r="CX86" s="8" t="str">
        <f t="shared" si="101"/>
        <v>*11109</v>
      </c>
      <c r="CY86" s="8" t="str">
        <f t="shared" si="102"/>
        <v>*06025</v>
      </c>
      <c r="CZ86" s="8" t="str">
        <f>VLOOKUP(BW86,PaperMaster!$AD$2:$BB$200,25,FALSE)</f>
        <v>*00021</v>
      </c>
      <c r="DA86" s="31" t="str">
        <f t="shared" si="103"/>
        <v>*00021</v>
      </c>
      <c r="DB86" s="31" t="str">
        <f t="shared" si="104"/>
        <v>*00012</v>
      </c>
      <c r="DC86" s="119" t="str">
        <f>VLOOKUP(AI86,UFG_Title!$C$3:$AD$49,28,FALSE)</f>
        <v>000273</v>
      </c>
      <c r="DD86" s="119"/>
      <c r="DE86" s="115" t="str">
        <f t="shared" si="105"/>
        <v>Paper-90gsm-18.90X24.80in²-(48.00X63.00cm²)-2.722kg-Cromo</v>
      </c>
      <c r="DF86" s="115" t="str">
        <f t="shared" si="106"/>
        <v>Paper-90gsm-18.90X24.80in²-(48.00X63.00cm²)-2.722kg-Cromo</v>
      </c>
      <c r="DG86" s="8" t="s">
        <v>1128</v>
      </c>
      <c r="DH86" s="8" t="str">
        <f t="shared" si="107"/>
        <v>P</v>
      </c>
      <c r="DI86" s="115">
        <f t="shared" si="108"/>
        <v>48</v>
      </c>
      <c r="DJ86" s="115">
        <f t="shared" si="109"/>
        <v>63</v>
      </c>
      <c r="DK86" s="115">
        <f t="shared" si="110"/>
        <v>18.899999999999999</v>
      </c>
      <c r="DL86" s="115">
        <f t="shared" si="111"/>
        <v>24.8</v>
      </c>
      <c r="DM86" s="5" t="s">
        <v>58</v>
      </c>
      <c r="DN86" s="8">
        <f t="shared" si="112"/>
        <v>90</v>
      </c>
      <c r="DO86" s="134" t="str">
        <f t="shared" si="113"/>
        <v>Paper</v>
      </c>
      <c r="DP86" s="99" t="str">
        <f t="shared" si="114"/>
        <v>Cromo</v>
      </c>
      <c r="DQ86" s="115">
        <f t="shared" si="115"/>
        <v>2.722</v>
      </c>
      <c r="DR86" s="115">
        <f t="shared" si="116"/>
        <v>18</v>
      </c>
      <c r="DS86" s="99">
        <v>70</v>
      </c>
      <c r="DT86" s="115" t="s">
        <v>76</v>
      </c>
      <c r="DU86" s="115">
        <v>1.35</v>
      </c>
      <c r="DV86" s="99" t="s">
        <v>576</v>
      </c>
      <c r="DW86" s="116" t="s">
        <v>577</v>
      </c>
      <c r="DX86" s="117" t="s">
        <v>578</v>
      </c>
      <c r="DY86" s="99" t="s">
        <v>32</v>
      </c>
      <c r="DZ86" s="99" t="s">
        <v>32</v>
      </c>
      <c r="EA86" s="99" t="s">
        <v>35</v>
      </c>
      <c r="EB86" s="99" t="s">
        <v>35</v>
      </c>
      <c r="EC86" t="str">
        <f>VLOOKUP(DE86,PaperMaster!$BH$3:$CF$30,25,FALSE)</f>
        <v>*00012</v>
      </c>
      <c r="ED86" s="13" t="str">
        <f>VLOOKUP($AP86,[1]Item!$AL$2:$BX$192,ED$1,FALSE)</f>
        <v>Premium</v>
      </c>
      <c r="EE86">
        <f t="shared" si="117"/>
        <v>47</v>
      </c>
    </row>
    <row r="87" spans="1:135" x14ac:dyDescent="0.25">
      <c r="A87" s="83">
        <f t="shared" si="80"/>
        <v>85</v>
      </c>
      <c r="B87" s="76" t="s">
        <v>704</v>
      </c>
      <c r="C87" s="8" t="str">
        <f t="shared" si="81"/>
        <v>Writer Lesson Plan Mrp 66 [Hindi /Geometry]-96 page</v>
      </c>
      <c r="D87" s="8" t="str">
        <f t="shared" si="82"/>
        <v>Writer Lesson Plan Mrp 66 [Hindi /Geometry]-96 page</v>
      </c>
      <c r="E87" s="8" t="str">
        <f>VLOOKUP(AS87,DefaltMaster!$U$1:$AB$14,8,FALSE)</f>
        <v>*11109</v>
      </c>
      <c r="F87" s="8" t="str">
        <f>VLOOKUP(AX87,DefaltMaster!$H$1:$J$26,3,FALSE)</f>
        <v>*06025</v>
      </c>
      <c r="G87" s="110">
        <v>0</v>
      </c>
      <c r="H87" s="8">
        <v>0</v>
      </c>
      <c r="I87" s="8">
        <v>1085</v>
      </c>
      <c r="J87" s="8"/>
      <c r="K87" s="8" t="str">
        <f>VLOOKUP(AW87,DefaltMaster!$M$1:$N$60,2,FALSE)</f>
        <v>*05033</v>
      </c>
      <c r="L87" s="5" t="s">
        <v>522</v>
      </c>
      <c r="M87" s="8"/>
      <c r="N87" s="111" t="str">
        <f t="shared" si="83"/>
        <v>Writer Lesson Plan Mrp 66 [Hindi /Geometry]-96 page</v>
      </c>
      <c r="O87" s="111" t="s">
        <v>33</v>
      </c>
      <c r="P87" s="8"/>
      <c r="Q87" s="8" t="s">
        <v>32</v>
      </c>
      <c r="R87" s="8" t="s">
        <v>32</v>
      </c>
      <c r="S87" s="8" t="s">
        <v>32</v>
      </c>
      <c r="T87" s="8" t="s">
        <v>32</v>
      </c>
      <c r="U87" s="8" t="s">
        <v>32</v>
      </c>
      <c r="V87" s="8" t="s">
        <v>32</v>
      </c>
      <c r="W87" s="8" t="s">
        <v>34</v>
      </c>
      <c r="X87" s="76" t="s">
        <v>577</v>
      </c>
      <c r="Y87" s="112" t="s">
        <v>578</v>
      </c>
      <c r="Z87" s="8" t="s">
        <v>32</v>
      </c>
      <c r="AA87" s="8" t="s">
        <v>32</v>
      </c>
      <c r="AB87" s="8" t="s">
        <v>35</v>
      </c>
      <c r="AC87" s="8" t="s">
        <v>35</v>
      </c>
      <c r="AD87" s="113" t="str">
        <f t="shared" si="84"/>
        <v>000085</v>
      </c>
      <c r="AE87" s="113"/>
      <c r="AF87" s="106" t="str">
        <f t="shared" si="85"/>
        <v>Rulling-Hindi /Geometry-[220 x 280]</v>
      </c>
      <c r="AG87" s="106" t="str">
        <f>VLOOKUP(AF87,UFG_Rulling!$C$1:$AD$38,28,FALSE)</f>
        <v>000200</v>
      </c>
      <c r="AH87" s="128" t="str">
        <f t="shared" si="86"/>
        <v>12.000</v>
      </c>
      <c r="AI87" s="114" t="str">
        <f t="shared" si="87"/>
        <v>Writer Lesson Plan [Title]</v>
      </c>
      <c r="AJ87" s="114" t="str">
        <f>VLOOKUP(AI87,UFG_Title!$C$1:$AD$49,28,FALSE)</f>
        <v>000273</v>
      </c>
      <c r="AK87" s="107" t="str">
        <f t="shared" si="88"/>
        <v>0.500</v>
      </c>
      <c r="AL87" s="122" t="str">
        <f t="shared" si="118"/>
        <v>Index-[220 x 280]</v>
      </c>
      <c r="AM87" s="122" t="str">
        <f>IF(AV87&lt;&gt;"",VLOOKUP(AL87,UFG_Index!$C$1:$AD$17,28,FALSE),"")</f>
        <v>000229</v>
      </c>
      <c r="AN87" s="123" t="str">
        <f t="shared" si="89"/>
        <v>0.500</v>
      </c>
      <c r="AO87" s="129" t="str">
        <f t="shared" si="90"/>
        <v>0.500</v>
      </c>
      <c r="AP87" s="13" t="s">
        <v>1159</v>
      </c>
      <c r="AQ87" s="13" t="s">
        <v>1233</v>
      </c>
      <c r="AR87" s="13">
        <v>1000</v>
      </c>
      <c r="AS87" s="21" t="s">
        <v>444</v>
      </c>
      <c r="AT87" s="13">
        <v>96</v>
      </c>
      <c r="AU87" s="18">
        <v>4</v>
      </c>
      <c r="AV87" s="13" t="s">
        <v>450</v>
      </c>
      <c r="AW87" s="22" t="s">
        <v>511</v>
      </c>
      <c r="AX87" s="22" t="s">
        <v>505</v>
      </c>
      <c r="AY87" s="18">
        <v>8</v>
      </c>
      <c r="AZ87" s="13">
        <v>40</v>
      </c>
      <c r="BA87" s="13" t="s">
        <v>1248</v>
      </c>
      <c r="BB87" s="13" t="s">
        <v>471</v>
      </c>
      <c r="BC87" s="14" t="s">
        <v>1250</v>
      </c>
      <c r="BD87" s="13">
        <v>90</v>
      </c>
      <c r="BE87" s="14" t="s">
        <v>506</v>
      </c>
      <c r="BF87" s="14">
        <v>2</v>
      </c>
      <c r="BG87" s="15">
        <f t="shared" si="66"/>
        <v>500</v>
      </c>
      <c r="BH87" s="23">
        <f t="shared" si="67"/>
        <v>1.3608E-2</v>
      </c>
      <c r="BI87" s="13" t="s">
        <v>507</v>
      </c>
      <c r="BJ87" s="139">
        <v>61</v>
      </c>
      <c r="BK87" s="138">
        <v>54</v>
      </c>
      <c r="BL87" s="13">
        <v>44</v>
      </c>
      <c r="BM87" s="21">
        <v>8</v>
      </c>
      <c r="BN87" s="16">
        <f t="shared" si="68"/>
        <v>12</v>
      </c>
      <c r="BO87" s="16">
        <f t="shared" si="69"/>
        <v>0.1739232</v>
      </c>
      <c r="BP87" s="17">
        <f t="shared" si="70"/>
        <v>12500</v>
      </c>
      <c r="BQ87" s="13" t="str">
        <f>VLOOKUP($AP87,[1]Item!$AL$2:$BX$192,BQ$1,FALSE)</f>
        <v>Writer Lesson Plan</v>
      </c>
      <c r="BR87" s="8" t="str">
        <f t="shared" si="91"/>
        <v>54.00X44.00</v>
      </c>
      <c r="BS87" s="8" t="str">
        <f t="shared" si="92"/>
        <v>Rulling-Hindi /Geometry-[220 x 280]</v>
      </c>
      <c r="BT87" s="8" t="str">
        <f t="shared" si="93"/>
        <v>Index-[220 x 280]</v>
      </c>
      <c r="BU87" s="76" t="s">
        <v>704</v>
      </c>
      <c r="BV87" s="109">
        <f t="shared" si="94"/>
        <v>0.5</v>
      </c>
      <c r="BW87" s="115" t="str">
        <f t="shared" si="76"/>
        <v>Amlai-61gsm-21.26in-(54.00cm)-Reel-White</v>
      </c>
      <c r="BX87" s="115" t="str">
        <f t="shared" si="77"/>
        <v>Amlai-61gsm-21.26in-(54.00cm)-Reel-White</v>
      </c>
      <c r="BY87" s="8" t="s">
        <v>541</v>
      </c>
      <c r="BZ87" s="8" t="s">
        <v>540</v>
      </c>
      <c r="CA87" s="115">
        <f t="shared" si="95"/>
        <v>44</v>
      </c>
      <c r="CB87" s="115">
        <f t="shared" si="96"/>
        <v>54</v>
      </c>
      <c r="CC87" s="115">
        <f t="shared" si="97"/>
        <v>17.32</v>
      </c>
      <c r="CD87" s="115">
        <f t="shared" si="98"/>
        <v>21.26</v>
      </c>
      <c r="CE87" s="5" t="s">
        <v>83</v>
      </c>
      <c r="CF87" s="8">
        <f t="shared" si="99"/>
        <v>61</v>
      </c>
      <c r="CG87" s="98" t="str">
        <f t="shared" si="100"/>
        <v>Amlai</v>
      </c>
      <c r="CH87" s="99" t="str">
        <f>VLOOKUP(CG87,PaperMaster!$AA$1:$AB$10,2,FALSE)</f>
        <v>White</v>
      </c>
      <c r="CI87" s="115">
        <f t="shared" si="78"/>
        <v>7.2460000000000004</v>
      </c>
      <c r="CJ87" s="115">
        <f t="shared" si="79"/>
        <v>7</v>
      </c>
      <c r="CK87" s="99">
        <v>70</v>
      </c>
      <c r="CL87" s="115" t="s">
        <v>76</v>
      </c>
      <c r="CM87" s="115">
        <v>1.35</v>
      </c>
      <c r="CN87" s="99" t="s">
        <v>576</v>
      </c>
      <c r="CO87" s="116" t="s">
        <v>577</v>
      </c>
      <c r="CP87" s="117" t="s">
        <v>578</v>
      </c>
      <c r="CQ87" s="99" t="s">
        <v>32</v>
      </c>
      <c r="CR87" s="99" t="s">
        <v>32</v>
      </c>
      <c r="CS87" s="99" t="s">
        <v>35</v>
      </c>
      <c r="CT87" s="99" t="s">
        <v>35</v>
      </c>
      <c r="CU87" s="8" t="s">
        <v>73</v>
      </c>
      <c r="CV87" s="8"/>
      <c r="CW87" s="8"/>
      <c r="CX87" s="8" t="str">
        <f t="shared" si="101"/>
        <v>*11109</v>
      </c>
      <c r="CY87" s="8" t="str">
        <f t="shared" si="102"/>
        <v>*06025</v>
      </c>
      <c r="CZ87" s="8" t="str">
        <f>VLOOKUP(BW87,PaperMaster!$AD$2:$BB$200,25,FALSE)</f>
        <v>*00021</v>
      </c>
      <c r="DA87" s="31" t="str">
        <f t="shared" si="103"/>
        <v>*00021</v>
      </c>
      <c r="DB87" s="31" t="str">
        <f t="shared" si="104"/>
        <v>*00012</v>
      </c>
      <c r="DC87" s="119" t="str">
        <f>VLOOKUP(AI87,UFG_Title!$C$3:$AD$49,28,FALSE)</f>
        <v>000273</v>
      </c>
      <c r="DD87" s="119"/>
      <c r="DE87" s="115" t="str">
        <f t="shared" si="105"/>
        <v>Paper-90gsm-18.90X24.80in²-(48.00X63.00cm²)-2.722kg-Cromo</v>
      </c>
      <c r="DF87" s="115" t="str">
        <f t="shared" si="106"/>
        <v>Paper-90gsm-18.90X24.80in²-(48.00X63.00cm²)-2.722kg-Cromo</v>
      </c>
      <c r="DG87" s="8" t="s">
        <v>1128</v>
      </c>
      <c r="DH87" s="8" t="str">
        <f t="shared" si="107"/>
        <v>P</v>
      </c>
      <c r="DI87" s="115">
        <f t="shared" si="108"/>
        <v>48</v>
      </c>
      <c r="DJ87" s="115">
        <f t="shared" si="109"/>
        <v>63</v>
      </c>
      <c r="DK87" s="115">
        <f t="shared" si="110"/>
        <v>18.899999999999999</v>
      </c>
      <c r="DL87" s="115">
        <f t="shared" si="111"/>
        <v>24.8</v>
      </c>
      <c r="DM87" s="5" t="s">
        <v>58</v>
      </c>
      <c r="DN87" s="8">
        <f t="shared" si="112"/>
        <v>90</v>
      </c>
      <c r="DO87" s="134" t="str">
        <f t="shared" si="113"/>
        <v>Paper</v>
      </c>
      <c r="DP87" s="99" t="str">
        <f t="shared" si="114"/>
        <v>Cromo</v>
      </c>
      <c r="DQ87" s="115">
        <f t="shared" si="115"/>
        <v>2.722</v>
      </c>
      <c r="DR87" s="115">
        <f t="shared" si="116"/>
        <v>18</v>
      </c>
      <c r="DS87" s="99">
        <v>70</v>
      </c>
      <c r="DT87" s="115" t="s">
        <v>76</v>
      </c>
      <c r="DU87" s="115">
        <v>1.35</v>
      </c>
      <c r="DV87" s="99" t="s">
        <v>576</v>
      </c>
      <c r="DW87" s="116" t="s">
        <v>577</v>
      </c>
      <c r="DX87" s="117" t="s">
        <v>578</v>
      </c>
      <c r="DY87" s="99" t="s">
        <v>32</v>
      </c>
      <c r="DZ87" s="99" t="s">
        <v>32</v>
      </c>
      <c r="EA87" s="99" t="s">
        <v>35</v>
      </c>
      <c r="EB87" s="99" t="s">
        <v>35</v>
      </c>
      <c r="EC87" t="str">
        <f>VLOOKUP(DE87,PaperMaster!$BH$3:$CF$30,25,FALSE)</f>
        <v>*00012</v>
      </c>
      <c r="ED87" s="13" t="str">
        <f>VLOOKUP($AP87,[1]Item!$AL$2:$BX$192,ED$1,FALSE)</f>
        <v>Premium</v>
      </c>
      <c r="EE87">
        <f t="shared" si="117"/>
        <v>51</v>
      </c>
    </row>
    <row r="88" spans="1:135" x14ac:dyDescent="0.25">
      <c r="A88" s="83">
        <f t="shared" si="80"/>
        <v>86</v>
      </c>
      <c r="B88" s="76" t="s">
        <v>705</v>
      </c>
      <c r="C88" s="8" t="str">
        <f t="shared" si="81"/>
        <v>Writer Lesson Plan Mrp 84 [Single line]-136 page</v>
      </c>
      <c r="D88" s="8" t="str">
        <f t="shared" si="82"/>
        <v>Writer Lesson Plan Mrp 84 [Single line]-136 page</v>
      </c>
      <c r="E88" s="8" t="str">
        <f>VLOOKUP(AS88,DefaltMaster!$U$1:$AB$14,8,FALSE)</f>
        <v>*11109</v>
      </c>
      <c r="F88" s="8" t="str">
        <f>VLOOKUP(AX88,DefaltMaster!$H$1:$J$26,3,FALSE)</f>
        <v>*06025</v>
      </c>
      <c r="G88" s="110">
        <v>0</v>
      </c>
      <c r="H88" s="8">
        <v>0</v>
      </c>
      <c r="I88" s="8">
        <v>1086</v>
      </c>
      <c r="J88" s="8"/>
      <c r="K88" s="8" t="str">
        <f>VLOOKUP(AW88,DefaltMaster!$M$1:$N$60,2,FALSE)</f>
        <v>*05035</v>
      </c>
      <c r="L88" s="5" t="s">
        <v>522</v>
      </c>
      <c r="M88" s="8"/>
      <c r="N88" s="111" t="str">
        <f t="shared" si="83"/>
        <v>Writer Lesson Plan Mrp 84 [Single line]-136 page</v>
      </c>
      <c r="O88" s="111" t="s">
        <v>33</v>
      </c>
      <c r="P88" s="8"/>
      <c r="Q88" s="8" t="s">
        <v>32</v>
      </c>
      <c r="R88" s="8" t="s">
        <v>32</v>
      </c>
      <c r="S88" s="8" t="s">
        <v>32</v>
      </c>
      <c r="T88" s="8" t="s">
        <v>32</v>
      </c>
      <c r="U88" s="8" t="s">
        <v>32</v>
      </c>
      <c r="V88" s="8" t="s">
        <v>32</v>
      </c>
      <c r="W88" s="8" t="s">
        <v>34</v>
      </c>
      <c r="X88" s="76" t="s">
        <v>577</v>
      </c>
      <c r="Y88" s="112" t="s">
        <v>578</v>
      </c>
      <c r="Z88" s="8" t="s">
        <v>32</v>
      </c>
      <c r="AA88" s="8" t="s">
        <v>32</v>
      </c>
      <c r="AB88" s="8" t="s">
        <v>35</v>
      </c>
      <c r="AC88" s="8" t="s">
        <v>35</v>
      </c>
      <c r="AD88" s="113" t="str">
        <f t="shared" si="84"/>
        <v>000086</v>
      </c>
      <c r="AE88" s="113"/>
      <c r="AF88" s="106" t="str">
        <f t="shared" si="85"/>
        <v>Rulling-Single line-[220 x 280]</v>
      </c>
      <c r="AG88" s="106" t="str">
        <f>VLOOKUP(AF88,UFG_Rulling!$C$1:$AD$38,28,FALSE)</f>
        <v>000222</v>
      </c>
      <c r="AH88" s="128" t="str">
        <f t="shared" si="86"/>
        <v>17.000</v>
      </c>
      <c r="AI88" s="114" t="str">
        <f t="shared" si="87"/>
        <v>Writer Lesson Plan [Title]</v>
      </c>
      <c r="AJ88" s="114" t="str">
        <f>VLOOKUP(AI88,UFG_Title!$C$1:$AD$49,28,FALSE)</f>
        <v>000273</v>
      </c>
      <c r="AK88" s="107" t="str">
        <f t="shared" si="88"/>
        <v>0.500</v>
      </c>
      <c r="AL88" s="122" t="str">
        <f t="shared" si="118"/>
        <v>Index-[220 x 280]</v>
      </c>
      <c r="AM88" s="122" t="str">
        <f>IF(AV88&lt;&gt;"",VLOOKUP(AL88,UFG_Index!$C$1:$AD$17,28,FALSE),"")</f>
        <v>000229</v>
      </c>
      <c r="AN88" s="123" t="str">
        <f t="shared" si="89"/>
        <v>0.500</v>
      </c>
      <c r="AO88" s="129" t="str">
        <f t="shared" si="90"/>
        <v>0.500</v>
      </c>
      <c r="AP88" s="13" t="s">
        <v>1160</v>
      </c>
      <c r="AQ88" s="13" t="s">
        <v>1233</v>
      </c>
      <c r="AR88" s="13">
        <v>1000</v>
      </c>
      <c r="AS88" s="21" t="s">
        <v>444</v>
      </c>
      <c r="AT88" s="13">
        <v>136</v>
      </c>
      <c r="AU88" s="18">
        <v>4</v>
      </c>
      <c r="AV88" s="13" t="s">
        <v>450</v>
      </c>
      <c r="AW88" s="22" t="s">
        <v>469</v>
      </c>
      <c r="AX88" s="22" t="s">
        <v>505</v>
      </c>
      <c r="AY88" s="18">
        <v>8</v>
      </c>
      <c r="AZ88" s="13">
        <v>40</v>
      </c>
      <c r="BA88" s="13" t="s">
        <v>1248</v>
      </c>
      <c r="BB88" s="13" t="s">
        <v>471</v>
      </c>
      <c r="BC88" s="14" t="s">
        <v>1250</v>
      </c>
      <c r="BD88" s="13">
        <v>90</v>
      </c>
      <c r="BE88" s="14" t="s">
        <v>506</v>
      </c>
      <c r="BF88" s="14">
        <v>2</v>
      </c>
      <c r="BG88" s="15">
        <f t="shared" si="66"/>
        <v>500</v>
      </c>
      <c r="BH88" s="23">
        <f t="shared" si="67"/>
        <v>1.3608E-2</v>
      </c>
      <c r="BI88" s="13" t="s">
        <v>507</v>
      </c>
      <c r="BJ88" s="139">
        <v>61</v>
      </c>
      <c r="BK88" s="138">
        <v>54</v>
      </c>
      <c r="BL88" s="13">
        <v>44</v>
      </c>
      <c r="BM88" s="21">
        <v>8</v>
      </c>
      <c r="BN88" s="16">
        <f t="shared" si="68"/>
        <v>17</v>
      </c>
      <c r="BO88" s="16">
        <f t="shared" si="69"/>
        <v>0.2463912</v>
      </c>
      <c r="BP88" s="17">
        <f t="shared" si="70"/>
        <v>17500</v>
      </c>
      <c r="BQ88" s="13" t="str">
        <f>VLOOKUP($AP88,[1]Item!$AL$2:$BX$192,BQ$1,FALSE)</f>
        <v>Writer Lesson Plan</v>
      </c>
      <c r="BR88" s="8" t="str">
        <f t="shared" si="91"/>
        <v>54.00X44.00</v>
      </c>
      <c r="BS88" s="8" t="str">
        <f t="shared" si="92"/>
        <v>Rulling-Single line-[220 x 280]</v>
      </c>
      <c r="BT88" s="8" t="str">
        <f t="shared" si="93"/>
        <v>Index-[220 x 280]</v>
      </c>
      <c r="BU88" s="76" t="s">
        <v>705</v>
      </c>
      <c r="BV88" s="109">
        <f t="shared" si="94"/>
        <v>0.5</v>
      </c>
      <c r="BW88" s="115" t="str">
        <f t="shared" si="76"/>
        <v>Amlai-61gsm-21.26in-(54.00cm)-Reel-White</v>
      </c>
      <c r="BX88" s="115" t="str">
        <f t="shared" si="77"/>
        <v>Amlai-61gsm-21.26in-(54.00cm)-Reel-White</v>
      </c>
      <c r="BY88" s="8" t="s">
        <v>541</v>
      </c>
      <c r="BZ88" s="8" t="s">
        <v>540</v>
      </c>
      <c r="CA88" s="115">
        <f t="shared" si="95"/>
        <v>44</v>
      </c>
      <c r="CB88" s="115">
        <f t="shared" si="96"/>
        <v>54</v>
      </c>
      <c r="CC88" s="115">
        <f t="shared" si="97"/>
        <v>17.32</v>
      </c>
      <c r="CD88" s="115">
        <f t="shared" si="98"/>
        <v>21.26</v>
      </c>
      <c r="CE88" s="5" t="s">
        <v>83</v>
      </c>
      <c r="CF88" s="8">
        <f t="shared" si="99"/>
        <v>61</v>
      </c>
      <c r="CG88" s="98" t="str">
        <f t="shared" si="100"/>
        <v>Amlai</v>
      </c>
      <c r="CH88" s="99" t="str">
        <f>VLOOKUP(CG88,PaperMaster!$AA$1:$AB$10,2,FALSE)</f>
        <v>White</v>
      </c>
      <c r="CI88" s="115">
        <f t="shared" si="78"/>
        <v>7.2460000000000004</v>
      </c>
      <c r="CJ88" s="115">
        <f t="shared" si="79"/>
        <v>7</v>
      </c>
      <c r="CK88" s="99">
        <v>70</v>
      </c>
      <c r="CL88" s="115" t="s">
        <v>76</v>
      </c>
      <c r="CM88" s="115">
        <v>1.35</v>
      </c>
      <c r="CN88" s="99" t="s">
        <v>576</v>
      </c>
      <c r="CO88" s="116" t="s">
        <v>577</v>
      </c>
      <c r="CP88" s="117" t="s">
        <v>578</v>
      </c>
      <c r="CQ88" s="99" t="s">
        <v>32</v>
      </c>
      <c r="CR88" s="99" t="s">
        <v>32</v>
      </c>
      <c r="CS88" s="99" t="s">
        <v>35</v>
      </c>
      <c r="CT88" s="99" t="s">
        <v>35</v>
      </c>
      <c r="CU88" s="8" t="s">
        <v>73</v>
      </c>
      <c r="CV88" s="8"/>
      <c r="CW88" s="8"/>
      <c r="CX88" s="8" t="str">
        <f t="shared" si="101"/>
        <v>*11109</v>
      </c>
      <c r="CY88" s="8" t="str">
        <f t="shared" si="102"/>
        <v>*06025</v>
      </c>
      <c r="CZ88" s="8" t="str">
        <f>VLOOKUP(BW88,PaperMaster!$AD$2:$BB$200,25,FALSE)</f>
        <v>*00021</v>
      </c>
      <c r="DA88" s="31" t="str">
        <f t="shared" si="103"/>
        <v>*00021</v>
      </c>
      <c r="DB88" s="31" t="str">
        <f t="shared" si="104"/>
        <v>*00012</v>
      </c>
      <c r="DC88" s="119" t="str">
        <f>VLOOKUP(AI88,UFG_Title!$C$3:$AD$49,28,FALSE)</f>
        <v>000273</v>
      </c>
      <c r="DD88" s="119"/>
      <c r="DE88" s="115" t="str">
        <f t="shared" si="105"/>
        <v>Paper-90gsm-18.90X24.80in²-(48.00X63.00cm²)-2.722kg-Cromo</v>
      </c>
      <c r="DF88" s="115" t="str">
        <f t="shared" si="106"/>
        <v>Paper-90gsm-18.90X24.80in²-(48.00X63.00cm²)-2.722kg-Cromo</v>
      </c>
      <c r="DG88" s="8" t="s">
        <v>1128</v>
      </c>
      <c r="DH88" s="8" t="str">
        <f t="shared" si="107"/>
        <v>P</v>
      </c>
      <c r="DI88" s="115">
        <f t="shared" si="108"/>
        <v>48</v>
      </c>
      <c r="DJ88" s="115">
        <f t="shared" si="109"/>
        <v>63</v>
      </c>
      <c r="DK88" s="115">
        <f t="shared" si="110"/>
        <v>18.899999999999999</v>
      </c>
      <c r="DL88" s="115">
        <f t="shared" si="111"/>
        <v>24.8</v>
      </c>
      <c r="DM88" s="5" t="s">
        <v>58</v>
      </c>
      <c r="DN88" s="8">
        <f t="shared" si="112"/>
        <v>90</v>
      </c>
      <c r="DO88" s="134" t="str">
        <f t="shared" si="113"/>
        <v>Paper</v>
      </c>
      <c r="DP88" s="99" t="str">
        <f t="shared" si="114"/>
        <v>Cromo</v>
      </c>
      <c r="DQ88" s="115">
        <f t="shared" si="115"/>
        <v>2.722</v>
      </c>
      <c r="DR88" s="115">
        <f t="shared" si="116"/>
        <v>18</v>
      </c>
      <c r="DS88" s="99">
        <v>70</v>
      </c>
      <c r="DT88" s="115" t="s">
        <v>76</v>
      </c>
      <c r="DU88" s="115">
        <v>1.35</v>
      </c>
      <c r="DV88" s="99" t="s">
        <v>576</v>
      </c>
      <c r="DW88" s="116" t="s">
        <v>577</v>
      </c>
      <c r="DX88" s="117" t="s">
        <v>578</v>
      </c>
      <c r="DY88" s="99" t="s">
        <v>32</v>
      </c>
      <c r="DZ88" s="99" t="s">
        <v>32</v>
      </c>
      <c r="EA88" s="99" t="s">
        <v>35</v>
      </c>
      <c r="EB88" s="99" t="s">
        <v>35</v>
      </c>
      <c r="EC88" t="str">
        <f>VLOOKUP(DE88,PaperMaster!$BH$3:$CF$30,25,FALSE)</f>
        <v>*00012</v>
      </c>
      <c r="ED88" s="13" t="str">
        <f>VLOOKUP($AP88,[1]Item!$AL$2:$BX$192,ED$1,FALSE)</f>
        <v>Premium</v>
      </c>
      <c r="EE88">
        <f t="shared" si="117"/>
        <v>48</v>
      </c>
    </row>
    <row r="89" spans="1:135" x14ac:dyDescent="0.25">
      <c r="A89" s="83">
        <f t="shared" si="80"/>
        <v>87</v>
      </c>
      <c r="B89" s="76" t="s">
        <v>706</v>
      </c>
      <c r="C89" s="8" t="str">
        <f t="shared" si="81"/>
        <v>Writer Lesson Plan Mrp 84 [Hindi /Geometry]-136 page</v>
      </c>
      <c r="D89" s="8" t="str">
        <f t="shared" si="82"/>
        <v>Writer Lesson Plan Mrp 84 [Hindi /Geometry]-136 page</v>
      </c>
      <c r="E89" s="8" t="str">
        <f>VLOOKUP(AS89,DefaltMaster!$U$1:$AB$14,8,FALSE)</f>
        <v>*11109</v>
      </c>
      <c r="F89" s="8" t="str">
        <f>VLOOKUP(AX89,DefaltMaster!$H$1:$J$26,3,FALSE)</f>
        <v>*06025</v>
      </c>
      <c r="G89" s="110">
        <v>0</v>
      </c>
      <c r="H89" s="8">
        <v>0</v>
      </c>
      <c r="I89" s="8">
        <v>1087</v>
      </c>
      <c r="J89" s="8"/>
      <c r="K89" s="8" t="str">
        <f>VLOOKUP(AW89,DefaltMaster!$M$1:$N$60,2,FALSE)</f>
        <v>*05033</v>
      </c>
      <c r="L89" s="5" t="s">
        <v>522</v>
      </c>
      <c r="M89" s="8"/>
      <c r="N89" s="111" t="str">
        <f t="shared" si="83"/>
        <v>Writer Lesson Plan Mrp 84 [Hindi /Geometry]-136 page</v>
      </c>
      <c r="O89" s="111" t="s">
        <v>33</v>
      </c>
      <c r="P89" s="8"/>
      <c r="Q89" s="8" t="s">
        <v>32</v>
      </c>
      <c r="R89" s="8" t="s">
        <v>32</v>
      </c>
      <c r="S89" s="8" t="s">
        <v>32</v>
      </c>
      <c r="T89" s="8" t="s">
        <v>32</v>
      </c>
      <c r="U89" s="8" t="s">
        <v>32</v>
      </c>
      <c r="V89" s="8" t="s">
        <v>32</v>
      </c>
      <c r="W89" s="8" t="s">
        <v>34</v>
      </c>
      <c r="X89" s="76" t="s">
        <v>577</v>
      </c>
      <c r="Y89" s="112" t="s">
        <v>578</v>
      </c>
      <c r="Z89" s="8" t="s">
        <v>32</v>
      </c>
      <c r="AA89" s="8" t="s">
        <v>32</v>
      </c>
      <c r="AB89" s="8" t="s">
        <v>35</v>
      </c>
      <c r="AC89" s="8" t="s">
        <v>35</v>
      </c>
      <c r="AD89" s="113" t="str">
        <f t="shared" si="84"/>
        <v>000087</v>
      </c>
      <c r="AE89" s="113"/>
      <c r="AF89" s="106" t="str">
        <f t="shared" si="85"/>
        <v>Rulling-Hindi /Geometry-[220 x 280]</v>
      </c>
      <c r="AG89" s="106" t="str">
        <f>VLOOKUP(AF89,UFG_Rulling!$C$1:$AD$38,28,FALSE)</f>
        <v>000200</v>
      </c>
      <c r="AH89" s="128" t="str">
        <f t="shared" si="86"/>
        <v>17.000</v>
      </c>
      <c r="AI89" s="114" t="str">
        <f t="shared" si="87"/>
        <v>Writer Lesson Plan [Title]</v>
      </c>
      <c r="AJ89" s="114" t="str">
        <f>VLOOKUP(AI89,UFG_Title!$C$1:$AD$49,28,FALSE)</f>
        <v>000273</v>
      </c>
      <c r="AK89" s="107" t="str">
        <f t="shared" si="88"/>
        <v>0.500</v>
      </c>
      <c r="AL89" s="122" t="str">
        <f t="shared" si="118"/>
        <v>Index-[220 x 280]</v>
      </c>
      <c r="AM89" s="122" t="str">
        <f>IF(AV89&lt;&gt;"",VLOOKUP(AL89,UFG_Index!$C$1:$AD$17,28,FALSE),"")</f>
        <v>000229</v>
      </c>
      <c r="AN89" s="123" t="str">
        <f t="shared" si="89"/>
        <v>0.500</v>
      </c>
      <c r="AO89" s="129" t="str">
        <f t="shared" si="90"/>
        <v>0.500</v>
      </c>
      <c r="AP89" s="13" t="s">
        <v>1160</v>
      </c>
      <c r="AQ89" s="13" t="s">
        <v>1233</v>
      </c>
      <c r="AR89" s="13">
        <v>1000</v>
      </c>
      <c r="AS89" s="21" t="s">
        <v>444</v>
      </c>
      <c r="AT89" s="13">
        <v>136</v>
      </c>
      <c r="AU89" s="18">
        <v>4</v>
      </c>
      <c r="AV89" s="13" t="s">
        <v>450</v>
      </c>
      <c r="AW89" s="22" t="s">
        <v>511</v>
      </c>
      <c r="AX89" s="22" t="s">
        <v>505</v>
      </c>
      <c r="AY89" s="18">
        <v>8</v>
      </c>
      <c r="AZ89" s="13">
        <v>40</v>
      </c>
      <c r="BA89" s="13" t="s">
        <v>1248</v>
      </c>
      <c r="BB89" s="13" t="s">
        <v>471</v>
      </c>
      <c r="BC89" s="14" t="s">
        <v>1250</v>
      </c>
      <c r="BD89" s="13">
        <v>90</v>
      </c>
      <c r="BE89" s="14" t="s">
        <v>506</v>
      </c>
      <c r="BF89" s="14">
        <v>2</v>
      </c>
      <c r="BG89" s="15">
        <f t="shared" si="66"/>
        <v>500</v>
      </c>
      <c r="BH89" s="23">
        <f t="shared" si="67"/>
        <v>1.3608E-2</v>
      </c>
      <c r="BI89" s="13" t="s">
        <v>507</v>
      </c>
      <c r="BJ89" s="139">
        <v>61</v>
      </c>
      <c r="BK89" s="138">
        <v>54</v>
      </c>
      <c r="BL89" s="13">
        <v>44</v>
      </c>
      <c r="BM89" s="21">
        <v>8</v>
      </c>
      <c r="BN89" s="16">
        <f t="shared" si="68"/>
        <v>17</v>
      </c>
      <c r="BO89" s="16">
        <f t="shared" si="69"/>
        <v>0.2463912</v>
      </c>
      <c r="BP89" s="17">
        <f t="shared" si="70"/>
        <v>17500</v>
      </c>
      <c r="BQ89" s="13" t="str">
        <f>VLOOKUP($AP89,[1]Item!$AL$2:$BX$192,BQ$1,FALSE)</f>
        <v>Writer Lesson Plan</v>
      </c>
      <c r="BR89" s="8" t="str">
        <f t="shared" si="91"/>
        <v>54.00X44.00</v>
      </c>
      <c r="BS89" s="8" t="str">
        <f t="shared" si="92"/>
        <v>Rulling-Hindi /Geometry-[220 x 280]</v>
      </c>
      <c r="BT89" s="8" t="str">
        <f t="shared" si="93"/>
        <v>Index-[220 x 280]</v>
      </c>
      <c r="BU89" s="76" t="s">
        <v>706</v>
      </c>
      <c r="BV89" s="109">
        <f t="shared" si="94"/>
        <v>0.5</v>
      </c>
      <c r="BW89" s="115" t="str">
        <f t="shared" si="76"/>
        <v>Amlai-61gsm-21.26in-(54.00cm)-Reel-White</v>
      </c>
      <c r="BX89" s="115" t="str">
        <f t="shared" si="77"/>
        <v>Amlai-61gsm-21.26in-(54.00cm)-Reel-White</v>
      </c>
      <c r="BY89" s="8" t="s">
        <v>541</v>
      </c>
      <c r="BZ89" s="8" t="s">
        <v>540</v>
      </c>
      <c r="CA89" s="115">
        <f t="shared" si="95"/>
        <v>44</v>
      </c>
      <c r="CB89" s="115">
        <f t="shared" si="96"/>
        <v>54</v>
      </c>
      <c r="CC89" s="115">
        <f t="shared" si="97"/>
        <v>17.32</v>
      </c>
      <c r="CD89" s="115">
        <f t="shared" si="98"/>
        <v>21.26</v>
      </c>
      <c r="CE89" s="5" t="s">
        <v>83</v>
      </c>
      <c r="CF89" s="8">
        <f t="shared" si="99"/>
        <v>61</v>
      </c>
      <c r="CG89" s="98" t="str">
        <f t="shared" si="100"/>
        <v>Amlai</v>
      </c>
      <c r="CH89" s="99" t="str">
        <f>VLOOKUP(CG89,PaperMaster!$AA$1:$AB$10,2,FALSE)</f>
        <v>White</v>
      </c>
      <c r="CI89" s="115">
        <f t="shared" si="78"/>
        <v>7.2460000000000004</v>
      </c>
      <c r="CJ89" s="115">
        <f t="shared" si="79"/>
        <v>7</v>
      </c>
      <c r="CK89" s="99">
        <v>70</v>
      </c>
      <c r="CL89" s="115" t="s">
        <v>76</v>
      </c>
      <c r="CM89" s="115">
        <v>1.35</v>
      </c>
      <c r="CN89" s="99" t="s">
        <v>576</v>
      </c>
      <c r="CO89" s="116" t="s">
        <v>577</v>
      </c>
      <c r="CP89" s="117" t="s">
        <v>578</v>
      </c>
      <c r="CQ89" s="99" t="s">
        <v>32</v>
      </c>
      <c r="CR89" s="99" t="s">
        <v>32</v>
      </c>
      <c r="CS89" s="99" t="s">
        <v>35</v>
      </c>
      <c r="CT89" s="99" t="s">
        <v>35</v>
      </c>
      <c r="CU89" s="8" t="s">
        <v>73</v>
      </c>
      <c r="CV89" s="8"/>
      <c r="CW89" s="8"/>
      <c r="CX89" s="8" t="str">
        <f t="shared" si="101"/>
        <v>*11109</v>
      </c>
      <c r="CY89" s="8" t="str">
        <f t="shared" si="102"/>
        <v>*06025</v>
      </c>
      <c r="CZ89" s="8" t="str">
        <f>VLOOKUP(BW89,PaperMaster!$AD$2:$BB$200,25,FALSE)</f>
        <v>*00021</v>
      </c>
      <c r="DA89" s="31" t="str">
        <f t="shared" si="103"/>
        <v>*00021</v>
      </c>
      <c r="DB89" s="31" t="str">
        <f t="shared" si="104"/>
        <v>*00012</v>
      </c>
      <c r="DC89" s="119" t="str">
        <f>VLOOKUP(AI89,UFG_Title!$C$3:$AD$49,28,FALSE)</f>
        <v>000273</v>
      </c>
      <c r="DD89" s="119"/>
      <c r="DE89" s="115" t="str">
        <f t="shared" si="105"/>
        <v>Paper-90gsm-18.90X24.80in²-(48.00X63.00cm²)-2.722kg-Cromo</v>
      </c>
      <c r="DF89" s="115" t="str">
        <f t="shared" si="106"/>
        <v>Paper-90gsm-18.90X24.80in²-(48.00X63.00cm²)-2.722kg-Cromo</v>
      </c>
      <c r="DG89" s="8" t="s">
        <v>1128</v>
      </c>
      <c r="DH89" s="8" t="str">
        <f t="shared" si="107"/>
        <v>P</v>
      </c>
      <c r="DI89" s="115">
        <f t="shared" si="108"/>
        <v>48</v>
      </c>
      <c r="DJ89" s="115">
        <f t="shared" si="109"/>
        <v>63</v>
      </c>
      <c r="DK89" s="115">
        <f t="shared" si="110"/>
        <v>18.899999999999999</v>
      </c>
      <c r="DL89" s="115">
        <f t="shared" si="111"/>
        <v>24.8</v>
      </c>
      <c r="DM89" s="5" t="s">
        <v>58</v>
      </c>
      <c r="DN89" s="8">
        <f t="shared" si="112"/>
        <v>90</v>
      </c>
      <c r="DO89" s="134" t="str">
        <f t="shared" si="113"/>
        <v>Paper</v>
      </c>
      <c r="DP89" s="99" t="str">
        <f t="shared" si="114"/>
        <v>Cromo</v>
      </c>
      <c r="DQ89" s="115">
        <f t="shared" si="115"/>
        <v>2.722</v>
      </c>
      <c r="DR89" s="115">
        <f t="shared" si="116"/>
        <v>18</v>
      </c>
      <c r="DS89" s="99">
        <v>70</v>
      </c>
      <c r="DT89" s="115" t="s">
        <v>76</v>
      </c>
      <c r="DU89" s="115">
        <v>1.35</v>
      </c>
      <c r="DV89" s="99" t="s">
        <v>576</v>
      </c>
      <c r="DW89" s="116" t="s">
        <v>577</v>
      </c>
      <c r="DX89" s="117" t="s">
        <v>578</v>
      </c>
      <c r="DY89" s="99" t="s">
        <v>32</v>
      </c>
      <c r="DZ89" s="99" t="s">
        <v>32</v>
      </c>
      <c r="EA89" s="99" t="s">
        <v>35</v>
      </c>
      <c r="EB89" s="99" t="s">
        <v>35</v>
      </c>
      <c r="EC89" t="str">
        <f>VLOOKUP(DE89,PaperMaster!$BH$3:$CF$30,25,FALSE)</f>
        <v>*00012</v>
      </c>
      <c r="ED89" s="13" t="str">
        <f>VLOOKUP($AP89,[1]Item!$AL$2:$BX$192,ED$1,FALSE)</f>
        <v>Premium</v>
      </c>
      <c r="EE89">
        <f t="shared" si="117"/>
        <v>52</v>
      </c>
    </row>
    <row r="90" spans="1:135" x14ac:dyDescent="0.25">
      <c r="A90" s="83">
        <f t="shared" si="80"/>
        <v>88</v>
      </c>
      <c r="B90" s="76" t="s">
        <v>707</v>
      </c>
      <c r="C90" s="8" t="str">
        <f t="shared" si="81"/>
        <v>Writer Computer  Mrp 50 [Hindi /Geometry]-56 page</v>
      </c>
      <c r="D90" s="8" t="str">
        <f t="shared" si="82"/>
        <v>Writer Computer  Mrp 50 [Hindi /Geometry]-56 page</v>
      </c>
      <c r="E90" s="8" t="str">
        <f>VLOOKUP(AS90,DefaltMaster!$U$1:$AB$14,8,FALSE)</f>
        <v>*11111</v>
      </c>
      <c r="F90" s="8" t="str">
        <f>VLOOKUP(AX90,DefaltMaster!$H$1:$J$26,3,FALSE)</f>
        <v>*06016</v>
      </c>
      <c r="G90" s="110">
        <v>0</v>
      </c>
      <c r="H90" s="8">
        <v>0</v>
      </c>
      <c r="I90" s="8">
        <v>1088</v>
      </c>
      <c r="J90" s="8"/>
      <c r="K90" s="8" t="str">
        <f>VLOOKUP(AW90,DefaltMaster!$M$1:$N$60,2,FALSE)</f>
        <v>*05033</v>
      </c>
      <c r="L90" s="5" t="s">
        <v>522</v>
      </c>
      <c r="M90" s="8"/>
      <c r="N90" s="111" t="str">
        <f t="shared" si="83"/>
        <v>Writer Computer  Mrp 50 [Hindi /Geometry]-56 page</v>
      </c>
      <c r="O90" s="111" t="s">
        <v>33</v>
      </c>
      <c r="P90" s="8"/>
      <c r="Q90" s="8" t="s">
        <v>32</v>
      </c>
      <c r="R90" s="8" t="s">
        <v>32</v>
      </c>
      <c r="S90" s="8" t="s">
        <v>32</v>
      </c>
      <c r="T90" s="8" t="s">
        <v>32</v>
      </c>
      <c r="U90" s="8" t="s">
        <v>32</v>
      </c>
      <c r="V90" s="8" t="s">
        <v>32</v>
      </c>
      <c r="W90" s="8" t="s">
        <v>34</v>
      </c>
      <c r="X90" s="76" t="s">
        <v>577</v>
      </c>
      <c r="Y90" s="112" t="s">
        <v>578</v>
      </c>
      <c r="Z90" s="8" t="s">
        <v>32</v>
      </c>
      <c r="AA90" s="8" t="s">
        <v>32</v>
      </c>
      <c r="AB90" s="8" t="s">
        <v>35</v>
      </c>
      <c r="AC90" s="8" t="s">
        <v>35</v>
      </c>
      <c r="AD90" s="113" t="str">
        <f t="shared" si="84"/>
        <v>000088</v>
      </c>
      <c r="AE90" s="113"/>
      <c r="AF90" s="106" t="str">
        <f t="shared" si="85"/>
        <v>Rulling-Hindi /Geometry-[265 X 215]</v>
      </c>
      <c r="AG90" s="106" t="str">
        <f>VLOOKUP(AF90,UFG_Rulling!$C$1:$AD$38,28,FALSE)</f>
        <v>000202</v>
      </c>
      <c r="AH90" s="128" t="str">
        <f t="shared" si="86"/>
        <v>7.000</v>
      </c>
      <c r="AI90" s="114" t="str">
        <f t="shared" si="87"/>
        <v>Writer Computer  Mrp 50,66,84 [Title]</v>
      </c>
      <c r="AJ90" s="114" t="str">
        <f>VLOOKUP(AI90,UFG_Title!$C$1:$AD$49,28,FALSE)</f>
        <v>000262</v>
      </c>
      <c r="AK90" s="107" t="str">
        <f t="shared" si="88"/>
        <v>0.167</v>
      </c>
      <c r="AL90" s="122" t="str">
        <f t="shared" si="118"/>
        <v>Practical -[265 X 215]</v>
      </c>
      <c r="AM90" s="122" t="str">
        <f>IF(AV90&lt;&gt;"",VLOOKUP(AL90,UFG_Index!$C$1:$AD$17,28,FALSE),"")</f>
        <v>000227</v>
      </c>
      <c r="AN90" s="123" t="str">
        <f t="shared" si="89"/>
        <v>1.500</v>
      </c>
      <c r="AO90" s="129" t="str">
        <f t="shared" si="90"/>
        <v>1.500</v>
      </c>
      <c r="AP90" s="13" t="s">
        <v>1161</v>
      </c>
      <c r="AQ90" s="13" t="s">
        <v>1234</v>
      </c>
      <c r="AR90" s="13">
        <v>1000</v>
      </c>
      <c r="AS90" s="21" t="s">
        <v>445</v>
      </c>
      <c r="AT90" s="13">
        <v>56</v>
      </c>
      <c r="AU90" s="18">
        <v>12</v>
      </c>
      <c r="AV90" s="18" t="s">
        <v>1251</v>
      </c>
      <c r="AW90" s="22" t="s">
        <v>511</v>
      </c>
      <c r="AX90" s="22" t="s">
        <v>470</v>
      </c>
      <c r="AY90" s="13">
        <v>10</v>
      </c>
      <c r="AZ90" s="13">
        <v>50</v>
      </c>
      <c r="BA90" s="13" t="s">
        <v>1248</v>
      </c>
      <c r="BB90" s="13" t="s">
        <v>471</v>
      </c>
      <c r="BC90" s="13" t="s">
        <v>1252</v>
      </c>
      <c r="BD90" s="13">
        <v>350</v>
      </c>
      <c r="BE90" s="14" t="s">
        <v>490</v>
      </c>
      <c r="BF90" s="14">
        <v>6</v>
      </c>
      <c r="BG90" s="15">
        <f t="shared" si="66"/>
        <v>166.66666666666666</v>
      </c>
      <c r="BH90" s="23">
        <f t="shared" si="67"/>
        <v>3.1053749999999998E-2</v>
      </c>
      <c r="BI90" s="13" t="s">
        <v>473</v>
      </c>
      <c r="BJ90" s="139">
        <v>60</v>
      </c>
      <c r="BK90" s="138">
        <v>54</v>
      </c>
      <c r="BL90" s="13">
        <v>44</v>
      </c>
      <c r="BM90" s="21">
        <v>8</v>
      </c>
      <c r="BN90" s="16">
        <f t="shared" si="68"/>
        <v>7</v>
      </c>
      <c r="BO90" s="16">
        <f t="shared" si="69"/>
        <v>9.9791999999999992E-2</v>
      </c>
      <c r="BP90" s="17">
        <f t="shared" si="70"/>
        <v>8500</v>
      </c>
      <c r="BQ90" s="13" t="str">
        <f>VLOOKUP($AP90,[1]Item!$AL$2:$BX$192,BQ$1,FALSE)</f>
        <v>Writer Computer  Mrp 50,66,84</v>
      </c>
      <c r="BR90" s="8" t="str">
        <f t="shared" si="91"/>
        <v>54.00X44.00</v>
      </c>
      <c r="BS90" s="8" t="str">
        <f t="shared" si="92"/>
        <v>Rulling-Hindi /Geometry-[265 X 215]</v>
      </c>
      <c r="BT90" s="8" t="str">
        <f t="shared" si="93"/>
        <v>Practical -[265 X 215]</v>
      </c>
      <c r="BU90" s="76" t="s">
        <v>707</v>
      </c>
      <c r="BV90" s="109">
        <f t="shared" si="94"/>
        <v>1.5</v>
      </c>
      <c r="BW90" s="115" t="str">
        <f t="shared" si="76"/>
        <v>Trident-60gsm-21.26in-(54.00cm)-Reel-Super Line</v>
      </c>
      <c r="BX90" s="115" t="str">
        <f t="shared" si="77"/>
        <v>Trident-60gsm-21.26in-(54.00cm)-Reel-Super Line</v>
      </c>
      <c r="BY90" s="8" t="s">
        <v>541</v>
      </c>
      <c r="BZ90" s="8" t="s">
        <v>540</v>
      </c>
      <c r="CA90" s="115">
        <f t="shared" si="95"/>
        <v>44</v>
      </c>
      <c r="CB90" s="115">
        <f t="shared" si="96"/>
        <v>54</v>
      </c>
      <c r="CC90" s="115">
        <f t="shared" si="97"/>
        <v>17.32</v>
      </c>
      <c r="CD90" s="115">
        <f t="shared" si="98"/>
        <v>21.26</v>
      </c>
      <c r="CE90" s="5" t="s">
        <v>83</v>
      </c>
      <c r="CF90" s="8">
        <f t="shared" si="99"/>
        <v>60</v>
      </c>
      <c r="CG90" s="98" t="str">
        <f t="shared" si="100"/>
        <v>Trident</v>
      </c>
      <c r="CH90" s="99" t="str">
        <f>VLOOKUP(CG90,PaperMaster!$AA$1:$AB$10,2,FALSE)</f>
        <v>Super Line</v>
      </c>
      <c r="CI90" s="115">
        <f t="shared" si="78"/>
        <v>7.1269999999999998</v>
      </c>
      <c r="CJ90" s="115">
        <f t="shared" si="79"/>
        <v>7</v>
      </c>
      <c r="CK90" s="99">
        <v>70</v>
      </c>
      <c r="CL90" s="115" t="s">
        <v>76</v>
      </c>
      <c r="CM90" s="115">
        <v>1.35</v>
      </c>
      <c r="CN90" s="99" t="s">
        <v>576</v>
      </c>
      <c r="CO90" s="116" t="s">
        <v>577</v>
      </c>
      <c r="CP90" s="117" t="s">
        <v>578</v>
      </c>
      <c r="CQ90" s="99" t="s">
        <v>32</v>
      </c>
      <c r="CR90" s="99" t="s">
        <v>32</v>
      </c>
      <c r="CS90" s="99" t="s">
        <v>35</v>
      </c>
      <c r="CT90" s="99" t="s">
        <v>35</v>
      </c>
      <c r="CU90" s="8" t="s">
        <v>73</v>
      </c>
      <c r="CV90" s="8"/>
      <c r="CW90" s="8"/>
      <c r="CX90" s="8" t="str">
        <f t="shared" si="101"/>
        <v>*11111</v>
      </c>
      <c r="CY90" s="8" t="str">
        <f t="shared" si="102"/>
        <v>*06016</v>
      </c>
      <c r="CZ90" s="8" t="str">
        <f>VLOOKUP(BW90,PaperMaster!$AD$2:$BB$200,25,FALSE)</f>
        <v>*00035</v>
      </c>
      <c r="DA90" s="31" t="str">
        <f t="shared" si="103"/>
        <v>*00035</v>
      </c>
      <c r="DB90" s="31" t="str">
        <f t="shared" si="104"/>
        <v>*00011</v>
      </c>
      <c r="DC90" s="119" t="str">
        <f>VLOOKUP(AI90,UFG_Title!$C$3:$AD$49,28,FALSE)</f>
        <v>000262</v>
      </c>
      <c r="DD90" s="119"/>
      <c r="DE90" s="115" t="str">
        <f t="shared" si="105"/>
        <v>Board-350gsm-23.03X35.83in²-(58.50X91.00cm²)-18.633kg-SBS</v>
      </c>
      <c r="DF90" s="115" t="str">
        <f t="shared" si="106"/>
        <v>Board-350gsm-23.03X35.83in²-(58.50X91.00cm²)-18.633kg-SBS</v>
      </c>
      <c r="DG90" s="8" t="s">
        <v>1128</v>
      </c>
      <c r="DH90" s="8" t="str">
        <f t="shared" si="107"/>
        <v>B</v>
      </c>
      <c r="DI90" s="115">
        <f t="shared" si="108"/>
        <v>58.5</v>
      </c>
      <c r="DJ90" s="115">
        <f t="shared" si="109"/>
        <v>91</v>
      </c>
      <c r="DK90" s="115">
        <f t="shared" si="110"/>
        <v>23.03</v>
      </c>
      <c r="DL90" s="115">
        <f t="shared" si="111"/>
        <v>35.83</v>
      </c>
      <c r="DM90" s="5" t="s">
        <v>58</v>
      </c>
      <c r="DN90" s="8">
        <f t="shared" si="112"/>
        <v>350</v>
      </c>
      <c r="DO90" s="134" t="str">
        <f t="shared" si="113"/>
        <v>Board</v>
      </c>
      <c r="DP90" s="99" t="str">
        <f t="shared" si="114"/>
        <v>SBS</v>
      </c>
      <c r="DQ90" s="115">
        <f t="shared" si="115"/>
        <v>18.632999999999999</v>
      </c>
      <c r="DR90" s="115">
        <f t="shared" si="116"/>
        <v>3</v>
      </c>
      <c r="DS90" s="99">
        <v>70</v>
      </c>
      <c r="DT90" s="115" t="s">
        <v>76</v>
      </c>
      <c r="DU90" s="115">
        <v>1.35</v>
      </c>
      <c r="DV90" s="99" t="s">
        <v>576</v>
      </c>
      <c r="DW90" s="116" t="s">
        <v>577</v>
      </c>
      <c r="DX90" s="117" t="s">
        <v>578</v>
      </c>
      <c r="DY90" s="99" t="s">
        <v>32</v>
      </c>
      <c r="DZ90" s="99" t="s">
        <v>32</v>
      </c>
      <c r="EA90" s="99" t="s">
        <v>35</v>
      </c>
      <c r="EB90" s="99" t="s">
        <v>35</v>
      </c>
      <c r="EC90" t="str">
        <f>VLOOKUP(DE90,PaperMaster!$BH$3:$CF$30,25,FALSE)</f>
        <v>*00011</v>
      </c>
      <c r="ED90" s="13" t="str">
        <f>VLOOKUP($AP90,[1]Item!$AL$2:$BX$192,ED$1,FALSE)</f>
        <v>Premium</v>
      </c>
      <c r="EE90">
        <f t="shared" si="117"/>
        <v>49</v>
      </c>
    </row>
    <row r="91" spans="1:135" x14ac:dyDescent="0.25">
      <c r="A91" s="83">
        <f t="shared" si="80"/>
        <v>89</v>
      </c>
      <c r="B91" s="76" t="s">
        <v>708</v>
      </c>
      <c r="C91" s="8" t="str">
        <f t="shared" si="81"/>
        <v>Writer Computer  Mrp 66 [Hindi /Geometry]-84 page</v>
      </c>
      <c r="D91" s="8" t="str">
        <f t="shared" si="82"/>
        <v>Writer Computer  Mrp 66 [Hindi /Geometry]-84 page</v>
      </c>
      <c r="E91" s="8" t="str">
        <f>VLOOKUP(AS91,DefaltMaster!$U$1:$AB$14,8,FALSE)</f>
        <v>*11111</v>
      </c>
      <c r="F91" s="8" t="str">
        <f>VLOOKUP(AX91,DefaltMaster!$H$1:$J$26,3,FALSE)</f>
        <v>*06016</v>
      </c>
      <c r="G91" s="110">
        <v>0</v>
      </c>
      <c r="H91" s="8">
        <v>0</v>
      </c>
      <c r="I91" s="8">
        <v>1089</v>
      </c>
      <c r="J91" s="8"/>
      <c r="K91" s="8" t="str">
        <f>VLOOKUP(AW91,DefaltMaster!$M$1:$N$60,2,FALSE)</f>
        <v>*05033</v>
      </c>
      <c r="L91" s="5" t="s">
        <v>522</v>
      </c>
      <c r="M91" s="8"/>
      <c r="N91" s="111" t="str">
        <f t="shared" si="83"/>
        <v>Writer Computer  Mrp 66 [Hindi /Geometry]-84 page</v>
      </c>
      <c r="O91" s="111" t="s">
        <v>33</v>
      </c>
      <c r="P91" s="8"/>
      <c r="Q91" s="8" t="s">
        <v>32</v>
      </c>
      <c r="R91" s="8" t="s">
        <v>32</v>
      </c>
      <c r="S91" s="8" t="s">
        <v>32</v>
      </c>
      <c r="T91" s="8" t="s">
        <v>32</v>
      </c>
      <c r="U91" s="8" t="s">
        <v>32</v>
      </c>
      <c r="V91" s="8" t="s">
        <v>32</v>
      </c>
      <c r="W91" s="8" t="s">
        <v>34</v>
      </c>
      <c r="X91" s="76" t="s">
        <v>577</v>
      </c>
      <c r="Y91" s="112" t="s">
        <v>578</v>
      </c>
      <c r="Z91" s="8" t="s">
        <v>32</v>
      </c>
      <c r="AA91" s="8" t="s">
        <v>32</v>
      </c>
      <c r="AB91" s="8" t="s">
        <v>35</v>
      </c>
      <c r="AC91" s="8" t="s">
        <v>35</v>
      </c>
      <c r="AD91" s="113" t="str">
        <f t="shared" si="84"/>
        <v>000089</v>
      </c>
      <c r="AE91" s="113"/>
      <c r="AF91" s="106" t="str">
        <f t="shared" si="85"/>
        <v>Rulling-Hindi /Geometry-[265 X 215]</v>
      </c>
      <c r="AG91" s="106" t="str">
        <f>VLOOKUP(AF91,UFG_Rulling!$C$1:$AD$38,28,FALSE)</f>
        <v>000202</v>
      </c>
      <c r="AH91" s="128" t="str">
        <f t="shared" si="86"/>
        <v>10.500</v>
      </c>
      <c r="AI91" s="114" t="str">
        <f t="shared" si="87"/>
        <v>Writer Computer  Mrp 50,66,84 [Title]</v>
      </c>
      <c r="AJ91" s="114" t="str">
        <f>VLOOKUP(AI91,UFG_Title!$C$1:$AD$49,28,FALSE)</f>
        <v>000262</v>
      </c>
      <c r="AK91" s="107" t="str">
        <f t="shared" si="88"/>
        <v>0.167</v>
      </c>
      <c r="AL91" s="122" t="str">
        <f t="shared" si="118"/>
        <v>Practical -[265 X 215]</v>
      </c>
      <c r="AM91" s="122" t="str">
        <f>IF(AV91&lt;&gt;"",VLOOKUP(AL91,UFG_Index!$C$1:$AD$17,28,FALSE),"")</f>
        <v>000227</v>
      </c>
      <c r="AN91" s="123" t="str">
        <f t="shared" si="89"/>
        <v>1.500</v>
      </c>
      <c r="AO91" s="129" t="str">
        <f t="shared" si="90"/>
        <v>1.500</v>
      </c>
      <c r="AP91" s="13" t="s">
        <v>1162</v>
      </c>
      <c r="AQ91" s="13" t="s">
        <v>1234</v>
      </c>
      <c r="AR91" s="13">
        <v>1000</v>
      </c>
      <c r="AS91" s="21" t="s">
        <v>445</v>
      </c>
      <c r="AT91" s="13">
        <v>84</v>
      </c>
      <c r="AU91" s="18">
        <v>12</v>
      </c>
      <c r="AV91" s="18" t="s">
        <v>1251</v>
      </c>
      <c r="AW91" s="22" t="s">
        <v>511</v>
      </c>
      <c r="AX91" s="22" t="s">
        <v>470</v>
      </c>
      <c r="AY91" s="13">
        <v>10</v>
      </c>
      <c r="AZ91" s="13">
        <v>50</v>
      </c>
      <c r="BA91" s="13" t="s">
        <v>1248</v>
      </c>
      <c r="BB91" s="13" t="s">
        <v>471</v>
      </c>
      <c r="BC91" s="13" t="s">
        <v>1252</v>
      </c>
      <c r="BD91" s="13">
        <v>350</v>
      </c>
      <c r="BE91" s="14" t="s">
        <v>490</v>
      </c>
      <c r="BF91" s="14">
        <v>6</v>
      </c>
      <c r="BG91" s="15">
        <f>IF(BD91=0,0,AR91/BF91)</f>
        <v>166.66666666666666</v>
      </c>
      <c r="BH91" s="23">
        <f>LEFT(BE91,4)/1000*RIGHT(BE91,3)/1000*BD91/1000*BG91/1000</f>
        <v>3.1053749999999998E-2</v>
      </c>
      <c r="BI91" s="13" t="s">
        <v>473</v>
      </c>
      <c r="BJ91" s="139">
        <v>60</v>
      </c>
      <c r="BK91" s="138">
        <v>54</v>
      </c>
      <c r="BL91" s="13">
        <v>44</v>
      </c>
      <c r="BM91" s="21">
        <v>8</v>
      </c>
      <c r="BN91" s="16">
        <f>AT91/BM91</f>
        <v>10.5</v>
      </c>
      <c r="BO91" s="16">
        <f>BK91/100*BL91/100*BJ91/1000*BN91*AR91/1000</f>
        <v>0.14968799999999999</v>
      </c>
      <c r="BP91" s="17">
        <f>+AR91*(AT91+AU91)/BM91</f>
        <v>12000</v>
      </c>
      <c r="BQ91" s="13" t="str">
        <f>VLOOKUP($AP91,[1]Item!$AL$2:$BX$192,BQ$1,FALSE)</f>
        <v>Writer Computer  Mrp 50,66,84</v>
      </c>
      <c r="BR91" s="8" t="str">
        <f t="shared" si="91"/>
        <v>54.00X44.00</v>
      </c>
      <c r="BS91" s="8" t="str">
        <f t="shared" si="92"/>
        <v>Rulling-Hindi /Geometry-[265 X 215]</v>
      </c>
      <c r="BT91" s="8" t="str">
        <f t="shared" si="93"/>
        <v>Practical -[265 X 215]</v>
      </c>
      <c r="BU91" s="76" t="s">
        <v>708</v>
      </c>
      <c r="BV91" s="109">
        <f t="shared" si="94"/>
        <v>1.5</v>
      </c>
      <c r="BW91" s="115" t="str">
        <f t="shared" si="76"/>
        <v>Trident-60gsm-21.26in-(54.00cm)-Reel-Super Line</v>
      </c>
      <c r="BX91" s="115" t="str">
        <f t="shared" si="77"/>
        <v>Trident-60gsm-21.26in-(54.00cm)-Reel-Super Line</v>
      </c>
      <c r="BY91" s="8" t="s">
        <v>541</v>
      </c>
      <c r="BZ91" s="8" t="s">
        <v>540</v>
      </c>
      <c r="CA91" s="115">
        <f t="shared" si="95"/>
        <v>44</v>
      </c>
      <c r="CB91" s="115">
        <f t="shared" si="96"/>
        <v>54</v>
      </c>
      <c r="CC91" s="115">
        <f t="shared" si="97"/>
        <v>17.32</v>
      </c>
      <c r="CD91" s="115">
        <f t="shared" si="98"/>
        <v>21.26</v>
      </c>
      <c r="CE91" s="5" t="s">
        <v>83</v>
      </c>
      <c r="CF91" s="8">
        <f t="shared" si="99"/>
        <v>60</v>
      </c>
      <c r="CG91" s="98" t="str">
        <f t="shared" si="100"/>
        <v>Trident</v>
      </c>
      <c r="CH91" s="99" t="str">
        <f>VLOOKUP(CG91,PaperMaster!$AA$1:$AB$10,2,FALSE)</f>
        <v>Super Line</v>
      </c>
      <c r="CI91" s="115">
        <f t="shared" si="78"/>
        <v>7.1269999999999998</v>
      </c>
      <c r="CJ91" s="115">
        <f t="shared" si="79"/>
        <v>7</v>
      </c>
      <c r="CK91" s="99">
        <v>70</v>
      </c>
      <c r="CL91" s="115" t="s">
        <v>76</v>
      </c>
      <c r="CM91" s="115">
        <v>1.35</v>
      </c>
      <c r="CN91" s="99" t="s">
        <v>576</v>
      </c>
      <c r="CO91" s="116" t="s">
        <v>577</v>
      </c>
      <c r="CP91" s="117" t="s">
        <v>578</v>
      </c>
      <c r="CQ91" s="99" t="s">
        <v>32</v>
      </c>
      <c r="CR91" s="99" t="s">
        <v>32</v>
      </c>
      <c r="CS91" s="99" t="s">
        <v>35</v>
      </c>
      <c r="CT91" s="99" t="s">
        <v>35</v>
      </c>
      <c r="CU91" s="8" t="s">
        <v>73</v>
      </c>
      <c r="CV91" s="8"/>
      <c r="CW91" s="8"/>
      <c r="CX91" s="8" t="str">
        <f t="shared" si="101"/>
        <v>*11111</v>
      </c>
      <c r="CY91" s="8" t="str">
        <f t="shared" si="102"/>
        <v>*06016</v>
      </c>
      <c r="CZ91" s="8" t="str">
        <f>VLOOKUP(BW91,PaperMaster!$AD$2:$BB$200,25,FALSE)</f>
        <v>*00035</v>
      </c>
      <c r="DA91" s="31" t="str">
        <f t="shared" si="103"/>
        <v>*00035</v>
      </c>
      <c r="DB91" s="31" t="str">
        <f t="shared" si="104"/>
        <v>*00011</v>
      </c>
      <c r="DC91" s="119" t="str">
        <f>VLOOKUP(AI91,UFG_Title!$C$3:$AD$49,28,FALSE)</f>
        <v>000262</v>
      </c>
      <c r="DD91" s="119"/>
      <c r="DE91" s="115" t="str">
        <f t="shared" si="105"/>
        <v>Board-350gsm-23.03X35.83in²-(58.50X91.00cm²)-18.633kg-SBS</v>
      </c>
      <c r="DF91" s="115" t="str">
        <f t="shared" si="106"/>
        <v>Board-350gsm-23.03X35.83in²-(58.50X91.00cm²)-18.633kg-SBS</v>
      </c>
      <c r="DG91" s="8" t="s">
        <v>1128</v>
      </c>
      <c r="DH91" s="8" t="str">
        <f t="shared" si="107"/>
        <v>B</v>
      </c>
      <c r="DI91" s="115">
        <f t="shared" si="108"/>
        <v>58.5</v>
      </c>
      <c r="DJ91" s="115">
        <f t="shared" si="109"/>
        <v>91</v>
      </c>
      <c r="DK91" s="115">
        <f t="shared" si="110"/>
        <v>23.03</v>
      </c>
      <c r="DL91" s="115">
        <f t="shared" si="111"/>
        <v>35.83</v>
      </c>
      <c r="DM91" s="5" t="s">
        <v>58</v>
      </c>
      <c r="DN91" s="8">
        <f t="shared" si="112"/>
        <v>350</v>
      </c>
      <c r="DO91" s="134" t="str">
        <f t="shared" si="113"/>
        <v>Board</v>
      </c>
      <c r="DP91" s="99" t="str">
        <f t="shared" si="114"/>
        <v>SBS</v>
      </c>
      <c r="DQ91" s="115">
        <f t="shared" si="115"/>
        <v>18.632999999999999</v>
      </c>
      <c r="DR91" s="115">
        <f t="shared" si="116"/>
        <v>3</v>
      </c>
      <c r="DS91" s="99">
        <v>70</v>
      </c>
      <c r="DT91" s="115" t="s">
        <v>76</v>
      </c>
      <c r="DU91" s="115">
        <v>1.35</v>
      </c>
      <c r="DV91" s="99" t="s">
        <v>576</v>
      </c>
      <c r="DW91" s="116" t="s">
        <v>577</v>
      </c>
      <c r="DX91" s="117" t="s">
        <v>578</v>
      </c>
      <c r="DY91" s="99" t="s">
        <v>32</v>
      </c>
      <c r="DZ91" s="99" t="s">
        <v>32</v>
      </c>
      <c r="EA91" s="99" t="s">
        <v>35</v>
      </c>
      <c r="EB91" s="99" t="s">
        <v>35</v>
      </c>
      <c r="EC91" t="str">
        <f>VLOOKUP(DE91,PaperMaster!$BH$3:$CF$30,25,FALSE)</f>
        <v>*00011</v>
      </c>
      <c r="ED91" s="13" t="str">
        <f>VLOOKUP($AP91,[1]Item!$AL$2:$BX$192,ED$1,FALSE)</f>
        <v>Premium</v>
      </c>
      <c r="EE91">
        <f t="shared" si="117"/>
        <v>49</v>
      </c>
    </row>
    <row r="92" spans="1:135" x14ac:dyDescent="0.25">
      <c r="A92" s="83">
        <f t="shared" si="80"/>
        <v>90</v>
      </c>
      <c r="B92" s="76" t="s">
        <v>709</v>
      </c>
      <c r="C92" s="8" t="str">
        <f t="shared" si="81"/>
        <v>Writer Computer  Mrp 84 [Hindi /Geometry]-124 page</v>
      </c>
      <c r="D92" s="8" t="str">
        <f t="shared" si="82"/>
        <v>Writer Computer  Mrp 84 [Hindi /Geometry]-124 page</v>
      </c>
      <c r="E92" s="8" t="str">
        <f>VLOOKUP(AS92,DefaltMaster!$U$1:$AB$14,8,FALSE)</f>
        <v>*11111</v>
      </c>
      <c r="F92" s="8" t="str">
        <f>VLOOKUP(AX92,DefaltMaster!$H$1:$J$26,3,FALSE)</f>
        <v>*06016</v>
      </c>
      <c r="G92" s="110">
        <v>0</v>
      </c>
      <c r="H92" s="8">
        <v>0</v>
      </c>
      <c r="I92" s="8">
        <v>1090</v>
      </c>
      <c r="J92" s="8"/>
      <c r="K92" s="8" t="str">
        <f>VLOOKUP(AW92,DefaltMaster!$M$1:$N$60,2,FALSE)</f>
        <v>*05033</v>
      </c>
      <c r="L92" s="5" t="s">
        <v>522</v>
      </c>
      <c r="M92" s="8"/>
      <c r="N92" s="111" t="str">
        <f t="shared" si="83"/>
        <v>Writer Computer  Mrp 84 [Hindi /Geometry]-124 page</v>
      </c>
      <c r="O92" s="111" t="s">
        <v>33</v>
      </c>
      <c r="P92" s="8"/>
      <c r="Q92" s="8" t="s">
        <v>32</v>
      </c>
      <c r="R92" s="8" t="s">
        <v>32</v>
      </c>
      <c r="S92" s="8" t="s">
        <v>32</v>
      </c>
      <c r="T92" s="8" t="s">
        <v>32</v>
      </c>
      <c r="U92" s="8" t="s">
        <v>32</v>
      </c>
      <c r="V92" s="8" t="s">
        <v>32</v>
      </c>
      <c r="W92" s="8" t="s">
        <v>34</v>
      </c>
      <c r="X92" s="76" t="s">
        <v>577</v>
      </c>
      <c r="Y92" s="112" t="s">
        <v>578</v>
      </c>
      <c r="Z92" s="8" t="s">
        <v>32</v>
      </c>
      <c r="AA92" s="8" t="s">
        <v>32</v>
      </c>
      <c r="AB92" s="8" t="s">
        <v>35</v>
      </c>
      <c r="AC92" s="8" t="s">
        <v>35</v>
      </c>
      <c r="AD92" s="113" t="str">
        <f t="shared" si="84"/>
        <v>000090</v>
      </c>
      <c r="AE92" s="113"/>
      <c r="AF92" s="106" t="str">
        <f t="shared" si="85"/>
        <v>Rulling-Hindi /Geometry-[265 X 215]</v>
      </c>
      <c r="AG92" s="106" t="str">
        <f>VLOOKUP(AF92,UFG_Rulling!$C$1:$AD$38,28,FALSE)</f>
        <v>000202</v>
      </c>
      <c r="AH92" s="128" t="str">
        <f t="shared" si="86"/>
        <v>15.500</v>
      </c>
      <c r="AI92" s="114" t="str">
        <f t="shared" si="87"/>
        <v>Writer Computer  Mrp 50,66,84 [Title]</v>
      </c>
      <c r="AJ92" s="114" t="str">
        <f>VLOOKUP(AI92,UFG_Title!$C$1:$AD$49,28,FALSE)</f>
        <v>000262</v>
      </c>
      <c r="AK92" s="107" t="str">
        <f t="shared" si="88"/>
        <v>0.167</v>
      </c>
      <c r="AL92" s="122" t="str">
        <f t="shared" si="118"/>
        <v>Practical -[265 X 215]</v>
      </c>
      <c r="AM92" s="122" t="str">
        <f>IF(AV92&lt;&gt;"",VLOOKUP(AL92,UFG_Index!$C$1:$AD$17,28,FALSE),"")</f>
        <v>000227</v>
      </c>
      <c r="AN92" s="123" t="str">
        <f t="shared" si="89"/>
        <v>1.500</v>
      </c>
      <c r="AO92" s="129" t="str">
        <f t="shared" si="90"/>
        <v>1.500</v>
      </c>
      <c r="AP92" s="13" t="s">
        <v>1163</v>
      </c>
      <c r="AQ92" s="13" t="s">
        <v>1234</v>
      </c>
      <c r="AR92" s="13">
        <v>1000</v>
      </c>
      <c r="AS92" s="21" t="s">
        <v>445</v>
      </c>
      <c r="AT92" s="13">
        <v>124</v>
      </c>
      <c r="AU92" s="18">
        <v>12</v>
      </c>
      <c r="AV92" s="18" t="s">
        <v>1251</v>
      </c>
      <c r="AW92" s="22" t="s">
        <v>511</v>
      </c>
      <c r="AX92" s="22" t="s">
        <v>470</v>
      </c>
      <c r="AY92" s="13">
        <v>8</v>
      </c>
      <c r="AZ92" s="13">
        <v>40</v>
      </c>
      <c r="BA92" s="13" t="s">
        <v>1248</v>
      </c>
      <c r="BB92" s="13" t="s">
        <v>471</v>
      </c>
      <c r="BC92" s="13" t="s">
        <v>1252</v>
      </c>
      <c r="BD92" s="13">
        <v>350</v>
      </c>
      <c r="BE92" s="14" t="s">
        <v>490</v>
      </c>
      <c r="BF92" s="14">
        <v>6</v>
      </c>
      <c r="BG92" s="15">
        <f>IF(BD92=0,0,AR92/BF92)</f>
        <v>166.66666666666666</v>
      </c>
      <c r="BH92" s="23">
        <f>LEFT(BE92,4)/1000*RIGHT(BE92,3)/1000*BD92/1000*BG92/1000</f>
        <v>3.1053749999999998E-2</v>
      </c>
      <c r="BI92" s="13" t="s">
        <v>473</v>
      </c>
      <c r="BJ92" s="139">
        <v>60</v>
      </c>
      <c r="BK92" s="138">
        <v>54</v>
      </c>
      <c r="BL92" s="13">
        <v>44</v>
      </c>
      <c r="BM92" s="21">
        <v>8</v>
      </c>
      <c r="BN92" s="16">
        <f>AT92/BM92</f>
        <v>15.5</v>
      </c>
      <c r="BO92" s="16">
        <f>BK92/100*BL92/100*BJ92/1000*BN92*AR92/1000</f>
        <v>0.220968</v>
      </c>
      <c r="BP92" s="17">
        <f>+AR92*(AT92+AU92)/BM92</f>
        <v>17000</v>
      </c>
      <c r="BQ92" s="13" t="str">
        <f>VLOOKUP($AP92,[1]Item!$AL$2:$BX$192,BQ$1,FALSE)</f>
        <v>Writer Computer  Mrp 50,66,84</v>
      </c>
      <c r="BR92" s="8" t="str">
        <f t="shared" si="91"/>
        <v>54.00X44.00</v>
      </c>
      <c r="BS92" s="8" t="str">
        <f t="shared" si="92"/>
        <v>Rulling-Hindi /Geometry-[265 X 215]</v>
      </c>
      <c r="BT92" s="8" t="str">
        <f t="shared" si="93"/>
        <v>Practical -[265 X 215]</v>
      </c>
      <c r="BU92" s="76" t="s">
        <v>709</v>
      </c>
      <c r="BV92" s="109">
        <f t="shared" si="94"/>
        <v>1.5</v>
      </c>
      <c r="BW92" s="115" t="str">
        <f t="shared" si="76"/>
        <v>Trident-60gsm-21.26in-(54.00cm)-Reel-Super Line</v>
      </c>
      <c r="BX92" s="115" t="str">
        <f t="shared" si="77"/>
        <v>Trident-60gsm-21.26in-(54.00cm)-Reel-Super Line</v>
      </c>
      <c r="BY92" s="8" t="s">
        <v>541</v>
      </c>
      <c r="BZ92" s="8" t="s">
        <v>540</v>
      </c>
      <c r="CA92" s="115">
        <f t="shared" si="95"/>
        <v>44</v>
      </c>
      <c r="CB92" s="115">
        <f t="shared" si="96"/>
        <v>54</v>
      </c>
      <c r="CC92" s="115">
        <f t="shared" si="97"/>
        <v>17.32</v>
      </c>
      <c r="CD92" s="115">
        <f t="shared" si="98"/>
        <v>21.26</v>
      </c>
      <c r="CE92" s="5" t="s">
        <v>83</v>
      </c>
      <c r="CF92" s="8">
        <f t="shared" si="99"/>
        <v>60</v>
      </c>
      <c r="CG92" s="98" t="str">
        <f t="shared" si="100"/>
        <v>Trident</v>
      </c>
      <c r="CH92" s="99" t="str">
        <f>VLOOKUP(CG92,PaperMaster!$AA$1:$AB$10,2,FALSE)</f>
        <v>Super Line</v>
      </c>
      <c r="CI92" s="115">
        <f t="shared" si="78"/>
        <v>7.1269999999999998</v>
      </c>
      <c r="CJ92" s="115">
        <f t="shared" si="79"/>
        <v>7</v>
      </c>
      <c r="CK92" s="99">
        <v>70</v>
      </c>
      <c r="CL92" s="115" t="s">
        <v>76</v>
      </c>
      <c r="CM92" s="115">
        <v>1.35</v>
      </c>
      <c r="CN92" s="99" t="s">
        <v>576</v>
      </c>
      <c r="CO92" s="116" t="s">
        <v>577</v>
      </c>
      <c r="CP92" s="117" t="s">
        <v>578</v>
      </c>
      <c r="CQ92" s="99" t="s">
        <v>32</v>
      </c>
      <c r="CR92" s="99" t="s">
        <v>32</v>
      </c>
      <c r="CS92" s="99" t="s">
        <v>35</v>
      </c>
      <c r="CT92" s="99" t="s">
        <v>35</v>
      </c>
      <c r="CU92" s="8" t="s">
        <v>73</v>
      </c>
      <c r="CV92" s="8"/>
      <c r="CW92" s="8"/>
      <c r="CX92" s="8" t="str">
        <f t="shared" si="101"/>
        <v>*11111</v>
      </c>
      <c r="CY92" s="8" t="str">
        <f t="shared" si="102"/>
        <v>*06016</v>
      </c>
      <c r="CZ92" s="8" t="str">
        <f>VLOOKUP(BW92,PaperMaster!$AD$2:$BB$200,25,FALSE)</f>
        <v>*00035</v>
      </c>
      <c r="DA92" s="31" t="str">
        <f t="shared" si="103"/>
        <v>*00035</v>
      </c>
      <c r="DB92" s="31" t="str">
        <f t="shared" si="104"/>
        <v>*00011</v>
      </c>
      <c r="DC92" s="119" t="str">
        <f>VLOOKUP(AI92,UFG_Title!$C$3:$AD$49,28,FALSE)</f>
        <v>000262</v>
      </c>
      <c r="DD92" s="119"/>
      <c r="DE92" s="115" t="str">
        <f t="shared" si="105"/>
        <v>Board-350gsm-23.03X35.83in²-(58.50X91.00cm²)-18.633kg-SBS</v>
      </c>
      <c r="DF92" s="115" t="str">
        <f t="shared" si="106"/>
        <v>Board-350gsm-23.03X35.83in²-(58.50X91.00cm²)-18.633kg-SBS</v>
      </c>
      <c r="DG92" s="8" t="s">
        <v>1128</v>
      </c>
      <c r="DH92" s="8" t="str">
        <f t="shared" si="107"/>
        <v>B</v>
      </c>
      <c r="DI92" s="115">
        <f t="shared" si="108"/>
        <v>58.5</v>
      </c>
      <c r="DJ92" s="115">
        <f t="shared" si="109"/>
        <v>91</v>
      </c>
      <c r="DK92" s="115">
        <f t="shared" si="110"/>
        <v>23.03</v>
      </c>
      <c r="DL92" s="115">
        <f t="shared" si="111"/>
        <v>35.83</v>
      </c>
      <c r="DM92" s="5" t="s">
        <v>58</v>
      </c>
      <c r="DN92" s="8">
        <f t="shared" si="112"/>
        <v>350</v>
      </c>
      <c r="DO92" s="134" t="str">
        <f t="shared" si="113"/>
        <v>Board</v>
      </c>
      <c r="DP92" s="99" t="str">
        <f t="shared" si="114"/>
        <v>SBS</v>
      </c>
      <c r="DQ92" s="115">
        <f t="shared" si="115"/>
        <v>18.632999999999999</v>
      </c>
      <c r="DR92" s="115">
        <f t="shared" si="116"/>
        <v>3</v>
      </c>
      <c r="DS92" s="99">
        <v>70</v>
      </c>
      <c r="DT92" s="115" t="s">
        <v>76</v>
      </c>
      <c r="DU92" s="115">
        <v>1.35</v>
      </c>
      <c r="DV92" s="99" t="s">
        <v>576</v>
      </c>
      <c r="DW92" s="116" t="s">
        <v>577</v>
      </c>
      <c r="DX92" s="117" t="s">
        <v>578</v>
      </c>
      <c r="DY92" s="99" t="s">
        <v>32</v>
      </c>
      <c r="DZ92" s="99" t="s">
        <v>32</v>
      </c>
      <c r="EA92" s="99" t="s">
        <v>35</v>
      </c>
      <c r="EB92" s="99" t="s">
        <v>35</v>
      </c>
      <c r="EC92" t="str">
        <f>VLOOKUP(DE92,PaperMaster!$BH$3:$CF$30,25,FALSE)</f>
        <v>*00011</v>
      </c>
      <c r="ED92" s="13" t="str">
        <f>VLOOKUP($AP92,[1]Item!$AL$2:$BX$192,ED$1,FALSE)</f>
        <v>Premium</v>
      </c>
      <c r="EE92">
        <f t="shared" si="117"/>
        <v>50</v>
      </c>
    </row>
    <row r="93" spans="1:135" x14ac:dyDescent="0.25">
      <c r="A93" s="83">
        <f t="shared" si="80"/>
        <v>91</v>
      </c>
      <c r="B93" s="76" t="s">
        <v>710</v>
      </c>
      <c r="C93" s="8" t="str">
        <f t="shared" si="81"/>
        <v>Writer Physics  Mrp  44 [Hindi /Geometry]-52 page</v>
      </c>
      <c r="D93" s="8" t="str">
        <f t="shared" si="82"/>
        <v>Writer Physics  Mrp  44 [Hindi /Geometry]-52 page</v>
      </c>
      <c r="E93" s="8" t="str">
        <f>VLOOKUP(AS93,DefaltMaster!$U$1:$AB$14,8,FALSE)</f>
        <v>*11111</v>
      </c>
      <c r="F93" s="8" t="str">
        <f>VLOOKUP(AX93,DefaltMaster!$H$1:$J$26,3,FALSE)</f>
        <v>*06016</v>
      </c>
      <c r="G93" s="110">
        <v>0</v>
      </c>
      <c r="H93" s="8">
        <v>0</v>
      </c>
      <c r="I93" s="8">
        <v>1091</v>
      </c>
      <c r="J93" s="8"/>
      <c r="K93" s="8" t="str">
        <f>VLOOKUP(AW93,DefaltMaster!$M$1:$N$60,2,FALSE)</f>
        <v>*05033</v>
      </c>
      <c r="L93" s="5" t="s">
        <v>522</v>
      </c>
      <c r="M93" s="8"/>
      <c r="N93" s="111" t="str">
        <f t="shared" si="83"/>
        <v>Writer Physics  Mrp  44 [Hindi /Geometry]-52 page</v>
      </c>
      <c r="O93" s="111" t="s">
        <v>33</v>
      </c>
      <c r="P93" s="8"/>
      <c r="Q93" s="8" t="s">
        <v>32</v>
      </c>
      <c r="R93" s="8" t="s">
        <v>32</v>
      </c>
      <c r="S93" s="8" t="s">
        <v>32</v>
      </c>
      <c r="T93" s="8" t="s">
        <v>32</v>
      </c>
      <c r="U93" s="8" t="s">
        <v>32</v>
      </c>
      <c r="V93" s="8" t="s">
        <v>32</v>
      </c>
      <c r="W93" s="8" t="s">
        <v>34</v>
      </c>
      <c r="X93" s="76" t="s">
        <v>577</v>
      </c>
      <c r="Y93" s="112" t="s">
        <v>578</v>
      </c>
      <c r="Z93" s="8" t="s">
        <v>32</v>
      </c>
      <c r="AA93" s="8" t="s">
        <v>32</v>
      </c>
      <c r="AB93" s="8" t="s">
        <v>35</v>
      </c>
      <c r="AC93" s="8" t="s">
        <v>35</v>
      </c>
      <c r="AD93" s="113" t="str">
        <f t="shared" si="84"/>
        <v>000091</v>
      </c>
      <c r="AE93" s="113"/>
      <c r="AF93" s="106" t="str">
        <f t="shared" si="85"/>
        <v>Rulling-Hindi /Geometry-[265 x 215]</v>
      </c>
      <c r="AG93" s="106" t="str">
        <f>VLOOKUP(AF93,UFG_Rulling!$C$1:$AD$38,28,FALSE)</f>
        <v>000202</v>
      </c>
      <c r="AH93" s="128" t="str">
        <f t="shared" si="86"/>
        <v>6.500</v>
      </c>
      <c r="AI93" s="114" t="str">
        <f t="shared" si="87"/>
        <v>Writer Sci Manual  Mrp44,58,76  [Title]</v>
      </c>
      <c r="AJ93" s="114" t="str">
        <f>VLOOKUP(AI93,UFG_Title!$C$1:$AD$49,28,FALSE)</f>
        <v>000284</v>
      </c>
      <c r="AK93" s="107" t="str">
        <f t="shared" si="88"/>
        <v>0.250</v>
      </c>
      <c r="AL93" s="122" t="str">
        <f t="shared" si="118"/>
        <v>Practical -[265 x 215]</v>
      </c>
      <c r="AM93" s="122" t="str">
        <f>IF(AV93&lt;&gt;"",VLOOKUP(AL93,UFG_Index!$C$1:$AD$17,28,FALSE),"")</f>
        <v>000227</v>
      </c>
      <c r="AN93" s="123" t="str">
        <f t="shared" si="89"/>
        <v>2.000</v>
      </c>
      <c r="AO93" s="129" t="str">
        <f t="shared" si="90"/>
        <v>2.000</v>
      </c>
      <c r="AP93" s="13" t="s">
        <v>1164</v>
      </c>
      <c r="AQ93" s="13" t="s">
        <v>1235</v>
      </c>
      <c r="AR93" s="13">
        <v>1000</v>
      </c>
      <c r="AS93" s="21" t="s">
        <v>1243</v>
      </c>
      <c r="AT93" s="13">
        <v>52</v>
      </c>
      <c r="AU93" s="13">
        <v>16</v>
      </c>
      <c r="AV93" s="18" t="s">
        <v>1251</v>
      </c>
      <c r="AW93" s="22" t="s">
        <v>511</v>
      </c>
      <c r="AX93" s="22" t="s">
        <v>470</v>
      </c>
      <c r="AY93" s="13">
        <v>10</v>
      </c>
      <c r="AZ93" s="13">
        <v>50</v>
      </c>
      <c r="BA93" s="13" t="s">
        <v>1246</v>
      </c>
      <c r="BB93" s="21" t="s">
        <v>471</v>
      </c>
      <c r="BC93" s="13" t="s">
        <v>1252</v>
      </c>
      <c r="BD93" s="13">
        <v>350</v>
      </c>
      <c r="BE93" s="14" t="s">
        <v>490</v>
      </c>
      <c r="BF93" s="14">
        <v>4</v>
      </c>
      <c r="BG93" s="15">
        <f>IF(BD93=0,0,AR93/BF93)</f>
        <v>250</v>
      </c>
      <c r="BH93" s="23">
        <f>LEFT(BE93,4)/1000*RIGHT(BE93,3)/1000*BD93/1000*BG93/1000</f>
        <v>4.6580625000000001E-2</v>
      </c>
      <c r="BI93" s="13" t="s">
        <v>507</v>
      </c>
      <c r="BJ93" s="139">
        <v>61</v>
      </c>
      <c r="BK93" s="138">
        <v>54</v>
      </c>
      <c r="BL93" s="13">
        <v>44</v>
      </c>
      <c r="BM93" s="21">
        <v>8</v>
      </c>
      <c r="BN93" s="16">
        <f>AT93/BM93</f>
        <v>6.5</v>
      </c>
      <c r="BO93" s="16">
        <f>BK93/100*BL93/100*BJ93/1000*BN93*AR93/1000</f>
        <v>9.4208399999999998E-2</v>
      </c>
      <c r="BP93" s="17">
        <f>+AR93*(AT93+AU93)/BM93</f>
        <v>8500</v>
      </c>
      <c r="BQ93" s="13" t="str">
        <f>VLOOKUP($AP93,[1]Item!$AL$2:$BX$192,BQ$1,FALSE)</f>
        <v>Writer Science Manual  Mrp 44,58,76 P/C/B</v>
      </c>
      <c r="BR93" s="8" t="str">
        <f t="shared" si="91"/>
        <v>54.00X44.00</v>
      </c>
      <c r="BS93" s="8" t="str">
        <f t="shared" si="92"/>
        <v>Rulling-Hindi /Geometry-[265 x 215]</v>
      </c>
      <c r="BT93" s="8" t="str">
        <f t="shared" si="93"/>
        <v>Practical -[265 x 215]</v>
      </c>
      <c r="BU93" s="76" t="s">
        <v>710</v>
      </c>
      <c r="BV93" s="109">
        <f t="shared" si="94"/>
        <v>2</v>
      </c>
      <c r="BW93" s="115" t="str">
        <f t="shared" si="76"/>
        <v>Amlai-61gsm-21.26in-(54.00cm)-Reel-White</v>
      </c>
      <c r="BX93" s="115" t="str">
        <f t="shared" si="77"/>
        <v>Amlai-61gsm-21.26in-(54.00cm)-Reel-White</v>
      </c>
      <c r="BY93" s="8" t="s">
        <v>541</v>
      </c>
      <c r="BZ93" s="8" t="s">
        <v>540</v>
      </c>
      <c r="CA93" s="115">
        <f t="shared" si="95"/>
        <v>44</v>
      </c>
      <c r="CB93" s="115">
        <f t="shared" si="96"/>
        <v>54</v>
      </c>
      <c r="CC93" s="115">
        <f t="shared" si="97"/>
        <v>17.32</v>
      </c>
      <c r="CD93" s="115">
        <f t="shared" si="98"/>
        <v>21.26</v>
      </c>
      <c r="CE93" s="5" t="s">
        <v>83</v>
      </c>
      <c r="CF93" s="8">
        <f t="shared" si="99"/>
        <v>61</v>
      </c>
      <c r="CG93" s="98" t="str">
        <f t="shared" si="100"/>
        <v>Amlai</v>
      </c>
      <c r="CH93" s="99" t="str">
        <f>VLOOKUP(CG93,PaperMaster!$AA$1:$AB$10,2,FALSE)</f>
        <v>White</v>
      </c>
      <c r="CI93" s="115">
        <f t="shared" si="78"/>
        <v>7.2460000000000004</v>
      </c>
      <c r="CJ93" s="115">
        <f t="shared" si="79"/>
        <v>7</v>
      </c>
      <c r="CK93" s="99">
        <v>70</v>
      </c>
      <c r="CL93" s="115" t="s">
        <v>76</v>
      </c>
      <c r="CM93" s="115">
        <v>1.35</v>
      </c>
      <c r="CN93" s="99" t="s">
        <v>576</v>
      </c>
      <c r="CO93" s="116" t="s">
        <v>577</v>
      </c>
      <c r="CP93" s="117" t="s">
        <v>578</v>
      </c>
      <c r="CQ93" s="99" t="s">
        <v>32</v>
      </c>
      <c r="CR93" s="99" t="s">
        <v>32</v>
      </c>
      <c r="CS93" s="99" t="s">
        <v>35</v>
      </c>
      <c r="CT93" s="99" t="s">
        <v>35</v>
      </c>
      <c r="CU93" s="8" t="s">
        <v>73</v>
      </c>
      <c r="CV93" s="8"/>
      <c r="CW93" s="8"/>
      <c r="CX93" s="8" t="str">
        <f t="shared" si="101"/>
        <v>*11111</v>
      </c>
      <c r="CY93" s="8" t="str">
        <f t="shared" si="102"/>
        <v>*06016</v>
      </c>
      <c r="CZ93" s="8" t="str">
        <f>VLOOKUP(BW93,PaperMaster!$AD$2:$BB$200,25,FALSE)</f>
        <v>*00021</v>
      </c>
      <c r="DA93" s="31" t="str">
        <f t="shared" si="103"/>
        <v>*00021</v>
      </c>
      <c r="DB93" s="31" t="str">
        <f t="shared" si="104"/>
        <v>*00011</v>
      </c>
      <c r="DC93" s="119" t="str">
        <f>VLOOKUP(AI93,UFG_Title!$C$3:$AD$49,28,FALSE)</f>
        <v>000284</v>
      </c>
      <c r="DD93" s="119"/>
      <c r="DE93" s="115" t="str">
        <f t="shared" si="105"/>
        <v>Board-350gsm-23.03X35.83in²-(58.50X91.00cm²)-18.633kg-SBS</v>
      </c>
      <c r="DF93" s="115" t="str">
        <f t="shared" si="106"/>
        <v>Board-350gsm-23.03X35.83in²-(58.50X91.00cm²)-18.633kg-SBS</v>
      </c>
      <c r="DG93" s="8" t="s">
        <v>1128</v>
      </c>
      <c r="DH93" s="8" t="str">
        <f t="shared" si="107"/>
        <v>B</v>
      </c>
      <c r="DI93" s="115">
        <f t="shared" si="108"/>
        <v>58.5</v>
      </c>
      <c r="DJ93" s="115">
        <f t="shared" si="109"/>
        <v>91</v>
      </c>
      <c r="DK93" s="115">
        <f t="shared" si="110"/>
        <v>23.03</v>
      </c>
      <c r="DL93" s="115">
        <f t="shared" si="111"/>
        <v>35.83</v>
      </c>
      <c r="DM93" s="5" t="s">
        <v>58</v>
      </c>
      <c r="DN93" s="8">
        <f t="shared" si="112"/>
        <v>350</v>
      </c>
      <c r="DO93" s="134" t="str">
        <f t="shared" si="113"/>
        <v>Board</v>
      </c>
      <c r="DP93" s="99" t="str">
        <f t="shared" si="114"/>
        <v>SBS</v>
      </c>
      <c r="DQ93" s="115">
        <f t="shared" si="115"/>
        <v>18.632999999999999</v>
      </c>
      <c r="DR93" s="115">
        <f t="shared" si="116"/>
        <v>3</v>
      </c>
      <c r="DS93" s="99">
        <v>70</v>
      </c>
      <c r="DT93" s="115" t="s">
        <v>76</v>
      </c>
      <c r="DU93" s="115">
        <v>1.35</v>
      </c>
      <c r="DV93" s="99" t="s">
        <v>576</v>
      </c>
      <c r="DW93" s="116" t="s">
        <v>577</v>
      </c>
      <c r="DX93" s="117" t="s">
        <v>578</v>
      </c>
      <c r="DY93" s="99" t="s">
        <v>32</v>
      </c>
      <c r="DZ93" s="99" t="s">
        <v>32</v>
      </c>
      <c r="EA93" s="99" t="s">
        <v>35</v>
      </c>
      <c r="EB93" s="99" t="s">
        <v>35</v>
      </c>
      <c r="EC93" t="str">
        <f>VLOOKUP(DE93,PaperMaster!$BH$3:$CF$30,25,FALSE)</f>
        <v>*00011</v>
      </c>
      <c r="ED93" s="13" t="str">
        <f>VLOOKUP($AP93,[1]Item!$AL$2:$BX$192,ED$1,FALSE)</f>
        <v>Premium</v>
      </c>
      <c r="EE93">
        <f t="shared" si="117"/>
        <v>49</v>
      </c>
    </row>
    <row r="94" spans="1:135" x14ac:dyDescent="0.25">
      <c r="A94" s="83">
        <f t="shared" si="80"/>
        <v>92</v>
      </c>
      <c r="B94" s="76" t="s">
        <v>711</v>
      </c>
      <c r="C94" s="8" t="str">
        <f t="shared" si="81"/>
        <v>Writer Physics  Mrp 58 [Hindi /Geometry]-80 page</v>
      </c>
      <c r="D94" s="8" t="str">
        <f t="shared" si="82"/>
        <v>Writer Physics  Mrp 58 [Hindi /Geometry]-80 page</v>
      </c>
      <c r="E94" s="8" t="str">
        <f>VLOOKUP(AS94,DefaltMaster!$U$1:$AB$14,8,FALSE)</f>
        <v>*11111</v>
      </c>
      <c r="F94" s="8" t="str">
        <f>VLOOKUP(AX94,DefaltMaster!$H$1:$J$26,3,FALSE)</f>
        <v>*06016</v>
      </c>
      <c r="G94" s="110">
        <v>0</v>
      </c>
      <c r="H94" s="8">
        <v>0</v>
      </c>
      <c r="I94" s="8">
        <v>1092</v>
      </c>
      <c r="J94" s="8"/>
      <c r="K94" s="8" t="str">
        <f>VLOOKUP(AW94,DefaltMaster!$M$1:$N$60,2,FALSE)</f>
        <v>*05033</v>
      </c>
      <c r="L94" s="5" t="s">
        <v>522</v>
      </c>
      <c r="M94" s="8"/>
      <c r="N94" s="111" t="str">
        <f t="shared" si="83"/>
        <v>Writer Physics  Mrp 58 [Hindi /Geometry]-80 page</v>
      </c>
      <c r="O94" s="111" t="s">
        <v>33</v>
      </c>
      <c r="P94" s="8"/>
      <c r="Q94" s="8" t="s">
        <v>32</v>
      </c>
      <c r="R94" s="8" t="s">
        <v>32</v>
      </c>
      <c r="S94" s="8" t="s">
        <v>32</v>
      </c>
      <c r="T94" s="8" t="s">
        <v>32</v>
      </c>
      <c r="U94" s="8" t="s">
        <v>32</v>
      </c>
      <c r="V94" s="8" t="s">
        <v>32</v>
      </c>
      <c r="W94" s="8" t="s">
        <v>34</v>
      </c>
      <c r="X94" s="76" t="s">
        <v>577</v>
      </c>
      <c r="Y94" s="112" t="s">
        <v>578</v>
      </c>
      <c r="Z94" s="8" t="s">
        <v>32</v>
      </c>
      <c r="AA94" s="8" t="s">
        <v>32</v>
      </c>
      <c r="AB94" s="8" t="s">
        <v>35</v>
      </c>
      <c r="AC94" s="8" t="s">
        <v>35</v>
      </c>
      <c r="AD94" s="113" t="str">
        <f t="shared" si="84"/>
        <v>000092</v>
      </c>
      <c r="AE94" s="113"/>
      <c r="AF94" s="106" t="str">
        <f t="shared" si="85"/>
        <v>Rulling-Hindi /Geometry-[265 x 215]</v>
      </c>
      <c r="AG94" s="106" t="str">
        <f>VLOOKUP(AF94,UFG_Rulling!$C$1:$AD$38,28,FALSE)</f>
        <v>000202</v>
      </c>
      <c r="AH94" s="128" t="str">
        <f t="shared" si="86"/>
        <v>10.000</v>
      </c>
      <c r="AI94" s="114" t="str">
        <f t="shared" si="87"/>
        <v>Writer Sci Manual  Mrp44,58,76  [Title]</v>
      </c>
      <c r="AJ94" s="114" t="str">
        <f>VLOOKUP(AI94,UFG_Title!$C$1:$AD$49,28,FALSE)</f>
        <v>000284</v>
      </c>
      <c r="AK94" s="107" t="str">
        <f t="shared" si="88"/>
        <v>0.250</v>
      </c>
      <c r="AL94" s="122" t="str">
        <f t="shared" si="118"/>
        <v>Practical -[265 x 215]</v>
      </c>
      <c r="AM94" s="122" t="str">
        <f>IF(AV94&lt;&gt;"",VLOOKUP(AL94,UFG_Index!$C$1:$AD$17,28,FALSE),"")</f>
        <v>000227</v>
      </c>
      <c r="AN94" s="123" t="str">
        <f t="shared" si="89"/>
        <v>2.000</v>
      </c>
      <c r="AO94" s="129" t="str">
        <f t="shared" si="90"/>
        <v>2.000</v>
      </c>
      <c r="AP94" s="13" t="s">
        <v>1165</v>
      </c>
      <c r="AQ94" s="13" t="s">
        <v>1235</v>
      </c>
      <c r="AR94" s="13">
        <v>1000</v>
      </c>
      <c r="AS94" s="21" t="s">
        <v>1243</v>
      </c>
      <c r="AT94" s="13">
        <v>80</v>
      </c>
      <c r="AU94" s="13">
        <v>16</v>
      </c>
      <c r="AV94" s="18" t="s">
        <v>1251</v>
      </c>
      <c r="AW94" s="22" t="s">
        <v>511</v>
      </c>
      <c r="AX94" s="22" t="s">
        <v>470</v>
      </c>
      <c r="AY94" s="13">
        <v>8</v>
      </c>
      <c r="AZ94" s="13">
        <v>40</v>
      </c>
      <c r="BA94" s="13" t="s">
        <v>1246</v>
      </c>
      <c r="BB94" s="21" t="s">
        <v>471</v>
      </c>
      <c r="BC94" s="13" t="s">
        <v>1252</v>
      </c>
      <c r="BD94" s="13">
        <v>350</v>
      </c>
      <c r="BE94" s="14" t="s">
        <v>490</v>
      </c>
      <c r="BF94" s="14">
        <v>4</v>
      </c>
      <c r="BG94" s="15">
        <f t="shared" ref="BG94:BG104" si="119">IF(BD94=0,0,AR94/BF94)</f>
        <v>250</v>
      </c>
      <c r="BH94" s="23">
        <f t="shared" ref="BH94:BH104" si="120">LEFT(BE94,4)/1000*RIGHT(BE94,3)/1000*BD94/1000*BG94/1000</f>
        <v>4.6580625000000001E-2</v>
      </c>
      <c r="BI94" s="13" t="s">
        <v>507</v>
      </c>
      <c r="BJ94" s="139">
        <v>61</v>
      </c>
      <c r="BK94" s="138">
        <v>54</v>
      </c>
      <c r="BL94" s="13">
        <v>44</v>
      </c>
      <c r="BM94" s="21">
        <v>8</v>
      </c>
      <c r="BN94" s="16">
        <f t="shared" ref="BN94:BN104" si="121">AT94/BM94</f>
        <v>10</v>
      </c>
      <c r="BO94" s="16">
        <f t="shared" ref="BO94:BO104" si="122">BK94/100*BL94/100*BJ94/1000*BN94*AR94/1000</f>
        <v>0.14493600000000001</v>
      </c>
      <c r="BP94" s="17">
        <f t="shared" ref="BP94:BP104" si="123">+AR94*(AT94+AU94)/BM94</f>
        <v>12000</v>
      </c>
      <c r="BQ94" s="13" t="str">
        <f>VLOOKUP($AP94,[1]Item!$AL$2:$BX$192,BQ$1,FALSE)</f>
        <v>Writer Science Manual  Mrp 44,58,76 P/C/B</v>
      </c>
      <c r="BR94" s="8" t="str">
        <f t="shared" si="91"/>
        <v>54.00X44.00</v>
      </c>
      <c r="BS94" s="8" t="str">
        <f t="shared" si="92"/>
        <v>Rulling-Hindi /Geometry-[265 x 215]</v>
      </c>
      <c r="BT94" s="8" t="str">
        <f t="shared" si="93"/>
        <v>Practical -[265 x 215]</v>
      </c>
      <c r="BU94" s="76" t="s">
        <v>711</v>
      </c>
      <c r="BV94" s="109">
        <f t="shared" si="94"/>
        <v>2</v>
      </c>
      <c r="BW94" s="115" t="str">
        <f t="shared" si="76"/>
        <v>Amlai-61gsm-21.26in-(54.00cm)-Reel-White</v>
      </c>
      <c r="BX94" s="115" t="str">
        <f t="shared" si="77"/>
        <v>Amlai-61gsm-21.26in-(54.00cm)-Reel-White</v>
      </c>
      <c r="BY94" s="8" t="s">
        <v>541</v>
      </c>
      <c r="BZ94" s="8" t="s">
        <v>540</v>
      </c>
      <c r="CA94" s="115">
        <f t="shared" si="95"/>
        <v>44</v>
      </c>
      <c r="CB94" s="115">
        <f t="shared" si="96"/>
        <v>54</v>
      </c>
      <c r="CC94" s="115">
        <f t="shared" si="97"/>
        <v>17.32</v>
      </c>
      <c r="CD94" s="115">
        <f t="shared" si="98"/>
        <v>21.26</v>
      </c>
      <c r="CE94" s="5" t="s">
        <v>83</v>
      </c>
      <c r="CF94" s="8">
        <f t="shared" si="99"/>
        <v>61</v>
      </c>
      <c r="CG94" s="98" t="str">
        <f t="shared" si="100"/>
        <v>Amlai</v>
      </c>
      <c r="CH94" s="99" t="str">
        <f>VLOOKUP(CG94,PaperMaster!$AA$1:$AB$10,2,FALSE)</f>
        <v>White</v>
      </c>
      <c r="CI94" s="115">
        <f t="shared" si="78"/>
        <v>7.2460000000000004</v>
      </c>
      <c r="CJ94" s="115">
        <f t="shared" si="79"/>
        <v>7</v>
      </c>
      <c r="CK94" s="99">
        <v>70</v>
      </c>
      <c r="CL94" s="115" t="s">
        <v>76</v>
      </c>
      <c r="CM94" s="115">
        <v>1.35</v>
      </c>
      <c r="CN94" s="99" t="s">
        <v>576</v>
      </c>
      <c r="CO94" s="116" t="s">
        <v>577</v>
      </c>
      <c r="CP94" s="117" t="s">
        <v>578</v>
      </c>
      <c r="CQ94" s="99" t="s">
        <v>32</v>
      </c>
      <c r="CR94" s="99" t="s">
        <v>32</v>
      </c>
      <c r="CS94" s="99" t="s">
        <v>35</v>
      </c>
      <c r="CT94" s="99" t="s">
        <v>35</v>
      </c>
      <c r="CU94" s="8" t="s">
        <v>73</v>
      </c>
      <c r="CV94" s="8"/>
      <c r="CW94" s="8"/>
      <c r="CX94" s="8" t="str">
        <f t="shared" si="101"/>
        <v>*11111</v>
      </c>
      <c r="CY94" s="8" t="str">
        <f t="shared" si="102"/>
        <v>*06016</v>
      </c>
      <c r="CZ94" s="8" t="str">
        <f>VLOOKUP(BW94,PaperMaster!$AD$2:$BB$200,25,FALSE)</f>
        <v>*00021</v>
      </c>
      <c r="DA94" s="31" t="str">
        <f t="shared" si="103"/>
        <v>*00021</v>
      </c>
      <c r="DB94" s="31" t="str">
        <f t="shared" si="104"/>
        <v>*00011</v>
      </c>
      <c r="DC94" s="119" t="str">
        <f>VLOOKUP(AI94,UFG_Title!$C$3:$AD$49,28,FALSE)</f>
        <v>000284</v>
      </c>
      <c r="DD94" s="119"/>
      <c r="DE94" s="115" t="str">
        <f t="shared" si="105"/>
        <v>Board-350gsm-23.03X35.83in²-(58.50X91.00cm²)-18.633kg-SBS</v>
      </c>
      <c r="DF94" s="115" t="str">
        <f t="shared" si="106"/>
        <v>Board-350gsm-23.03X35.83in²-(58.50X91.00cm²)-18.633kg-SBS</v>
      </c>
      <c r="DG94" s="8" t="s">
        <v>1128</v>
      </c>
      <c r="DH94" s="8" t="str">
        <f t="shared" si="107"/>
        <v>B</v>
      </c>
      <c r="DI94" s="115">
        <f t="shared" si="108"/>
        <v>58.5</v>
      </c>
      <c r="DJ94" s="115">
        <f t="shared" si="109"/>
        <v>91</v>
      </c>
      <c r="DK94" s="115">
        <f t="shared" si="110"/>
        <v>23.03</v>
      </c>
      <c r="DL94" s="115">
        <f t="shared" si="111"/>
        <v>35.83</v>
      </c>
      <c r="DM94" s="5" t="s">
        <v>58</v>
      </c>
      <c r="DN94" s="8">
        <f t="shared" si="112"/>
        <v>350</v>
      </c>
      <c r="DO94" s="134" t="str">
        <f t="shared" si="113"/>
        <v>Board</v>
      </c>
      <c r="DP94" s="99" t="str">
        <f t="shared" si="114"/>
        <v>SBS</v>
      </c>
      <c r="DQ94" s="115">
        <f t="shared" si="115"/>
        <v>18.632999999999999</v>
      </c>
      <c r="DR94" s="115">
        <f t="shared" si="116"/>
        <v>3</v>
      </c>
      <c r="DS94" s="99">
        <v>70</v>
      </c>
      <c r="DT94" s="115" t="s">
        <v>76</v>
      </c>
      <c r="DU94" s="115">
        <v>1.35</v>
      </c>
      <c r="DV94" s="99" t="s">
        <v>576</v>
      </c>
      <c r="DW94" s="116" t="s">
        <v>577</v>
      </c>
      <c r="DX94" s="117" t="s">
        <v>578</v>
      </c>
      <c r="DY94" s="99" t="s">
        <v>32</v>
      </c>
      <c r="DZ94" s="99" t="s">
        <v>32</v>
      </c>
      <c r="EA94" s="99" t="s">
        <v>35</v>
      </c>
      <c r="EB94" s="99" t="s">
        <v>35</v>
      </c>
      <c r="EC94" t="str">
        <f>VLOOKUP(DE94,PaperMaster!$BH$3:$CF$30,25,FALSE)</f>
        <v>*00011</v>
      </c>
      <c r="ED94" s="13" t="str">
        <f>VLOOKUP($AP94,[1]Item!$AL$2:$BX$192,ED$1,FALSE)</f>
        <v>Premium</v>
      </c>
      <c r="EE94">
        <f t="shared" si="117"/>
        <v>48</v>
      </c>
    </row>
    <row r="95" spans="1:135" x14ac:dyDescent="0.25">
      <c r="A95" s="83">
        <f t="shared" si="80"/>
        <v>93</v>
      </c>
      <c r="B95" s="76" t="s">
        <v>712</v>
      </c>
      <c r="C95" s="8" t="str">
        <f t="shared" si="81"/>
        <v>Writer Physics  Mrp 76  [Hindi /Geometry]-120 page</v>
      </c>
      <c r="D95" s="8" t="str">
        <f t="shared" si="82"/>
        <v>Writer Physics  Mrp 76  [Hindi /Geometry]-120 page</v>
      </c>
      <c r="E95" s="8" t="str">
        <f>VLOOKUP(AS95,DefaltMaster!$U$1:$AB$14,8,FALSE)</f>
        <v>*11111</v>
      </c>
      <c r="F95" s="8" t="str">
        <f>VLOOKUP(AX95,DefaltMaster!$H$1:$J$26,3,FALSE)</f>
        <v>*06016</v>
      </c>
      <c r="G95" s="110">
        <v>0</v>
      </c>
      <c r="H95" s="8">
        <v>0</v>
      </c>
      <c r="I95" s="8">
        <v>1093</v>
      </c>
      <c r="J95" s="8"/>
      <c r="K95" s="8" t="str">
        <f>VLOOKUP(AW95,DefaltMaster!$M$1:$N$60,2,FALSE)</f>
        <v>*05033</v>
      </c>
      <c r="L95" s="5" t="s">
        <v>522</v>
      </c>
      <c r="M95" s="8"/>
      <c r="N95" s="111" t="str">
        <f t="shared" si="83"/>
        <v>Writer Physics  Mrp 76  [Hindi /Geometry]-120 page</v>
      </c>
      <c r="O95" s="111" t="s">
        <v>33</v>
      </c>
      <c r="P95" s="8"/>
      <c r="Q95" s="8" t="s">
        <v>32</v>
      </c>
      <c r="R95" s="8" t="s">
        <v>32</v>
      </c>
      <c r="S95" s="8" t="s">
        <v>32</v>
      </c>
      <c r="T95" s="8" t="s">
        <v>32</v>
      </c>
      <c r="U95" s="8" t="s">
        <v>32</v>
      </c>
      <c r="V95" s="8" t="s">
        <v>32</v>
      </c>
      <c r="W95" s="8" t="s">
        <v>34</v>
      </c>
      <c r="X95" s="76" t="s">
        <v>577</v>
      </c>
      <c r="Y95" s="112" t="s">
        <v>578</v>
      </c>
      <c r="Z95" s="8" t="s">
        <v>32</v>
      </c>
      <c r="AA95" s="8" t="s">
        <v>32</v>
      </c>
      <c r="AB95" s="8" t="s">
        <v>35</v>
      </c>
      <c r="AC95" s="8" t="s">
        <v>35</v>
      </c>
      <c r="AD95" s="113" t="str">
        <f t="shared" si="84"/>
        <v>000093</v>
      </c>
      <c r="AE95" s="113"/>
      <c r="AF95" s="106" t="str">
        <f t="shared" si="85"/>
        <v>Rulling-Hindi /Geometry-[265 x 215]</v>
      </c>
      <c r="AG95" s="106" t="str">
        <f>VLOOKUP(AF95,UFG_Rulling!$C$1:$AD$38,28,FALSE)</f>
        <v>000202</v>
      </c>
      <c r="AH95" s="128" t="str">
        <f t="shared" si="86"/>
        <v>15.000</v>
      </c>
      <c r="AI95" s="114" t="str">
        <f t="shared" si="87"/>
        <v>Writer Sci Manual  Mrp44,58,76  [Title]</v>
      </c>
      <c r="AJ95" s="114" t="str">
        <f>VLOOKUP(AI95,UFG_Title!$C$1:$AD$49,28,FALSE)</f>
        <v>000284</v>
      </c>
      <c r="AK95" s="107" t="str">
        <f t="shared" si="88"/>
        <v>0.250</v>
      </c>
      <c r="AL95" s="122" t="str">
        <f t="shared" si="118"/>
        <v>Practical -[265 x 215]</v>
      </c>
      <c r="AM95" s="122" t="str">
        <f>IF(AV95&lt;&gt;"",VLOOKUP(AL95,UFG_Index!$C$1:$AD$17,28,FALSE),"")</f>
        <v>000227</v>
      </c>
      <c r="AN95" s="123" t="str">
        <f t="shared" si="89"/>
        <v>2.000</v>
      </c>
      <c r="AO95" s="129" t="str">
        <f t="shared" si="90"/>
        <v>2.000</v>
      </c>
      <c r="AP95" s="13" t="s">
        <v>1166</v>
      </c>
      <c r="AQ95" s="13" t="s">
        <v>1235</v>
      </c>
      <c r="AR95" s="13">
        <v>1000</v>
      </c>
      <c r="AS95" s="21" t="s">
        <v>1243</v>
      </c>
      <c r="AT95" s="13">
        <v>120</v>
      </c>
      <c r="AU95" s="13">
        <v>16</v>
      </c>
      <c r="AV95" s="18" t="s">
        <v>1251</v>
      </c>
      <c r="AW95" s="22" t="s">
        <v>511</v>
      </c>
      <c r="AX95" s="22" t="s">
        <v>470</v>
      </c>
      <c r="AY95" s="13">
        <v>7</v>
      </c>
      <c r="AZ95" s="13">
        <v>35</v>
      </c>
      <c r="BA95" s="13" t="s">
        <v>1246</v>
      </c>
      <c r="BB95" s="21" t="s">
        <v>471</v>
      </c>
      <c r="BC95" s="13" t="s">
        <v>1252</v>
      </c>
      <c r="BD95" s="13">
        <v>350</v>
      </c>
      <c r="BE95" s="14" t="s">
        <v>490</v>
      </c>
      <c r="BF95" s="14">
        <v>4</v>
      </c>
      <c r="BG95" s="15">
        <f t="shared" si="119"/>
        <v>250</v>
      </c>
      <c r="BH95" s="23">
        <f t="shared" si="120"/>
        <v>4.6580625000000001E-2</v>
      </c>
      <c r="BI95" s="13" t="s">
        <v>507</v>
      </c>
      <c r="BJ95" s="139">
        <v>61</v>
      </c>
      <c r="BK95" s="138">
        <v>54</v>
      </c>
      <c r="BL95" s="13">
        <v>44</v>
      </c>
      <c r="BM95" s="21">
        <v>8</v>
      </c>
      <c r="BN95" s="16">
        <f t="shared" si="121"/>
        <v>15</v>
      </c>
      <c r="BO95" s="16">
        <f t="shared" si="122"/>
        <v>0.21740400000000001</v>
      </c>
      <c r="BP95" s="17">
        <f t="shared" si="123"/>
        <v>17000</v>
      </c>
      <c r="BQ95" s="13" t="str">
        <f>VLOOKUP($AP95,[1]Item!$AL$2:$BX$192,BQ$1,FALSE)</f>
        <v>Writer Science Manual  Mrp 44,58,76 P/C/B</v>
      </c>
      <c r="BR95" s="8" t="str">
        <f t="shared" si="91"/>
        <v>54.00X44.00</v>
      </c>
      <c r="BS95" s="8" t="str">
        <f t="shared" si="92"/>
        <v>Rulling-Hindi /Geometry-[265 x 215]</v>
      </c>
      <c r="BT95" s="8" t="str">
        <f t="shared" si="93"/>
        <v>Practical -[265 x 215]</v>
      </c>
      <c r="BU95" s="76" t="s">
        <v>712</v>
      </c>
      <c r="BV95" s="109">
        <f t="shared" si="94"/>
        <v>2</v>
      </c>
      <c r="BW95" s="115" t="str">
        <f t="shared" si="76"/>
        <v>Amlai-61gsm-21.26in-(54.00cm)-Reel-White</v>
      </c>
      <c r="BX95" s="115" t="str">
        <f t="shared" si="77"/>
        <v>Amlai-61gsm-21.26in-(54.00cm)-Reel-White</v>
      </c>
      <c r="BY95" s="8" t="s">
        <v>541</v>
      </c>
      <c r="BZ95" s="8" t="s">
        <v>540</v>
      </c>
      <c r="CA95" s="115">
        <f t="shared" si="95"/>
        <v>44</v>
      </c>
      <c r="CB95" s="115">
        <f t="shared" si="96"/>
        <v>54</v>
      </c>
      <c r="CC95" s="115">
        <f t="shared" si="97"/>
        <v>17.32</v>
      </c>
      <c r="CD95" s="115">
        <f t="shared" si="98"/>
        <v>21.26</v>
      </c>
      <c r="CE95" s="5" t="s">
        <v>83</v>
      </c>
      <c r="CF95" s="8">
        <f t="shared" si="99"/>
        <v>61</v>
      </c>
      <c r="CG95" s="98" t="str">
        <f t="shared" si="100"/>
        <v>Amlai</v>
      </c>
      <c r="CH95" s="99" t="str">
        <f>VLOOKUP(CG95,PaperMaster!$AA$1:$AB$10,2,FALSE)</f>
        <v>White</v>
      </c>
      <c r="CI95" s="115">
        <f t="shared" si="78"/>
        <v>7.2460000000000004</v>
      </c>
      <c r="CJ95" s="115">
        <f t="shared" si="79"/>
        <v>7</v>
      </c>
      <c r="CK95" s="99">
        <v>70</v>
      </c>
      <c r="CL95" s="115" t="s">
        <v>76</v>
      </c>
      <c r="CM95" s="115">
        <v>1.35</v>
      </c>
      <c r="CN95" s="99" t="s">
        <v>576</v>
      </c>
      <c r="CO95" s="116" t="s">
        <v>577</v>
      </c>
      <c r="CP95" s="117" t="s">
        <v>578</v>
      </c>
      <c r="CQ95" s="99" t="s">
        <v>32</v>
      </c>
      <c r="CR95" s="99" t="s">
        <v>32</v>
      </c>
      <c r="CS95" s="99" t="s">
        <v>35</v>
      </c>
      <c r="CT95" s="99" t="s">
        <v>35</v>
      </c>
      <c r="CU95" s="8" t="s">
        <v>73</v>
      </c>
      <c r="CV95" s="8"/>
      <c r="CW95" s="8"/>
      <c r="CX95" s="8" t="str">
        <f t="shared" si="101"/>
        <v>*11111</v>
      </c>
      <c r="CY95" s="8" t="str">
        <f t="shared" si="102"/>
        <v>*06016</v>
      </c>
      <c r="CZ95" s="8" t="str">
        <f>VLOOKUP(BW95,PaperMaster!$AD$2:$BB$200,25,FALSE)</f>
        <v>*00021</v>
      </c>
      <c r="DA95" s="31" t="str">
        <f t="shared" si="103"/>
        <v>*00021</v>
      </c>
      <c r="DB95" s="31" t="str">
        <f t="shared" si="104"/>
        <v>*00011</v>
      </c>
      <c r="DC95" s="119" t="str">
        <f>VLOOKUP(AI95,UFG_Title!$C$3:$AD$49,28,FALSE)</f>
        <v>000284</v>
      </c>
      <c r="DD95" s="119"/>
      <c r="DE95" s="115" t="str">
        <f t="shared" si="105"/>
        <v>Board-350gsm-23.03X35.83in²-(58.50X91.00cm²)-18.633kg-SBS</v>
      </c>
      <c r="DF95" s="115" t="str">
        <f t="shared" si="106"/>
        <v>Board-350gsm-23.03X35.83in²-(58.50X91.00cm²)-18.633kg-SBS</v>
      </c>
      <c r="DG95" s="8" t="s">
        <v>1128</v>
      </c>
      <c r="DH95" s="8" t="str">
        <f t="shared" si="107"/>
        <v>B</v>
      </c>
      <c r="DI95" s="115">
        <f t="shared" si="108"/>
        <v>58.5</v>
      </c>
      <c r="DJ95" s="115">
        <f t="shared" si="109"/>
        <v>91</v>
      </c>
      <c r="DK95" s="115">
        <f t="shared" si="110"/>
        <v>23.03</v>
      </c>
      <c r="DL95" s="115">
        <f t="shared" si="111"/>
        <v>35.83</v>
      </c>
      <c r="DM95" s="5" t="s">
        <v>58</v>
      </c>
      <c r="DN95" s="8">
        <f t="shared" si="112"/>
        <v>350</v>
      </c>
      <c r="DO95" s="134" t="str">
        <f t="shared" si="113"/>
        <v>Board</v>
      </c>
      <c r="DP95" s="99" t="str">
        <f t="shared" si="114"/>
        <v>SBS</v>
      </c>
      <c r="DQ95" s="115">
        <f t="shared" si="115"/>
        <v>18.632999999999999</v>
      </c>
      <c r="DR95" s="115">
        <f t="shared" si="116"/>
        <v>3</v>
      </c>
      <c r="DS95" s="99">
        <v>70</v>
      </c>
      <c r="DT95" s="115" t="s">
        <v>76</v>
      </c>
      <c r="DU95" s="115">
        <v>1.35</v>
      </c>
      <c r="DV95" s="99" t="s">
        <v>576</v>
      </c>
      <c r="DW95" s="116" t="s">
        <v>577</v>
      </c>
      <c r="DX95" s="117" t="s">
        <v>578</v>
      </c>
      <c r="DY95" s="99" t="s">
        <v>32</v>
      </c>
      <c r="DZ95" s="99" t="s">
        <v>32</v>
      </c>
      <c r="EA95" s="99" t="s">
        <v>35</v>
      </c>
      <c r="EB95" s="99" t="s">
        <v>35</v>
      </c>
      <c r="EC95" t="str">
        <f>VLOOKUP(DE95,PaperMaster!$BH$3:$CF$30,25,FALSE)</f>
        <v>*00011</v>
      </c>
      <c r="ED95" s="13" t="str">
        <f>VLOOKUP($AP95,[1]Item!$AL$2:$BX$192,ED$1,FALSE)</f>
        <v>Premium</v>
      </c>
      <c r="EE95">
        <f t="shared" si="117"/>
        <v>50</v>
      </c>
    </row>
    <row r="96" spans="1:135" x14ac:dyDescent="0.25">
      <c r="A96" s="83">
        <f t="shared" si="80"/>
        <v>94</v>
      </c>
      <c r="B96" s="76" t="s">
        <v>713</v>
      </c>
      <c r="C96" s="8" t="str">
        <f t="shared" si="81"/>
        <v>Writer Chemistry  Mrp  44 [Hindi /Geometry]-52 page</v>
      </c>
      <c r="D96" s="8" t="str">
        <f t="shared" si="82"/>
        <v>Writer Chemistry  Mrp  44 [Hindi /Geometry]-52 page</v>
      </c>
      <c r="E96" s="8" t="str">
        <f>VLOOKUP(AS96,DefaltMaster!$U$1:$AB$14,8,FALSE)</f>
        <v>*11111</v>
      </c>
      <c r="F96" s="8" t="str">
        <f>VLOOKUP(AX96,DefaltMaster!$H$1:$J$26,3,FALSE)</f>
        <v>*06016</v>
      </c>
      <c r="G96" s="110">
        <v>0</v>
      </c>
      <c r="H96" s="8">
        <v>0</v>
      </c>
      <c r="I96" s="8">
        <v>1094</v>
      </c>
      <c r="J96" s="8"/>
      <c r="K96" s="8" t="str">
        <f>VLOOKUP(AW96,DefaltMaster!$M$1:$N$60,2,FALSE)</f>
        <v>*05033</v>
      </c>
      <c r="L96" s="5" t="s">
        <v>522</v>
      </c>
      <c r="M96" s="8"/>
      <c r="N96" s="111" t="str">
        <f t="shared" si="83"/>
        <v>Writer Chemistry  Mrp  44 [Hindi /Geometry]-52 page</v>
      </c>
      <c r="O96" s="111" t="s">
        <v>33</v>
      </c>
      <c r="P96" s="8"/>
      <c r="Q96" s="8" t="s">
        <v>32</v>
      </c>
      <c r="R96" s="8" t="s">
        <v>32</v>
      </c>
      <c r="S96" s="8" t="s">
        <v>32</v>
      </c>
      <c r="T96" s="8" t="s">
        <v>32</v>
      </c>
      <c r="U96" s="8" t="s">
        <v>32</v>
      </c>
      <c r="V96" s="8" t="s">
        <v>32</v>
      </c>
      <c r="W96" s="8" t="s">
        <v>34</v>
      </c>
      <c r="X96" s="76" t="s">
        <v>577</v>
      </c>
      <c r="Y96" s="112" t="s">
        <v>578</v>
      </c>
      <c r="Z96" s="8" t="s">
        <v>32</v>
      </c>
      <c r="AA96" s="8" t="s">
        <v>32</v>
      </c>
      <c r="AB96" s="8" t="s">
        <v>35</v>
      </c>
      <c r="AC96" s="8" t="s">
        <v>35</v>
      </c>
      <c r="AD96" s="113" t="str">
        <f t="shared" si="84"/>
        <v>000094</v>
      </c>
      <c r="AE96" s="113"/>
      <c r="AF96" s="106" t="str">
        <f t="shared" si="85"/>
        <v>Rulling-Hindi /Geometry-[265 x 215]</v>
      </c>
      <c r="AG96" s="106" t="str">
        <f>VLOOKUP(AF96,UFG_Rulling!$C$1:$AD$38,28,FALSE)</f>
        <v>000202</v>
      </c>
      <c r="AH96" s="128" t="str">
        <f t="shared" si="86"/>
        <v>6.500</v>
      </c>
      <c r="AI96" s="114" t="str">
        <f t="shared" si="87"/>
        <v>Writer Sci Manual  Mrp44,58,76  [Title]</v>
      </c>
      <c r="AJ96" s="114" t="str">
        <f>VLOOKUP(AI96,UFG_Title!$C$1:$AD$49,28,FALSE)</f>
        <v>000284</v>
      </c>
      <c r="AK96" s="107" t="str">
        <f t="shared" si="88"/>
        <v>0.250</v>
      </c>
      <c r="AL96" s="122" t="str">
        <f t="shared" si="118"/>
        <v>Practical -[265 x 215]</v>
      </c>
      <c r="AM96" s="122" t="str">
        <f>IF(AV96&lt;&gt;"",VLOOKUP(AL96,UFG_Index!$C$1:$AD$17,28,FALSE),"")</f>
        <v>000227</v>
      </c>
      <c r="AN96" s="123" t="str">
        <f t="shared" si="89"/>
        <v>2.000</v>
      </c>
      <c r="AO96" s="129" t="str">
        <f t="shared" si="90"/>
        <v>2.000</v>
      </c>
      <c r="AP96" s="13" t="s">
        <v>1167</v>
      </c>
      <c r="AQ96" s="13" t="s">
        <v>1235</v>
      </c>
      <c r="AR96" s="13">
        <v>1000</v>
      </c>
      <c r="AS96" s="21" t="s">
        <v>1243</v>
      </c>
      <c r="AT96" s="13">
        <v>52</v>
      </c>
      <c r="AU96" s="13">
        <v>16</v>
      </c>
      <c r="AV96" s="18" t="s">
        <v>1251</v>
      </c>
      <c r="AW96" s="22" t="s">
        <v>511</v>
      </c>
      <c r="AX96" s="22" t="s">
        <v>470</v>
      </c>
      <c r="AY96" s="13">
        <v>10</v>
      </c>
      <c r="AZ96" s="13">
        <v>50</v>
      </c>
      <c r="BA96" s="13" t="s">
        <v>1246</v>
      </c>
      <c r="BB96" s="21" t="s">
        <v>471</v>
      </c>
      <c r="BC96" s="13" t="s">
        <v>1252</v>
      </c>
      <c r="BD96" s="13">
        <v>350</v>
      </c>
      <c r="BE96" s="14" t="s">
        <v>490</v>
      </c>
      <c r="BF96" s="14">
        <v>4</v>
      </c>
      <c r="BG96" s="15">
        <f t="shared" si="119"/>
        <v>250</v>
      </c>
      <c r="BH96" s="23">
        <f t="shared" si="120"/>
        <v>4.6580625000000001E-2</v>
      </c>
      <c r="BI96" s="13" t="s">
        <v>507</v>
      </c>
      <c r="BJ96" s="139">
        <v>61</v>
      </c>
      <c r="BK96" s="138">
        <v>54</v>
      </c>
      <c r="BL96" s="13">
        <v>44</v>
      </c>
      <c r="BM96" s="21">
        <v>8</v>
      </c>
      <c r="BN96" s="16">
        <f t="shared" si="121"/>
        <v>6.5</v>
      </c>
      <c r="BO96" s="16">
        <f t="shared" si="122"/>
        <v>9.4208399999999998E-2</v>
      </c>
      <c r="BP96" s="17">
        <f t="shared" si="123"/>
        <v>8500</v>
      </c>
      <c r="BQ96" s="13" t="str">
        <f>VLOOKUP($AP96,[1]Item!$AL$2:$BX$192,BQ$1,FALSE)</f>
        <v>Writer Science Manual  Mrp 44,58,76 P/C/B</v>
      </c>
      <c r="BR96" s="8" t="str">
        <f t="shared" si="91"/>
        <v>54.00X44.00</v>
      </c>
      <c r="BS96" s="8" t="str">
        <f t="shared" si="92"/>
        <v>Rulling-Hindi /Geometry-[265 x 215]</v>
      </c>
      <c r="BT96" s="8" t="str">
        <f t="shared" si="93"/>
        <v>Practical -[265 x 215]</v>
      </c>
      <c r="BU96" s="76" t="s">
        <v>713</v>
      </c>
      <c r="BV96" s="109">
        <f t="shared" si="94"/>
        <v>2</v>
      </c>
      <c r="BW96" s="115" t="str">
        <f t="shared" si="76"/>
        <v>Amlai-61gsm-21.26in-(54.00cm)-Reel-White</v>
      </c>
      <c r="BX96" s="115" t="str">
        <f t="shared" si="77"/>
        <v>Amlai-61gsm-21.26in-(54.00cm)-Reel-White</v>
      </c>
      <c r="BY96" s="8" t="s">
        <v>541</v>
      </c>
      <c r="BZ96" s="8" t="s">
        <v>540</v>
      </c>
      <c r="CA96" s="115">
        <f t="shared" si="95"/>
        <v>44</v>
      </c>
      <c r="CB96" s="115">
        <f t="shared" si="96"/>
        <v>54</v>
      </c>
      <c r="CC96" s="115">
        <f t="shared" si="97"/>
        <v>17.32</v>
      </c>
      <c r="CD96" s="115">
        <f t="shared" si="98"/>
        <v>21.26</v>
      </c>
      <c r="CE96" s="5" t="s">
        <v>83</v>
      </c>
      <c r="CF96" s="8">
        <f t="shared" si="99"/>
        <v>61</v>
      </c>
      <c r="CG96" s="98" t="str">
        <f t="shared" si="100"/>
        <v>Amlai</v>
      </c>
      <c r="CH96" s="99" t="str">
        <f>VLOOKUP(CG96,PaperMaster!$AA$1:$AB$10,2,FALSE)</f>
        <v>White</v>
      </c>
      <c r="CI96" s="115">
        <f t="shared" si="78"/>
        <v>7.2460000000000004</v>
      </c>
      <c r="CJ96" s="115">
        <f t="shared" si="79"/>
        <v>7</v>
      </c>
      <c r="CK96" s="99">
        <v>70</v>
      </c>
      <c r="CL96" s="115" t="s">
        <v>76</v>
      </c>
      <c r="CM96" s="115">
        <v>1.35</v>
      </c>
      <c r="CN96" s="99" t="s">
        <v>576</v>
      </c>
      <c r="CO96" s="116" t="s">
        <v>577</v>
      </c>
      <c r="CP96" s="117" t="s">
        <v>578</v>
      </c>
      <c r="CQ96" s="99" t="s">
        <v>32</v>
      </c>
      <c r="CR96" s="99" t="s">
        <v>32</v>
      </c>
      <c r="CS96" s="99" t="s">
        <v>35</v>
      </c>
      <c r="CT96" s="99" t="s">
        <v>35</v>
      </c>
      <c r="CU96" s="8" t="s">
        <v>73</v>
      </c>
      <c r="CV96" s="8"/>
      <c r="CW96" s="8"/>
      <c r="CX96" s="8" t="str">
        <f t="shared" si="101"/>
        <v>*11111</v>
      </c>
      <c r="CY96" s="8" t="str">
        <f t="shared" si="102"/>
        <v>*06016</v>
      </c>
      <c r="CZ96" s="8" t="str">
        <f>VLOOKUP(BW96,PaperMaster!$AD$2:$BB$200,25,FALSE)</f>
        <v>*00021</v>
      </c>
      <c r="DA96" s="31" t="str">
        <f t="shared" si="103"/>
        <v>*00021</v>
      </c>
      <c r="DB96" s="31" t="str">
        <f t="shared" si="104"/>
        <v>*00011</v>
      </c>
      <c r="DC96" s="119" t="str">
        <f>VLOOKUP(AI96,UFG_Title!$C$3:$AD$49,28,FALSE)</f>
        <v>000284</v>
      </c>
      <c r="DD96" s="119"/>
      <c r="DE96" s="115" t="str">
        <f t="shared" si="105"/>
        <v>Board-350gsm-23.03X35.83in²-(58.50X91.00cm²)-18.633kg-SBS</v>
      </c>
      <c r="DF96" s="115" t="str">
        <f t="shared" si="106"/>
        <v>Board-350gsm-23.03X35.83in²-(58.50X91.00cm²)-18.633kg-SBS</v>
      </c>
      <c r="DG96" s="8" t="s">
        <v>1128</v>
      </c>
      <c r="DH96" s="8" t="str">
        <f t="shared" si="107"/>
        <v>B</v>
      </c>
      <c r="DI96" s="115">
        <f t="shared" si="108"/>
        <v>58.5</v>
      </c>
      <c r="DJ96" s="115">
        <f t="shared" si="109"/>
        <v>91</v>
      </c>
      <c r="DK96" s="115">
        <f t="shared" si="110"/>
        <v>23.03</v>
      </c>
      <c r="DL96" s="115">
        <f t="shared" si="111"/>
        <v>35.83</v>
      </c>
      <c r="DM96" s="5" t="s">
        <v>58</v>
      </c>
      <c r="DN96" s="8">
        <f t="shared" si="112"/>
        <v>350</v>
      </c>
      <c r="DO96" s="134" t="str">
        <f t="shared" si="113"/>
        <v>Board</v>
      </c>
      <c r="DP96" s="99" t="str">
        <f t="shared" si="114"/>
        <v>SBS</v>
      </c>
      <c r="DQ96" s="115">
        <f t="shared" si="115"/>
        <v>18.632999999999999</v>
      </c>
      <c r="DR96" s="115">
        <f t="shared" si="116"/>
        <v>3</v>
      </c>
      <c r="DS96" s="99">
        <v>70</v>
      </c>
      <c r="DT96" s="115" t="s">
        <v>76</v>
      </c>
      <c r="DU96" s="115">
        <v>1.35</v>
      </c>
      <c r="DV96" s="99" t="s">
        <v>576</v>
      </c>
      <c r="DW96" s="116" t="s">
        <v>577</v>
      </c>
      <c r="DX96" s="117" t="s">
        <v>578</v>
      </c>
      <c r="DY96" s="99" t="s">
        <v>32</v>
      </c>
      <c r="DZ96" s="99" t="s">
        <v>32</v>
      </c>
      <c r="EA96" s="99" t="s">
        <v>35</v>
      </c>
      <c r="EB96" s="99" t="s">
        <v>35</v>
      </c>
      <c r="EC96" t="str">
        <f>VLOOKUP(DE96,PaperMaster!$BH$3:$CF$30,25,FALSE)</f>
        <v>*00011</v>
      </c>
      <c r="ED96" s="13" t="str">
        <f>VLOOKUP($AP96,[1]Item!$AL$2:$BX$192,ED$1,FALSE)</f>
        <v>Premium</v>
      </c>
      <c r="EE96">
        <f t="shared" si="117"/>
        <v>51</v>
      </c>
    </row>
    <row r="97" spans="1:135" x14ac:dyDescent="0.25">
      <c r="A97" s="83">
        <f t="shared" si="80"/>
        <v>95</v>
      </c>
      <c r="B97" s="76" t="s">
        <v>714</v>
      </c>
      <c r="C97" s="8" t="str">
        <f t="shared" si="81"/>
        <v>Writer Chemistry  Mrp 58 [Hindi /Geometry]-80 page</v>
      </c>
      <c r="D97" s="8" t="str">
        <f t="shared" si="82"/>
        <v>Writer Chemistry  Mrp 58 [Hindi /Geometry]-80 page</v>
      </c>
      <c r="E97" s="8" t="str">
        <f>VLOOKUP(AS97,DefaltMaster!$U$1:$AB$14,8,FALSE)</f>
        <v>*11111</v>
      </c>
      <c r="F97" s="8" t="str">
        <f>VLOOKUP(AX97,DefaltMaster!$H$1:$J$26,3,FALSE)</f>
        <v>*06016</v>
      </c>
      <c r="G97" s="110">
        <v>0</v>
      </c>
      <c r="H97" s="8">
        <v>0</v>
      </c>
      <c r="I97" s="8">
        <v>1095</v>
      </c>
      <c r="J97" s="8"/>
      <c r="K97" s="8" t="str">
        <f>VLOOKUP(AW97,DefaltMaster!$M$1:$N$60,2,FALSE)</f>
        <v>*05033</v>
      </c>
      <c r="L97" s="5" t="s">
        <v>522</v>
      </c>
      <c r="M97" s="8"/>
      <c r="N97" s="111" t="str">
        <f t="shared" si="83"/>
        <v>Writer Chemistry  Mrp 58 [Hindi /Geometry]-80 page</v>
      </c>
      <c r="O97" s="111" t="s">
        <v>33</v>
      </c>
      <c r="P97" s="8"/>
      <c r="Q97" s="8" t="s">
        <v>32</v>
      </c>
      <c r="R97" s="8" t="s">
        <v>32</v>
      </c>
      <c r="S97" s="8" t="s">
        <v>32</v>
      </c>
      <c r="T97" s="8" t="s">
        <v>32</v>
      </c>
      <c r="U97" s="8" t="s">
        <v>32</v>
      </c>
      <c r="V97" s="8" t="s">
        <v>32</v>
      </c>
      <c r="W97" s="8" t="s">
        <v>34</v>
      </c>
      <c r="X97" s="76" t="s">
        <v>577</v>
      </c>
      <c r="Y97" s="112" t="s">
        <v>578</v>
      </c>
      <c r="Z97" s="8" t="s">
        <v>32</v>
      </c>
      <c r="AA97" s="8" t="s">
        <v>32</v>
      </c>
      <c r="AB97" s="8" t="s">
        <v>35</v>
      </c>
      <c r="AC97" s="8" t="s">
        <v>35</v>
      </c>
      <c r="AD97" s="113" t="str">
        <f t="shared" si="84"/>
        <v>000095</v>
      </c>
      <c r="AE97" s="113"/>
      <c r="AF97" s="106" t="str">
        <f t="shared" si="85"/>
        <v>Rulling-Hindi /Geometry-[265 x 215]</v>
      </c>
      <c r="AG97" s="106" t="str">
        <f>VLOOKUP(AF97,UFG_Rulling!$C$1:$AD$38,28,FALSE)</f>
        <v>000202</v>
      </c>
      <c r="AH97" s="128" t="str">
        <f t="shared" si="86"/>
        <v>10.000</v>
      </c>
      <c r="AI97" s="114" t="str">
        <f t="shared" si="87"/>
        <v>Writer Sci Manual  Mrp44,58,76  [Title]</v>
      </c>
      <c r="AJ97" s="114" t="str">
        <f>VLOOKUP(AI97,UFG_Title!$C$1:$AD$49,28,FALSE)</f>
        <v>000284</v>
      </c>
      <c r="AK97" s="107" t="str">
        <f t="shared" si="88"/>
        <v>0.250</v>
      </c>
      <c r="AL97" s="122" t="str">
        <f t="shared" si="118"/>
        <v>Practical -[265 x 215]</v>
      </c>
      <c r="AM97" s="122" t="str">
        <f>IF(AV97&lt;&gt;"",VLOOKUP(AL97,UFG_Index!$C$1:$AD$17,28,FALSE),"")</f>
        <v>000227</v>
      </c>
      <c r="AN97" s="123" t="str">
        <f t="shared" si="89"/>
        <v>2.000</v>
      </c>
      <c r="AO97" s="129" t="str">
        <f t="shared" si="90"/>
        <v>2.000</v>
      </c>
      <c r="AP97" s="13" t="s">
        <v>1168</v>
      </c>
      <c r="AQ97" s="13" t="s">
        <v>1235</v>
      </c>
      <c r="AR97" s="13">
        <v>1000</v>
      </c>
      <c r="AS97" s="21" t="s">
        <v>1243</v>
      </c>
      <c r="AT97" s="13">
        <v>80</v>
      </c>
      <c r="AU97" s="13">
        <v>16</v>
      </c>
      <c r="AV97" s="18" t="s">
        <v>1251</v>
      </c>
      <c r="AW97" s="22" t="s">
        <v>511</v>
      </c>
      <c r="AX97" s="22" t="s">
        <v>470</v>
      </c>
      <c r="AY97" s="13">
        <v>8</v>
      </c>
      <c r="AZ97" s="13">
        <v>40</v>
      </c>
      <c r="BA97" s="13" t="s">
        <v>1246</v>
      </c>
      <c r="BB97" s="21" t="s">
        <v>471</v>
      </c>
      <c r="BC97" s="13" t="s">
        <v>1252</v>
      </c>
      <c r="BD97" s="13">
        <v>350</v>
      </c>
      <c r="BE97" s="14" t="s">
        <v>490</v>
      </c>
      <c r="BF97" s="14">
        <v>4</v>
      </c>
      <c r="BG97" s="15">
        <f t="shared" si="119"/>
        <v>250</v>
      </c>
      <c r="BH97" s="23">
        <f t="shared" si="120"/>
        <v>4.6580625000000001E-2</v>
      </c>
      <c r="BI97" s="13" t="s">
        <v>507</v>
      </c>
      <c r="BJ97" s="139">
        <v>61</v>
      </c>
      <c r="BK97" s="138">
        <v>54</v>
      </c>
      <c r="BL97" s="13">
        <v>44</v>
      </c>
      <c r="BM97" s="21">
        <v>8</v>
      </c>
      <c r="BN97" s="16">
        <f t="shared" si="121"/>
        <v>10</v>
      </c>
      <c r="BO97" s="16">
        <f t="shared" si="122"/>
        <v>0.14493600000000001</v>
      </c>
      <c r="BP97" s="17">
        <f t="shared" si="123"/>
        <v>12000</v>
      </c>
      <c r="BQ97" s="13" t="str">
        <f>VLOOKUP($AP97,[1]Item!$AL$2:$BX$192,BQ$1,FALSE)</f>
        <v>Writer Science Manual  Mrp 44,58,76 P/C/B</v>
      </c>
      <c r="BR97" s="8" t="str">
        <f t="shared" si="91"/>
        <v>54.00X44.00</v>
      </c>
      <c r="BS97" s="8" t="str">
        <f t="shared" si="92"/>
        <v>Rulling-Hindi /Geometry-[265 x 215]</v>
      </c>
      <c r="BT97" s="8" t="str">
        <f t="shared" si="93"/>
        <v>Practical -[265 x 215]</v>
      </c>
      <c r="BU97" s="76" t="s">
        <v>714</v>
      </c>
      <c r="BV97" s="109">
        <f t="shared" si="94"/>
        <v>2</v>
      </c>
      <c r="BW97" s="115" t="str">
        <f t="shared" si="76"/>
        <v>Amlai-61gsm-21.26in-(54.00cm)-Reel-White</v>
      </c>
      <c r="BX97" s="115" t="str">
        <f t="shared" si="77"/>
        <v>Amlai-61gsm-21.26in-(54.00cm)-Reel-White</v>
      </c>
      <c r="BY97" s="8" t="s">
        <v>541</v>
      </c>
      <c r="BZ97" s="8" t="s">
        <v>540</v>
      </c>
      <c r="CA97" s="115">
        <f t="shared" si="95"/>
        <v>44</v>
      </c>
      <c r="CB97" s="115">
        <f t="shared" si="96"/>
        <v>54</v>
      </c>
      <c r="CC97" s="115">
        <f t="shared" si="97"/>
        <v>17.32</v>
      </c>
      <c r="CD97" s="115">
        <f t="shared" si="98"/>
        <v>21.26</v>
      </c>
      <c r="CE97" s="5" t="s">
        <v>83</v>
      </c>
      <c r="CF97" s="8">
        <f t="shared" si="99"/>
        <v>61</v>
      </c>
      <c r="CG97" s="98" t="str">
        <f t="shared" si="100"/>
        <v>Amlai</v>
      </c>
      <c r="CH97" s="99" t="str">
        <f>VLOOKUP(CG97,PaperMaster!$AA$1:$AB$10,2,FALSE)</f>
        <v>White</v>
      </c>
      <c r="CI97" s="115">
        <f t="shared" si="78"/>
        <v>7.2460000000000004</v>
      </c>
      <c r="CJ97" s="115">
        <f t="shared" si="79"/>
        <v>7</v>
      </c>
      <c r="CK97" s="99">
        <v>70</v>
      </c>
      <c r="CL97" s="115" t="s">
        <v>76</v>
      </c>
      <c r="CM97" s="115">
        <v>1.35</v>
      </c>
      <c r="CN97" s="99" t="s">
        <v>576</v>
      </c>
      <c r="CO97" s="116" t="s">
        <v>577</v>
      </c>
      <c r="CP97" s="117" t="s">
        <v>578</v>
      </c>
      <c r="CQ97" s="99" t="s">
        <v>32</v>
      </c>
      <c r="CR97" s="99" t="s">
        <v>32</v>
      </c>
      <c r="CS97" s="99" t="s">
        <v>35</v>
      </c>
      <c r="CT97" s="99" t="s">
        <v>35</v>
      </c>
      <c r="CU97" s="8" t="s">
        <v>73</v>
      </c>
      <c r="CV97" s="8"/>
      <c r="CW97" s="8"/>
      <c r="CX97" s="8" t="str">
        <f t="shared" si="101"/>
        <v>*11111</v>
      </c>
      <c r="CY97" s="8" t="str">
        <f t="shared" si="102"/>
        <v>*06016</v>
      </c>
      <c r="CZ97" s="8" t="str">
        <f>VLOOKUP(BW97,PaperMaster!$AD$2:$BB$200,25,FALSE)</f>
        <v>*00021</v>
      </c>
      <c r="DA97" s="31" t="str">
        <f t="shared" si="103"/>
        <v>*00021</v>
      </c>
      <c r="DB97" s="31" t="str">
        <f t="shared" si="104"/>
        <v>*00011</v>
      </c>
      <c r="DC97" s="119" t="str">
        <f>VLOOKUP(AI97,UFG_Title!$C$3:$AD$49,28,FALSE)</f>
        <v>000284</v>
      </c>
      <c r="DD97" s="119"/>
      <c r="DE97" s="115" t="str">
        <f t="shared" si="105"/>
        <v>Board-350gsm-23.03X35.83in²-(58.50X91.00cm²)-18.633kg-SBS</v>
      </c>
      <c r="DF97" s="115" t="str">
        <f t="shared" si="106"/>
        <v>Board-350gsm-23.03X35.83in²-(58.50X91.00cm²)-18.633kg-SBS</v>
      </c>
      <c r="DG97" s="8" t="s">
        <v>1128</v>
      </c>
      <c r="DH97" s="8" t="str">
        <f t="shared" si="107"/>
        <v>B</v>
      </c>
      <c r="DI97" s="115">
        <f t="shared" si="108"/>
        <v>58.5</v>
      </c>
      <c r="DJ97" s="115">
        <f t="shared" si="109"/>
        <v>91</v>
      </c>
      <c r="DK97" s="115">
        <f t="shared" si="110"/>
        <v>23.03</v>
      </c>
      <c r="DL97" s="115">
        <f t="shared" si="111"/>
        <v>35.83</v>
      </c>
      <c r="DM97" s="5" t="s">
        <v>58</v>
      </c>
      <c r="DN97" s="8">
        <f t="shared" si="112"/>
        <v>350</v>
      </c>
      <c r="DO97" s="134" t="str">
        <f t="shared" si="113"/>
        <v>Board</v>
      </c>
      <c r="DP97" s="99" t="str">
        <f t="shared" si="114"/>
        <v>SBS</v>
      </c>
      <c r="DQ97" s="115">
        <f t="shared" si="115"/>
        <v>18.632999999999999</v>
      </c>
      <c r="DR97" s="115">
        <f t="shared" si="116"/>
        <v>3</v>
      </c>
      <c r="DS97" s="99">
        <v>70</v>
      </c>
      <c r="DT97" s="115" t="s">
        <v>76</v>
      </c>
      <c r="DU97" s="115">
        <v>1.35</v>
      </c>
      <c r="DV97" s="99" t="s">
        <v>576</v>
      </c>
      <c r="DW97" s="116" t="s">
        <v>577</v>
      </c>
      <c r="DX97" s="117" t="s">
        <v>578</v>
      </c>
      <c r="DY97" s="99" t="s">
        <v>32</v>
      </c>
      <c r="DZ97" s="99" t="s">
        <v>32</v>
      </c>
      <c r="EA97" s="99" t="s">
        <v>35</v>
      </c>
      <c r="EB97" s="99" t="s">
        <v>35</v>
      </c>
      <c r="EC97" t="str">
        <f>VLOOKUP(DE97,PaperMaster!$BH$3:$CF$30,25,FALSE)</f>
        <v>*00011</v>
      </c>
      <c r="ED97" s="13" t="str">
        <f>VLOOKUP($AP97,[1]Item!$AL$2:$BX$192,ED$1,FALSE)</f>
        <v>Premium</v>
      </c>
      <c r="EE97">
        <f t="shared" si="117"/>
        <v>50</v>
      </c>
    </row>
    <row r="98" spans="1:135" x14ac:dyDescent="0.25">
      <c r="A98" s="83">
        <f t="shared" si="80"/>
        <v>96</v>
      </c>
      <c r="B98" s="76" t="s">
        <v>715</v>
      </c>
      <c r="C98" s="8" t="str">
        <f t="shared" si="81"/>
        <v>Writer Chemistry  Mrp 76  [Hindi /Geometry]-120 page</v>
      </c>
      <c r="D98" s="8" t="str">
        <f t="shared" si="82"/>
        <v>Writer Chemistry  Mrp 76  [Hindi /Geometry]-120 page</v>
      </c>
      <c r="E98" s="8" t="str">
        <f>VLOOKUP(AS98,DefaltMaster!$U$1:$AB$14,8,FALSE)</f>
        <v>*11111</v>
      </c>
      <c r="F98" s="8" t="str">
        <f>VLOOKUP(AX98,DefaltMaster!$H$1:$J$26,3,FALSE)</f>
        <v>*06016</v>
      </c>
      <c r="G98" s="110">
        <v>0</v>
      </c>
      <c r="H98" s="8">
        <v>0</v>
      </c>
      <c r="I98" s="8">
        <v>1096</v>
      </c>
      <c r="J98" s="8"/>
      <c r="K98" s="8" t="str">
        <f>VLOOKUP(AW98,DefaltMaster!$M$1:$N$60,2,FALSE)</f>
        <v>*05033</v>
      </c>
      <c r="L98" s="5" t="s">
        <v>522</v>
      </c>
      <c r="M98" s="8"/>
      <c r="N98" s="111" t="str">
        <f t="shared" si="83"/>
        <v>Writer Chemistry  Mrp 76  [Hindi /Geometry]-120 page</v>
      </c>
      <c r="O98" s="111" t="s">
        <v>33</v>
      </c>
      <c r="P98" s="8"/>
      <c r="Q98" s="8" t="s">
        <v>32</v>
      </c>
      <c r="R98" s="8" t="s">
        <v>32</v>
      </c>
      <c r="S98" s="8" t="s">
        <v>32</v>
      </c>
      <c r="T98" s="8" t="s">
        <v>32</v>
      </c>
      <c r="U98" s="8" t="s">
        <v>32</v>
      </c>
      <c r="V98" s="8" t="s">
        <v>32</v>
      </c>
      <c r="W98" s="8" t="s">
        <v>34</v>
      </c>
      <c r="X98" s="76" t="s">
        <v>577</v>
      </c>
      <c r="Y98" s="112" t="s">
        <v>578</v>
      </c>
      <c r="Z98" s="8" t="s">
        <v>32</v>
      </c>
      <c r="AA98" s="8" t="s">
        <v>32</v>
      </c>
      <c r="AB98" s="8" t="s">
        <v>35</v>
      </c>
      <c r="AC98" s="8" t="s">
        <v>35</v>
      </c>
      <c r="AD98" s="113" t="str">
        <f t="shared" si="84"/>
        <v>000096</v>
      </c>
      <c r="AE98" s="113"/>
      <c r="AF98" s="106" t="str">
        <f t="shared" si="85"/>
        <v>Rulling-Hindi /Geometry-[265 x 215]</v>
      </c>
      <c r="AG98" s="106" t="str">
        <f>VLOOKUP(AF98,UFG_Rulling!$C$1:$AD$38,28,FALSE)</f>
        <v>000202</v>
      </c>
      <c r="AH98" s="128" t="str">
        <f t="shared" si="86"/>
        <v>15.000</v>
      </c>
      <c r="AI98" s="114" t="str">
        <f t="shared" si="87"/>
        <v>Writer Sci Manual  Mrp44,58,76  [Title]</v>
      </c>
      <c r="AJ98" s="114" t="str">
        <f>VLOOKUP(AI98,UFG_Title!$C$1:$AD$49,28,FALSE)</f>
        <v>000284</v>
      </c>
      <c r="AK98" s="107" t="str">
        <f t="shared" si="88"/>
        <v>0.250</v>
      </c>
      <c r="AL98" s="122" t="str">
        <f t="shared" si="118"/>
        <v>Practical -[265 x 215]</v>
      </c>
      <c r="AM98" s="122" t="str">
        <f>IF(AV98&lt;&gt;"",VLOOKUP(AL98,UFG_Index!$C$1:$AD$17,28,FALSE),"")</f>
        <v>000227</v>
      </c>
      <c r="AN98" s="123" t="str">
        <f t="shared" si="89"/>
        <v>2.000</v>
      </c>
      <c r="AO98" s="129" t="str">
        <f t="shared" si="90"/>
        <v>2.000</v>
      </c>
      <c r="AP98" s="13" t="s">
        <v>1169</v>
      </c>
      <c r="AQ98" s="13" t="s">
        <v>1235</v>
      </c>
      <c r="AR98" s="13">
        <v>1000</v>
      </c>
      <c r="AS98" s="21" t="s">
        <v>1243</v>
      </c>
      <c r="AT98" s="13">
        <v>120</v>
      </c>
      <c r="AU98" s="13">
        <v>16</v>
      </c>
      <c r="AV98" s="18" t="s">
        <v>1251</v>
      </c>
      <c r="AW98" s="22" t="s">
        <v>511</v>
      </c>
      <c r="AX98" s="22" t="s">
        <v>470</v>
      </c>
      <c r="AY98" s="13">
        <v>7</v>
      </c>
      <c r="AZ98" s="13">
        <v>35</v>
      </c>
      <c r="BA98" s="13" t="s">
        <v>1246</v>
      </c>
      <c r="BB98" s="21" t="s">
        <v>471</v>
      </c>
      <c r="BC98" s="13" t="s">
        <v>1252</v>
      </c>
      <c r="BD98" s="13">
        <v>350</v>
      </c>
      <c r="BE98" s="14" t="s">
        <v>490</v>
      </c>
      <c r="BF98" s="14">
        <v>4</v>
      </c>
      <c r="BG98" s="15">
        <f t="shared" si="119"/>
        <v>250</v>
      </c>
      <c r="BH98" s="23">
        <f t="shared" si="120"/>
        <v>4.6580625000000001E-2</v>
      </c>
      <c r="BI98" s="13" t="s">
        <v>507</v>
      </c>
      <c r="BJ98" s="139">
        <v>61</v>
      </c>
      <c r="BK98" s="138">
        <v>54</v>
      </c>
      <c r="BL98" s="13">
        <v>44</v>
      </c>
      <c r="BM98" s="21">
        <v>8</v>
      </c>
      <c r="BN98" s="16">
        <f t="shared" si="121"/>
        <v>15</v>
      </c>
      <c r="BO98" s="16">
        <f t="shared" si="122"/>
        <v>0.21740400000000001</v>
      </c>
      <c r="BP98" s="17">
        <f t="shared" si="123"/>
        <v>17000</v>
      </c>
      <c r="BQ98" s="13" t="str">
        <f>VLOOKUP($AP98,[1]Item!$AL$2:$BX$192,BQ$1,FALSE)</f>
        <v>Writer Science Manual  Mrp 44,58,76 P/C/B</v>
      </c>
      <c r="BR98" s="8" t="str">
        <f t="shared" si="91"/>
        <v>54.00X44.00</v>
      </c>
      <c r="BS98" s="8" t="str">
        <f t="shared" si="92"/>
        <v>Rulling-Hindi /Geometry-[265 x 215]</v>
      </c>
      <c r="BT98" s="8" t="str">
        <f t="shared" si="93"/>
        <v>Practical -[265 x 215]</v>
      </c>
      <c r="BU98" s="76" t="s">
        <v>715</v>
      </c>
      <c r="BV98" s="109">
        <f t="shared" si="94"/>
        <v>2</v>
      </c>
      <c r="BW98" s="115" t="str">
        <f t="shared" si="76"/>
        <v>Amlai-61gsm-21.26in-(54.00cm)-Reel-White</v>
      </c>
      <c r="BX98" s="115" t="str">
        <f t="shared" si="77"/>
        <v>Amlai-61gsm-21.26in-(54.00cm)-Reel-White</v>
      </c>
      <c r="BY98" s="8" t="s">
        <v>541</v>
      </c>
      <c r="BZ98" s="8" t="s">
        <v>540</v>
      </c>
      <c r="CA98" s="115">
        <f t="shared" si="95"/>
        <v>44</v>
      </c>
      <c r="CB98" s="115">
        <f t="shared" si="96"/>
        <v>54</v>
      </c>
      <c r="CC98" s="115">
        <f t="shared" si="97"/>
        <v>17.32</v>
      </c>
      <c r="CD98" s="115">
        <f t="shared" si="98"/>
        <v>21.26</v>
      </c>
      <c r="CE98" s="5" t="s">
        <v>83</v>
      </c>
      <c r="CF98" s="8">
        <f t="shared" si="99"/>
        <v>61</v>
      </c>
      <c r="CG98" s="98" t="str">
        <f t="shared" si="100"/>
        <v>Amlai</v>
      </c>
      <c r="CH98" s="99" t="str">
        <f>VLOOKUP(CG98,PaperMaster!$AA$1:$AB$10,2,FALSE)</f>
        <v>White</v>
      </c>
      <c r="CI98" s="115">
        <f t="shared" si="78"/>
        <v>7.2460000000000004</v>
      </c>
      <c r="CJ98" s="115">
        <f t="shared" si="79"/>
        <v>7</v>
      </c>
      <c r="CK98" s="99">
        <v>70</v>
      </c>
      <c r="CL98" s="115" t="s">
        <v>76</v>
      </c>
      <c r="CM98" s="115">
        <v>1.35</v>
      </c>
      <c r="CN98" s="99" t="s">
        <v>576</v>
      </c>
      <c r="CO98" s="116" t="s">
        <v>577</v>
      </c>
      <c r="CP98" s="117" t="s">
        <v>578</v>
      </c>
      <c r="CQ98" s="99" t="s">
        <v>32</v>
      </c>
      <c r="CR98" s="99" t="s">
        <v>32</v>
      </c>
      <c r="CS98" s="99" t="s">
        <v>35</v>
      </c>
      <c r="CT98" s="99" t="s">
        <v>35</v>
      </c>
      <c r="CU98" s="8" t="s">
        <v>73</v>
      </c>
      <c r="CV98" s="8"/>
      <c r="CW98" s="8"/>
      <c r="CX98" s="8" t="str">
        <f t="shared" si="101"/>
        <v>*11111</v>
      </c>
      <c r="CY98" s="8" t="str">
        <f t="shared" si="102"/>
        <v>*06016</v>
      </c>
      <c r="CZ98" s="8" t="str">
        <f>VLOOKUP(BW98,PaperMaster!$AD$2:$BB$200,25,FALSE)</f>
        <v>*00021</v>
      </c>
      <c r="DA98" s="31" t="str">
        <f t="shared" si="103"/>
        <v>*00021</v>
      </c>
      <c r="DB98" s="31" t="str">
        <f t="shared" si="104"/>
        <v>*00011</v>
      </c>
      <c r="DC98" s="119" t="str">
        <f>VLOOKUP(AI98,UFG_Title!$C$3:$AD$49,28,FALSE)</f>
        <v>000284</v>
      </c>
      <c r="DD98" s="119"/>
      <c r="DE98" s="115" t="str">
        <f t="shared" si="105"/>
        <v>Board-350gsm-23.03X35.83in²-(58.50X91.00cm²)-18.633kg-SBS</v>
      </c>
      <c r="DF98" s="115" t="str">
        <f t="shared" si="106"/>
        <v>Board-350gsm-23.03X35.83in²-(58.50X91.00cm²)-18.633kg-SBS</v>
      </c>
      <c r="DG98" s="8" t="s">
        <v>1128</v>
      </c>
      <c r="DH98" s="8" t="str">
        <f t="shared" si="107"/>
        <v>B</v>
      </c>
      <c r="DI98" s="115">
        <f t="shared" si="108"/>
        <v>58.5</v>
      </c>
      <c r="DJ98" s="115">
        <f t="shared" si="109"/>
        <v>91</v>
      </c>
      <c r="DK98" s="115">
        <f t="shared" si="110"/>
        <v>23.03</v>
      </c>
      <c r="DL98" s="115">
        <f t="shared" si="111"/>
        <v>35.83</v>
      </c>
      <c r="DM98" s="5" t="s">
        <v>58</v>
      </c>
      <c r="DN98" s="8">
        <f t="shared" si="112"/>
        <v>350</v>
      </c>
      <c r="DO98" s="134" t="str">
        <f t="shared" si="113"/>
        <v>Board</v>
      </c>
      <c r="DP98" s="99" t="str">
        <f t="shared" si="114"/>
        <v>SBS</v>
      </c>
      <c r="DQ98" s="115">
        <f t="shared" si="115"/>
        <v>18.632999999999999</v>
      </c>
      <c r="DR98" s="115">
        <f t="shared" si="116"/>
        <v>3</v>
      </c>
      <c r="DS98" s="99">
        <v>70</v>
      </c>
      <c r="DT98" s="115" t="s">
        <v>76</v>
      </c>
      <c r="DU98" s="115">
        <v>1.35</v>
      </c>
      <c r="DV98" s="99" t="s">
        <v>576</v>
      </c>
      <c r="DW98" s="116" t="s">
        <v>577</v>
      </c>
      <c r="DX98" s="117" t="s">
        <v>578</v>
      </c>
      <c r="DY98" s="99" t="s">
        <v>32</v>
      </c>
      <c r="DZ98" s="99" t="s">
        <v>32</v>
      </c>
      <c r="EA98" s="99" t="s">
        <v>35</v>
      </c>
      <c r="EB98" s="99" t="s">
        <v>35</v>
      </c>
      <c r="EC98" t="str">
        <f>VLOOKUP(DE98,PaperMaster!$BH$3:$CF$30,25,FALSE)</f>
        <v>*00011</v>
      </c>
      <c r="ED98" s="13" t="str">
        <f>VLOOKUP($AP98,[1]Item!$AL$2:$BX$192,ED$1,FALSE)</f>
        <v>Premium</v>
      </c>
      <c r="EE98">
        <f t="shared" si="117"/>
        <v>52</v>
      </c>
    </row>
    <row r="99" spans="1:135" x14ac:dyDescent="0.25">
      <c r="A99" s="83">
        <f t="shared" si="80"/>
        <v>97</v>
      </c>
      <c r="B99" s="76" t="s">
        <v>716</v>
      </c>
      <c r="C99" s="8" t="str">
        <f t="shared" si="81"/>
        <v>Writer Biology  Mrp  44 [Hindi /Geometry]-52 page</v>
      </c>
      <c r="D99" s="8" t="str">
        <f t="shared" si="82"/>
        <v>Writer Biology  Mrp  44 [Hindi /Geometry]-52 page</v>
      </c>
      <c r="E99" s="8" t="str">
        <f>VLOOKUP(AS99,DefaltMaster!$U$1:$AB$14,8,FALSE)</f>
        <v>*11111</v>
      </c>
      <c r="F99" s="8" t="str">
        <f>VLOOKUP(AX99,DefaltMaster!$H$1:$J$26,3,FALSE)</f>
        <v>*06016</v>
      </c>
      <c r="G99" s="110">
        <v>0</v>
      </c>
      <c r="H99" s="8">
        <v>0</v>
      </c>
      <c r="I99" s="8">
        <v>1097</v>
      </c>
      <c r="J99" s="8"/>
      <c r="K99" s="8" t="str">
        <f>VLOOKUP(AW99,DefaltMaster!$M$1:$N$60,2,FALSE)</f>
        <v>*05033</v>
      </c>
      <c r="L99" s="5" t="s">
        <v>522</v>
      </c>
      <c r="M99" s="8"/>
      <c r="N99" s="111" t="str">
        <f t="shared" si="83"/>
        <v>Writer Biology  Mrp  44 [Hindi /Geometry]-52 page</v>
      </c>
      <c r="O99" s="111" t="s">
        <v>33</v>
      </c>
      <c r="P99" s="8"/>
      <c r="Q99" s="8" t="s">
        <v>32</v>
      </c>
      <c r="R99" s="8" t="s">
        <v>32</v>
      </c>
      <c r="S99" s="8" t="s">
        <v>32</v>
      </c>
      <c r="T99" s="8" t="s">
        <v>32</v>
      </c>
      <c r="U99" s="8" t="s">
        <v>32</v>
      </c>
      <c r="V99" s="8" t="s">
        <v>32</v>
      </c>
      <c r="W99" s="8" t="s">
        <v>34</v>
      </c>
      <c r="X99" s="76" t="s">
        <v>577</v>
      </c>
      <c r="Y99" s="112" t="s">
        <v>578</v>
      </c>
      <c r="Z99" s="8" t="s">
        <v>32</v>
      </c>
      <c r="AA99" s="8" t="s">
        <v>32</v>
      </c>
      <c r="AB99" s="8" t="s">
        <v>35</v>
      </c>
      <c r="AC99" s="8" t="s">
        <v>35</v>
      </c>
      <c r="AD99" s="113" t="str">
        <f t="shared" si="84"/>
        <v>000097</v>
      </c>
      <c r="AE99" s="113"/>
      <c r="AF99" s="106" t="str">
        <f t="shared" si="85"/>
        <v>Rulling-Hindi /Geometry-[265 x 215]</v>
      </c>
      <c r="AG99" s="106" t="str">
        <f>VLOOKUP(AF99,UFG_Rulling!$C$1:$AD$38,28,FALSE)</f>
        <v>000202</v>
      </c>
      <c r="AH99" s="128" t="str">
        <f t="shared" si="86"/>
        <v>6.500</v>
      </c>
      <c r="AI99" s="114" t="str">
        <f t="shared" si="87"/>
        <v>Writer Sci Manual  Mrp44,58,76  [Title]</v>
      </c>
      <c r="AJ99" s="114" t="str">
        <f>VLOOKUP(AI99,UFG_Title!$C$1:$AD$49,28,FALSE)</f>
        <v>000284</v>
      </c>
      <c r="AK99" s="107" t="str">
        <f t="shared" si="88"/>
        <v>0.250</v>
      </c>
      <c r="AL99" s="122" t="str">
        <f t="shared" si="118"/>
        <v>Practical -[265 x 215]</v>
      </c>
      <c r="AM99" s="122" t="str">
        <f>IF(AV99&lt;&gt;"",VLOOKUP(AL99,UFG_Index!$C$1:$AD$17,28,FALSE),"")</f>
        <v>000227</v>
      </c>
      <c r="AN99" s="123" t="str">
        <f t="shared" si="89"/>
        <v>2.000</v>
      </c>
      <c r="AO99" s="129" t="str">
        <f t="shared" si="90"/>
        <v>2.000</v>
      </c>
      <c r="AP99" s="13" t="s">
        <v>1170</v>
      </c>
      <c r="AQ99" s="13" t="s">
        <v>1235</v>
      </c>
      <c r="AR99" s="13">
        <v>1000</v>
      </c>
      <c r="AS99" s="21" t="s">
        <v>1243</v>
      </c>
      <c r="AT99" s="13">
        <v>52</v>
      </c>
      <c r="AU99" s="13">
        <v>16</v>
      </c>
      <c r="AV99" s="18" t="s">
        <v>1251</v>
      </c>
      <c r="AW99" s="22" t="s">
        <v>511</v>
      </c>
      <c r="AX99" s="22" t="s">
        <v>470</v>
      </c>
      <c r="AY99" s="13">
        <v>10</v>
      </c>
      <c r="AZ99" s="13">
        <v>50</v>
      </c>
      <c r="BA99" s="13" t="s">
        <v>1246</v>
      </c>
      <c r="BB99" s="21" t="s">
        <v>471</v>
      </c>
      <c r="BC99" s="13" t="s">
        <v>1252</v>
      </c>
      <c r="BD99" s="13">
        <v>350</v>
      </c>
      <c r="BE99" s="14" t="s">
        <v>490</v>
      </c>
      <c r="BF99" s="14">
        <v>4</v>
      </c>
      <c r="BG99" s="15">
        <f t="shared" si="119"/>
        <v>250</v>
      </c>
      <c r="BH99" s="23">
        <f t="shared" si="120"/>
        <v>4.6580625000000001E-2</v>
      </c>
      <c r="BI99" s="13" t="s">
        <v>507</v>
      </c>
      <c r="BJ99" s="139">
        <v>61</v>
      </c>
      <c r="BK99" s="138">
        <v>54</v>
      </c>
      <c r="BL99" s="13">
        <v>44</v>
      </c>
      <c r="BM99" s="21">
        <v>8</v>
      </c>
      <c r="BN99" s="16">
        <f t="shared" si="121"/>
        <v>6.5</v>
      </c>
      <c r="BO99" s="16">
        <f t="shared" si="122"/>
        <v>9.4208399999999998E-2</v>
      </c>
      <c r="BP99" s="17">
        <f t="shared" si="123"/>
        <v>8500</v>
      </c>
      <c r="BQ99" s="13" t="str">
        <f>VLOOKUP($AP99,[1]Item!$AL$2:$BX$192,BQ$1,FALSE)</f>
        <v>Writer Science Manual  Mrp 44,58,76 P/C/B</v>
      </c>
      <c r="BR99" s="8" t="str">
        <f t="shared" si="91"/>
        <v>54.00X44.00</v>
      </c>
      <c r="BS99" s="8" t="str">
        <f t="shared" si="92"/>
        <v>Rulling-Hindi /Geometry-[265 x 215]</v>
      </c>
      <c r="BT99" s="8" t="str">
        <f t="shared" si="93"/>
        <v>Practical -[265 x 215]</v>
      </c>
      <c r="BU99" s="76" t="s">
        <v>716</v>
      </c>
      <c r="BV99" s="109">
        <f t="shared" si="94"/>
        <v>2</v>
      </c>
      <c r="BW99" s="115" t="str">
        <f t="shared" si="76"/>
        <v>Amlai-61gsm-21.26in-(54.00cm)-Reel-White</v>
      </c>
      <c r="BX99" s="115" t="str">
        <f t="shared" si="77"/>
        <v>Amlai-61gsm-21.26in-(54.00cm)-Reel-White</v>
      </c>
      <c r="BY99" s="8" t="s">
        <v>541</v>
      </c>
      <c r="BZ99" s="8" t="s">
        <v>540</v>
      </c>
      <c r="CA99" s="115">
        <f t="shared" si="95"/>
        <v>44</v>
      </c>
      <c r="CB99" s="115">
        <f t="shared" si="96"/>
        <v>54</v>
      </c>
      <c r="CC99" s="115">
        <f t="shared" si="97"/>
        <v>17.32</v>
      </c>
      <c r="CD99" s="115">
        <f t="shared" si="98"/>
        <v>21.26</v>
      </c>
      <c r="CE99" s="5" t="s">
        <v>83</v>
      </c>
      <c r="CF99" s="8">
        <f t="shared" si="99"/>
        <v>61</v>
      </c>
      <c r="CG99" s="98" t="str">
        <f t="shared" si="100"/>
        <v>Amlai</v>
      </c>
      <c r="CH99" s="99" t="str">
        <f>VLOOKUP(CG99,PaperMaster!$AA$1:$AB$10,2,FALSE)</f>
        <v>White</v>
      </c>
      <c r="CI99" s="115">
        <f t="shared" si="78"/>
        <v>7.2460000000000004</v>
      </c>
      <c r="CJ99" s="115">
        <f t="shared" si="79"/>
        <v>7</v>
      </c>
      <c r="CK99" s="99">
        <v>70</v>
      </c>
      <c r="CL99" s="115" t="s">
        <v>76</v>
      </c>
      <c r="CM99" s="115">
        <v>1.35</v>
      </c>
      <c r="CN99" s="99" t="s">
        <v>576</v>
      </c>
      <c r="CO99" s="116" t="s">
        <v>577</v>
      </c>
      <c r="CP99" s="117" t="s">
        <v>578</v>
      </c>
      <c r="CQ99" s="99" t="s">
        <v>32</v>
      </c>
      <c r="CR99" s="99" t="s">
        <v>32</v>
      </c>
      <c r="CS99" s="99" t="s">
        <v>35</v>
      </c>
      <c r="CT99" s="99" t="s">
        <v>35</v>
      </c>
      <c r="CU99" s="8" t="s">
        <v>73</v>
      </c>
      <c r="CV99" s="8"/>
      <c r="CW99" s="8"/>
      <c r="CX99" s="8" t="str">
        <f t="shared" si="101"/>
        <v>*11111</v>
      </c>
      <c r="CY99" s="8" t="str">
        <f t="shared" si="102"/>
        <v>*06016</v>
      </c>
      <c r="CZ99" s="8" t="str">
        <f>VLOOKUP(BW99,PaperMaster!$AD$2:$BB$200,25,FALSE)</f>
        <v>*00021</v>
      </c>
      <c r="DA99" s="31" t="str">
        <f t="shared" si="103"/>
        <v>*00021</v>
      </c>
      <c r="DB99" s="31" t="str">
        <f t="shared" si="104"/>
        <v>*00011</v>
      </c>
      <c r="DC99" s="119" t="str">
        <f>VLOOKUP(AI99,UFG_Title!$C$3:$AD$49,28,FALSE)</f>
        <v>000284</v>
      </c>
      <c r="DD99" s="119"/>
      <c r="DE99" s="115" t="str">
        <f t="shared" si="105"/>
        <v>Board-350gsm-23.03X35.83in²-(58.50X91.00cm²)-18.633kg-SBS</v>
      </c>
      <c r="DF99" s="115" t="str">
        <f t="shared" si="106"/>
        <v>Board-350gsm-23.03X35.83in²-(58.50X91.00cm²)-18.633kg-SBS</v>
      </c>
      <c r="DG99" s="8" t="s">
        <v>1128</v>
      </c>
      <c r="DH99" s="8" t="str">
        <f t="shared" si="107"/>
        <v>B</v>
      </c>
      <c r="DI99" s="115">
        <f t="shared" si="108"/>
        <v>58.5</v>
      </c>
      <c r="DJ99" s="115">
        <f t="shared" si="109"/>
        <v>91</v>
      </c>
      <c r="DK99" s="115">
        <f t="shared" si="110"/>
        <v>23.03</v>
      </c>
      <c r="DL99" s="115">
        <f t="shared" si="111"/>
        <v>35.83</v>
      </c>
      <c r="DM99" s="5" t="s">
        <v>58</v>
      </c>
      <c r="DN99" s="8">
        <f t="shared" si="112"/>
        <v>350</v>
      </c>
      <c r="DO99" s="134" t="str">
        <f t="shared" si="113"/>
        <v>Board</v>
      </c>
      <c r="DP99" s="99" t="str">
        <f t="shared" si="114"/>
        <v>SBS</v>
      </c>
      <c r="DQ99" s="115">
        <f t="shared" si="115"/>
        <v>18.632999999999999</v>
      </c>
      <c r="DR99" s="115">
        <f t="shared" si="116"/>
        <v>3</v>
      </c>
      <c r="DS99" s="99">
        <v>70</v>
      </c>
      <c r="DT99" s="115" t="s">
        <v>76</v>
      </c>
      <c r="DU99" s="115">
        <v>1.35</v>
      </c>
      <c r="DV99" s="99" t="s">
        <v>576</v>
      </c>
      <c r="DW99" s="116" t="s">
        <v>577</v>
      </c>
      <c r="DX99" s="117" t="s">
        <v>578</v>
      </c>
      <c r="DY99" s="99" t="s">
        <v>32</v>
      </c>
      <c r="DZ99" s="99" t="s">
        <v>32</v>
      </c>
      <c r="EA99" s="99" t="s">
        <v>35</v>
      </c>
      <c r="EB99" s="99" t="s">
        <v>35</v>
      </c>
      <c r="EC99" t="str">
        <f>VLOOKUP(DE99,PaperMaster!$BH$3:$CF$30,25,FALSE)</f>
        <v>*00011</v>
      </c>
      <c r="ED99" s="13" t="str">
        <f>VLOOKUP($AP99,[1]Item!$AL$2:$BX$192,ED$1,FALSE)</f>
        <v>Premium</v>
      </c>
      <c r="EE99">
        <f t="shared" si="117"/>
        <v>49</v>
      </c>
    </row>
    <row r="100" spans="1:135" x14ac:dyDescent="0.25">
      <c r="A100" s="83">
        <f t="shared" si="80"/>
        <v>98</v>
      </c>
      <c r="B100" s="76" t="s">
        <v>717</v>
      </c>
      <c r="C100" s="8" t="str">
        <f t="shared" si="81"/>
        <v>Writer Biology  Mrp 58, [Hindi /Geometry]-80 page</v>
      </c>
      <c r="D100" s="8" t="str">
        <f t="shared" si="82"/>
        <v>Writer Biology  Mrp 58, [Hindi /Geometry]-80 page</v>
      </c>
      <c r="E100" s="8" t="str">
        <f>VLOOKUP(AS100,DefaltMaster!$U$1:$AB$14,8,FALSE)</f>
        <v>*11111</v>
      </c>
      <c r="F100" s="8" t="str">
        <f>VLOOKUP(AX100,DefaltMaster!$H$1:$J$26,3,FALSE)</f>
        <v>*06016</v>
      </c>
      <c r="G100" s="110">
        <v>0</v>
      </c>
      <c r="H100" s="8">
        <v>0</v>
      </c>
      <c r="I100" s="8">
        <v>1098</v>
      </c>
      <c r="J100" s="8"/>
      <c r="K100" s="8" t="str">
        <f>VLOOKUP(AW100,DefaltMaster!$M$1:$N$60,2,FALSE)</f>
        <v>*05033</v>
      </c>
      <c r="L100" s="5" t="s">
        <v>522</v>
      </c>
      <c r="M100" s="8"/>
      <c r="N100" s="111" t="str">
        <f t="shared" si="83"/>
        <v>Writer Biology  Mrp 58, [Hindi /Geometry]-80 page</v>
      </c>
      <c r="O100" s="111" t="s">
        <v>33</v>
      </c>
      <c r="P100" s="8"/>
      <c r="Q100" s="8" t="s">
        <v>32</v>
      </c>
      <c r="R100" s="8" t="s">
        <v>32</v>
      </c>
      <c r="S100" s="8" t="s">
        <v>32</v>
      </c>
      <c r="T100" s="8" t="s">
        <v>32</v>
      </c>
      <c r="U100" s="8" t="s">
        <v>32</v>
      </c>
      <c r="V100" s="8" t="s">
        <v>32</v>
      </c>
      <c r="W100" s="8" t="s">
        <v>34</v>
      </c>
      <c r="X100" s="76" t="s">
        <v>577</v>
      </c>
      <c r="Y100" s="112" t="s">
        <v>578</v>
      </c>
      <c r="Z100" s="8" t="s">
        <v>32</v>
      </c>
      <c r="AA100" s="8" t="s">
        <v>32</v>
      </c>
      <c r="AB100" s="8" t="s">
        <v>35</v>
      </c>
      <c r="AC100" s="8" t="s">
        <v>35</v>
      </c>
      <c r="AD100" s="113" t="str">
        <f t="shared" si="84"/>
        <v>000098</v>
      </c>
      <c r="AE100" s="113"/>
      <c r="AF100" s="106" t="str">
        <f t="shared" si="85"/>
        <v>Rulling-Hindi /Geometry-[265 x 215]</v>
      </c>
      <c r="AG100" s="106" t="str">
        <f>VLOOKUP(AF100,UFG_Rulling!$C$1:$AD$38,28,FALSE)</f>
        <v>000202</v>
      </c>
      <c r="AH100" s="128" t="str">
        <f t="shared" si="86"/>
        <v>10.000</v>
      </c>
      <c r="AI100" s="114" t="str">
        <f t="shared" si="87"/>
        <v>Writer Sci Manual  Mrp44,58,76  [Title]</v>
      </c>
      <c r="AJ100" s="114" t="str">
        <f>VLOOKUP(AI100,UFG_Title!$C$1:$AD$49,28,FALSE)</f>
        <v>000284</v>
      </c>
      <c r="AK100" s="107" t="str">
        <f t="shared" si="88"/>
        <v>0.250</v>
      </c>
      <c r="AL100" s="122" t="str">
        <f t="shared" si="118"/>
        <v>Practical -[265 x 215]</v>
      </c>
      <c r="AM100" s="122" t="str">
        <f>IF(AV100&lt;&gt;"",VLOOKUP(AL100,UFG_Index!$C$1:$AD$17,28,FALSE),"")</f>
        <v>000227</v>
      </c>
      <c r="AN100" s="123" t="str">
        <f t="shared" si="89"/>
        <v>2.000</v>
      </c>
      <c r="AO100" s="129" t="str">
        <f t="shared" si="90"/>
        <v>2.000</v>
      </c>
      <c r="AP100" s="13" t="s">
        <v>1171</v>
      </c>
      <c r="AQ100" s="13" t="s">
        <v>1235</v>
      </c>
      <c r="AR100" s="13">
        <v>1000</v>
      </c>
      <c r="AS100" s="21" t="s">
        <v>1243</v>
      </c>
      <c r="AT100" s="13">
        <v>80</v>
      </c>
      <c r="AU100" s="13">
        <v>16</v>
      </c>
      <c r="AV100" s="18" t="s">
        <v>1251</v>
      </c>
      <c r="AW100" s="22" t="s">
        <v>511</v>
      </c>
      <c r="AX100" s="22" t="s">
        <v>470</v>
      </c>
      <c r="AY100" s="13">
        <v>8</v>
      </c>
      <c r="AZ100" s="13">
        <v>40</v>
      </c>
      <c r="BA100" s="13" t="s">
        <v>1246</v>
      </c>
      <c r="BB100" s="21" t="s">
        <v>471</v>
      </c>
      <c r="BC100" s="13" t="s">
        <v>1252</v>
      </c>
      <c r="BD100" s="13">
        <v>350</v>
      </c>
      <c r="BE100" s="14" t="s">
        <v>490</v>
      </c>
      <c r="BF100" s="14">
        <v>4</v>
      </c>
      <c r="BG100" s="15">
        <f t="shared" si="119"/>
        <v>250</v>
      </c>
      <c r="BH100" s="23">
        <f t="shared" si="120"/>
        <v>4.6580625000000001E-2</v>
      </c>
      <c r="BI100" s="13" t="s">
        <v>507</v>
      </c>
      <c r="BJ100" s="139">
        <v>61</v>
      </c>
      <c r="BK100" s="138">
        <v>54</v>
      </c>
      <c r="BL100" s="13">
        <v>44</v>
      </c>
      <c r="BM100" s="21">
        <v>8</v>
      </c>
      <c r="BN100" s="16">
        <f t="shared" si="121"/>
        <v>10</v>
      </c>
      <c r="BO100" s="16">
        <f t="shared" si="122"/>
        <v>0.14493600000000001</v>
      </c>
      <c r="BP100" s="17">
        <f t="shared" si="123"/>
        <v>12000</v>
      </c>
      <c r="BQ100" s="13" t="str">
        <f>VLOOKUP($AP100,[1]Item!$AL$2:$BX$192,BQ$1,FALSE)</f>
        <v>Writer Science Manual  Mrp 44,58,76 P/C/B</v>
      </c>
      <c r="BR100" s="8" t="str">
        <f t="shared" si="91"/>
        <v>54.00X44.00</v>
      </c>
      <c r="BS100" s="8" t="str">
        <f t="shared" si="92"/>
        <v>Rulling-Hindi /Geometry-[265 x 215]</v>
      </c>
      <c r="BT100" s="8" t="str">
        <f t="shared" si="93"/>
        <v>Practical -[265 x 215]</v>
      </c>
      <c r="BU100" s="76" t="s">
        <v>717</v>
      </c>
      <c r="BV100" s="109">
        <f t="shared" si="94"/>
        <v>2</v>
      </c>
      <c r="BW100" s="115" t="str">
        <f t="shared" si="76"/>
        <v>Amlai-61gsm-21.26in-(54.00cm)-Reel-White</v>
      </c>
      <c r="BX100" s="115" t="str">
        <f t="shared" si="77"/>
        <v>Amlai-61gsm-21.26in-(54.00cm)-Reel-White</v>
      </c>
      <c r="BY100" s="8" t="s">
        <v>541</v>
      </c>
      <c r="BZ100" s="8" t="s">
        <v>540</v>
      </c>
      <c r="CA100" s="115">
        <f t="shared" si="95"/>
        <v>44</v>
      </c>
      <c r="CB100" s="115">
        <f t="shared" si="96"/>
        <v>54</v>
      </c>
      <c r="CC100" s="115">
        <f t="shared" si="97"/>
        <v>17.32</v>
      </c>
      <c r="CD100" s="115">
        <f t="shared" si="98"/>
        <v>21.26</v>
      </c>
      <c r="CE100" s="5" t="s">
        <v>83</v>
      </c>
      <c r="CF100" s="8">
        <f t="shared" si="99"/>
        <v>61</v>
      </c>
      <c r="CG100" s="98" t="str">
        <f t="shared" si="100"/>
        <v>Amlai</v>
      </c>
      <c r="CH100" s="99" t="str">
        <f>VLOOKUP(CG100,PaperMaster!$AA$1:$AB$10,2,FALSE)</f>
        <v>White</v>
      </c>
      <c r="CI100" s="115">
        <f t="shared" si="78"/>
        <v>7.2460000000000004</v>
      </c>
      <c r="CJ100" s="115">
        <f t="shared" si="79"/>
        <v>7</v>
      </c>
      <c r="CK100" s="99">
        <v>70</v>
      </c>
      <c r="CL100" s="115" t="s">
        <v>76</v>
      </c>
      <c r="CM100" s="115">
        <v>1.35</v>
      </c>
      <c r="CN100" s="99" t="s">
        <v>576</v>
      </c>
      <c r="CO100" s="116" t="s">
        <v>577</v>
      </c>
      <c r="CP100" s="117" t="s">
        <v>578</v>
      </c>
      <c r="CQ100" s="99" t="s">
        <v>32</v>
      </c>
      <c r="CR100" s="99" t="s">
        <v>32</v>
      </c>
      <c r="CS100" s="99" t="s">
        <v>35</v>
      </c>
      <c r="CT100" s="99" t="s">
        <v>35</v>
      </c>
      <c r="CU100" s="8" t="s">
        <v>73</v>
      </c>
      <c r="CV100" s="8"/>
      <c r="CW100" s="8"/>
      <c r="CX100" s="8" t="str">
        <f t="shared" si="101"/>
        <v>*11111</v>
      </c>
      <c r="CY100" s="8" t="str">
        <f t="shared" si="102"/>
        <v>*06016</v>
      </c>
      <c r="CZ100" s="8" t="str">
        <f>VLOOKUP(BW100,PaperMaster!$AD$2:$BB$200,25,FALSE)</f>
        <v>*00021</v>
      </c>
      <c r="DA100" s="31" t="str">
        <f t="shared" si="103"/>
        <v>*00021</v>
      </c>
      <c r="DB100" s="31" t="str">
        <f t="shared" si="104"/>
        <v>*00011</v>
      </c>
      <c r="DC100" s="119" t="str">
        <f>VLOOKUP(AI100,UFG_Title!$C$3:$AD$49,28,FALSE)</f>
        <v>000284</v>
      </c>
      <c r="DD100" s="119"/>
      <c r="DE100" s="115" t="str">
        <f t="shared" si="105"/>
        <v>Board-350gsm-23.03X35.83in²-(58.50X91.00cm²)-18.633kg-SBS</v>
      </c>
      <c r="DF100" s="115" t="str">
        <f t="shared" si="106"/>
        <v>Board-350gsm-23.03X35.83in²-(58.50X91.00cm²)-18.633kg-SBS</v>
      </c>
      <c r="DG100" s="8" t="s">
        <v>1128</v>
      </c>
      <c r="DH100" s="8" t="str">
        <f t="shared" si="107"/>
        <v>B</v>
      </c>
      <c r="DI100" s="115">
        <f t="shared" si="108"/>
        <v>58.5</v>
      </c>
      <c r="DJ100" s="115">
        <f t="shared" si="109"/>
        <v>91</v>
      </c>
      <c r="DK100" s="115">
        <f t="shared" si="110"/>
        <v>23.03</v>
      </c>
      <c r="DL100" s="115">
        <f t="shared" si="111"/>
        <v>35.83</v>
      </c>
      <c r="DM100" s="5" t="s">
        <v>58</v>
      </c>
      <c r="DN100" s="8">
        <f t="shared" si="112"/>
        <v>350</v>
      </c>
      <c r="DO100" s="134" t="str">
        <f t="shared" si="113"/>
        <v>Board</v>
      </c>
      <c r="DP100" s="99" t="str">
        <f t="shared" si="114"/>
        <v>SBS</v>
      </c>
      <c r="DQ100" s="115">
        <f t="shared" si="115"/>
        <v>18.632999999999999</v>
      </c>
      <c r="DR100" s="115">
        <f t="shared" si="116"/>
        <v>3</v>
      </c>
      <c r="DS100" s="99">
        <v>70</v>
      </c>
      <c r="DT100" s="115" t="s">
        <v>76</v>
      </c>
      <c r="DU100" s="115">
        <v>1.35</v>
      </c>
      <c r="DV100" s="99" t="s">
        <v>576</v>
      </c>
      <c r="DW100" s="116" t="s">
        <v>577</v>
      </c>
      <c r="DX100" s="117" t="s">
        <v>578</v>
      </c>
      <c r="DY100" s="99" t="s">
        <v>32</v>
      </c>
      <c r="DZ100" s="99" t="s">
        <v>32</v>
      </c>
      <c r="EA100" s="99" t="s">
        <v>35</v>
      </c>
      <c r="EB100" s="99" t="s">
        <v>35</v>
      </c>
      <c r="EC100" t="str">
        <f>VLOOKUP(DE100,PaperMaster!$BH$3:$CF$30,25,FALSE)</f>
        <v>*00011</v>
      </c>
      <c r="ED100" s="13" t="str">
        <f>VLOOKUP($AP100,[1]Item!$AL$2:$BX$192,ED$1,FALSE)</f>
        <v>Premium</v>
      </c>
      <c r="EE100">
        <f t="shared" si="117"/>
        <v>49</v>
      </c>
    </row>
    <row r="101" spans="1:135" x14ac:dyDescent="0.25">
      <c r="A101" s="83">
        <f t="shared" si="80"/>
        <v>99</v>
      </c>
      <c r="B101" s="76" t="s">
        <v>718</v>
      </c>
      <c r="C101" s="8" t="str">
        <f t="shared" si="81"/>
        <v>Writer Biology  Mrp  76  [Hindi /Geometry]-120 page</v>
      </c>
      <c r="D101" s="8" t="str">
        <f t="shared" si="82"/>
        <v>Writer Biology  Mrp  76  [Hindi /Geometry]-120 page</v>
      </c>
      <c r="E101" s="8" t="str">
        <f>VLOOKUP(AS101,DefaltMaster!$U$1:$AB$14,8,FALSE)</f>
        <v>*11111</v>
      </c>
      <c r="F101" s="8" t="str">
        <f>VLOOKUP(AX101,DefaltMaster!$H$1:$J$26,3,FALSE)</f>
        <v>*06016</v>
      </c>
      <c r="G101" s="110">
        <v>0</v>
      </c>
      <c r="H101" s="8">
        <v>0</v>
      </c>
      <c r="I101" s="8">
        <v>1099</v>
      </c>
      <c r="J101" s="8"/>
      <c r="K101" s="8" t="str">
        <f>VLOOKUP(AW101,DefaltMaster!$M$1:$N$60,2,FALSE)</f>
        <v>*05033</v>
      </c>
      <c r="L101" s="5" t="s">
        <v>522</v>
      </c>
      <c r="M101" s="8"/>
      <c r="N101" s="111" t="str">
        <f t="shared" si="83"/>
        <v>Writer Biology  Mrp  76  [Hindi /Geometry]-120 page</v>
      </c>
      <c r="O101" s="111" t="s">
        <v>33</v>
      </c>
      <c r="P101" s="8"/>
      <c r="Q101" s="8" t="s">
        <v>32</v>
      </c>
      <c r="R101" s="8" t="s">
        <v>32</v>
      </c>
      <c r="S101" s="8" t="s">
        <v>32</v>
      </c>
      <c r="T101" s="8" t="s">
        <v>32</v>
      </c>
      <c r="U101" s="8" t="s">
        <v>32</v>
      </c>
      <c r="V101" s="8" t="s">
        <v>32</v>
      </c>
      <c r="W101" s="8" t="s">
        <v>34</v>
      </c>
      <c r="X101" s="76" t="s">
        <v>577</v>
      </c>
      <c r="Y101" s="112" t="s">
        <v>578</v>
      </c>
      <c r="Z101" s="8" t="s">
        <v>32</v>
      </c>
      <c r="AA101" s="8" t="s">
        <v>32</v>
      </c>
      <c r="AB101" s="8" t="s">
        <v>35</v>
      </c>
      <c r="AC101" s="8" t="s">
        <v>35</v>
      </c>
      <c r="AD101" s="113" t="str">
        <f t="shared" si="84"/>
        <v>000099</v>
      </c>
      <c r="AE101" s="113"/>
      <c r="AF101" s="106" t="str">
        <f t="shared" si="85"/>
        <v>Rulling-Hindi /Geometry-[265 x 215]</v>
      </c>
      <c r="AG101" s="106" t="str">
        <f>VLOOKUP(AF101,UFG_Rulling!$C$1:$AD$38,28,FALSE)</f>
        <v>000202</v>
      </c>
      <c r="AH101" s="128" t="str">
        <f t="shared" si="86"/>
        <v>15.000</v>
      </c>
      <c r="AI101" s="114" t="str">
        <f t="shared" si="87"/>
        <v>Writer Sci Manual  Mrp44,58,76  [Title]</v>
      </c>
      <c r="AJ101" s="114" t="str">
        <f>VLOOKUP(AI101,UFG_Title!$C$1:$AD$49,28,FALSE)</f>
        <v>000284</v>
      </c>
      <c r="AK101" s="107" t="str">
        <f t="shared" si="88"/>
        <v>0.250</v>
      </c>
      <c r="AL101" s="122" t="str">
        <f t="shared" si="118"/>
        <v>Practical -[265 x 215]</v>
      </c>
      <c r="AM101" s="122" t="str">
        <f>IF(AV101&lt;&gt;"",VLOOKUP(AL101,UFG_Index!$C$1:$AD$17,28,FALSE),"")</f>
        <v>000227</v>
      </c>
      <c r="AN101" s="123" t="str">
        <f t="shared" si="89"/>
        <v>2.000</v>
      </c>
      <c r="AO101" s="129" t="str">
        <f t="shared" si="90"/>
        <v>2.000</v>
      </c>
      <c r="AP101" s="13" t="s">
        <v>1172</v>
      </c>
      <c r="AQ101" s="13" t="s">
        <v>1235</v>
      </c>
      <c r="AR101" s="13">
        <v>1000</v>
      </c>
      <c r="AS101" s="21" t="s">
        <v>1243</v>
      </c>
      <c r="AT101" s="13">
        <v>120</v>
      </c>
      <c r="AU101" s="13">
        <v>16</v>
      </c>
      <c r="AV101" s="18" t="s">
        <v>1251</v>
      </c>
      <c r="AW101" s="22" t="s">
        <v>511</v>
      </c>
      <c r="AX101" s="22" t="s">
        <v>470</v>
      </c>
      <c r="AY101" s="13">
        <v>7</v>
      </c>
      <c r="AZ101" s="13">
        <v>35</v>
      </c>
      <c r="BA101" s="13" t="s">
        <v>1246</v>
      </c>
      <c r="BB101" s="21" t="s">
        <v>471</v>
      </c>
      <c r="BC101" s="13" t="s">
        <v>1252</v>
      </c>
      <c r="BD101" s="13">
        <v>350</v>
      </c>
      <c r="BE101" s="14" t="s">
        <v>490</v>
      </c>
      <c r="BF101" s="14">
        <v>4</v>
      </c>
      <c r="BG101" s="15">
        <f t="shared" si="119"/>
        <v>250</v>
      </c>
      <c r="BH101" s="23">
        <f t="shared" si="120"/>
        <v>4.6580625000000001E-2</v>
      </c>
      <c r="BI101" s="13" t="s">
        <v>507</v>
      </c>
      <c r="BJ101" s="139">
        <v>61</v>
      </c>
      <c r="BK101" s="138">
        <v>54</v>
      </c>
      <c r="BL101" s="13">
        <v>44</v>
      </c>
      <c r="BM101" s="21">
        <v>8</v>
      </c>
      <c r="BN101" s="16">
        <f t="shared" si="121"/>
        <v>15</v>
      </c>
      <c r="BO101" s="16">
        <f t="shared" si="122"/>
        <v>0.21740400000000001</v>
      </c>
      <c r="BP101" s="17">
        <f t="shared" si="123"/>
        <v>17000</v>
      </c>
      <c r="BQ101" s="13" t="str">
        <f>VLOOKUP($AP101,[1]Item!$AL$2:$BX$192,BQ$1,FALSE)</f>
        <v>Writer Science Manual  Mrp 44,58,76 P/C/B</v>
      </c>
      <c r="BR101" s="8" t="str">
        <f t="shared" si="91"/>
        <v>54.00X44.00</v>
      </c>
      <c r="BS101" s="8" t="str">
        <f t="shared" si="92"/>
        <v>Rulling-Hindi /Geometry-[265 x 215]</v>
      </c>
      <c r="BT101" s="8" t="str">
        <f t="shared" si="93"/>
        <v>Practical -[265 x 215]</v>
      </c>
      <c r="BU101" s="76" t="s">
        <v>718</v>
      </c>
      <c r="BV101" s="109">
        <f t="shared" si="94"/>
        <v>2</v>
      </c>
      <c r="BW101" s="115" t="str">
        <f t="shared" si="76"/>
        <v>Amlai-61gsm-21.26in-(54.00cm)-Reel-White</v>
      </c>
      <c r="BX101" s="115" t="str">
        <f t="shared" si="77"/>
        <v>Amlai-61gsm-21.26in-(54.00cm)-Reel-White</v>
      </c>
      <c r="BY101" s="8" t="s">
        <v>541</v>
      </c>
      <c r="BZ101" s="8" t="s">
        <v>540</v>
      </c>
      <c r="CA101" s="115">
        <f t="shared" si="95"/>
        <v>44</v>
      </c>
      <c r="CB101" s="115">
        <f t="shared" si="96"/>
        <v>54</v>
      </c>
      <c r="CC101" s="115">
        <f t="shared" si="97"/>
        <v>17.32</v>
      </c>
      <c r="CD101" s="115">
        <f t="shared" si="98"/>
        <v>21.26</v>
      </c>
      <c r="CE101" s="5" t="s">
        <v>83</v>
      </c>
      <c r="CF101" s="8">
        <f t="shared" si="99"/>
        <v>61</v>
      </c>
      <c r="CG101" s="98" t="str">
        <f t="shared" si="100"/>
        <v>Amlai</v>
      </c>
      <c r="CH101" s="99" t="str">
        <f>VLOOKUP(CG101,PaperMaster!$AA$1:$AB$10,2,FALSE)</f>
        <v>White</v>
      </c>
      <c r="CI101" s="115">
        <f t="shared" si="78"/>
        <v>7.2460000000000004</v>
      </c>
      <c r="CJ101" s="115">
        <f t="shared" si="79"/>
        <v>7</v>
      </c>
      <c r="CK101" s="99">
        <v>70</v>
      </c>
      <c r="CL101" s="115" t="s">
        <v>76</v>
      </c>
      <c r="CM101" s="115">
        <v>1.35</v>
      </c>
      <c r="CN101" s="99" t="s">
        <v>576</v>
      </c>
      <c r="CO101" s="116" t="s">
        <v>577</v>
      </c>
      <c r="CP101" s="117" t="s">
        <v>578</v>
      </c>
      <c r="CQ101" s="99" t="s">
        <v>32</v>
      </c>
      <c r="CR101" s="99" t="s">
        <v>32</v>
      </c>
      <c r="CS101" s="99" t="s">
        <v>35</v>
      </c>
      <c r="CT101" s="99" t="s">
        <v>35</v>
      </c>
      <c r="CU101" s="8" t="s">
        <v>73</v>
      </c>
      <c r="CV101" s="8"/>
      <c r="CW101" s="8"/>
      <c r="CX101" s="8" t="str">
        <f t="shared" si="101"/>
        <v>*11111</v>
      </c>
      <c r="CY101" s="8" t="str">
        <f t="shared" si="102"/>
        <v>*06016</v>
      </c>
      <c r="CZ101" s="8" t="str">
        <f>VLOOKUP(BW101,PaperMaster!$AD$2:$BB$200,25,FALSE)</f>
        <v>*00021</v>
      </c>
      <c r="DA101" s="31" t="str">
        <f t="shared" si="103"/>
        <v>*00021</v>
      </c>
      <c r="DB101" s="31" t="str">
        <f t="shared" si="104"/>
        <v>*00011</v>
      </c>
      <c r="DC101" s="119" t="str">
        <f>VLOOKUP(AI101,UFG_Title!$C$3:$AD$49,28,FALSE)</f>
        <v>000284</v>
      </c>
      <c r="DD101" s="119"/>
      <c r="DE101" s="115" t="str">
        <f t="shared" si="105"/>
        <v>Board-350gsm-23.03X35.83in²-(58.50X91.00cm²)-18.633kg-SBS</v>
      </c>
      <c r="DF101" s="115" t="str">
        <f t="shared" si="106"/>
        <v>Board-350gsm-23.03X35.83in²-(58.50X91.00cm²)-18.633kg-SBS</v>
      </c>
      <c r="DG101" s="8" t="s">
        <v>1128</v>
      </c>
      <c r="DH101" s="8" t="str">
        <f t="shared" si="107"/>
        <v>B</v>
      </c>
      <c r="DI101" s="115">
        <f t="shared" si="108"/>
        <v>58.5</v>
      </c>
      <c r="DJ101" s="115">
        <f t="shared" si="109"/>
        <v>91</v>
      </c>
      <c r="DK101" s="115">
        <f t="shared" si="110"/>
        <v>23.03</v>
      </c>
      <c r="DL101" s="115">
        <f t="shared" si="111"/>
        <v>35.83</v>
      </c>
      <c r="DM101" s="5" t="s">
        <v>58</v>
      </c>
      <c r="DN101" s="8">
        <f t="shared" si="112"/>
        <v>350</v>
      </c>
      <c r="DO101" s="134" t="str">
        <f t="shared" si="113"/>
        <v>Board</v>
      </c>
      <c r="DP101" s="99" t="str">
        <f t="shared" si="114"/>
        <v>SBS</v>
      </c>
      <c r="DQ101" s="115">
        <f t="shared" si="115"/>
        <v>18.632999999999999</v>
      </c>
      <c r="DR101" s="115">
        <f t="shared" si="116"/>
        <v>3</v>
      </c>
      <c r="DS101" s="99">
        <v>70</v>
      </c>
      <c r="DT101" s="115" t="s">
        <v>76</v>
      </c>
      <c r="DU101" s="115">
        <v>1.35</v>
      </c>
      <c r="DV101" s="99" t="s">
        <v>576</v>
      </c>
      <c r="DW101" s="116" t="s">
        <v>577</v>
      </c>
      <c r="DX101" s="117" t="s">
        <v>578</v>
      </c>
      <c r="DY101" s="99" t="s">
        <v>32</v>
      </c>
      <c r="DZ101" s="99" t="s">
        <v>32</v>
      </c>
      <c r="EA101" s="99" t="s">
        <v>35</v>
      </c>
      <c r="EB101" s="99" t="s">
        <v>35</v>
      </c>
      <c r="EC101" t="str">
        <f>VLOOKUP(DE101,PaperMaster!$BH$3:$CF$30,25,FALSE)</f>
        <v>*00011</v>
      </c>
      <c r="ED101" s="13" t="str">
        <f>VLOOKUP($AP101,[1]Item!$AL$2:$BX$192,ED$1,FALSE)</f>
        <v>Premium</v>
      </c>
      <c r="EE101">
        <f t="shared" si="117"/>
        <v>51</v>
      </c>
    </row>
    <row r="102" spans="1:135" x14ac:dyDescent="0.25">
      <c r="A102" s="83">
        <f t="shared" si="80"/>
        <v>100</v>
      </c>
      <c r="B102" s="76" t="s">
        <v>719</v>
      </c>
      <c r="C102" s="8" t="str">
        <f t="shared" si="81"/>
        <v>Writer Genral  Mrp  44 [Hindi /Geometry]-52 page</v>
      </c>
      <c r="D102" s="8" t="str">
        <f t="shared" si="82"/>
        <v>Writer Genral  Mrp  44 [Hindi /Geometry]-52 page</v>
      </c>
      <c r="E102" s="8" t="str">
        <f>VLOOKUP(AS102,DefaltMaster!$U$1:$AB$14,8,FALSE)</f>
        <v>*11111</v>
      </c>
      <c r="F102" s="8" t="str">
        <f>VLOOKUP(AX102,DefaltMaster!$H$1:$J$26,3,FALSE)</f>
        <v>*06016</v>
      </c>
      <c r="G102" s="110">
        <v>0</v>
      </c>
      <c r="H102" s="8">
        <v>0</v>
      </c>
      <c r="I102" s="8">
        <v>1100</v>
      </c>
      <c r="J102" s="8"/>
      <c r="K102" s="8" t="str">
        <f>VLOOKUP(AW102,DefaltMaster!$M$1:$N$60,2,FALSE)</f>
        <v>*05033</v>
      </c>
      <c r="L102" s="5" t="s">
        <v>522</v>
      </c>
      <c r="M102" s="8"/>
      <c r="N102" s="111" t="str">
        <f t="shared" si="83"/>
        <v>Writer Genral  Mrp  44 [Hindi /Geometry]-52 page</v>
      </c>
      <c r="O102" s="111" t="s">
        <v>33</v>
      </c>
      <c r="P102" s="8"/>
      <c r="Q102" s="8" t="s">
        <v>32</v>
      </c>
      <c r="R102" s="8" t="s">
        <v>32</v>
      </c>
      <c r="S102" s="8" t="s">
        <v>32</v>
      </c>
      <c r="T102" s="8" t="s">
        <v>32</v>
      </c>
      <c r="U102" s="8" t="s">
        <v>32</v>
      </c>
      <c r="V102" s="8" t="s">
        <v>32</v>
      </c>
      <c r="W102" s="8" t="s">
        <v>34</v>
      </c>
      <c r="X102" s="76" t="s">
        <v>577</v>
      </c>
      <c r="Y102" s="112" t="s">
        <v>578</v>
      </c>
      <c r="Z102" s="8" t="s">
        <v>32</v>
      </c>
      <c r="AA102" s="8" t="s">
        <v>32</v>
      </c>
      <c r="AB102" s="8" t="s">
        <v>35</v>
      </c>
      <c r="AC102" s="8" t="s">
        <v>35</v>
      </c>
      <c r="AD102" s="113" t="str">
        <f t="shared" si="84"/>
        <v>000100</v>
      </c>
      <c r="AE102" s="113"/>
      <c r="AF102" s="106" t="str">
        <f t="shared" si="85"/>
        <v>Rulling-Hindi /Geometry-[265 x 215]</v>
      </c>
      <c r="AG102" s="106" t="str">
        <f>VLOOKUP(AF102,UFG_Rulling!$C$1:$AD$38,28,FALSE)</f>
        <v>000202</v>
      </c>
      <c r="AH102" s="128" t="str">
        <f t="shared" si="86"/>
        <v>6.500</v>
      </c>
      <c r="AI102" s="114" t="str">
        <f t="shared" si="87"/>
        <v>Writer Sci Manual  Mrp44,58,76  [Title]</v>
      </c>
      <c r="AJ102" s="114" t="str">
        <f>VLOOKUP(AI102,UFG_Title!$C$1:$AD$49,28,FALSE)</f>
        <v>000284</v>
      </c>
      <c r="AK102" s="107" t="str">
        <f t="shared" si="88"/>
        <v>0.250</v>
      </c>
      <c r="AL102" s="122" t="str">
        <f t="shared" si="118"/>
        <v>Practical -[265 x 215]</v>
      </c>
      <c r="AM102" s="122" t="str">
        <f>IF(AV102&lt;&gt;"",VLOOKUP(AL102,UFG_Index!$C$1:$AD$17,28,FALSE),"")</f>
        <v>000227</v>
      </c>
      <c r="AN102" s="123" t="str">
        <f t="shared" si="89"/>
        <v>2.000</v>
      </c>
      <c r="AO102" s="129" t="str">
        <f t="shared" si="90"/>
        <v>2.000</v>
      </c>
      <c r="AP102" s="13" t="s">
        <v>1173</v>
      </c>
      <c r="AQ102" s="13" t="s">
        <v>1235</v>
      </c>
      <c r="AR102" s="13">
        <v>1000</v>
      </c>
      <c r="AS102" s="21" t="s">
        <v>1243</v>
      </c>
      <c r="AT102" s="13">
        <v>52</v>
      </c>
      <c r="AU102" s="13">
        <v>16</v>
      </c>
      <c r="AV102" s="18" t="s">
        <v>1251</v>
      </c>
      <c r="AW102" s="22" t="s">
        <v>511</v>
      </c>
      <c r="AX102" s="22" t="s">
        <v>470</v>
      </c>
      <c r="AY102" s="13">
        <v>10</v>
      </c>
      <c r="AZ102" s="13">
        <v>50</v>
      </c>
      <c r="BA102" s="13" t="s">
        <v>1246</v>
      </c>
      <c r="BB102" s="21" t="s">
        <v>471</v>
      </c>
      <c r="BC102" s="13" t="s">
        <v>1252</v>
      </c>
      <c r="BD102" s="13">
        <v>350</v>
      </c>
      <c r="BE102" s="14" t="s">
        <v>490</v>
      </c>
      <c r="BF102" s="14">
        <v>4</v>
      </c>
      <c r="BG102" s="15">
        <f t="shared" si="119"/>
        <v>250</v>
      </c>
      <c r="BH102" s="23">
        <f t="shared" si="120"/>
        <v>4.6580625000000001E-2</v>
      </c>
      <c r="BI102" s="13" t="s">
        <v>507</v>
      </c>
      <c r="BJ102" s="139">
        <v>61</v>
      </c>
      <c r="BK102" s="138">
        <v>54</v>
      </c>
      <c r="BL102" s="13">
        <v>44</v>
      </c>
      <c r="BM102" s="21">
        <v>8</v>
      </c>
      <c r="BN102" s="16">
        <f t="shared" si="121"/>
        <v>6.5</v>
      </c>
      <c r="BO102" s="16">
        <f t="shared" si="122"/>
        <v>9.4208399999999998E-2</v>
      </c>
      <c r="BP102" s="17">
        <f t="shared" si="123"/>
        <v>8500</v>
      </c>
      <c r="BQ102" s="13" t="str">
        <f>VLOOKUP($AP102,[1]Item!$AL$2:$BX$192,BQ$1,FALSE)</f>
        <v>Writer Science Manual  Mrp 44,58,76 P/C/B</v>
      </c>
      <c r="BR102" s="8" t="str">
        <f t="shared" si="91"/>
        <v>54.00X44.00</v>
      </c>
      <c r="BS102" s="8" t="str">
        <f t="shared" si="92"/>
        <v>Rulling-Hindi /Geometry-[265 x 215]</v>
      </c>
      <c r="BT102" s="8" t="str">
        <f t="shared" si="93"/>
        <v>Practical -[265 x 215]</v>
      </c>
      <c r="BU102" s="76" t="s">
        <v>719</v>
      </c>
      <c r="BV102" s="109">
        <f t="shared" si="94"/>
        <v>2</v>
      </c>
      <c r="BW102" s="115" t="str">
        <f t="shared" si="76"/>
        <v>Amlai-61gsm-21.26in-(54.00cm)-Reel-White</v>
      </c>
      <c r="BX102" s="115" t="str">
        <f t="shared" si="77"/>
        <v>Amlai-61gsm-21.26in-(54.00cm)-Reel-White</v>
      </c>
      <c r="BY102" s="8" t="s">
        <v>541</v>
      </c>
      <c r="BZ102" s="8" t="s">
        <v>540</v>
      </c>
      <c r="CA102" s="115">
        <f t="shared" si="95"/>
        <v>44</v>
      </c>
      <c r="CB102" s="115">
        <f t="shared" si="96"/>
        <v>54</v>
      </c>
      <c r="CC102" s="115">
        <f t="shared" si="97"/>
        <v>17.32</v>
      </c>
      <c r="CD102" s="115">
        <f t="shared" si="98"/>
        <v>21.26</v>
      </c>
      <c r="CE102" s="5" t="s">
        <v>83</v>
      </c>
      <c r="CF102" s="8">
        <f t="shared" si="99"/>
        <v>61</v>
      </c>
      <c r="CG102" s="98" t="str">
        <f t="shared" si="100"/>
        <v>Amlai</v>
      </c>
      <c r="CH102" s="99" t="str">
        <f>VLOOKUP(CG102,PaperMaster!$AA$1:$AB$10,2,FALSE)</f>
        <v>White</v>
      </c>
      <c r="CI102" s="115">
        <f t="shared" si="78"/>
        <v>7.2460000000000004</v>
      </c>
      <c r="CJ102" s="115">
        <f t="shared" si="79"/>
        <v>7</v>
      </c>
      <c r="CK102" s="99">
        <v>70</v>
      </c>
      <c r="CL102" s="115" t="s">
        <v>76</v>
      </c>
      <c r="CM102" s="115">
        <v>1.35</v>
      </c>
      <c r="CN102" s="99" t="s">
        <v>576</v>
      </c>
      <c r="CO102" s="116" t="s">
        <v>577</v>
      </c>
      <c r="CP102" s="117" t="s">
        <v>578</v>
      </c>
      <c r="CQ102" s="99" t="s">
        <v>32</v>
      </c>
      <c r="CR102" s="99" t="s">
        <v>32</v>
      </c>
      <c r="CS102" s="99" t="s">
        <v>35</v>
      </c>
      <c r="CT102" s="99" t="s">
        <v>35</v>
      </c>
      <c r="CU102" s="8" t="s">
        <v>73</v>
      </c>
      <c r="CV102" s="8"/>
      <c r="CW102" s="8"/>
      <c r="CX102" s="8" t="str">
        <f t="shared" si="101"/>
        <v>*11111</v>
      </c>
      <c r="CY102" s="8" t="str">
        <f t="shared" si="102"/>
        <v>*06016</v>
      </c>
      <c r="CZ102" s="8" t="str">
        <f>VLOOKUP(BW102,PaperMaster!$AD$2:$BB$200,25,FALSE)</f>
        <v>*00021</v>
      </c>
      <c r="DA102" s="31" t="str">
        <f t="shared" si="103"/>
        <v>*00021</v>
      </c>
      <c r="DB102" s="31" t="str">
        <f t="shared" si="104"/>
        <v>*00011</v>
      </c>
      <c r="DC102" s="119" t="str">
        <f>VLOOKUP(AI102,UFG_Title!$C$3:$AD$49,28,FALSE)</f>
        <v>000284</v>
      </c>
      <c r="DD102" s="119"/>
      <c r="DE102" s="115" t="str">
        <f t="shared" si="105"/>
        <v>Board-350gsm-23.03X35.83in²-(58.50X91.00cm²)-18.633kg-SBS</v>
      </c>
      <c r="DF102" s="115" t="str">
        <f t="shared" si="106"/>
        <v>Board-350gsm-23.03X35.83in²-(58.50X91.00cm²)-18.633kg-SBS</v>
      </c>
      <c r="DG102" s="8" t="s">
        <v>1128</v>
      </c>
      <c r="DH102" s="8" t="str">
        <f t="shared" si="107"/>
        <v>B</v>
      </c>
      <c r="DI102" s="115">
        <f t="shared" si="108"/>
        <v>58.5</v>
      </c>
      <c r="DJ102" s="115">
        <f t="shared" si="109"/>
        <v>91</v>
      </c>
      <c r="DK102" s="115">
        <f t="shared" si="110"/>
        <v>23.03</v>
      </c>
      <c r="DL102" s="115">
        <f t="shared" si="111"/>
        <v>35.83</v>
      </c>
      <c r="DM102" s="5" t="s">
        <v>58</v>
      </c>
      <c r="DN102" s="8">
        <f t="shared" si="112"/>
        <v>350</v>
      </c>
      <c r="DO102" s="134" t="str">
        <f t="shared" si="113"/>
        <v>Board</v>
      </c>
      <c r="DP102" s="99" t="str">
        <f t="shared" si="114"/>
        <v>SBS</v>
      </c>
      <c r="DQ102" s="115">
        <f t="shared" si="115"/>
        <v>18.632999999999999</v>
      </c>
      <c r="DR102" s="115">
        <f t="shared" si="116"/>
        <v>3</v>
      </c>
      <c r="DS102" s="99">
        <v>70</v>
      </c>
      <c r="DT102" s="115" t="s">
        <v>76</v>
      </c>
      <c r="DU102" s="115">
        <v>1.35</v>
      </c>
      <c r="DV102" s="99" t="s">
        <v>576</v>
      </c>
      <c r="DW102" s="116" t="s">
        <v>577</v>
      </c>
      <c r="DX102" s="117" t="s">
        <v>578</v>
      </c>
      <c r="DY102" s="99" t="s">
        <v>32</v>
      </c>
      <c r="DZ102" s="99" t="s">
        <v>32</v>
      </c>
      <c r="EA102" s="99" t="s">
        <v>35</v>
      </c>
      <c r="EB102" s="99" t="s">
        <v>35</v>
      </c>
      <c r="EC102" t="str">
        <f>VLOOKUP(DE102,PaperMaster!$BH$3:$CF$30,25,FALSE)</f>
        <v>*00011</v>
      </c>
      <c r="ED102" s="13" t="str">
        <f>VLOOKUP($AP102,[1]Item!$AL$2:$BX$192,ED$1,FALSE)</f>
        <v>Premium</v>
      </c>
      <c r="EE102">
        <f t="shared" si="117"/>
        <v>48</v>
      </c>
    </row>
    <row r="103" spans="1:135" x14ac:dyDescent="0.25">
      <c r="A103" s="83">
        <f t="shared" si="80"/>
        <v>101</v>
      </c>
      <c r="B103" s="76" t="s">
        <v>720</v>
      </c>
      <c r="C103" s="8" t="str">
        <f t="shared" si="81"/>
        <v>Writer Genral  Mrp 58 [Hindi /Geometry]-80 page</v>
      </c>
      <c r="D103" s="8" t="str">
        <f t="shared" si="82"/>
        <v>Writer Genral  Mrp 58 [Hindi /Geometry]-80 page</v>
      </c>
      <c r="E103" s="8" t="str">
        <f>VLOOKUP(AS103,DefaltMaster!$U$1:$AB$14,8,FALSE)</f>
        <v>*11111</v>
      </c>
      <c r="F103" s="8" t="str">
        <f>VLOOKUP(AX103,DefaltMaster!$H$1:$J$26,3,FALSE)</f>
        <v>*06016</v>
      </c>
      <c r="G103" s="110">
        <v>0</v>
      </c>
      <c r="H103" s="8">
        <v>0</v>
      </c>
      <c r="I103" s="8">
        <v>1101</v>
      </c>
      <c r="J103" s="8"/>
      <c r="K103" s="8" t="str">
        <f>VLOOKUP(AW103,DefaltMaster!$M$1:$N$60,2,FALSE)</f>
        <v>*05033</v>
      </c>
      <c r="L103" s="5" t="s">
        <v>522</v>
      </c>
      <c r="M103" s="8"/>
      <c r="N103" s="111" t="str">
        <f t="shared" si="83"/>
        <v>Writer Genral  Mrp 58 [Hindi /Geometry]-80 page</v>
      </c>
      <c r="O103" s="111" t="s">
        <v>33</v>
      </c>
      <c r="P103" s="8"/>
      <c r="Q103" s="8" t="s">
        <v>32</v>
      </c>
      <c r="R103" s="8" t="s">
        <v>32</v>
      </c>
      <c r="S103" s="8" t="s">
        <v>32</v>
      </c>
      <c r="T103" s="8" t="s">
        <v>32</v>
      </c>
      <c r="U103" s="8" t="s">
        <v>32</v>
      </c>
      <c r="V103" s="8" t="s">
        <v>32</v>
      </c>
      <c r="W103" s="8" t="s">
        <v>34</v>
      </c>
      <c r="X103" s="76" t="s">
        <v>577</v>
      </c>
      <c r="Y103" s="112" t="s">
        <v>578</v>
      </c>
      <c r="Z103" s="8" t="s">
        <v>32</v>
      </c>
      <c r="AA103" s="8" t="s">
        <v>32</v>
      </c>
      <c r="AB103" s="8" t="s">
        <v>35</v>
      </c>
      <c r="AC103" s="8" t="s">
        <v>35</v>
      </c>
      <c r="AD103" s="113" t="str">
        <f t="shared" si="84"/>
        <v>000101</v>
      </c>
      <c r="AE103" s="113"/>
      <c r="AF103" s="106" t="str">
        <f t="shared" si="85"/>
        <v>Rulling-Hindi /Geometry-[265 x 215]</v>
      </c>
      <c r="AG103" s="106" t="str">
        <f>VLOOKUP(AF103,UFG_Rulling!$C$1:$AD$38,28,FALSE)</f>
        <v>000202</v>
      </c>
      <c r="AH103" s="128" t="str">
        <f t="shared" si="86"/>
        <v>10.000</v>
      </c>
      <c r="AI103" s="114" t="str">
        <f t="shared" si="87"/>
        <v>Writer Sci Manual  Mrp44,58,76  [Title]</v>
      </c>
      <c r="AJ103" s="114" t="str">
        <f>VLOOKUP(AI103,UFG_Title!$C$1:$AD$49,28,FALSE)</f>
        <v>000284</v>
      </c>
      <c r="AK103" s="107" t="str">
        <f t="shared" si="88"/>
        <v>0.250</v>
      </c>
      <c r="AL103" s="122" t="str">
        <f t="shared" si="118"/>
        <v>Practical -[265 x 215]</v>
      </c>
      <c r="AM103" s="122" t="str">
        <f>IF(AV103&lt;&gt;"",VLOOKUP(AL103,UFG_Index!$C$1:$AD$17,28,FALSE),"")</f>
        <v>000227</v>
      </c>
      <c r="AN103" s="123" t="str">
        <f t="shared" si="89"/>
        <v>2.000</v>
      </c>
      <c r="AO103" s="129" t="str">
        <f t="shared" si="90"/>
        <v>2.000</v>
      </c>
      <c r="AP103" s="13" t="s">
        <v>1174</v>
      </c>
      <c r="AQ103" s="13" t="s">
        <v>1235</v>
      </c>
      <c r="AR103" s="13">
        <v>1000</v>
      </c>
      <c r="AS103" s="21" t="s">
        <v>1243</v>
      </c>
      <c r="AT103" s="13">
        <v>80</v>
      </c>
      <c r="AU103" s="13">
        <v>16</v>
      </c>
      <c r="AV103" s="18" t="s">
        <v>1251</v>
      </c>
      <c r="AW103" s="22" t="s">
        <v>511</v>
      </c>
      <c r="AX103" s="22" t="s">
        <v>470</v>
      </c>
      <c r="AY103" s="13">
        <v>8</v>
      </c>
      <c r="AZ103" s="13">
        <v>40</v>
      </c>
      <c r="BA103" s="13" t="s">
        <v>1246</v>
      </c>
      <c r="BB103" s="21" t="s">
        <v>471</v>
      </c>
      <c r="BC103" s="13" t="s">
        <v>1252</v>
      </c>
      <c r="BD103" s="13">
        <v>350</v>
      </c>
      <c r="BE103" s="14" t="s">
        <v>490</v>
      </c>
      <c r="BF103" s="14">
        <v>4</v>
      </c>
      <c r="BG103" s="15">
        <f t="shared" si="119"/>
        <v>250</v>
      </c>
      <c r="BH103" s="23">
        <f t="shared" si="120"/>
        <v>4.6580625000000001E-2</v>
      </c>
      <c r="BI103" s="13" t="s">
        <v>507</v>
      </c>
      <c r="BJ103" s="139">
        <v>61</v>
      </c>
      <c r="BK103" s="138">
        <v>54</v>
      </c>
      <c r="BL103" s="13">
        <v>44</v>
      </c>
      <c r="BM103" s="21">
        <v>8</v>
      </c>
      <c r="BN103" s="16">
        <f t="shared" si="121"/>
        <v>10</v>
      </c>
      <c r="BO103" s="16">
        <f t="shared" si="122"/>
        <v>0.14493600000000001</v>
      </c>
      <c r="BP103" s="17">
        <f t="shared" si="123"/>
        <v>12000</v>
      </c>
      <c r="BQ103" s="13" t="str">
        <f>VLOOKUP($AP103,[1]Item!$AL$2:$BX$192,BQ$1,FALSE)</f>
        <v>Writer Science Manual  Mrp 44,58,76 P/C/B</v>
      </c>
      <c r="BR103" s="8" t="str">
        <f t="shared" si="91"/>
        <v>54.00X44.00</v>
      </c>
      <c r="BS103" s="8" t="str">
        <f t="shared" si="92"/>
        <v>Rulling-Hindi /Geometry-[265 x 215]</v>
      </c>
      <c r="BT103" s="8" t="str">
        <f t="shared" si="93"/>
        <v>Practical -[265 x 215]</v>
      </c>
      <c r="BU103" s="76" t="s">
        <v>720</v>
      </c>
      <c r="BV103" s="109">
        <f t="shared" si="94"/>
        <v>2</v>
      </c>
      <c r="BW103" s="115" t="str">
        <f t="shared" si="76"/>
        <v>Amlai-61gsm-21.26in-(54.00cm)-Reel-White</v>
      </c>
      <c r="BX103" s="115" t="str">
        <f t="shared" si="77"/>
        <v>Amlai-61gsm-21.26in-(54.00cm)-Reel-White</v>
      </c>
      <c r="BY103" s="8" t="s">
        <v>541</v>
      </c>
      <c r="BZ103" s="8" t="s">
        <v>540</v>
      </c>
      <c r="CA103" s="115">
        <f t="shared" si="95"/>
        <v>44</v>
      </c>
      <c r="CB103" s="115">
        <f t="shared" si="96"/>
        <v>54</v>
      </c>
      <c r="CC103" s="115">
        <f t="shared" si="97"/>
        <v>17.32</v>
      </c>
      <c r="CD103" s="115">
        <f t="shared" si="98"/>
        <v>21.26</v>
      </c>
      <c r="CE103" s="5" t="s">
        <v>83</v>
      </c>
      <c r="CF103" s="8">
        <f t="shared" si="99"/>
        <v>61</v>
      </c>
      <c r="CG103" s="98" t="str">
        <f t="shared" si="100"/>
        <v>Amlai</v>
      </c>
      <c r="CH103" s="99" t="str">
        <f>VLOOKUP(CG103,PaperMaster!$AA$1:$AB$10,2,FALSE)</f>
        <v>White</v>
      </c>
      <c r="CI103" s="115">
        <f t="shared" si="78"/>
        <v>7.2460000000000004</v>
      </c>
      <c r="CJ103" s="115">
        <f t="shared" si="79"/>
        <v>7</v>
      </c>
      <c r="CK103" s="99">
        <v>70</v>
      </c>
      <c r="CL103" s="115" t="s">
        <v>76</v>
      </c>
      <c r="CM103" s="115">
        <v>1.35</v>
      </c>
      <c r="CN103" s="99" t="s">
        <v>576</v>
      </c>
      <c r="CO103" s="116" t="s">
        <v>577</v>
      </c>
      <c r="CP103" s="117" t="s">
        <v>578</v>
      </c>
      <c r="CQ103" s="99" t="s">
        <v>32</v>
      </c>
      <c r="CR103" s="99" t="s">
        <v>32</v>
      </c>
      <c r="CS103" s="99" t="s">
        <v>35</v>
      </c>
      <c r="CT103" s="99" t="s">
        <v>35</v>
      </c>
      <c r="CU103" s="8" t="s">
        <v>73</v>
      </c>
      <c r="CV103" s="8"/>
      <c r="CW103" s="8"/>
      <c r="CX103" s="8" t="str">
        <f t="shared" si="101"/>
        <v>*11111</v>
      </c>
      <c r="CY103" s="8" t="str">
        <f t="shared" si="102"/>
        <v>*06016</v>
      </c>
      <c r="CZ103" s="8" t="str">
        <f>VLOOKUP(BW103,PaperMaster!$AD$2:$BB$200,25,FALSE)</f>
        <v>*00021</v>
      </c>
      <c r="DA103" s="31" t="str">
        <f t="shared" si="103"/>
        <v>*00021</v>
      </c>
      <c r="DB103" s="31" t="str">
        <f t="shared" si="104"/>
        <v>*00011</v>
      </c>
      <c r="DC103" s="119" t="str">
        <f>VLOOKUP(AI103,UFG_Title!$C$3:$AD$49,28,FALSE)</f>
        <v>000284</v>
      </c>
      <c r="DD103" s="119"/>
      <c r="DE103" s="115" t="str">
        <f t="shared" si="105"/>
        <v>Board-350gsm-23.03X35.83in²-(58.50X91.00cm²)-18.633kg-SBS</v>
      </c>
      <c r="DF103" s="115" t="str">
        <f t="shared" si="106"/>
        <v>Board-350gsm-23.03X35.83in²-(58.50X91.00cm²)-18.633kg-SBS</v>
      </c>
      <c r="DG103" s="8" t="s">
        <v>1128</v>
      </c>
      <c r="DH103" s="8" t="str">
        <f t="shared" si="107"/>
        <v>B</v>
      </c>
      <c r="DI103" s="115">
        <f t="shared" si="108"/>
        <v>58.5</v>
      </c>
      <c r="DJ103" s="115">
        <f t="shared" si="109"/>
        <v>91</v>
      </c>
      <c r="DK103" s="115">
        <f t="shared" si="110"/>
        <v>23.03</v>
      </c>
      <c r="DL103" s="115">
        <f t="shared" si="111"/>
        <v>35.83</v>
      </c>
      <c r="DM103" s="5" t="s">
        <v>58</v>
      </c>
      <c r="DN103" s="8">
        <f t="shared" si="112"/>
        <v>350</v>
      </c>
      <c r="DO103" s="134" t="str">
        <f t="shared" si="113"/>
        <v>Board</v>
      </c>
      <c r="DP103" s="99" t="str">
        <f t="shared" si="114"/>
        <v>SBS</v>
      </c>
      <c r="DQ103" s="115">
        <f t="shared" si="115"/>
        <v>18.632999999999999</v>
      </c>
      <c r="DR103" s="115">
        <f t="shared" si="116"/>
        <v>3</v>
      </c>
      <c r="DS103" s="99">
        <v>70</v>
      </c>
      <c r="DT103" s="115" t="s">
        <v>76</v>
      </c>
      <c r="DU103" s="115">
        <v>1.35</v>
      </c>
      <c r="DV103" s="99" t="s">
        <v>576</v>
      </c>
      <c r="DW103" s="116" t="s">
        <v>577</v>
      </c>
      <c r="DX103" s="117" t="s">
        <v>578</v>
      </c>
      <c r="DY103" s="99" t="s">
        <v>32</v>
      </c>
      <c r="DZ103" s="99" t="s">
        <v>32</v>
      </c>
      <c r="EA103" s="99" t="s">
        <v>35</v>
      </c>
      <c r="EB103" s="99" t="s">
        <v>35</v>
      </c>
      <c r="EC103" t="str">
        <f>VLOOKUP(DE103,PaperMaster!$BH$3:$CF$30,25,FALSE)</f>
        <v>*00011</v>
      </c>
      <c r="ED103" s="13" t="str">
        <f>VLOOKUP($AP103,[1]Item!$AL$2:$BX$192,ED$1,FALSE)</f>
        <v>Premium</v>
      </c>
      <c r="EE103">
        <f t="shared" si="117"/>
        <v>47</v>
      </c>
    </row>
    <row r="104" spans="1:135" x14ac:dyDescent="0.25">
      <c r="A104" s="83">
        <f t="shared" si="80"/>
        <v>102</v>
      </c>
      <c r="B104" s="76" t="s">
        <v>721</v>
      </c>
      <c r="C104" s="8" t="str">
        <f t="shared" si="81"/>
        <v>Writer Genral  Mrp  76  [Hindi /Geometry]-120 page</v>
      </c>
      <c r="D104" s="8" t="str">
        <f t="shared" si="82"/>
        <v>Writer Genral  Mrp  76  [Hindi /Geometry]-120 page</v>
      </c>
      <c r="E104" s="8" t="str">
        <f>VLOOKUP(AS104,DefaltMaster!$U$1:$AB$14,8,FALSE)</f>
        <v>*11111</v>
      </c>
      <c r="F104" s="8" t="str">
        <f>VLOOKUP(AX104,DefaltMaster!$H$1:$J$26,3,FALSE)</f>
        <v>*06016</v>
      </c>
      <c r="G104" s="110">
        <v>0</v>
      </c>
      <c r="H104" s="8">
        <v>0</v>
      </c>
      <c r="I104" s="8">
        <v>1102</v>
      </c>
      <c r="J104" s="8"/>
      <c r="K104" s="8" t="str">
        <f>VLOOKUP(AW104,DefaltMaster!$M$1:$N$60,2,FALSE)</f>
        <v>*05033</v>
      </c>
      <c r="L104" s="5" t="s">
        <v>522</v>
      </c>
      <c r="M104" s="8"/>
      <c r="N104" s="111" t="str">
        <f t="shared" si="83"/>
        <v>Writer Genral  Mrp  76  [Hindi /Geometry]-120 page</v>
      </c>
      <c r="O104" s="111" t="s">
        <v>33</v>
      </c>
      <c r="P104" s="8"/>
      <c r="Q104" s="8" t="s">
        <v>32</v>
      </c>
      <c r="R104" s="8" t="s">
        <v>32</v>
      </c>
      <c r="S104" s="8" t="s">
        <v>32</v>
      </c>
      <c r="T104" s="8" t="s">
        <v>32</v>
      </c>
      <c r="U104" s="8" t="s">
        <v>32</v>
      </c>
      <c r="V104" s="8" t="s">
        <v>32</v>
      </c>
      <c r="W104" s="8" t="s">
        <v>34</v>
      </c>
      <c r="X104" s="76" t="s">
        <v>577</v>
      </c>
      <c r="Y104" s="112" t="s">
        <v>578</v>
      </c>
      <c r="Z104" s="8" t="s">
        <v>32</v>
      </c>
      <c r="AA104" s="8" t="s">
        <v>32</v>
      </c>
      <c r="AB104" s="8" t="s">
        <v>35</v>
      </c>
      <c r="AC104" s="8" t="s">
        <v>35</v>
      </c>
      <c r="AD104" s="113" t="str">
        <f t="shared" si="84"/>
        <v>000102</v>
      </c>
      <c r="AE104" s="113"/>
      <c r="AF104" s="106" t="str">
        <f t="shared" si="85"/>
        <v>Rulling-Hindi /Geometry-[265 x 215]</v>
      </c>
      <c r="AG104" s="106" t="str">
        <f>VLOOKUP(AF104,UFG_Rulling!$C$1:$AD$38,28,FALSE)</f>
        <v>000202</v>
      </c>
      <c r="AH104" s="128" t="str">
        <f t="shared" si="86"/>
        <v>15.000</v>
      </c>
      <c r="AI104" s="114" t="str">
        <f t="shared" si="87"/>
        <v>Writer Sci Manual  Mrp44,58,76  [Title]</v>
      </c>
      <c r="AJ104" s="114" t="str">
        <f>VLOOKUP(AI104,UFG_Title!$C$1:$AD$49,28,FALSE)</f>
        <v>000284</v>
      </c>
      <c r="AK104" s="107" t="str">
        <f t="shared" si="88"/>
        <v>0.250</v>
      </c>
      <c r="AL104" s="122" t="str">
        <f t="shared" si="118"/>
        <v>Practical -[265 x 215]</v>
      </c>
      <c r="AM104" s="122" t="str">
        <f>IF(AV104&lt;&gt;"",VLOOKUP(AL104,UFG_Index!$C$1:$AD$17,28,FALSE),"")</f>
        <v>000227</v>
      </c>
      <c r="AN104" s="123" t="str">
        <f t="shared" si="89"/>
        <v>2.000</v>
      </c>
      <c r="AO104" s="129" t="str">
        <f t="shared" si="90"/>
        <v>2.000</v>
      </c>
      <c r="AP104" s="13" t="s">
        <v>1175</v>
      </c>
      <c r="AQ104" s="13" t="s">
        <v>1235</v>
      </c>
      <c r="AR104" s="13">
        <v>1000</v>
      </c>
      <c r="AS104" s="21" t="s">
        <v>1243</v>
      </c>
      <c r="AT104" s="13">
        <v>120</v>
      </c>
      <c r="AU104" s="13">
        <v>16</v>
      </c>
      <c r="AV104" s="18" t="s">
        <v>1251</v>
      </c>
      <c r="AW104" s="22" t="s">
        <v>511</v>
      </c>
      <c r="AX104" s="22" t="s">
        <v>470</v>
      </c>
      <c r="AY104" s="13">
        <v>7</v>
      </c>
      <c r="AZ104" s="13">
        <v>35</v>
      </c>
      <c r="BA104" s="13" t="s">
        <v>1246</v>
      </c>
      <c r="BB104" s="21" t="s">
        <v>471</v>
      </c>
      <c r="BC104" s="13" t="s">
        <v>1252</v>
      </c>
      <c r="BD104" s="13">
        <v>350</v>
      </c>
      <c r="BE104" s="14" t="s">
        <v>490</v>
      </c>
      <c r="BF104" s="14">
        <v>4</v>
      </c>
      <c r="BG104" s="15">
        <f t="shared" si="119"/>
        <v>250</v>
      </c>
      <c r="BH104" s="23">
        <f t="shared" si="120"/>
        <v>4.6580625000000001E-2</v>
      </c>
      <c r="BI104" s="13" t="s">
        <v>507</v>
      </c>
      <c r="BJ104" s="139">
        <v>61</v>
      </c>
      <c r="BK104" s="138">
        <v>54</v>
      </c>
      <c r="BL104" s="13">
        <v>44</v>
      </c>
      <c r="BM104" s="21">
        <v>8</v>
      </c>
      <c r="BN104" s="16">
        <f t="shared" si="121"/>
        <v>15</v>
      </c>
      <c r="BO104" s="16">
        <f t="shared" si="122"/>
        <v>0.21740400000000001</v>
      </c>
      <c r="BP104" s="17">
        <f t="shared" si="123"/>
        <v>17000</v>
      </c>
      <c r="BQ104" s="13" t="str">
        <f>VLOOKUP($AP104,[1]Item!$AL$2:$BX$192,BQ$1,FALSE)</f>
        <v>Writer Science Manual  Mrp 44,58,76 P/C/B</v>
      </c>
      <c r="BR104" s="8" t="str">
        <f t="shared" si="91"/>
        <v>54.00X44.00</v>
      </c>
      <c r="BS104" s="8" t="str">
        <f t="shared" si="92"/>
        <v>Rulling-Hindi /Geometry-[265 x 215]</v>
      </c>
      <c r="BT104" s="8" t="str">
        <f t="shared" si="93"/>
        <v>Practical -[265 x 215]</v>
      </c>
      <c r="BU104" s="76" t="s">
        <v>721</v>
      </c>
      <c r="BV104" s="109">
        <f t="shared" si="94"/>
        <v>2</v>
      </c>
      <c r="BW104" s="115" t="str">
        <f t="shared" si="76"/>
        <v>Amlai-61gsm-21.26in-(54.00cm)-Reel-White</v>
      </c>
      <c r="BX104" s="115" t="str">
        <f t="shared" si="77"/>
        <v>Amlai-61gsm-21.26in-(54.00cm)-Reel-White</v>
      </c>
      <c r="BY104" s="8" t="s">
        <v>541</v>
      </c>
      <c r="BZ104" s="8" t="s">
        <v>540</v>
      </c>
      <c r="CA104" s="115">
        <f t="shared" si="95"/>
        <v>44</v>
      </c>
      <c r="CB104" s="115">
        <f t="shared" si="96"/>
        <v>54</v>
      </c>
      <c r="CC104" s="115">
        <f t="shared" si="97"/>
        <v>17.32</v>
      </c>
      <c r="CD104" s="115">
        <f t="shared" si="98"/>
        <v>21.26</v>
      </c>
      <c r="CE104" s="5" t="s">
        <v>83</v>
      </c>
      <c r="CF104" s="8">
        <f t="shared" si="99"/>
        <v>61</v>
      </c>
      <c r="CG104" s="98" t="str">
        <f t="shared" si="100"/>
        <v>Amlai</v>
      </c>
      <c r="CH104" s="99" t="str">
        <f>VLOOKUP(CG104,PaperMaster!$AA$1:$AB$10,2,FALSE)</f>
        <v>White</v>
      </c>
      <c r="CI104" s="115">
        <f t="shared" si="78"/>
        <v>7.2460000000000004</v>
      </c>
      <c r="CJ104" s="115">
        <f t="shared" si="79"/>
        <v>7</v>
      </c>
      <c r="CK104" s="99">
        <v>70</v>
      </c>
      <c r="CL104" s="115" t="s">
        <v>76</v>
      </c>
      <c r="CM104" s="115">
        <v>1.35</v>
      </c>
      <c r="CN104" s="99" t="s">
        <v>576</v>
      </c>
      <c r="CO104" s="116" t="s">
        <v>577</v>
      </c>
      <c r="CP104" s="117" t="s">
        <v>578</v>
      </c>
      <c r="CQ104" s="99" t="s">
        <v>32</v>
      </c>
      <c r="CR104" s="99" t="s">
        <v>32</v>
      </c>
      <c r="CS104" s="99" t="s">
        <v>35</v>
      </c>
      <c r="CT104" s="99" t="s">
        <v>35</v>
      </c>
      <c r="CU104" s="8" t="s">
        <v>73</v>
      </c>
      <c r="CV104" s="8"/>
      <c r="CW104" s="8"/>
      <c r="CX104" s="8" t="str">
        <f t="shared" si="101"/>
        <v>*11111</v>
      </c>
      <c r="CY104" s="8" t="str">
        <f t="shared" si="102"/>
        <v>*06016</v>
      </c>
      <c r="CZ104" s="8" t="str">
        <f>VLOOKUP(BW104,PaperMaster!$AD$2:$BB$200,25,FALSE)</f>
        <v>*00021</v>
      </c>
      <c r="DA104" s="31" t="str">
        <f t="shared" si="103"/>
        <v>*00021</v>
      </c>
      <c r="DB104" s="31" t="str">
        <f t="shared" si="104"/>
        <v>*00011</v>
      </c>
      <c r="DC104" s="119" t="str">
        <f>VLOOKUP(AI104,UFG_Title!$C$3:$AD$49,28,FALSE)</f>
        <v>000284</v>
      </c>
      <c r="DD104" s="119"/>
      <c r="DE104" s="115" t="str">
        <f t="shared" si="105"/>
        <v>Board-350gsm-23.03X35.83in²-(58.50X91.00cm²)-18.633kg-SBS</v>
      </c>
      <c r="DF104" s="115" t="str">
        <f t="shared" si="106"/>
        <v>Board-350gsm-23.03X35.83in²-(58.50X91.00cm²)-18.633kg-SBS</v>
      </c>
      <c r="DG104" s="8" t="s">
        <v>1128</v>
      </c>
      <c r="DH104" s="8" t="str">
        <f t="shared" si="107"/>
        <v>B</v>
      </c>
      <c r="DI104" s="115">
        <f t="shared" si="108"/>
        <v>58.5</v>
      </c>
      <c r="DJ104" s="115">
        <f t="shared" si="109"/>
        <v>91</v>
      </c>
      <c r="DK104" s="115">
        <f t="shared" si="110"/>
        <v>23.03</v>
      </c>
      <c r="DL104" s="115">
        <f t="shared" si="111"/>
        <v>35.83</v>
      </c>
      <c r="DM104" s="5" t="s">
        <v>58</v>
      </c>
      <c r="DN104" s="8">
        <f t="shared" si="112"/>
        <v>350</v>
      </c>
      <c r="DO104" s="134" t="str">
        <f t="shared" si="113"/>
        <v>Board</v>
      </c>
      <c r="DP104" s="99" t="str">
        <f t="shared" si="114"/>
        <v>SBS</v>
      </c>
      <c r="DQ104" s="115">
        <f t="shared" si="115"/>
        <v>18.632999999999999</v>
      </c>
      <c r="DR104" s="115">
        <f t="shared" si="116"/>
        <v>3</v>
      </c>
      <c r="DS104" s="99">
        <v>70</v>
      </c>
      <c r="DT104" s="115" t="s">
        <v>76</v>
      </c>
      <c r="DU104" s="115">
        <v>1.35</v>
      </c>
      <c r="DV104" s="99" t="s">
        <v>576</v>
      </c>
      <c r="DW104" s="116" t="s">
        <v>577</v>
      </c>
      <c r="DX104" s="117" t="s">
        <v>578</v>
      </c>
      <c r="DY104" s="99" t="s">
        <v>32</v>
      </c>
      <c r="DZ104" s="99" t="s">
        <v>32</v>
      </c>
      <c r="EA104" s="99" t="s">
        <v>35</v>
      </c>
      <c r="EB104" s="99" t="s">
        <v>35</v>
      </c>
      <c r="EC104" t="str">
        <f>VLOOKUP(DE104,PaperMaster!$BH$3:$CF$30,25,FALSE)</f>
        <v>*00011</v>
      </c>
      <c r="ED104" s="13" t="str">
        <f>VLOOKUP($AP104,[1]Item!$AL$2:$BX$192,ED$1,FALSE)</f>
        <v>Premium</v>
      </c>
      <c r="EE104">
        <f t="shared" si="117"/>
        <v>50</v>
      </c>
    </row>
    <row r="105" spans="1:135" x14ac:dyDescent="0.25">
      <c r="A105" s="83">
        <f t="shared" si="80"/>
        <v>103</v>
      </c>
      <c r="B105" s="76" t="s">
        <v>722</v>
      </c>
      <c r="C105" s="8" t="str">
        <f t="shared" si="81"/>
        <v>Writer A4 Classic  Mrp 32 [Single line]-68 page</v>
      </c>
      <c r="D105" s="8" t="str">
        <f t="shared" si="82"/>
        <v>Writer A4 Classic  Mrp 32 [Single line]-68 page</v>
      </c>
      <c r="E105" s="8" t="str">
        <f>VLOOKUP(AS105,DefaltMaster!$U$1:$AB$14,8,FALSE)</f>
        <v>*11106</v>
      </c>
      <c r="F105" s="8" t="str">
        <f>VLOOKUP(AX105,DefaltMaster!$H$1:$J$26,3,FALSE)</f>
        <v>*06016</v>
      </c>
      <c r="G105" s="110">
        <v>0</v>
      </c>
      <c r="H105" s="8">
        <v>0</v>
      </c>
      <c r="I105" s="8">
        <v>1103</v>
      </c>
      <c r="J105" s="8"/>
      <c r="K105" s="8" t="str">
        <f>VLOOKUP(AW105,DefaltMaster!$M$1:$N$60,2,FALSE)</f>
        <v>*05035</v>
      </c>
      <c r="L105" s="5" t="s">
        <v>522</v>
      </c>
      <c r="M105" s="8"/>
      <c r="N105" s="111" t="str">
        <f t="shared" si="83"/>
        <v>Writer A4 Classic  Mrp 32 [Single line]-68 page</v>
      </c>
      <c r="O105" s="111" t="s">
        <v>33</v>
      </c>
      <c r="P105" s="8"/>
      <c r="Q105" s="8" t="s">
        <v>32</v>
      </c>
      <c r="R105" s="8" t="s">
        <v>32</v>
      </c>
      <c r="S105" s="8" t="s">
        <v>32</v>
      </c>
      <c r="T105" s="8" t="s">
        <v>32</v>
      </c>
      <c r="U105" s="8" t="s">
        <v>32</v>
      </c>
      <c r="V105" s="8" t="s">
        <v>32</v>
      </c>
      <c r="W105" s="8" t="s">
        <v>34</v>
      </c>
      <c r="X105" s="76" t="s">
        <v>577</v>
      </c>
      <c r="Y105" s="112" t="s">
        <v>578</v>
      </c>
      <c r="Z105" s="8" t="s">
        <v>32</v>
      </c>
      <c r="AA105" s="8" t="s">
        <v>32</v>
      </c>
      <c r="AB105" s="8" t="s">
        <v>35</v>
      </c>
      <c r="AC105" s="8" t="s">
        <v>35</v>
      </c>
      <c r="AD105" s="113" t="str">
        <f t="shared" si="84"/>
        <v>000103</v>
      </c>
      <c r="AE105" s="113"/>
      <c r="AF105" s="106" t="str">
        <f t="shared" si="85"/>
        <v>Rulling-Single line-[210 x 285]</v>
      </c>
      <c r="AG105" s="106" t="str">
        <f>VLOOKUP(AF105,UFG_Rulling!$C$1:$AD$38,28,FALSE)</f>
        <v>000210</v>
      </c>
      <c r="AH105" s="128" t="str">
        <f t="shared" si="86"/>
        <v>5.667</v>
      </c>
      <c r="AI105" s="114" t="str">
        <f t="shared" si="87"/>
        <v>Writer A4 Classic  Mrp 32 [Title]</v>
      </c>
      <c r="AJ105" s="114" t="str">
        <f>VLOOKUP(AI105,UFG_Title!$C$1:$AD$49,28,FALSE)</f>
        <v>000244</v>
      </c>
      <c r="AK105" s="107" t="str">
        <f t="shared" si="88"/>
        <v>0.167</v>
      </c>
      <c r="AL105" s="122" t="str">
        <f t="shared" si="118"/>
        <v>Index-[210 x 285]</v>
      </c>
      <c r="AM105" s="122" t="str">
        <f>IF(AV105&lt;&gt;"",VLOOKUP(AL105,UFG_Index!$C$1:$AD$17,28,FALSE),"")</f>
        <v>000232</v>
      </c>
      <c r="AN105" s="123" t="str">
        <f t="shared" si="89"/>
        <v>0.333</v>
      </c>
      <c r="AO105" s="129" t="str">
        <f t="shared" si="90"/>
        <v>0.333</v>
      </c>
      <c r="AP105" s="13" t="s">
        <v>406</v>
      </c>
      <c r="AQ105" s="13" t="s">
        <v>406</v>
      </c>
      <c r="AR105" s="13">
        <v>1000</v>
      </c>
      <c r="AS105" s="21" t="s">
        <v>434</v>
      </c>
      <c r="AT105" s="13">
        <v>68</v>
      </c>
      <c r="AU105" s="13">
        <v>4</v>
      </c>
      <c r="AV105" s="13" t="s">
        <v>450</v>
      </c>
      <c r="AW105" s="22" t="s">
        <v>469</v>
      </c>
      <c r="AX105" s="22" t="s">
        <v>470</v>
      </c>
      <c r="AY105" s="13">
        <v>0</v>
      </c>
      <c r="AZ105" s="13">
        <v>60</v>
      </c>
      <c r="BA105" s="13" t="s">
        <v>1248</v>
      </c>
      <c r="BB105" s="21" t="s">
        <v>479</v>
      </c>
      <c r="BC105" s="13" t="s">
        <v>1249</v>
      </c>
      <c r="BD105" s="13">
        <v>263</v>
      </c>
      <c r="BE105" s="14" t="s">
        <v>480</v>
      </c>
      <c r="BF105" s="14">
        <v>6</v>
      </c>
      <c r="BG105" s="15">
        <f t="shared" si="5"/>
        <v>166.66666666666666</v>
      </c>
      <c r="BH105" s="23">
        <f t="shared" si="6"/>
        <v>3.2228458333333328E-2</v>
      </c>
      <c r="BI105" s="13" t="s">
        <v>481</v>
      </c>
      <c r="BJ105" s="139">
        <v>54</v>
      </c>
      <c r="BK105" s="138">
        <v>86</v>
      </c>
      <c r="BL105" s="13">
        <v>42</v>
      </c>
      <c r="BM105" s="21">
        <v>12</v>
      </c>
      <c r="BN105" s="16">
        <f t="shared" si="7"/>
        <v>5.666666666666667</v>
      </c>
      <c r="BO105" s="16">
        <f t="shared" si="8"/>
        <v>0.11052720000000001</v>
      </c>
      <c r="BP105" s="17">
        <f t="shared" si="28"/>
        <v>6000</v>
      </c>
      <c r="BQ105" s="13" t="str">
        <f>VLOOKUP($AP105,[1]Item!$AL$2:$BX$192,BQ$1,FALSE)</f>
        <v>Writer A4 Classic  Mrp 32</v>
      </c>
      <c r="BR105" s="8" t="str">
        <f t="shared" si="91"/>
        <v>86.00X42.00</v>
      </c>
      <c r="BS105" s="8" t="str">
        <f t="shared" si="92"/>
        <v>Rulling-Single line-[210 x 285]</v>
      </c>
      <c r="BT105" s="8" t="str">
        <f t="shared" si="93"/>
        <v>Index-[210 x 285]</v>
      </c>
      <c r="BU105" s="76" t="s">
        <v>722</v>
      </c>
      <c r="BV105" s="109">
        <f t="shared" si="94"/>
        <v>0.33333333333333331</v>
      </c>
      <c r="BW105" s="115" t="str">
        <f t="shared" si="76"/>
        <v>Proprint-54gsm-33.86in-(86.00cm)-Reel-Premium</v>
      </c>
      <c r="BX105" s="115" t="str">
        <f t="shared" si="77"/>
        <v>Proprint-54gsm-33.86in-(86.00cm)-Reel-Premium</v>
      </c>
      <c r="BY105" s="8" t="s">
        <v>541</v>
      </c>
      <c r="BZ105" s="8" t="s">
        <v>540</v>
      </c>
      <c r="CA105" s="115">
        <f t="shared" si="95"/>
        <v>42</v>
      </c>
      <c r="CB105" s="115">
        <f t="shared" si="96"/>
        <v>86</v>
      </c>
      <c r="CC105" s="115">
        <f t="shared" si="97"/>
        <v>16.54</v>
      </c>
      <c r="CD105" s="115">
        <f t="shared" si="98"/>
        <v>33.86</v>
      </c>
      <c r="CE105" s="5" t="s">
        <v>83</v>
      </c>
      <c r="CF105" s="8">
        <f t="shared" si="99"/>
        <v>54</v>
      </c>
      <c r="CG105" s="98" t="str">
        <f t="shared" si="100"/>
        <v>Proprint</v>
      </c>
      <c r="CH105" s="99" t="str">
        <f>VLOOKUP(CG105,PaperMaster!$AA$1:$AB$10,2,FALSE)</f>
        <v>Premium</v>
      </c>
      <c r="CI105" s="115">
        <f t="shared" si="78"/>
        <v>9.7560000000000002</v>
      </c>
      <c r="CJ105" s="115">
        <f t="shared" si="79"/>
        <v>5</v>
      </c>
      <c r="CK105" s="99">
        <v>70</v>
      </c>
      <c r="CL105" s="115" t="s">
        <v>76</v>
      </c>
      <c r="CM105" s="115">
        <v>1.35</v>
      </c>
      <c r="CN105" s="99" t="s">
        <v>576</v>
      </c>
      <c r="CO105" s="116" t="s">
        <v>577</v>
      </c>
      <c r="CP105" s="117" t="s">
        <v>578</v>
      </c>
      <c r="CQ105" s="99" t="s">
        <v>32</v>
      </c>
      <c r="CR105" s="99" t="s">
        <v>32</v>
      </c>
      <c r="CS105" s="99" t="s">
        <v>35</v>
      </c>
      <c r="CT105" s="99" t="s">
        <v>35</v>
      </c>
      <c r="CU105" s="8" t="s">
        <v>73</v>
      </c>
      <c r="CV105" s="8"/>
      <c r="CW105" s="8"/>
      <c r="CX105" s="8" t="str">
        <f t="shared" si="101"/>
        <v>*11106</v>
      </c>
      <c r="CY105" s="8" t="str">
        <f t="shared" si="102"/>
        <v>*06016</v>
      </c>
      <c r="CZ105" s="8" t="str">
        <f>VLOOKUP(BW105,PaperMaster!$AD$2:$BB$200,25,FALSE)</f>
        <v>*00030</v>
      </c>
      <c r="DA105" s="31" t="str">
        <f t="shared" si="103"/>
        <v>*00030</v>
      </c>
      <c r="DB105" s="31" t="str">
        <f t="shared" si="104"/>
        <v>*00008</v>
      </c>
      <c r="DC105" s="119" t="str">
        <f>VLOOKUP(AI105,UFG_Title!$C$3:$AD$49,28,FALSE)</f>
        <v>000244</v>
      </c>
      <c r="DD105" s="119"/>
      <c r="DE105" s="115" t="str">
        <f t="shared" si="105"/>
        <v>Board-263gsm-34.06X33.46in²-(86.50X85.00cm²)-19.337kg-GB</v>
      </c>
      <c r="DF105" s="115" t="str">
        <f t="shared" si="106"/>
        <v>Board-263gsm-34.06X33.46in²-(86.50X85.00cm²)-19.337kg-GB</v>
      </c>
      <c r="DG105" s="8" t="s">
        <v>1128</v>
      </c>
      <c r="DH105" s="8" t="str">
        <f t="shared" si="107"/>
        <v>B</v>
      </c>
      <c r="DI105" s="115">
        <f t="shared" si="108"/>
        <v>86.5</v>
      </c>
      <c r="DJ105" s="115">
        <f t="shared" si="109"/>
        <v>85</v>
      </c>
      <c r="DK105" s="115">
        <f t="shared" si="110"/>
        <v>34.06</v>
      </c>
      <c r="DL105" s="115">
        <f t="shared" si="111"/>
        <v>33.46</v>
      </c>
      <c r="DM105" s="5" t="s">
        <v>58</v>
      </c>
      <c r="DN105" s="8">
        <f t="shared" si="112"/>
        <v>263</v>
      </c>
      <c r="DO105" s="134" t="str">
        <f t="shared" si="113"/>
        <v>Board</v>
      </c>
      <c r="DP105" s="99" t="str">
        <f t="shared" si="114"/>
        <v>GB</v>
      </c>
      <c r="DQ105" s="115">
        <f t="shared" si="115"/>
        <v>19.337</v>
      </c>
      <c r="DR105" s="115">
        <f t="shared" si="116"/>
        <v>3</v>
      </c>
      <c r="DS105" s="99">
        <v>70</v>
      </c>
      <c r="DT105" s="115" t="s">
        <v>76</v>
      </c>
      <c r="DU105" s="115">
        <v>1.35</v>
      </c>
      <c r="DV105" s="99" t="s">
        <v>576</v>
      </c>
      <c r="DW105" s="116" t="s">
        <v>577</v>
      </c>
      <c r="DX105" s="117" t="s">
        <v>578</v>
      </c>
      <c r="DY105" s="99" t="s">
        <v>32</v>
      </c>
      <c r="DZ105" s="99" t="s">
        <v>32</v>
      </c>
      <c r="EA105" s="99" t="s">
        <v>35</v>
      </c>
      <c r="EB105" s="99" t="s">
        <v>35</v>
      </c>
      <c r="EC105" t="str">
        <f>VLOOKUP(DE105,PaperMaster!$BH$3:$CF$30,25,FALSE)</f>
        <v>*00008</v>
      </c>
      <c r="ED105" s="13" t="str">
        <f>VLOOKUP($AP105,[1]Item!$AL$2:$BX$192,ED$1,FALSE)</f>
        <v>Classic</v>
      </c>
      <c r="EE105">
        <f t="shared" si="117"/>
        <v>47</v>
      </c>
    </row>
    <row r="106" spans="1:135" x14ac:dyDescent="0.25">
      <c r="A106" s="83">
        <f t="shared" si="80"/>
        <v>104</v>
      </c>
      <c r="B106" s="76" t="s">
        <v>723</v>
      </c>
      <c r="C106" s="8" t="str">
        <f t="shared" si="81"/>
        <v>Writer A4 Classic  Mrp 50 [Single line]-116 page</v>
      </c>
      <c r="D106" s="8" t="str">
        <f t="shared" si="82"/>
        <v>Writer A4 Classic  Mrp 50 [Single line]-116 page</v>
      </c>
      <c r="E106" s="8" t="str">
        <f>VLOOKUP(AS106,DefaltMaster!$U$1:$AB$14,8,FALSE)</f>
        <v>*11106</v>
      </c>
      <c r="F106" s="8" t="str">
        <f>VLOOKUP(AX106,DefaltMaster!$H$1:$J$26,3,FALSE)</f>
        <v>*06016</v>
      </c>
      <c r="G106" s="110">
        <v>0</v>
      </c>
      <c r="H106" s="8">
        <v>0</v>
      </c>
      <c r="I106" s="8">
        <v>1104</v>
      </c>
      <c r="J106" s="8"/>
      <c r="K106" s="8" t="str">
        <f>VLOOKUP(AW106,DefaltMaster!$M$1:$N$60,2,FALSE)</f>
        <v>*05035</v>
      </c>
      <c r="L106" s="5" t="s">
        <v>522</v>
      </c>
      <c r="M106" s="8"/>
      <c r="N106" s="111" t="str">
        <f t="shared" si="83"/>
        <v>Writer A4 Classic  Mrp 50 [Single line]-116 page</v>
      </c>
      <c r="O106" s="111" t="s">
        <v>33</v>
      </c>
      <c r="P106" s="8"/>
      <c r="Q106" s="8" t="s">
        <v>32</v>
      </c>
      <c r="R106" s="8" t="s">
        <v>32</v>
      </c>
      <c r="S106" s="8" t="s">
        <v>32</v>
      </c>
      <c r="T106" s="8" t="s">
        <v>32</v>
      </c>
      <c r="U106" s="8" t="s">
        <v>32</v>
      </c>
      <c r="V106" s="8" t="s">
        <v>32</v>
      </c>
      <c r="W106" s="8" t="s">
        <v>34</v>
      </c>
      <c r="X106" s="76" t="s">
        <v>577</v>
      </c>
      <c r="Y106" s="112" t="s">
        <v>578</v>
      </c>
      <c r="Z106" s="8" t="s">
        <v>32</v>
      </c>
      <c r="AA106" s="8" t="s">
        <v>32</v>
      </c>
      <c r="AB106" s="8" t="s">
        <v>35</v>
      </c>
      <c r="AC106" s="8" t="s">
        <v>35</v>
      </c>
      <c r="AD106" s="113" t="str">
        <f t="shared" si="84"/>
        <v>000104</v>
      </c>
      <c r="AE106" s="113"/>
      <c r="AF106" s="106" t="str">
        <f t="shared" si="85"/>
        <v>Rulling-Single line-[210 x 285]</v>
      </c>
      <c r="AG106" s="106" t="str">
        <f>VLOOKUP(AF106,UFG_Rulling!$C$1:$AD$38,28,FALSE)</f>
        <v>000210</v>
      </c>
      <c r="AH106" s="128" t="str">
        <f t="shared" si="86"/>
        <v>9.667</v>
      </c>
      <c r="AI106" s="114" t="str">
        <f t="shared" si="87"/>
        <v>Writer A4 Classic  Mrp 50 [Title]</v>
      </c>
      <c r="AJ106" s="114" t="str">
        <f>VLOOKUP(AI106,UFG_Title!$C$1:$AD$49,28,FALSE)</f>
        <v>000245</v>
      </c>
      <c r="AK106" s="107" t="str">
        <f t="shared" si="88"/>
        <v>0.167</v>
      </c>
      <c r="AL106" s="122" t="str">
        <f t="shared" si="118"/>
        <v>Index-[210 x 285]</v>
      </c>
      <c r="AM106" s="122" t="str">
        <f>IF(AV106&lt;&gt;"",VLOOKUP(AL106,UFG_Index!$C$1:$AD$17,28,FALSE),"")</f>
        <v>000232</v>
      </c>
      <c r="AN106" s="123" t="str">
        <f t="shared" si="89"/>
        <v>0.333</v>
      </c>
      <c r="AO106" s="129" t="str">
        <f t="shared" si="90"/>
        <v>0.333</v>
      </c>
      <c r="AP106" s="13" t="s">
        <v>407</v>
      </c>
      <c r="AQ106" s="13" t="s">
        <v>407</v>
      </c>
      <c r="AR106" s="13">
        <v>1000</v>
      </c>
      <c r="AS106" s="21" t="s">
        <v>434</v>
      </c>
      <c r="AT106" s="13">
        <v>116</v>
      </c>
      <c r="AU106" s="13">
        <v>4</v>
      </c>
      <c r="AV106" s="13" t="s">
        <v>450</v>
      </c>
      <c r="AW106" s="22" t="s">
        <v>469</v>
      </c>
      <c r="AX106" s="22" t="s">
        <v>470</v>
      </c>
      <c r="AY106" s="13">
        <v>8</v>
      </c>
      <c r="AZ106" s="13">
        <v>40</v>
      </c>
      <c r="BA106" s="13" t="s">
        <v>1244</v>
      </c>
      <c r="BB106" s="21" t="s">
        <v>479</v>
      </c>
      <c r="BC106" s="13" t="s">
        <v>1249</v>
      </c>
      <c r="BD106" s="13">
        <v>263</v>
      </c>
      <c r="BE106" s="14" t="s">
        <v>480</v>
      </c>
      <c r="BF106" s="14">
        <v>6</v>
      </c>
      <c r="BG106" s="15">
        <f t="shared" si="5"/>
        <v>166.66666666666666</v>
      </c>
      <c r="BH106" s="23">
        <f t="shared" si="6"/>
        <v>3.2228458333333328E-2</v>
      </c>
      <c r="BI106" s="13" t="s">
        <v>481</v>
      </c>
      <c r="BJ106" s="139">
        <v>54</v>
      </c>
      <c r="BK106" s="138">
        <v>86</v>
      </c>
      <c r="BL106" s="13">
        <v>42</v>
      </c>
      <c r="BM106" s="21">
        <v>12</v>
      </c>
      <c r="BN106" s="16">
        <f t="shared" si="7"/>
        <v>9.6666666666666661</v>
      </c>
      <c r="BO106" s="16">
        <f t="shared" si="8"/>
        <v>0.18854639999999998</v>
      </c>
      <c r="BP106" s="17">
        <f t="shared" si="28"/>
        <v>10000</v>
      </c>
      <c r="BQ106" s="13" t="str">
        <f>VLOOKUP($AP106,[1]Item!$AL$2:$BX$192,BQ$1,FALSE)</f>
        <v>Writer A4 Classic  Mrp 50</v>
      </c>
      <c r="BR106" s="8" t="str">
        <f t="shared" si="91"/>
        <v>86.00X42.00</v>
      </c>
      <c r="BS106" s="8" t="str">
        <f t="shared" si="92"/>
        <v>Rulling-Single line-[210 x 285]</v>
      </c>
      <c r="BT106" s="8" t="str">
        <f t="shared" si="93"/>
        <v>Index-[210 x 285]</v>
      </c>
      <c r="BU106" s="76" t="s">
        <v>723</v>
      </c>
      <c r="BV106" s="109">
        <f t="shared" si="94"/>
        <v>0.33333333333333331</v>
      </c>
      <c r="BW106" s="115" t="str">
        <f t="shared" si="76"/>
        <v>Proprint-54gsm-33.86in-(86.00cm)-Reel-Premium</v>
      </c>
      <c r="BX106" s="115" t="str">
        <f t="shared" si="77"/>
        <v>Proprint-54gsm-33.86in-(86.00cm)-Reel-Premium</v>
      </c>
      <c r="BY106" s="8" t="s">
        <v>541</v>
      </c>
      <c r="BZ106" s="8" t="s">
        <v>540</v>
      </c>
      <c r="CA106" s="115">
        <f t="shared" si="95"/>
        <v>42</v>
      </c>
      <c r="CB106" s="115">
        <f t="shared" si="96"/>
        <v>86</v>
      </c>
      <c r="CC106" s="115">
        <f t="shared" si="97"/>
        <v>16.54</v>
      </c>
      <c r="CD106" s="115">
        <f t="shared" si="98"/>
        <v>33.86</v>
      </c>
      <c r="CE106" s="5" t="s">
        <v>83</v>
      </c>
      <c r="CF106" s="8">
        <f t="shared" si="99"/>
        <v>54</v>
      </c>
      <c r="CG106" s="98" t="str">
        <f t="shared" si="100"/>
        <v>Proprint</v>
      </c>
      <c r="CH106" s="99" t="str">
        <f>VLOOKUP(CG106,PaperMaster!$AA$1:$AB$10,2,FALSE)</f>
        <v>Premium</v>
      </c>
      <c r="CI106" s="115">
        <f t="shared" si="78"/>
        <v>9.7560000000000002</v>
      </c>
      <c r="CJ106" s="115">
        <f t="shared" si="79"/>
        <v>5</v>
      </c>
      <c r="CK106" s="99">
        <v>70</v>
      </c>
      <c r="CL106" s="115" t="s">
        <v>76</v>
      </c>
      <c r="CM106" s="115">
        <v>1.35</v>
      </c>
      <c r="CN106" s="99" t="s">
        <v>576</v>
      </c>
      <c r="CO106" s="116" t="s">
        <v>577</v>
      </c>
      <c r="CP106" s="117" t="s">
        <v>578</v>
      </c>
      <c r="CQ106" s="99" t="s">
        <v>32</v>
      </c>
      <c r="CR106" s="99" t="s">
        <v>32</v>
      </c>
      <c r="CS106" s="99" t="s">
        <v>35</v>
      </c>
      <c r="CT106" s="99" t="s">
        <v>35</v>
      </c>
      <c r="CU106" s="8" t="s">
        <v>73</v>
      </c>
      <c r="CV106" s="8"/>
      <c r="CW106" s="8"/>
      <c r="CX106" s="8" t="str">
        <f t="shared" si="101"/>
        <v>*11106</v>
      </c>
      <c r="CY106" s="8" t="str">
        <f t="shared" si="102"/>
        <v>*06016</v>
      </c>
      <c r="CZ106" s="8" t="str">
        <f>VLOOKUP(BW106,PaperMaster!$AD$2:$BB$200,25,FALSE)</f>
        <v>*00030</v>
      </c>
      <c r="DA106" s="31" t="str">
        <f t="shared" si="103"/>
        <v>*00030</v>
      </c>
      <c r="DB106" s="31" t="str">
        <f t="shared" si="104"/>
        <v>*00008</v>
      </c>
      <c r="DC106" s="119" t="str">
        <f>VLOOKUP(AI106,UFG_Title!$C$3:$AD$49,28,FALSE)</f>
        <v>000245</v>
      </c>
      <c r="DD106" s="119"/>
      <c r="DE106" s="115" t="str">
        <f t="shared" si="105"/>
        <v>Board-263gsm-34.06X33.46in²-(86.50X85.00cm²)-19.337kg-GB</v>
      </c>
      <c r="DF106" s="115" t="str">
        <f t="shared" si="106"/>
        <v>Board-263gsm-34.06X33.46in²-(86.50X85.00cm²)-19.337kg-GB</v>
      </c>
      <c r="DG106" s="8" t="s">
        <v>1128</v>
      </c>
      <c r="DH106" s="8" t="str">
        <f t="shared" si="107"/>
        <v>B</v>
      </c>
      <c r="DI106" s="115">
        <f t="shared" si="108"/>
        <v>86.5</v>
      </c>
      <c r="DJ106" s="115">
        <f t="shared" si="109"/>
        <v>85</v>
      </c>
      <c r="DK106" s="115">
        <f t="shared" si="110"/>
        <v>34.06</v>
      </c>
      <c r="DL106" s="115">
        <f t="shared" si="111"/>
        <v>33.46</v>
      </c>
      <c r="DM106" s="5" t="s">
        <v>58</v>
      </c>
      <c r="DN106" s="8">
        <f t="shared" si="112"/>
        <v>263</v>
      </c>
      <c r="DO106" s="134" t="str">
        <f t="shared" si="113"/>
        <v>Board</v>
      </c>
      <c r="DP106" s="99" t="str">
        <f t="shared" si="114"/>
        <v>GB</v>
      </c>
      <c r="DQ106" s="115">
        <f t="shared" si="115"/>
        <v>19.337</v>
      </c>
      <c r="DR106" s="115">
        <f t="shared" si="116"/>
        <v>3</v>
      </c>
      <c r="DS106" s="99">
        <v>70</v>
      </c>
      <c r="DT106" s="115" t="s">
        <v>76</v>
      </c>
      <c r="DU106" s="115">
        <v>1.35</v>
      </c>
      <c r="DV106" s="99" t="s">
        <v>576</v>
      </c>
      <c r="DW106" s="116" t="s">
        <v>577</v>
      </c>
      <c r="DX106" s="117" t="s">
        <v>578</v>
      </c>
      <c r="DY106" s="99" t="s">
        <v>32</v>
      </c>
      <c r="DZ106" s="99" t="s">
        <v>32</v>
      </c>
      <c r="EA106" s="99" t="s">
        <v>35</v>
      </c>
      <c r="EB106" s="99" t="s">
        <v>35</v>
      </c>
      <c r="EC106" t="str">
        <f>VLOOKUP(DE106,PaperMaster!$BH$3:$CF$30,25,FALSE)</f>
        <v>*00008</v>
      </c>
      <c r="ED106" s="13" t="str">
        <f>VLOOKUP($AP106,[1]Item!$AL$2:$BX$192,ED$1,FALSE)</f>
        <v>Classic</v>
      </c>
      <c r="EE106">
        <f t="shared" si="117"/>
        <v>48</v>
      </c>
    </row>
    <row r="107" spans="1:135" x14ac:dyDescent="0.25">
      <c r="A107" s="83">
        <f t="shared" si="80"/>
        <v>105</v>
      </c>
      <c r="B107" s="76" t="s">
        <v>724</v>
      </c>
      <c r="C107" s="8" t="str">
        <f t="shared" si="81"/>
        <v>Writer A4 Classic  Mrp 50 [Unrulled]-116 page</v>
      </c>
      <c r="D107" s="8" t="str">
        <f t="shared" si="82"/>
        <v>Writer A4 Classic  Mrp 50 [Unrulled]-116 page</v>
      </c>
      <c r="E107" s="8" t="str">
        <f>VLOOKUP(AS107,DefaltMaster!$U$1:$AB$14,8,FALSE)</f>
        <v>*11106</v>
      </c>
      <c r="F107" s="8" t="str">
        <f>VLOOKUP(AX107,DefaltMaster!$H$1:$J$26,3,FALSE)</f>
        <v>*06016</v>
      </c>
      <c r="G107" s="110">
        <v>0</v>
      </c>
      <c r="H107" s="8">
        <v>0</v>
      </c>
      <c r="I107" s="8">
        <v>1105</v>
      </c>
      <c r="J107" s="8"/>
      <c r="K107" s="8" t="str">
        <f>VLOOKUP(AW107,DefaltMaster!$M$1:$N$60,2,FALSE)</f>
        <v>*05036</v>
      </c>
      <c r="L107" s="5" t="s">
        <v>522</v>
      </c>
      <c r="M107" s="8"/>
      <c r="N107" s="111" t="str">
        <f t="shared" si="83"/>
        <v>Writer A4 Classic  Mrp 50 [Unrulled]-116 page</v>
      </c>
      <c r="O107" s="111" t="s">
        <v>33</v>
      </c>
      <c r="P107" s="8"/>
      <c r="Q107" s="8" t="s">
        <v>32</v>
      </c>
      <c r="R107" s="8" t="s">
        <v>32</v>
      </c>
      <c r="S107" s="8" t="s">
        <v>32</v>
      </c>
      <c r="T107" s="8" t="s">
        <v>32</v>
      </c>
      <c r="U107" s="8" t="s">
        <v>32</v>
      </c>
      <c r="V107" s="8" t="s">
        <v>32</v>
      </c>
      <c r="W107" s="8" t="s">
        <v>34</v>
      </c>
      <c r="X107" s="76" t="s">
        <v>577</v>
      </c>
      <c r="Y107" s="112" t="s">
        <v>578</v>
      </c>
      <c r="Z107" s="8" t="s">
        <v>32</v>
      </c>
      <c r="AA107" s="8" t="s">
        <v>32</v>
      </c>
      <c r="AB107" s="8" t="s">
        <v>35</v>
      </c>
      <c r="AC107" s="8" t="s">
        <v>35</v>
      </c>
      <c r="AD107" s="113" t="str">
        <f t="shared" si="84"/>
        <v>000105</v>
      </c>
      <c r="AE107" s="113"/>
      <c r="AF107" s="106" t="str">
        <f t="shared" si="85"/>
        <v>Rulling-Unrulled-[210 x 285]</v>
      </c>
      <c r="AG107" s="106" t="str">
        <f>VLOOKUP(AF107,UFG_Rulling!$C$1:$AD$38,28,FALSE)</f>
        <v>000213</v>
      </c>
      <c r="AH107" s="128" t="str">
        <f t="shared" si="86"/>
        <v>9.667</v>
      </c>
      <c r="AI107" s="114" t="str">
        <f t="shared" si="87"/>
        <v>Writer A4 Classic  Mrp 50 [Title]</v>
      </c>
      <c r="AJ107" s="114" t="str">
        <f>VLOOKUP(AI107,UFG_Title!$C$1:$AD$49,28,FALSE)</f>
        <v>000245</v>
      </c>
      <c r="AK107" s="107" t="str">
        <f t="shared" si="88"/>
        <v>0.167</v>
      </c>
      <c r="AL107" s="122" t="str">
        <f t="shared" si="118"/>
        <v>Index-[210 x 285]</v>
      </c>
      <c r="AM107" s="122" t="str">
        <f>IF(AV107&lt;&gt;"",VLOOKUP(AL107,UFG_Index!$C$1:$AD$17,28,FALSE),"")</f>
        <v>000232</v>
      </c>
      <c r="AN107" s="123" t="str">
        <f t="shared" si="89"/>
        <v>0.333</v>
      </c>
      <c r="AO107" s="129" t="str">
        <f t="shared" si="90"/>
        <v>0.333</v>
      </c>
      <c r="AP107" s="13" t="s">
        <v>407</v>
      </c>
      <c r="AQ107" s="13" t="s">
        <v>407</v>
      </c>
      <c r="AR107" s="13">
        <v>1000</v>
      </c>
      <c r="AS107" s="21" t="s">
        <v>434</v>
      </c>
      <c r="AT107" s="13">
        <v>116</v>
      </c>
      <c r="AU107" s="13">
        <v>4</v>
      </c>
      <c r="AV107" s="13" t="s">
        <v>450</v>
      </c>
      <c r="AW107" s="22" t="s">
        <v>474</v>
      </c>
      <c r="AX107" s="22" t="s">
        <v>470</v>
      </c>
      <c r="AY107" s="13">
        <v>8</v>
      </c>
      <c r="AZ107" s="13">
        <v>40</v>
      </c>
      <c r="BA107" s="13" t="s">
        <v>1244</v>
      </c>
      <c r="BB107" s="21" t="s">
        <v>479</v>
      </c>
      <c r="BC107" s="13" t="s">
        <v>1249</v>
      </c>
      <c r="BD107" s="13">
        <v>263</v>
      </c>
      <c r="BE107" s="14" t="s">
        <v>480</v>
      </c>
      <c r="BF107" s="14">
        <v>6</v>
      </c>
      <c r="BG107" s="15">
        <f t="shared" si="5"/>
        <v>166.66666666666666</v>
      </c>
      <c r="BH107" s="23">
        <f t="shared" si="6"/>
        <v>3.2228458333333328E-2</v>
      </c>
      <c r="BI107" s="13" t="s">
        <v>481</v>
      </c>
      <c r="BJ107" s="139">
        <v>54</v>
      </c>
      <c r="BK107" s="138">
        <v>86</v>
      </c>
      <c r="BL107" s="13">
        <v>42</v>
      </c>
      <c r="BM107" s="21">
        <v>12</v>
      </c>
      <c r="BN107" s="16">
        <f t="shared" si="7"/>
        <v>9.6666666666666661</v>
      </c>
      <c r="BO107" s="16">
        <f t="shared" si="8"/>
        <v>0.18854639999999998</v>
      </c>
      <c r="BP107" s="17">
        <f t="shared" si="28"/>
        <v>10000</v>
      </c>
      <c r="BQ107" s="13" t="str">
        <f>VLOOKUP($AP107,[1]Item!$AL$2:$BX$192,BQ$1,FALSE)</f>
        <v>Writer A4 Classic  Mrp 50</v>
      </c>
      <c r="BR107" s="8" t="str">
        <f t="shared" si="91"/>
        <v>86.00X42.00</v>
      </c>
      <c r="BS107" s="8" t="str">
        <f t="shared" si="92"/>
        <v>Rulling-Unrulled-[210 x 285]</v>
      </c>
      <c r="BT107" s="8" t="str">
        <f t="shared" si="93"/>
        <v>Index-[210 x 285]</v>
      </c>
      <c r="BU107" s="76" t="s">
        <v>724</v>
      </c>
      <c r="BV107" s="109">
        <f t="shared" si="94"/>
        <v>0.33333333333333331</v>
      </c>
      <c r="BW107" s="115" t="str">
        <f t="shared" si="76"/>
        <v>Proprint-54gsm-33.86in-(86.00cm)-Reel-Premium</v>
      </c>
      <c r="BX107" s="115" t="str">
        <f t="shared" si="77"/>
        <v>Proprint-54gsm-33.86in-(86.00cm)-Reel-Premium</v>
      </c>
      <c r="BY107" s="8" t="s">
        <v>541</v>
      </c>
      <c r="BZ107" s="8" t="s">
        <v>540</v>
      </c>
      <c r="CA107" s="115">
        <f t="shared" si="95"/>
        <v>42</v>
      </c>
      <c r="CB107" s="115">
        <f t="shared" si="96"/>
        <v>86</v>
      </c>
      <c r="CC107" s="115">
        <f t="shared" si="97"/>
        <v>16.54</v>
      </c>
      <c r="CD107" s="115">
        <f t="shared" si="98"/>
        <v>33.86</v>
      </c>
      <c r="CE107" s="5" t="s">
        <v>83</v>
      </c>
      <c r="CF107" s="8">
        <f t="shared" si="99"/>
        <v>54</v>
      </c>
      <c r="CG107" s="98" t="str">
        <f t="shared" si="100"/>
        <v>Proprint</v>
      </c>
      <c r="CH107" s="99" t="str">
        <f>VLOOKUP(CG107,PaperMaster!$AA$1:$AB$10,2,FALSE)</f>
        <v>Premium</v>
      </c>
      <c r="CI107" s="115">
        <f t="shared" si="78"/>
        <v>9.7560000000000002</v>
      </c>
      <c r="CJ107" s="115">
        <f t="shared" si="79"/>
        <v>5</v>
      </c>
      <c r="CK107" s="99">
        <v>70</v>
      </c>
      <c r="CL107" s="115" t="s">
        <v>76</v>
      </c>
      <c r="CM107" s="115">
        <v>1.35</v>
      </c>
      <c r="CN107" s="99" t="s">
        <v>576</v>
      </c>
      <c r="CO107" s="116" t="s">
        <v>577</v>
      </c>
      <c r="CP107" s="117" t="s">
        <v>578</v>
      </c>
      <c r="CQ107" s="99" t="s">
        <v>32</v>
      </c>
      <c r="CR107" s="99" t="s">
        <v>32</v>
      </c>
      <c r="CS107" s="99" t="s">
        <v>35</v>
      </c>
      <c r="CT107" s="99" t="s">
        <v>35</v>
      </c>
      <c r="CU107" s="8" t="s">
        <v>73</v>
      </c>
      <c r="CV107" s="8"/>
      <c r="CW107" s="8"/>
      <c r="CX107" s="8" t="str">
        <f t="shared" si="101"/>
        <v>*11106</v>
      </c>
      <c r="CY107" s="8" t="str">
        <f t="shared" si="102"/>
        <v>*06016</v>
      </c>
      <c r="CZ107" s="8" t="str">
        <f>VLOOKUP(BW107,PaperMaster!$AD$2:$BB$200,25,FALSE)</f>
        <v>*00030</v>
      </c>
      <c r="DA107" s="31" t="str">
        <f t="shared" si="103"/>
        <v>*00030</v>
      </c>
      <c r="DB107" s="31" t="str">
        <f t="shared" si="104"/>
        <v>*00008</v>
      </c>
      <c r="DC107" s="119" t="str">
        <f>VLOOKUP(AI107,UFG_Title!$C$3:$AD$49,28,FALSE)</f>
        <v>000245</v>
      </c>
      <c r="DD107" s="119"/>
      <c r="DE107" s="115" t="str">
        <f t="shared" si="105"/>
        <v>Board-263gsm-34.06X33.46in²-(86.50X85.00cm²)-19.337kg-GB</v>
      </c>
      <c r="DF107" s="115" t="str">
        <f t="shared" si="106"/>
        <v>Board-263gsm-34.06X33.46in²-(86.50X85.00cm²)-19.337kg-GB</v>
      </c>
      <c r="DG107" s="8" t="s">
        <v>1128</v>
      </c>
      <c r="DH107" s="8" t="str">
        <f t="shared" si="107"/>
        <v>B</v>
      </c>
      <c r="DI107" s="115">
        <f t="shared" si="108"/>
        <v>86.5</v>
      </c>
      <c r="DJ107" s="115">
        <f t="shared" si="109"/>
        <v>85</v>
      </c>
      <c r="DK107" s="115">
        <f t="shared" si="110"/>
        <v>34.06</v>
      </c>
      <c r="DL107" s="115">
        <f t="shared" si="111"/>
        <v>33.46</v>
      </c>
      <c r="DM107" s="5" t="s">
        <v>58</v>
      </c>
      <c r="DN107" s="8">
        <f t="shared" si="112"/>
        <v>263</v>
      </c>
      <c r="DO107" s="134" t="str">
        <f t="shared" si="113"/>
        <v>Board</v>
      </c>
      <c r="DP107" s="99" t="str">
        <f t="shared" si="114"/>
        <v>GB</v>
      </c>
      <c r="DQ107" s="115">
        <f t="shared" si="115"/>
        <v>19.337</v>
      </c>
      <c r="DR107" s="115">
        <f t="shared" si="116"/>
        <v>3</v>
      </c>
      <c r="DS107" s="99">
        <v>70</v>
      </c>
      <c r="DT107" s="115" t="s">
        <v>76</v>
      </c>
      <c r="DU107" s="115">
        <v>1.35</v>
      </c>
      <c r="DV107" s="99" t="s">
        <v>576</v>
      </c>
      <c r="DW107" s="116" t="s">
        <v>577</v>
      </c>
      <c r="DX107" s="117" t="s">
        <v>578</v>
      </c>
      <c r="DY107" s="99" t="s">
        <v>32</v>
      </c>
      <c r="DZ107" s="99" t="s">
        <v>32</v>
      </c>
      <c r="EA107" s="99" t="s">
        <v>35</v>
      </c>
      <c r="EB107" s="99" t="s">
        <v>35</v>
      </c>
      <c r="EC107" t="str">
        <f>VLOOKUP(DE107,PaperMaster!$BH$3:$CF$30,25,FALSE)</f>
        <v>*00008</v>
      </c>
      <c r="ED107" s="13" t="str">
        <f>VLOOKUP($AP107,[1]Item!$AL$2:$BX$192,ED$1,FALSE)</f>
        <v>Classic</v>
      </c>
      <c r="EE107">
        <f t="shared" si="117"/>
        <v>45</v>
      </c>
    </row>
    <row r="108" spans="1:135" x14ac:dyDescent="0.25">
      <c r="A108" s="83">
        <f t="shared" si="80"/>
        <v>106</v>
      </c>
      <c r="B108" s="76" t="s">
        <v>725</v>
      </c>
      <c r="C108" s="8" t="str">
        <f t="shared" si="81"/>
        <v>Writer A4 Classic  Mrp 50 [Hindi /Geometry]-116 page</v>
      </c>
      <c r="D108" s="8" t="str">
        <f t="shared" si="82"/>
        <v>Writer A4 Classic  Mrp 50 [Hindi /Geometry]-116 page</v>
      </c>
      <c r="E108" s="8" t="str">
        <f>VLOOKUP(AS108,DefaltMaster!$U$1:$AB$14,8,FALSE)</f>
        <v>*11106</v>
      </c>
      <c r="F108" s="8" t="str">
        <f>VLOOKUP(AX108,DefaltMaster!$H$1:$J$26,3,FALSE)</f>
        <v>*06016</v>
      </c>
      <c r="G108" s="110">
        <v>0</v>
      </c>
      <c r="H108" s="8">
        <v>0</v>
      </c>
      <c r="I108" s="8">
        <v>1106</v>
      </c>
      <c r="J108" s="8"/>
      <c r="K108" s="8" t="str">
        <f>VLOOKUP(AW108,DefaltMaster!$M$1:$N$60,2,FALSE)</f>
        <v>*05033</v>
      </c>
      <c r="L108" s="5" t="s">
        <v>522</v>
      </c>
      <c r="M108" s="8"/>
      <c r="N108" s="111" t="str">
        <f t="shared" si="83"/>
        <v>Writer A4 Classic  Mrp 50 [Hindi /Geometry]-116 page</v>
      </c>
      <c r="O108" s="111" t="s">
        <v>33</v>
      </c>
      <c r="P108" s="8"/>
      <c r="Q108" s="8" t="s">
        <v>32</v>
      </c>
      <c r="R108" s="8" t="s">
        <v>32</v>
      </c>
      <c r="S108" s="8" t="s">
        <v>32</v>
      </c>
      <c r="T108" s="8" t="s">
        <v>32</v>
      </c>
      <c r="U108" s="8" t="s">
        <v>32</v>
      </c>
      <c r="V108" s="8" t="s">
        <v>32</v>
      </c>
      <c r="W108" s="8" t="s">
        <v>34</v>
      </c>
      <c r="X108" s="76" t="s">
        <v>577</v>
      </c>
      <c r="Y108" s="112" t="s">
        <v>578</v>
      </c>
      <c r="Z108" s="8" t="s">
        <v>32</v>
      </c>
      <c r="AA108" s="8" t="s">
        <v>32</v>
      </c>
      <c r="AB108" s="8" t="s">
        <v>35</v>
      </c>
      <c r="AC108" s="8" t="s">
        <v>35</v>
      </c>
      <c r="AD108" s="113" t="str">
        <f t="shared" si="84"/>
        <v>000106</v>
      </c>
      <c r="AE108" s="113"/>
      <c r="AF108" s="106" t="str">
        <f t="shared" si="85"/>
        <v>Rulling-Hindi /Geometry-[210 x 285]</v>
      </c>
      <c r="AG108" s="106" t="str">
        <f>VLOOKUP(AF108,UFG_Rulling!$C$1:$AD$38,28,FALSE)</f>
        <v>000223</v>
      </c>
      <c r="AH108" s="128" t="str">
        <f t="shared" si="86"/>
        <v>9.667</v>
      </c>
      <c r="AI108" s="114" t="str">
        <f t="shared" si="87"/>
        <v>Writer A4 Classic  Mrp 50 [Title]</v>
      </c>
      <c r="AJ108" s="114" t="str">
        <f>VLOOKUP(AI108,UFG_Title!$C$1:$AD$49,28,FALSE)</f>
        <v>000245</v>
      </c>
      <c r="AK108" s="107" t="str">
        <f t="shared" si="88"/>
        <v>0.167</v>
      </c>
      <c r="AL108" s="122" t="str">
        <f t="shared" si="118"/>
        <v>Index-[210 x 285]</v>
      </c>
      <c r="AM108" s="122" t="str">
        <f>IF(AV108&lt;&gt;"",VLOOKUP(AL108,UFG_Index!$C$1:$AD$17,28,FALSE),"")</f>
        <v>000232</v>
      </c>
      <c r="AN108" s="123" t="str">
        <f t="shared" si="89"/>
        <v>0.333</v>
      </c>
      <c r="AO108" s="129" t="str">
        <f t="shared" si="90"/>
        <v>0.333</v>
      </c>
      <c r="AP108" s="13" t="s">
        <v>407</v>
      </c>
      <c r="AQ108" s="13" t="s">
        <v>407</v>
      </c>
      <c r="AR108" s="13">
        <v>1000</v>
      </c>
      <c r="AS108" s="21" t="s">
        <v>434</v>
      </c>
      <c r="AT108" s="13">
        <v>116</v>
      </c>
      <c r="AU108" s="13">
        <v>4</v>
      </c>
      <c r="AV108" s="13" t="s">
        <v>450</v>
      </c>
      <c r="AW108" s="22" t="s">
        <v>511</v>
      </c>
      <c r="AX108" s="22" t="s">
        <v>470</v>
      </c>
      <c r="AY108" s="13">
        <v>8</v>
      </c>
      <c r="AZ108" s="13">
        <v>40</v>
      </c>
      <c r="BA108" s="13" t="s">
        <v>1244</v>
      </c>
      <c r="BB108" s="21" t="s">
        <v>479</v>
      </c>
      <c r="BC108" s="13" t="s">
        <v>1249</v>
      </c>
      <c r="BD108" s="13">
        <v>263</v>
      </c>
      <c r="BE108" s="14" t="s">
        <v>480</v>
      </c>
      <c r="BF108" s="14">
        <v>6</v>
      </c>
      <c r="BG108" s="15">
        <f t="shared" si="5"/>
        <v>166.66666666666666</v>
      </c>
      <c r="BH108" s="23">
        <f t="shared" si="6"/>
        <v>3.2228458333333328E-2</v>
      </c>
      <c r="BI108" s="13" t="s">
        <v>481</v>
      </c>
      <c r="BJ108" s="139">
        <v>54</v>
      </c>
      <c r="BK108" s="138">
        <v>86</v>
      </c>
      <c r="BL108" s="13">
        <v>42</v>
      </c>
      <c r="BM108" s="21">
        <v>12</v>
      </c>
      <c r="BN108" s="16">
        <f t="shared" si="7"/>
        <v>9.6666666666666661</v>
      </c>
      <c r="BO108" s="16">
        <f t="shared" si="8"/>
        <v>0.18854639999999998</v>
      </c>
      <c r="BP108" s="17">
        <f t="shared" si="28"/>
        <v>10000</v>
      </c>
      <c r="BQ108" s="13" t="str">
        <f>VLOOKUP($AP108,[1]Item!$AL$2:$BX$192,BQ$1,FALSE)</f>
        <v>Writer A4 Classic  Mrp 50</v>
      </c>
      <c r="BR108" s="8" t="str">
        <f t="shared" si="91"/>
        <v>86.00X42.00</v>
      </c>
      <c r="BS108" s="8" t="str">
        <f t="shared" si="92"/>
        <v>Rulling-Hindi /Geometry-[210 x 285]</v>
      </c>
      <c r="BT108" s="8" t="str">
        <f t="shared" si="93"/>
        <v>Index-[210 x 285]</v>
      </c>
      <c r="BU108" s="76" t="s">
        <v>725</v>
      </c>
      <c r="BV108" s="109">
        <f t="shared" si="94"/>
        <v>0.33333333333333331</v>
      </c>
      <c r="BW108" s="115" t="str">
        <f t="shared" si="76"/>
        <v>Proprint-54gsm-33.86in-(86.00cm)-Reel-Premium</v>
      </c>
      <c r="BX108" s="115" t="str">
        <f t="shared" si="77"/>
        <v>Proprint-54gsm-33.86in-(86.00cm)-Reel-Premium</v>
      </c>
      <c r="BY108" s="8" t="s">
        <v>541</v>
      </c>
      <c r="BZ108" s="8" t="s">
        <v>540</v>
      </c>
      <c r="CA108" s="115">
        <f t="shared" si="95"/>
        <v>42</v>
      </c>
      <c r="CB108" s="115">
        <f t="shared" si="96"/>
        <v>86</v>
      </c>
      <c r="CC108" s="115">
        <f t="shared" si="97"/>
        <v>16.54</v>
      </c>
      <c r="CD108" s="115">
        <f t="shared" si="98"/>
        <v>33.86</v>
      </c>
      <c r="CE108" s="5" t="s">
        <v>83</v>
      </c>
      <c r="CF108" s="8">
        <f t="shared" si="99"/>
        <v>54</v>
      </c>
      <c r="CG108" s="98" t="str">
        <f t="shared" si="100"/>
        <v>Proprint</v>
      </c>
      <c r="CH108" s="99" t="str">
        <f>VLOOKUP(CG108,PaperMaster!$AA$1:$AB$10,2,FALSE)</f>
        <v>Premium</v>
      </c>
      <c r="CI108" s="115">
        <f t="shared" si="78"/>
        <v>9.7560000000000002</v>
      </c>
      <c r="CJ108" s="115">
        <f t="shared" si="79"/>
        <v>5</v>
      </c>
      <c r="CK108" s="99">
        <v>70</v>
      </c>
      <c r="CL108" s="115" t="s">
        <v>76</v>
      </c>
      <c r="CM108" s="115">
        <v>1.35</v>
      </c>
      <c r="CN108" s="99" t="s">
        <v>576</v>
      </c>
      <c r="CO108" s="116" t="s">
        <v>577</v>
      </c>
      <c r="CP108" s="117" t="s">
        <v>578</v>
      </c>
      <c r="CQ108" s="99" t="s">
        <v>32</v>
      </c>
      <c r="CR108" s="99" t="s">
        <v>32</v>
      </c>
      <c r="CS108" s="99" t="s">
        <v>35</v>
      </c>
      <c r="CT108" s="99" t="s">
        <v>35</v>
      </c>
      <c r="CU108" s="8" t="s">
        <v>73</v>
      </c>
      <c r="CV108" s="8"/>
      <c r="CW108" s="8"/>
      <c r="CX108" s="8" t="str">
        <f t="shared" si="101"/>
        <v>*11106</v>
      </c>
      <c r="CY108" s="8" t="str">
        <f t="shared" si="102"/>
        <v>*06016</v>
      </c>
      <c r="CZ108" s="8" t="str">
        <f>VLOOKUP(BW108,PaperMaster!$AD$2:$BB$200,25,FALSE)</f>
        <v>*00030</v>
      </c>
      <c r="DA108" s="31" t="str">
        <f t="shared" si="103"/>
        <v>*00030</v>
      </c>
      <c r="DB108" s="31" t="str">
        <f t="shared" si="104"/>
        <v>*00008</v>
      </c>
      <c r="DC108" s="119" t="str">
        <f>VLOOKUP(AI108,UFG_Title!$C$3:$AD$49,28,FALSE)</f>
        <v>000245</v>
      </c>
      <c r="DD108" s="119"/>
      <c r="DE108" s="115" t="str">
        <f t="shared" si="105"/>
        <v>Board-263gsm-34.06X33.46in²-(86.50X85.00cm²)-19.337kg-GB</v>
      </c>
      <c r="DF108" s="115" t="str">
        <f t="shared" si="106"/>
        <v>Board-263gsm-34.06X33.46in²-(86.50X85.00cm²)-19.337kg-GB</v>
      </c>
      <c r="DG108" s="8" t="s">
        <v>1128</v>
      </c>
      <c r="DH108" s="8" t="str">
        <f t="shared" si="107"/>
        <v>B</v>
      </c>
      <c r="DI108" s="115">
        <f t="shared" si="108"/>
        <v>86.5</v>
      </c>
      <c r="DJ108" s="115">
        <f t="shared" si="109"/>
        <v>85</v>
      </c>
      <c r="DK108" s="115">
        <f t="shared" si="110"/>
        <v>34.06</v>
      </c>
      <c r="DL108" s="115">
        <f t="shared" si="111"/>
        <v>33.46</v>
      </c>
      <c r="DM108" s="5" t="s">
        <v>58</v>
      </c>
      <c r="DN108" s="8">
        <f t="shared" si="112"/>
        <v>263</v>
      </c>
      <c r="DO108" s="134" t="str">
        <f t="shared" si="113"/>
        <v>Board</v>
      </c>
      <c r="DP108" s="99" t="str">
        <f t="shared" si="114"/>
        <v>GB</v>
      </c>
      <c r="DQ108" s="115">
        <f t="shared" si="115"/>
        <v>19.337</v>
      </c>
      <c r="DR108" s="115">
        <f t="shared" si="116"/>
        <v>3</v>
      </c>
      <c r="DS108" s="99">
        <v>70</v>
      </c>
      <c r="DT108" s="115" t="s">
        <v>76</v>
      </c>
      <c r="DU108" s="115">
        <v>1.35</v>
      </c>
      <c r="DV108" s="99" t="s">
        <v>576</v>
      </c>
      <c r="DW108" s="116" t="s">
        <v>577</v>
      </c>
      <c r="DX108" s="117" t="s">
        <v>578</v>
      </c>
      <c r="DY108" s="99" t="s">
        <v>32</v>
      </c>
      <c r="DZ108" s="99" t="s">
        <v>32</v>
      </c>
      <c r="EA108" s="99" t="s">
        <v>35</v>
      </c>
      <c r="EB108" s="99" t="s">
        <v>35</v>
      </c>
      <c r="EC108" t="str">
        <f>VLOOKUP(DE108,PaperMaster!$BH$3:$CF$30,25,FALSE)</f>
        <v>*00008</v>
      </c>
      <c r="ED108" s="13" t="str">
        <f>VLOOKUP($AP108,[1]Item!$AL$2:$BX$192,ED$1,FALSE)</f>
        <v>Classic</v>
      </c>
      <c r="EE108">
        <f t="shared" si="117"/>
        <v>52</v>
      </c>
    </row>
    <row r="109" spans="1:135" x14ac:dyDescent="0.25">
      <c r="A109" s="83">
        <f t="shared" si="80"/>
        <v>107</v>
      </c>
      <c r="B109" s="76" t="s">
        <v>726</v>
      </c>
      <c r="C109" s="8" t="str">
        <f t="shared" si="81"/>
        <v>Writer A4 Classic  Mrp 66 [Single line]-156 page</v>
      </c>
      <c r="D109" s="8" t="str">
        <f t="shared" si="82"/>
        <v>Writer A4 Classic  Mrp 66 [Single line]-156 page</v>
      </c>
      <c r="E109" s="8" t="str">
        <f>VLOOKUP(AS109,DefaltMaster!$U$1:$AB$14,8,FALSE)</f>
        <v>*11106</v>
      </c>
      <c r="F109" s="8" t="str">
        <f>VLOOKUP(AX109,DefaltMaster!$H$1:$J$26,3,FALSE)</f>
        <v>*06016</v>
      </c>
      <c r="G109" s="110">
        <v>0</v>
      </c>
      <c r="H109" s="8">
        <v>0</v>
      </c>
      <c r="I109" s="8">
        <v>1107</v>
      </c>
      <c r="J109" s="8"/>
      <c r="K109" s="8" t="str">
        <f>VLOOKUP(AW109,DefaltMaster!$M$1:$N$60,2,FALSE)</f>
        <v>*05035</v>
      </c>
      <c r="L109" s="5" t="s">
        <v>522</v>
      </c>
      <c r="M109" s="8"/>
      <c r="N109" s="111" t="str">
        <f t="shared" si="83"/>
        <v>Writer A4 Classic  Mrp 66 [Single line]-156 page</v>
      </c>
      <c r="O109" s="111" t="s">
        <v>33</v>
      </c>
      <c r="P109" s="8"/>
      <c r="Q109" s="8" t="s">
        <v>32</v>
      </c>
      <c r="R109" s="8" t="s">
        <v>32</v>
      </c>
      <c r="S109" s="8" t="s">
        <v>32</v>
      </c>
      <c r="T109" s="8" t="s">
        <v>32</v>
      </c>
      <c r="U109" s="8" t="s">
        <v>32</v>
      </c>
      <c r="V109" s="8" t="s">
        <v>32</v>
      </c>
      <c r="W109" s="8" t="s">
        <v>34</v>
      </c>
      <c r="X109" s="76" t="s">
        <v>577</v>
      </c>
      <c r="Y109" s="112" t="s">
        <v>578</v>
      </c>
      <c r="Z109" s="8" t="s">
        <v>32</v>
      </c>
      <c r="AA109" s="8" t="s">
        <v>32</v>
      </c>
      <c r="AB109" s="8" t="s">
        <v>35</v>
      </c>
      <c r="AC109" s="8" t="s">
        <v>35</v>
      </c>
      <c r="AD109" s="113" t="str">
        <f t="shared" si="84"/>
        <v>000107</v>
      </c>
      <c r="AE109" s="113"/>
      <c r="AF109" s="106" t="str">
        <f t="shared" si="85"/>
        <v>Rulling-Single line-[210 x 285]</v>
      </c>
      <c r="AG109" s="106" t="str">
        <f>VLOOKUP(AF109,UFG_Rulling!$C$1:$AD$38,28,FALSE)</f>
        <v>000210</v>
      </c>
      <c r="AH109" s="128" t="str">
        <f t="shared" si="86"/>
        <v>13.000</v>
      </c>
      <c r="AI109" s="114" t="str">
        <f t="shared" si="87"/>
        <v>Writer A4 Classic  Mrp 66 [Title]</v>
      </c>
      <c r="AJ109" s="114" t="str">
        <f>VLOOKUP(AI109,UFG_Title!$C$1:$AD$49,28,FALSE)</f>
        <v>000246</v>
      </c>
      <c r="AK109" s="107" t="str">
        <f t="shared" si="88"/>
        <v>0.167</v>
      </c>
      <c r="AL109" s="122" t="str">
        <f t="shared" si="118"/>
        <v>Index-[210 x 285]</v>
      </c>
      <c r="AM109" s="122" t="str">
        <f>IF(AV109&lt;&gt;"",VLOOKUP(AL109,UFG_Index!$C$1:$AD$17,28,FALSE),"")</f>
        <v>000232</v>
      </c>
      <c r="AN109" s="123" t="str">
        <f t="shared" si="89"/>
        <v>0.333</v>
      </c>
      <c r="AO109" s="129" t="str">
        <f t="shared" si="90"/>
        <v>0.333</v>
      </c>
      <c r="AP109" s="13" t="s">
        <v>408</v>
      </c>
      <c r="AQ109" s="13" t="s">
        <v>408</v>
      </c>
      <c r="AR109" s="13">
        <v>1000</v>
      </c>
      <c r="AS109" s="21" t="s">
        <v>434</v>
      </c>
      <c r="AT109" s="13">
        <v>156</v>
      </c>
      <c r="AU109" s="13">
        <v>4</v>
      </c>
      <c r="AV109" s="13" t="s">
        <v>450</v>
      </c>
      <c r="AW109" s="22" t="s">
        <v>469</v>
      </c>
      <c r="AX109" s="22" t="s">
        <v>470</v>
      </c>
      <c r="AY109" s="13">
        <v>6</v>
      </c>
      <c r="AZ109" s="13">
        <v>30</v>
      </c>
      <c r="BA109" s="13" t="s">
        <v>1244</v>
      </c>
      <c r="BB109" s="21" t="s">
        <v>479</v>
      </c>
      <c r="BC109" s="13" t="s">
        <v>1245</v>
      </c>
      <c r="BD109" s="13">
        <v>260</v>
      </c>
      <c r="BE109" s="14" t="s">
        <v>480</v>
      </c>
      <c r="BF109" s="14">
        <v>6</v>
      </c>
      <c r="BG109" s="15">
        <f t="shared" si="5"/>
        <v>166.66666666666666</v>
      </c>
      <c r="BH109" s="23">
        <f t="shared" si="6"/>
        <v>3.1860833333333331E-2</v>
      </c>
      <c r="BI109" s="13" t="s">
        <v>481</v>
      </c>
      <c r="BJ109" s="139">
        <v>54</v>
      </c>
      <c r="BK109" s="138">
        <v>86</v>
      </c>
      <c r="BL109" s="13">
        <v>42</v>
      </c>
      <c r="BM109" s="21">
        <v>12</v>
      </c>
      <c r="BN109" s="16">
        <f t="shared" si="7"/>
        <v>13</v>
      </c>
      <c r="BO109" s="16">
        <f t="shared" si="8"/>
        <v>0.25356239999999997</v>
      </c>
      <c r="BP109" s="17">
        <f t="shared" si="28"/>
        <v>13333.333333333334</v>
      </c>
      <c r="BQ109" s="13" t="str">
        <f>VLOOKUP($AP109,[1]Item!$AL$2:$BX$192,BQ$1,FALSE)</f>
        <v>Writer A4 Classic  Mrp 66</v>
      </c>
      <c r="BR109" s="8" t="str">
        <f t="shared" si="91"/>
        <v>86.00X42.00</v>
      </c>
      <c r="BS109" s="8" t="str">
        <f t="shared" si="92"/>
        <v>Rulling-Single line-[210 x 285]</v>
      </c>
      <c r="BT109" s="8" t="str">
        <f t="shared" si="93"/>
        <v>Index-[210 x 285]</v>
      </c>
      <c r="BU109" s="76" t="s">
        <v>726</v>
      </c>
      <c r="BV109" s="109">
        <f t="shared" si="94"/>
        <v>0.33333333333333331</v>
      </c>
      <c r="BW109" s="115" t="str">
        <f t="shared" si="76"/>
        <v>Proprint-54gsm-33.86in-(86.00cm)-Reel-Premium</v>
      </c>
      <c r="BX109" s="115" t="str">
        <f t="shared" si="77"/>
        <v>Proprint-54gsm-33.86in-(86.00cm)-Reel-Premium</v>
      </c>
      <c r="BY109" s="8" t="s">
        <v>541</v>
      </c>
      <c r="BZ109" s="8" t="s">
        <v>540</v>
      </c>
      <c r="CA109" s="115">
        <f t="shared" si="95"/>
        <v>42</v>
      </c>
      <c r="CB109" s="115">
        <f t="shared" si="96"/>
        <v>86</v>
      </c>
      <c r="CC109" s="115">
        <f t="shared" si="97"/>
        <v>16.54</v>
      </c>
      <c r="CD109" s="115">
        <f t="shared" si="98"/>
        <v>33.86</v>
      </c>
      <c r="CE109" s="5" t="s">
        <v>83</v>
      </c>
      <c r="CF109" s="8">
        <f t="shared" si="99"/>
        <v>54</v>
      </c>
      <c r="CG109" s="98" t="str">
        <f t="shared" si="100"/>
        <v>Proprint</v>
      </c>
      <c r="CH109" s="99" t="str">
        <f>VLOOKUP(CG109,PaperMaster!$AA$1:$AB$10,2,FALSE)</f>
        <v>Premium</v>
      </c>
      <c r="CI109" s="115">
        <f t="shared" si="78"/>
        <v>9.7560000000000002</v>
      </c>
      <c r="CJ109" s="115">
        <f t="shared" si="79"/>
        <v>5</v>
      </c>
      <c r="CK109" s="99">
        <v>70</v>
      </c>
      <c r="CL109" s="115" t="s">
        <v>76</v>
      </c>
      <c r="CM109" s="115">
        <v>1.35</v>
      </c>
      <c r="CN109" s="99" t="s">
        <v>576</v>
      </c>
      <c r="CO109" s="116" t="s">
        <v>577</v>
      </c>
      <c r="CP109" s="117" t="s">
        <v>578</v>
      </c>
      <c r="CQ109" s="99" t="s">
        <v>32</v>
      </c>
      <c r="CR109" s="99" t="s">
        <v>32</v>
      </c>
      <c r="CS109" s="99" t="s">
        <v>35</v>
      </c>
      <c r="CT109" s="99" t="s">
        <v>35</v>
      </c>
      <c r="CU109" s="8" t="s">
        <v>73</v>
      </c>
      <c r="CV109" s="8"/>
      <c r="CW109" s="8"/>
      <c r="CX109" s="8" t="str">
        <f t="shared" si="101"/>
        <v>*11106</v>
      </c>
      <c r="CY109" s="8" t="str">
        <f t="shared" si="102"/>
        <v>*06016</v>
      </c>
      <c r="CZ109" s="8" t="str">
        <f>VLOOKUP(BW109,PaperMaster!$AD$2:$BB$200,25,FALSE)</f>
        <v>*00030</v>
      </c>
      <c r="DA109" s="31" t="str">
        <f t="shared" si="103"/>
        <v>*00030</v>
      </c>
      <c r="DB109" s="31" t="str">
        <f t="shared" si="104"/>
        <v>*00005</v>
      </c>
      <c r="DC109" s="119" t="str">
        <f>VLOOKUP(AI109,UFG_Title!$C$3:$AD$49,28,FALSE)</f>
        <v>000246</v>
      </c>
      <c r="DD109" s="119"/>
      <c r="DE109" s="115" t="str">
        <f t="shared" si="105"/>
        <v>Board-260gsm-34.06X33.46in²-(86.50X85.00cm²)-19.117kg-WB</v>
      </c>
      <c r="DF109" s="115" t="str">
        <f t="shared" si="106"/>
        <v>Board-260gsm-34.06X33.46in²-(86.50X85.00cm²)-19.117kg-WB</v>
      </c>
      <c r="DG109" s="8" t="s">
        <v>1128</v>
      </c>
      <c r="DH109" s="8" t="str">
        <f t="shared" si="107"/>
        <v>B</v>
      </c>
      <c r="DI109" s="115">
        <f t="shared" si="108"/>
        <v>86.5</v>
      </c>
      <c r="DJ109" s="115">
        <f t="shared" si="109"/>
        <v>85</v>
      </c>
      <c r="DK109" s="115">
        <f t="shared" si="110"/>
        <v>34.06</v>
      </c>
      <c r="DL109" s="115">
        <f t="shared" si="111"/>
        <v>33.46</v>
      </c>
      <c r="DM109" s="5" t="s">
        <v>58</v>
      </c>
      <c r="DN109" s="8">
        <f t="shared" si="112"/>
        <v>260</v>
      </c>
      <c r="DO109" s="134" t="str">
        <f t="shared" si="113"/>
        <v>Board</v>
      </c>
      <c r="DP109" s="99" t="str">
        <f t="shared" si="114"/>
        <v>WB</v>
      </c>
      <c r="DQ109" s="115">
        <f t="shared" si="115"/>
        <v>19.117000000000001</v>
      </c>
      <c r="DR109" s="115">
        <f t="shared" si="116"/>
        <v>3</v>
      </c>
      <c r="DS109" s="99">
        <v>70</v>
      </c>
      <c r="DT109" s="115" t="s">
        <v>76</v>
      </c>
      <c r="DU109" s="115">
        <v>1.35</v>
      </c>
      <c r="DV109" s="99" t="s">
        <v>576</v>
      </c>
      <c r="DW109" s="116" t="s">
        <v>577</v>
      </c>
      <c r="DX109" s="117" t="s">
        <v>578</v>
      </c>
      <c r="DY109" s="99" t="s">
        <v>32</v>
      </c>
      <c r="DZ109" s="99" t="s">
        <v>32</v>
      </c>
      <c r="EA109" s="99" t="s">
        <v>35</v>
      </c>
      <c r="EB109" s="99" t="s">
        <v>35</v>
      </c>
      <c r="EC109" t="str">
        <f>VLOOKUP(DE109,PaperMaster!$BH$3:$CF$30,25,FALSE)</f>
        <v>*00005</v>
      </c>
      <c r="ED109" s="13" t="str">
        <f>VLOOKUP($AP109,[1]Item!$AL$2:$BX$192,ED$1,FALSE)</f>
        <v>Classic</v>
      </c>
      <c r="EE109">
        <f t="shared" si="117"/>
        <v>48</v>
      </c>
    </row>
    <row r="110" spans="1:135" x14ac:dyDescent="0.25">
      <c r="A110" s="83">
        <f t="shared" si="80"/>
        <v>108</v>
      </c>
      <c r="B110" s="76" t="s">
        <v>727</v>
      </c>
      <c r="C110" s="8" t="str">
        <f t="shared" si="81"/>
        <v>Writer A4 Classic  Mrp 66 [Unrulled]-156 page</v>
      </c>
      <c r="D110" s="8" t="str">
        <f t="shared" si="82"/>
        <v>Writer A4 Classic  Mrp 66 [Unrulled]-156 page</v>
      </c>
      <c r="E110" s="8" t="str">
        <f>VLOOKUP(AS110,DefaltMaster!$U$1:$AB$14,8,FALSE)</f>
        <v>*11106</v>
      </c>
      <c r="F110" s="8" t="str">
        <f>VLOOKUP(AX110,DefaltMaster!$H$1:$J$26,3,FALSE)</f>
        <v>*06016</v>
      </c>
      <c r="G110" s="110">
        <v>0</v>
      </c>
      <c r="H110" s="8">
        <v>0</v>
      </c>
      <c r="I110" s="8">
        <v>1108</v>
      </c>
      <c r="J110" s="8"/>
      <c r="K110" s="8" t="str">
        <f>VLOOKUP(AW110,DefaltMaster!$M$1:$N$60,2,FALSE)</f>
        <v>*05036</v>
      </c>
      <c r="L110" s="5" t="s">
        <v>522</v>
      </c>
      <c r="M110" s="8"/>
      <c r="N110" s="111" t="str">
        <f t="shared" si="83"/>
        <v>Writer A4 Classic  Mrp 66 [Unrulled]-156 page</v>
      </c>
      <c r="O110" s="111" t="s">
        <v>33</v>
      </c>
      <c r="P110" s="8"/>
      <c r="Q110" s="8" t="s">
        <v>32</v>
      </c>
      <c r="R110" s="8" t="s">
        <v>32</v>
      </c>
      <c r="S110" s="8" t="s">
        <v>32</v>
      </c>
      <c r="T110" s="8" t="s">
        <v>32</v>
      </c>
      <c r="U110" s="8" t="s">
        <v>32</v>
      </c>
      <c r="V110" s="8" t="s">
        <v>32</v>
      </c>
      <c r="W110" s="8" t="s">
        <v>34</v>
      </c>
      <c r="X110" s="76" t="s">
        <v>577</v>
      </c>
      <c r="Y110" s="112" t="s">
        <v>578</v>
      </c>
      <c r="Z110" s="8" t="s">
        <v>32</v>
      </c>
      <c r="AA110" s="8" t="s">
        <v>32</v>
      </c>
      <c r="AB110" s="8" t="s">
        <v>35</v>
      </c>
      <c r="AC110" s="8" t="s">
        <v>35</v>
      </c>
      <c r="AD110" s="113" t="str">
        <f t="shared" si="84"/>
        <v>000108</v>
      </c>
      <c r="AE110" s="113"/>
      <c r="AF110" s="106" t="str">
        <f t="shared" si="85"/>
        <v>Rulling-Unrulled-[210 x 285]</v>
      </c>
      <c r="AG110" s="106" t="str">
        <f>VLOOKUP(AF110,UFG_Rulling!$C$1:$AD$38,28,FALSE)</f>
        <v>000213</v>
      </c>
      <c r="AH110" s="128" t="str">
        <f t="shared" si="86"/>
        <v>13.000</v>
      </c>
      <c r="AI110" s="114" t="str">
        <f t="shared" si="87"/>
        <v>Writer A4 Classic  Mrp 66 [Title]</v>
      </c>
      <c r="AJ110" s="114" t="str">
        <f>VLOOKUP(AI110,UFG_Title!$C$1:$AD$49,28,FALSE)</f>
        <v>000246</v>
      </c>
      <c r="AK110" s="107" t="str">
        <f t="shared" si="88"/>
        <v>0.167</v>
      </c>
      <c r="AL110" s="122" t="str">
        <f t="shared" si="118"/>
        <v>Index-[210 x 285]</v>
      </c>
      <c r="AM110" s="122" t="str">
        <f>IF(AV110&lt;&gt;"",VLOOKUP(AL110,UFG_Index!$C$1:$AD$17,28,FALSE),"")</f>
        <v>000232</v>
      </c>
      <c r="AN110" s="123" t="str">
        <f t="shared" si="89"/>
        <v>0.333</v>
      </c>
      <c r="AO110" s="129" t="str">
        <f t="shared" si="90"/>
        <v>0.333</v>
      </c>
      <c r="AP110" s="13" t="s">
        <v>408</v>
      </c>
      <c r="AQ110" s="13" t="s">
        <v>408</v>
      </c>
      <c r="AR110" s="13">
        <v>1000</v>
      </c>
      <c r="AS110" s="21" t="s">
        <v>434</v>
      </c>
      <c r="AT110" s="13">
        <v>156</v>
      </c>
      <c r="AU110" s="13">
        <v>4</v>
      </c>
      <c r="AV110" s="13" t="s">
        <v>450</v>
      </c>
      <c r="AW110" s="22" t="s">
        <v>474</v>
      </c>
      <c r="AX110" s="22" t="s">
        <v>470</v>
      </c>
      <c r="AY110" s="13">
        <v>6</v>
      </c>
      <c r="AZ110" s="13">
        <v>30</v>
      </c>
      <c r="BA110" s="13" t="s">
        <v>1244</v>
      </c>
      <c r="BB110" s="21" t="s">
        <v>479</v>
      </c>
      <c r="BC110" s="13" t="s">
        <v>1245</v>
      </c>
      <c r="BD110" s="13">
        <v>260</v>
      </c>
      <c r="BE110" s="14" t="s">
        <v>480</v>
      </c>
      <c r="BF110" s="14">
        <v>6</v>
      </c>
      <c r="BG110" s="15">
        <f t="shared" si="5"/>
        <v>166.66666666666666</v>
      </c>
      <c r="BH110" s="23">
        <f t="shared" si="6"/>
        <v>3.1860833333333331E-2</v>
      </c>
      <c r="BI110" s="13" t="s">
        <v>481</v>
      </c>
      <c r="BJ110" s="139">
        <v>54</v>
      </c>
      <c r="BK110" s="138">
        <v>86</v>
      </c>
      <c r="BL110" s="13">
        <v>42</v>
      </c>
      <c r="BM110" s="21">
        <v>12</v>
      </c>
      <c r="BN110" s="16">
        <f t="shared" si="7"/>
        <v>13</v>
      </c>
      <c r="BO110" s="16">
        <f t="shared" si="8"/>
        <v>0.25356239999999997</v>
      </c>
      <c r="BP110" s="17">
        <f t="shared" si="28"/>
        <v>13333.333333333334</v>
      </c>
      <c r="BQ110" s="13" t="str">
        <f>VLOOKUP($AP110,[1]Item!$AL$2:$BX$192,BQ$1,FALSE)</f>
        <v>Writer A4 Classic  Mrp 66</v>
      </c>
      <c r="BR110" s="8" t="str">
        <f t="shared" si="91"/>
        <v>86.00X42.00</v>
      </c>
      <c r="BS110" s="8" t="str">
        <f t="shared" si="92"/>
        <v>Rulling-Unrulled-[210 x 285]</v>
      </c>
      <c r="BT110" s="8" t="str">
        <f t="shared" si="93"/>
        <v>Index-[210 x 285]</v>
      </c>
      <c r="BU110" s="76" t="s">
        <v>727</v>
      </c>
      <c r="BV110" s="109">
        <f t="shared" si="94"/>
        <v>0.33333333333333331</v>
      </c>
      <c r="BW110" s="115" t="str">
        <f t="shared" si="76"/>
        <v>Proprint-54gsm-33.86in-(86.00cm)-Reel-Premium</v>
      </c>
      <c r="BX110" s="115" t="str">
        <f t="shared" si="77"/>
        <v>Proprint-54gsm-33.86in-(86.00cm)-Reel-Premium</v>
      </c>
      <c r="BY110" s="8" t="s">
        <v>541</v>
      </c>
      <c r="BZ110" s="8" t="s">
        <v>540</v>
      </c>
      <c r="CA110" s="115">
        <f t="shared" si="95"/>
        <v>42</v>
      </c>
      <c r="CB110" s="115">
        <f t="shared" si="96"/>
        <v>86</v>
      </c>
      <c r="CC110" s="115">
        <f t="shared" si="97"/>
        <v>16.54</v>
      </c>
      <c r="CD110" s="115">
        <f t="shared" si="98"/>
        <v>33.86</v>
      </c>
      <c r="CE110" s="5" t="s">
        <v>83</v>
      </c>
      <c r="CF110" s="8">
        <f t="shared" si="99"/>
        <v>54</v>
      </c>
      <c r="CG110" s="98" t="str">
        <f t="shared" si="100"/>
        <v>Proprint</v>
      </c>
      <c r="CH110" s="99" t="str">
        <f>VLOOKUP(CG110,PaperMaster!$AA$1:$AB$10,2,FALSE)</f>
        <v>Premium</v>
      </c>
      <c r="CI110" s="115">
        <f t="shared" si="78"/>
        <v>9.7560000000000002</v>
      </c>
      <c r="CJ110" s="115">
        <f t="shared" si="79"/>
        <v>5</v>
      </c>
      <c r="CK110" s="99">
        <v>70</v>
      </c>
      <c r="CL110" s="115" t="s">
        <v>76</v>
      </c>
      <c r="CM110" s="115">
        <v>1.35</v>
      </c>
      <c r="CN110" s="99" t="s">
        <v>576</v>
      </c>
      <c r="CO110" s="116" t="s">
        <v>577</v>
      </c>
      <c r="CP110" s="117" t="s">
        <v>578</v>
      </c>
      <c r="CQ110" s="99" t="s">
        <v>32</v>
      </c>
      <c r="CR110" s="99" t="s">
        <v>32</v>
      </c>
      <c r="CS110" s="99" t="s">
        <v>35</v>
      </c>
      <c r="CT110" s="99" t="s">
        <v>35</v>
      </c>
      <c r="CU110" s="8" t="s">
        <v>73</v>
      </c>
      <c r="CV110" s="8"/>
      <c r="CW110" s="8"/>
      <c r="CX110" s="8" t="str">
        <f t="shared" si="101"/>
        <v>*11106</v>
      </c>
      <c r="CY110" s="8" t="str">
        <f t="shared" si="102"/>
        <v>*06016</v>
      </c>
      <c r="CZ110" s="8" t="str">
        <f>VLOOKUP(BW110,PaperMaster!$AD$2:$BB$200,25,FALSE)</f>
        <v>*00030</v>
      </c>
      <c r="DA110" s="31" t="str">
        <f t="shared" si="103"/>
        <v>*00030</v>
      </c>
      <c r="DB110" s="31" t="str">
        <f t="shared" si="104"/>
        <v>*00005</v>
      </c>
      <c r="DC110" s="119" t="str">
        <f>VLOOKUP(AI110,UFG_Title!$C$3:$AD$49,28,FALSE)</f>
        <v>000246</v>
      </c>
      <c r="DD110" s="119"/>
      <c r="DE110" s="115" t="str">
        <f t="shared" si="105"/>
        <v>Board-260gsm-34.06X33.46in²-(86.50X85.00cm²)-19.117kg-WB</v>
      </c>
      <c r="DF110" s="115" t="str">
        <f t="shared" si="106"/>
        <v>Board-260gsm-34.06X33.46in²-(86.50X85.00cm²)-19.117kg-WB</v>
      </c>
      <c r="DG110" s="8" t="s">
        <v>1128</v>
      </c>
      <c r="DH110" s="8" t="str">
        <f t="shared" si="107"/>
        <v>B</v>
      </c>
      <c r="DI110" s="115">
        <f t="shared" si="108"/>
        <v>86.5</v>
      </c>
      <c r="DJ110" s="115">
        <f t="shared" si="109"/>
        <v>85</v>
      </c>
      <c r="DK110" s="115">
        <f t="shared" si="110"/>
        <v>34.06</v>
      </c>
      <c r="DL110" s="115">
        <f t="shared" si="111"/>
        <v>33.46</v>
      </c>
      <c r="DM110" s="5" t="s">
        <v>58</v>
      </c>
      <c r="DN110" s="8">
        <f t="shared" si="112"/>
        <v>260</v>
      </c>
      <c r="DO110" s="134" t="str">
        <f t="shared" si="113"/>
        <v>Board</v>
      </c>
      <c r="DP110" s="99" t="str">
        <f t="shared" si="114"/>
        <v>WB</v>
      </c>
      <c r="DQ110" s="115">
        <f t="shared" si="115"/>
        <v>19.117000000000001</v>
      </c>
      <c r="DR110" s="115">
        <f t="shared" si="116"/>
        <v>3</v>
      </c>
      <c r="DS110" s="99">
        <v>70</v>
      </c>
      <c r="DT110" s="115" t="s">
        <v>76</v>
      </c>
      <c r="DU110" s="115">
        <v>1.35</v>
      </c>
      <c r="DV110" s="99" t="s">
        <v>576</v>
      </c>
      <c r="DW110" s="116" t="s">
        <v>577</v>
      </c>
      <c r="DX110" s="117" t="s">
        <v>578</v>
      </c>
      <c r="DY110" s="99" t="s">
        <v>32</v>
      </c>
      <c r="DZ110" s="99" t="s">
        <v>32</v>
      </c>
      <c r="EA110" s="99" t="s">
        <v>35</v>
      </c>
      <c r="EB110" s="99" t="s">
        <v>35</v>
      </c>
      <c r="EC110" t="str">
        <f>VLOOKUP(DE110,PaperMaster!$BH$3:$CF$30,25,FALSE)</f>
        <v>*00005</v>
      </c>
      <c r="ED110" s="13" t="str">
        <f>VLOOKUP($AP110,[1]Item!$AL$2:$BX$192,ED$1,FALSE)</f>
        <v>Classic</v>
      </c>
      <c r="EE110">
        <f t="shared" si="117"/>
        <v>45</v>
      </c>
    </row>
    <row r="111" spans="1:135" x14ac:dyDescent="0.25">
      <c r="A111" s="83">
        <f t="shared" si="80"/>
        <v>109</v>
      </c>
      <c r="B111" s="76" t="s">
        <v>728</v>
      </c>
      <c r="C111" s="8" t="str">
        <f t="shared" si="81"/>
        <v>Writer A4 Classic  Mrp 66 [Hindi /Geometry]-156 page</v>
      </c>
      <c r="D111" s="8" t="str">
        <f t="shared" si="82"/>
        <v>Writer A4 Classic  Mrp 66 [Hindi /Geometry]-156 page</v>
      </c>
      <c r="E111" s="8" t="str">
        <f>VLOOKUP(AS111,DefaltMaster!$U$1:$AB$14,8,FALSE)</f>
        <v>*11106</v>
      </c>
      <c r="F111" s="8" t="str">
        <f>VLOOKUP(AX111,DefaltMaster!$H$1:$J$26,3,FALSE)</f>
        <v>*06016</v>
      </c>
      <c r="G111" s="110">
        <v>0</v>
      </c>
      <c r="H111" s="8">
        <v>0</v>
      </c>
      <c r="I111" s="8">
        <v>1109</v>
      </c>
      <c r="J111" s="8"/>
      <c r="K111" s="8" t="str">
        <f>VLOOKUP(AW111,DefaltMaster!$M$1:$N$60,2,FALSE)</f>
        <v>*05033</v>
      </c>
      <c r="L111" s="5" t="s">
        <v>522</v>
      </c>
      <c r="M111" s="8"/>
      <c r="N111" s="111" t="str">
        <f t="shared" si="83"/>
        <v>Writer A4 Classic  Mrp 66 [Hindi /Geometry]-156 page</v>
      </c>
      <c r="O111" s="111" t="s">
        <v>33</v>
      </c>
      <c r="P111" s="8"/>
      <c r="Q111" s="8" t="s">
        <v>32</v>
      </c>
      <c r="R111" s="8" t="s">
        <v>32</v>
      </c>
      <c r="S111" s="8" t="s">
        <v>32</v>
      </c>
      <c r="T111" s="8" t="s">
        <v>32</v>
      </c>
      <c r="U111" s="8" t="s">
        <v>32</v>
      </c>
      <c r="V111" s="8" t="s">
        <v>32</v>
      </c>
      <c r="W111" s="8" t="s">
        <v>34</v>
      </c>
      <c r="X111" s="76" t="s">
        <v>577</v>
      </c>
      <c r="Y111" s="112" t="s">
        <v>578</v>
      </c>
      <c r="Z111" s="8" t="s">
        <v>32</v>
      </c>
      <c r="AA111" s="8" t="s">
        <v>32</v>
      </c>
      <c r="AB111" s="8" t="s">
        <v>35</v>
      </c>
      <c r="AC111" s="8" t="s">
        <v>35</v>
      </c>
      <c r="AD111" s="113" t="str">
        <f t="shared" si="84"/>
        <v>000109</v>
      </c>
      <c r="AE111" s="113"/>
      <c r="AF111" s="106" t="str">
        <f t="shared" si="85"/>
        <v>Rulling-Hindi /Geometry-[210 x 285]</v>
      </c>
      <c r="AG111" s="106" t="str">
        <f>VLOOKUP(AF111,UFG_Rulling!$C$1:$AD$38,28,FALSE)</f>
        <v>000223</v>
      </c>
      <c r="AH111" s="128" t="str">
        <f t="shared" si="86"/>
        <v>13.000</v>
      </c>
      <c r="AI111" s="114" t="str">
        <f t="shared" si="87"/>
        <v>Writer A4 Classic  Mrp 66 [Title]</v>
      </c>
      <c r="AJ111" s="114" t="str">
        <f>VLOOKUP(AI111,UFG_Title!$C$1:$AD$49,28,FALSE)</f>
        <v>000246</v>
      </c>
      <c r="AK111" s="107" t="str">
        <f t="shared" si="88"/>
        <v>0.167</v>
      </c>
      <c r="AL111" s="122" t="str">
        <f t="shared" si="118"/>
        <v>Index-[210 x 285]</v>
      </c>
      <c r="AM111" s="122" t="str">
        <f>IF(AV111&lt;&gt;"",VLOOKUP(AL111,UFG_Index!$C$1:$AD$17,28,FALSE),"")</f>
        <v>000232</v>
      </c>
      <c r="AN111" s="123" t="str">
        <f t="shared" si="89"/>
        <v>0.333</v>
      </c>
      <c r="AO111" s="129" t="str">
        <f t="shared" si="90"/>
        <v>0.333</v>
      </c>
      <c r="AP111" s="13" t="s">
        <v>408</v>
      </c>
      <c r="AQ111" s="13" t="s">
        <v>408</v>
      </c>
      <c r="AR111" s="13">
        <v>1000</v>
      </c>
      <c r="AS111" s="21" t="s">
        <v>434</v>
      </c>
      <c r="AT111" s="13">
        <v>156</v>
      </c>
      <c r="AU111" s="13">
        <v>4</v>
      </c>
      <c r="AV111" s="13" t="s">
        <v>450</v>
      </c>
      <c r="AW111" s="22" t="s">
        <v>511</v>
      </c>
      <c r="AX111" s="22" t="s">
        <v>470</v>
      </c>
      <c r="AY111" s="13">
        <v>6</v>
      </c>
      <c r="AZ111" s="13">
        <v>30</v>
      </c>
      <c r="BA111" s="13" t="s">
        <v>1244</v>
      </c>
      <c r="BB111" s="21" t="s">
        <v>479</v>
      </c>
      <c r="BC111" s="13" t="s">
        <v>1245</v>
      </c>
      <c r="BD111" s="13">
        <v>260</v>
      </c>
      <c r="BE111" s="14" t="s">
        <v>480</v>
      </c>
      <c r="BF111" s="14">
        <v>6</v>
      </c>
      <c r="BG111" s="15">
        <f t="shared" si="5"/>
        <v>166.66666666666666</v>
      </c>
      <c r="BH111" s="23">
        <f t="shared" si="6"/>
        <v>3.1860833333333331E-2</v>
      </c>
      <c r="BI111" s="13" t="s">
        <v>481</v>
      </c>
      <c r="BJ111" s="139">
        <v>54</v>
      </c>
      <c r="BK111" s="138">
        <v>86</v>
      </c>
      <c r="BL111" s="13">
        <v>42</v>
      </c>
      <c r="BM111" s="21">
        <v>12</v>
      </c>
      <c r="BN111" s="16">
        <f t="shared" si="7"/>
        <v>13</v>
      </c>
      <c r="BO111" s="16">
        <f t="shared" si="8"/>
        <v>0.25356239999999997</v>
      </c>
      <c r="BP111" s="17">
        <f t="shared" si="28"/>
        <v>13333.333333333334</v>
      </c>
      <c r="BQ111" s="13" t="str">
        <f>VLOOKUP($AP111,[1]Item!$AL$2:$BX$192,BQ$1,FALSE)</f>
        <v>Writer A4 Classic  Mrp 66</v>
      </c>
      <c r="BR111" s="8" t="str">
        <f t="shared" si="91"/>
        <v>86.00X42.00</v>
      </c>
      <c r="BS111" s="8" t="str">
        <f t="shared" si="92"/>
        <v>Rulling-Hindi /Geometry-[210 x 285]</v>
      </c>
      <c r="BT111" s="8" t="str">
        <f t="shared" si="93"/>
        <v>Index-[210 x 285]</v>
      </c>
      <c r="BU111" s="76" t="s">
        <v>728</v>
      </c>
      <c r="BV111" s="109">
        <f t="shared" si="94"/>
        <v>0.33333333333333331</v>
      </c>
      <c r="BW111" s="115" t="str">
        <f t="shared" si="76"/>
        <v>Proprint-54gsm-33.86in-(86.00cm)-Reel-Premium</v>
      </c>
      <c r="BX111" s="115" t="str">
        <f t="shared" si="77"/>
        <v>Proprint-54gsm-33.86in-(86.00cm)-Reel-Premium</v>
      </c>
      <c r="BY111" s="8" t="s">
        <v>541</v>
      </c>
      <c r="BZ111" s="8" t="s">
        <v>540</v>
      </c>
      <c r="CA111" s="115">
        <f t="shared" si="95"/>
        <v>42</v>
      </c>
      <c r="CB111" s="115">
        <f t="shared" si="96"/>
        <v>86</v>
      </c>
      <c r="CC111" s="115">
        <f t="shared" si="97"/>
        <v>16.54</v>
      </c>
      <c r="CD111" s="115">
        <f t="shared" si="98"/>
        <v>33.86</v>
      </c>
      <c r="CE111" s="5" t="s">
        <v>83</v>
      </c>
      <c r="CF111" s="8">
        <f t="shared" si="99"/>
        <v>54</v>
      </c>
      <c r="CG111" s="98" t="str">
        <f t="shared" si="100"/>
        <v>Proprint</v>
      </c>
      <c r="CH111" s="99" t="str">
        <f>VLOOKUP(CG111,PaperMaster!$AA$1:$AB$10,2,FALSE)</f>
        <v>Premium</v>
      </c>
      <c r="CI111" s="115">
        <f t="shared" si="78"/>
        <v>9.7560000000000002</v>
      </c>
      <c r="CJ111" s="115">
        <f t="shared" si="79"/>
        <v>5</v>
      </c>
      <c r="CK111" s="99">
        <v>70</v>
      </c>
      <c r="CL111" s="115" t="s">
        <v>76</v>
      </c>
      <c r="CM111" s="115">
        <v>1.35</v>
      </c>
      <c r="CN111" s="99" t="s">
        <v>576</v>
      </c>
      <c r="CO111" s="116" t="s">
        <v>577</v>
      </c>
      <c r="CP111" s="117" t="s">
        <v>578</v>
      </c>
      <c r="CQ111" s="99" t="s">
        <v>32</v>
      </c>
      <c r="CR111" s="99" t="s">
        <v>32</v>
      </c>
      <c r="CS111" s="99" t="s">
        <v>35</v>
      </c>
      <c r="CT111" s="99" t="s">
        <v>35</v>
      </c>
      <c r="CU111" s="8" t="s">
        <v>73</v>
      </c>
      <c r="CV111" s="8"/>
      <c r="CW111" s="8"/>
      <c r="CX111" s="8" t="str">
        <f t="shared" si="101"/>
        <v>*11106</v>
      </c>
      <c r="CY111" s="8" t="str">
        <f t="shared" si="102"/>
        <v>*06016</v>
      </c>
      <c r="CZ111" s="8" t="str">
        <f>VLOOKUP(BW111,PaperMaster!$AD$2:$BB$200,25,FALSE)</f>
        <v>*00030</v>
      </c>
      <c r="DA111" s="31" t="str">
        <f t="shared" si="103"/>
        <v>*00030</v>
      </c>
      <c r="DB111" s="31" t="str">
        <f t="shared" si="104"/>
        <v>*00005</v>
      </c>
      <c r="DC111" s="119" t="str">
        <f>VLOOKUP(AI111,UFG_Title!$C$3:$AD$49,28,FALSE)</f>
        <v>000246</v>
      </c>
      <c r="DD111" s="119"/>
      <c r="DE111" s="115" t="str">
        <f t="shared" si="105"/>
        <v>Board-260gsm-34.06X33.46in²-(86.50X85.00cm²)-19.117kg-WB</v>
      </c>
      <c r="DF111" s="115" t="str">
        <f t="shared" si="106"/>
        <v>Board-260gsm-34.06X33.46in²-(86.50X85.00cm²)-19.117kg-WB</v>
      </c>
      <c r="DG111" s="8" t="s">
        <v>1128</v>
      </c>
      <c r="DH111" s="8" t="str">
        <f t="shared" si="107"/>
        <v>B</v>
      </c>
      <c r="DI111" s="115">
        <f t="shared" si="108"/>
        <v>86.5</v>
      </c>
      <c r="DJ111" s="115">
        <f t="shared" si="109"/>
        <v>85</v>
      </c>
      <c r="DK111" s="115">
        <f t="shared" si="110"/>
        <v>34.06</v>
      </c>
      <c r="DL111" s="115">
        <f t="shared" si="111"/>
        <v>33.46</v>
      </c>
      <c r="DM111" s="5" t="s">
        <v>58</v>
      </c>
      <c r="DN111" s="8">
        <f t="shared" si="112"/>
        <v>260</v>
      </c>
      <c r="DO111" s="134" t="str">
        <f t="shared" si="113"/>
        <v>Board</v>
      </c>
      <c r="DP111" s="99" t="str">
        <f t="shared" si="114"/>
        <v>WB</v>
      </c>
      <c r="DQ111" s="115">
        <f t="shared" si="115"/>
        <v>19.117000000000001</v>
      </c>
      <c r="DR111" s="115">
        <f t="shared" si="116"/>
        <v>3</v>
      </c>
      <c r="DS111" s="99">
        <v>70</v>
      </c>
      <c r="DT111" s="115" t="s">
        <v>76</v>
      </c>
      <c r="DU111" s="115">
        <v>1.35</v>
      </c>
      <c r="DV111" s="99" t="s">
        <v>576</v>
      </c>
      <c r="DW111" s="116" t="s">
        <v>577</v>
      </c>
      <c r="DX111" s="117" t="s">
        <v>578</v>
      </c>
      <c r="DY111" s="99" t="s">
        <v>32</v>
      </c>
      <c r="DZ111" s="99" t="s">
        <v>32</v>
      </c>
      <c r="EA111" s="99" t="s">
        <v>35</v>
      </c>
      <c r="EB111" s="99" t="s">
        <v>35</v>
      </c>
      <c r="EC111" t="str">
        <f>VLOOKUP(DE111,PaperMaster!$BH$3:$CF$30,25,FALSE)</f>
        <v>*00005</v>
      </c>
      <c r="ED111" s="13" t="str">
        <f>VLOOKUP($AP111,[1]Item!$AL$2:$BX$192,ED$1,FALSE)</f>
        <v>Classic</v>
      </c>
      <c r="EE111">
        <f t="shared" si="117"/>
        <v>52</v>
      </c>
    </row>
    <row r="112" spans="1:135" x14ac:dyDescent="0.25">
      <c r="A112" s="83">
        <f t="shared" si="80"/>
        <v>110</v>
      </c>
      <c r="B112" s="76" t="s">
        <v>729</v>
      </c>
      <c r="C112" s="8" t="str">
        <f t="shared" si="81"/>
        <v>Writer A4 Classic  Mrp 84 [Single line]-220 page</v>
      </c>
      <c r="D112" s="8" t="str">
        <f t="shared" si="82"/>
        <v>Writer A4 Classic  Mrp 84 [Single line]-220 page</v>
      </c>
      <c r="E112" s="8" t="str">
        <f>VLOOKUP(AS112,DefaltMaster!$U$1:$AB$14,8,FALSE)</f>
        <v>*11106</v>
      </c>
      <c r="F112" s="8" t="str">
        <f>VLOOKUP(AX112,DefaltMaster!$H$1:$J$26,3,FALSE)</f>
        <v>*06016</v>
      </c>
      <c r="G112" s="110">
        <v>0</v>
      </c>
      <c r="H112" s="8">
        <v>0</v>
      </c>
      <c r="I112" s="8">
        <v>1110</v>
      </c>
      <c r="J112" s="8"/>
      <c r="K112" s="8" t="str">
        <f>VLOOKUP(AW112,DefaltMaster!$M$1:$N$60,2,FALSE)</f>
        <v>*05035</v>
      </c>
      <c r="L112" s="5" t="s">
        <v>522</v>
      </c>
      <c r="M112" s="8"/>
      <c r="N112" s="111" t="str">
        <f t="shared" si="83"/>
        <v>Writer A4 Classic  Mrp 84 [Single line]-220 page</v>
      </c>
      <c r="O112" s="111" t="s">
        <v>33</v>
      </c>
      <c r="P112" s="8"/>
      <c r="Q112" s="8" t="s">
        <v>32</v>
      </c>
      <c r="R112" s="8" t="s">
        <v>32</v>
      </c>
      <c r="S112" s="8" t="s">
        <v>32</v>
      </c>
      <c r="T112" s="8" t="s">
        <v>32</v>
      </c>
      <c r="U112" s="8" t="s">
        <v>32</v>
      </c>
      <c r="V112" s="8" t="s">
        <v>32</v>
      </c>
      <c r="W112" s="8" t="s">
        <v>34</v>
      </c>
      <c r="X112" s="76" t="s">
        <v>577</v>
      </c>
      <c r="Y112" s="112" t="s">
        <v>578</v>
      </c>
      <c r="Z112" s="8" t="s">
        <v>32</v>
      </c>
      <c r="AA112" s="8" t="s">
        <v>32</v>
      </c>
      <c r="AB112" s="8" t="s">
        <v>35</v>
      </c>
      <c r="AC112" s="8" t="s">
        <v>35</v>
      </c>
      <c r="AD112" s="113" t="str">
        <f t="shared" si="84"/>
        <v>000110</v>
      </c>
      <c r="AE112" s="113"/>
      <c r="AF112" s="106" t="str">
        <f t="shared" si="85"/>
        <v>Rulling-Single line-[210 x 285]</v>
      </c>
      <c r="AG112" s="106" t="str">
        <f>VLOOKUP(AF112,UFG_Rulling!$C$1:$AD$38,28,FALSE)</f>
        <v>000210</v>
      </c>
      <c r="AH112" s="128" t="str">
        <f t="shared" si="86"/>
        <v>18.333</v>
      </c>
      <c r="AI112" s="114" t="str">
        <f t="shared" si="87"/>
        <v>Writer A4 Classic  Mrp 84 [Title]</v>
      </c>
      <c r="AJ112" s="114" t="str">
        <f>VLOOKUP(AI112,UFG_Title!$C$1:$AD$49,28,FALSE)</f>
        <v>000247</v>
      </c>
      <c r="AK112" s="107" t="str">
        <f t="shared" si="88"/>
        <v>0.167</v>
      </c>
      <c r="AL112" s="122" t="str">
        <f t="shared" si="118"/>
        <v>Index-[210 x 285]</v>
      </c>
      <c r="AM112" s="122" t="str">
        <f>IF(AV112&lt;&gt;"",VLOOKUP(AL112,UFG_Index!$C$1:$AD$17,28,FALSE),"")</f>
        <v>000232</v>
      </c>
      <c r="AN112" s="123" t="str">
        <f t="shared" si="89"/>
        <v>0.333</v>
      </c>
      <c r="AO112" s="129" t="str">
        <f t="shared" si="90"/>
        <v>0.333</v>
      </c>
      <c r="AP112" s="13" t="s">
        <v>409</v>
      </c>
      <c r="AQ112" s="13" t="s">
        <v>409</v>
      </c>
      <c r="AR112" s="13">
        <v>1000</v>
      </c>
      <c r="AS112" s="21" t="s">
        <v>434</v>
      </c>
      <c r="AT112" s="13">
        <v>220</v>
      </c>
      <c r="AU112" s="13">
        <v>4</v>
      </c>
      <c r="AV112" s="13" t="s">
        <v>450</v>
      </c>
      <c r="AW112" s="22" t="s">
        <v>469</v>
      </c>
      <c r="AX112" s="22" t="s">
        <v>470</v>
      </c>
      <c r="AY112" s="13">
        <v>5</v>
      </c>
      <c r="AZ112" s="13">
        <v>25</v>
      </c>
      <c r="BA112" s="13" t="s">
        <v>1244</v>
      </c>
      <c r="BB112" s="21" t="s">
        <v>479</v>
      </c>
      <c r="BC112" s="13" t="s">
        <v>1245</v>
      </c>
      <c r="BD112" s="13">
        <v>260</v>
      </c>
      <c r="BE112" s="14" t="s">
        <v>480</v>
      </c>
      <c r="BF112" s="14">
        <v>6</v>
      </c>
      <c r="BG112" s="15">
        <f t="shared" si="5"/>
        <v>166.66666666666666</v>
      </c>
      <c r="BH112" s="23">
        <f t="shared" si="6"/>
        <v>3.1860833333333331E-2</v>
      </c>
      <c r="BI112" s="13" t="s">
        <v>481</v>
      </c>
      <c r="BJ112" s="139">
        <v>54</v>
      </c>
      <c r="BK112" s="138">
        <v>86</v>
      </c>
      <c r="BL112" s="13">
        <v>42</v>
      </c>
      <c r="BM112" s="21">
        <v>12</v>
      </c>
      <c r="BN112" s="16">
        <f t="shared" si="7"/>
        <v>18.333333333333332</v>
      </c>
      <c r="BO112" s="16">
        <f t="shared" si="8"/>
        <v>0.35758799999999996</v>
      </c>
      <c r="BP112" s="17">
        <f t="shared" si="28"/>
        <v>18666.666666666668</v>
      </c>
      <c r="BQ112" s="13" t="str">
        <f>VLOOKUP($AP112,[1]Item!$AL$2:$BX$192,BQ$1,FALSE)</f>
        <v>Writer A4 Classic  Mrp 84</v>
      </c>
      <c r="BR112" s="8" t="str">
        <f t="shared" si="91"/>
        <v>86.00X42.00</v>
      </c>
      <c r="BS112" s="8" t="str">
        <f t="shared" si="92"/>
        <v>Rulling-Single line-[210 x 285]</v>
      </c>
      <c r="BT112" s="8" t="str">
        <f t="shared" si="93"/>
        <v>Index-[210 x 285]</v>
      </c>
      <c r="BU112" s="76" t="s">
        <v>729</v>
      </c>
      <c r="BV112" s="109">
        <f t="shared" si="94"/>
        <v>0.33333333333333331</v>
      </c>
      <c r="BW112" s="115" t="str">
        <f t="shared" si="76"/>
        <v>Proprint-54gsm-33.86in-(86.00cm)-Reel-Premium</v>
      </c>
      <c r="BX112" s="115" t="str">
        <f t="shared" si="77"/>
        <v>Proprint-54gsm-33.86in-(86.00cm)-Reel-Premium</v>
      </c>
      <c r="BY112" s="8" t="s">
        <v>541</v>
      </c>
      <c r="BZ112" s="8" t="s">
        <v>540</v>
      </c>
      <c r="CA112" s="115">
        <f t="shared" si="95"/>
        <v>42</v>
      </c>
      <c r="CB112" s="115">
        <f t="shared" si="96"/>
        <v>86</v>
      </c>
      <c r="CC112" s="115">
        <f t="shared" si="97"/>
        <v>16.54</v>
      </c>
      <c r="CD112" s="115">
        <f t="shared" si="98"/>
        <v>33.86</v>
      </c>
      <c r="CE112" s="5" t="s">
        <v>83</v>
      </c>
      <c r="CF112" s="8">
        <f t="shared" si="99"/>
        <v>54</v>
      </c>
      <c r="CG112" s="98" t="str">
        <f t="shared" si="100"/>
        <v>Proprint</v>
      </c>
      <c r="CH112" s="99" t="str">
        <f>VLOOKUP(CG112,PaperMaster!$AA$1:$AB$10,2,FALSE)</f>
        <v>Premium</v>
      </c>
      <c r="CI112" s="115">
        <f t="shared" si="78"/>
        <v>9.7560000000000002</v>
      </c>
      <c r="CJ112" s="115">
        <f t="shared" si="79"/>
        <v>5</v>
      </c>
      <c r="CK112" s="99">
        <v>70</v>
      </c>
      <c r="CL112" s="115" t="s">
        <v>76</v>
      </c>
      <c r="CM112" s="115">
        <v>1.35</v>
      </c>
      <c r="CN112" s="99" t="s">
        <v>576</v>
      </c>
      <c r="CO112" s="116" t="s">
        <v>577</v>
      </c>
      <c r="CP112" s="117" t="s">
        <v>578</v>
      </c>
      <c r="CQ112" s="99" t="s">
        <v>32</v>
      </c>
      <c r="CR112" s="99" t="s">
        <v>32</v>
      </c>
      <c r="CS112" s="99" t="s">
        <v>35</v>
      </c>
      <c r="CT112" s="99" t="s">
        <v>35</v>
      </c>
      <c r="CU112" s="8" t="s">
        <v>73</v>
      </c>
      <c r="CV112" s="8"/>
      <c r="CW112" s="8"/>
      <c r="CX112" s="8" t="str">
        <f t="shared" si="101"/>
        <v>*11106</v>
      </c>
      <c r="CY112" s="8" t="str">
        <f t="shared" si="102"/>
        <v>*06016</v>
      </c>
      <c r="CZ112" s="8" t="str">
        <f>VLOOKUP(BW112,PaperMaster!$AD$2:$BB$200,25,FALSE)</f>
        <v>*00030</v>
      </c>
      <c r="DA112" s="31" t="str">
        <f t="shared" si="103"/>
        <v>*00030</v>
      </c>
      <c r="DB112" s="31" t="str">
        <f t="shared" si="104"/>
        <v>*00005</v>
      </c>
      <c r="DC112" s="119" t="str">
        <f>VLOOKUP(AI112,UFG_Title!$C$3:$AD$49,28,FALSE)</f>
        <v>000247</v>
      </c>
      <c r="DD112" s="119"/>
      <c r="DE112" s="115" t="str">
        <f t="shared" si="105"/>
        <v>Board-260gsm-34.06X33.46in²-(86.50X85.00cm²)-19.117kg-WB</v>
      </c>
      <c r="DF112" s="115" t="str">
        <f t="shared" si="106"/>
        <v>Board-260gsm-34.06X33.46in²-(86.50X85.00cm²)-19.117kg-WB</v>
      </c>
      <c r="DG112" s="8" t="s">
        <v>1128</v>
      </c>
      <c r="DH112" s="8" t="str">
        <f t="shared" si="107"/>
        <v>B</v>
      </c>
      <c r="DI112" s="115">
        <f t="shared" si="108"/>
        <v>86.5</v>
      </c>
      <c r="DJ112" s="115">
        <f t="shared" si="109"/>
        <v>85</v>
      </c>
      <c r="DK112" s="115">
        <f t="shared" si="110"/>
        <v>34.06</v>
      </c>
      <c r="DL112" s="115">
        <f t="shared" si="111"/>
        <v>33.46</v>
      </c>
      <c r="DM112" s="5" t="s">
        <v>58</v>
      </c>
      <c r="DN112" s="8">
        <f t="shared" si="112"/>
        <v>260</v>
      </c>
      <c r="DO112" s="134" t="str">
        <f t="shared" si="113"/>
        <v>Board</v>
      </c>
      <c r="DP112" s="99" t="str">
        <f t="shared" si="114"/>
        <v>WB</v>
      </c>
      <c r="DQ112" s="115">
        <f t="shared" si="115"/>
        <v>19.117000000000001</v>
      </c>
      <c r="DR112" s="115">
        <f t="shared" si="116"/>
        <v>3</v>
      </c>
      <c r="DS112" s="99">
        <v>70</v>
      </c>
      <c r="DT112" s="115" t="s">
        <v>76</v>
      </c>
      <c r="DU112" s="115">
        <v>1.35</v>
      </c>
      <c r="DV112" s="99" t="s">
        <v>576</v>
      </c>
      <c r="DW112" s="116" t="s">
        <v>577</v>
      </c>
      <c r="DX112" s="117" t="s">
        <v>578</v>
      </c>
      <c r="DY112" s="99" t="s">
        <v>32</v>
      </c>
      <c r="DZ112" s="99" t="s">
        <v>32</v>
      </c>
      <c r="EA112" s="99" t="s">
        <v>35</v>
      </c>
      <c r="EB112" s="99" t="s">
        <v>35</v>
      </c>
      <c r="EC112" t="str">
        <f>VLOOKUP(DE112,PaperMaster!$BH$3:$CF$30,25,FALSE)</f>
        <v>*00005</v>
      </c>
      <c r="ED112" s="13" t="str">
        <f>VLOOKUP($AP112,[1]Item!$AL$2:$BX$192,ED$1,FALSE)</f>
        <v>Classic</v>
      </c>
      <c r="EE112">
        <f t="shared" si="117"/>
        <v>48</v>
      </c>
    </row>
    <row r="113" spans="1:135" x14ac:dyDescent="0.25">
      <c r="A113" s="83">
        <f t="shared" si="80"/>
        <v>111</v>
      </c>
      <c r="B113" s="76" t="s">
        <v>730</v>
      </c>
      <c r="C113" s="8" t="str">
        <f t="shared" si="81"/>
        <v>Writer A4 Classic  Mrp 84 [Unrulled]-220 page</v>
      </c>
      <c r="D113" s="8" t="str">
        <f t="shared" si="82"/>
        <v>Writer A4 Classic  Mrp 84 [Unrulled]-220 page</v>
      </c>
      <c r="E113" s="8" t="str">
        <f>VLOOKUP(AS113,DefaltMaster!$U$1:$AB$14,8,FALSE)</f>
        <v>*11106</v>
      </c>
      <c r="F113" s="8" t="str">
        <f>VLOOKUP(AX113,DefaltMaster!$H$1:$J$26,3,FALSE)</f>
        <v>*06016</v>
      </c>
      <c r="G113" s="110">
        <v>0</v>
      </c>
      <c r="H113" s="8">
        <v>0</v>
      </c>
      <c r="I113" s="8">
        <v>1111</v>
      </c>
      <c r="J113" s="8"/>
      <c r="K113" s="8" t="str">
        <f>VLOOKUP(AW113,DefaltMaster!$M$1:$N$60,2,FALSE)</f>
        <v>*05036</v>
      </c>
      <c r="L113" s="5" t="s">
        <v>522</v>
      </c>
      <c r="M113" s="8"/>
      <c r="N113" s="111" t="str">
        <f t="shared" si="83"/>
        <v>Writer A4 Classic  Mrp 84 [Unrulled]-220 page</v>
      </c>
      <c r="O113" s="111" t="s">
        <v>33</v>
      </c>
      <c r="P113" s="8"/>
      <c r="Q113" s="8" t="s">
        <v>32</v>
      </c>
      <c r="R113" s="8" t="s">
        <v>32</v>
      </c>
      <c r="S113" s="8" t="s">
        <v>32</v>
      </c>
      <c r="T113" s="8" t="s">
        <v>32</v>
      </c>
      <c r="U113" s="8" t="s">
        <v>32</v>
      </c>
      <c r="V113" s="8" t="s">
        <v>32</v>
      </c>
      <c r="W113" s="8" t="s">
        <v>34</v>
      </c>
      <c r="X113" s="76" t="s">
        <v>577</v>
      </c>
      <c r="Y113" s="112" t="s">
        <v>578</v>
      </c>
      <c r="Z113" s="8" t="s">
        <v>32</v>
      </c>
      <c r="AA113" s="8" t="s">
        <v>32</v>
      </c>
      <c r="AB113" s="8" t="s">
        <v>35</v>
      </c>
      <c r="AC113" s="8" t="s">
        <v>35</v>
      </c>
      <c r="AD113" s="113" t="str">
        <f t="shared" si="84"/>
        <v>000111</v>
      </c>
      <c r="AE113" s="113"/>
      <c r="AF113" s="106" t="str">
        <f t="shared" si="85"/>
        <v>Rulling-Unrulled-[210 x 285]</v>
      </c>
      <c r="AG113" s="106" t="str">
        <f>VLOOKUP(AF113,UFG_Rulling!$C$1:$AD$38,28,FALSE)</f>
        <v>000213</v>
      </c>
      <c r="AH113" s="128" t="str">
        <f t="shared" si="86"/>
        <v>18.333</v>
      </c>
      <c r="AI113" s="114" t="str">
        <f t="shared" si="87"/>
        <v>Writer A4 Classic  Mrp 84 [Title]</v>
      </c>
      <c r="AJ113" s="114" t="str">
        <f>VLOOKUP(AI113,UFG_Title!$C$1:$AD$49,28,FALSE)</f>
        <v>000247</v>
      </c>
      <c r="AK113" s="107" t="str">
        <f t="shared" si="88"/>
        <v>0.167</v>
      </c>
      <c r="AL113" s="122" t="str">
        <f t="shared" si="118"/>
        <v>Index-[210 x 285]</v>
      </c>
      <c r="AM113" s="122" t="str">
        <f>IF(AV113&lt;&gt;"",VLOOKUP(AL113,UFG_Index!$C$1:$AD$17,28,FALSE),"")</f>
        <v>000232</v>
      </c>
      <c r="AN113" s="123" t="str">
        <f t="shared" si="89"/>
        <v>0.333</v>
      </c>
      <c r="AO113" s="129" t="str">
        <f t="shared" si="90"/>
        <v>0.333</v>
      </c>
      <c r="AP113" s="13" t="s">
        <v>409</v>
      </c>
      <c r="AQ113" s="13" t="s">
        <v>409</v>
      </c>
      <c r="AR113" s="13">
        <v>1000</v>
      </c>
      <c r="AS113" s="21" t="s">
        <v>434</v>
      </c>
      <c r="AT113" s="13">
        <v>220</v>
      </c>
      <c r="AU113" s="13">
        <v>4</v>
      </c>
      <c r="AV113" s="13" t="s">
        <v>450</v>
      </c>
      <c r="AW113" s="22" t="s">
        <v>474</v>
      </c>
      <c r="AX113" s="22" t="s">
        <v>470</v>
      </c>
      <c r="AY113" s="13">
        <v>5</v>
      </c>
      <c r="AZ113" s="13">
        <v>25</v>
      </c>
      <c r="BA113" s="13" t="s">
        <v>1244</v>
      </c>
      <c r="BB113" s="21" t="s">
        <v>479</v>
      </c>
      <c r="BC113" s="13" t="s">
        <v>1245</v>
      </c>
      <c r="BD113" s="13">
        <v>260</v>
      </c>
      <c r="BE113" s="14" t="s">
        <v>480</v>
      </c>
      <c r="BF113" s="14">
        <v>6</v>
      </c>
      <c r="BG113" s="15">
        <f t="shared" si="5"/>
        <v>166.66666666666666</v>
      </c>
      <c r="BH113" s="23">
        <f t="shared" si="6"/>
        <v>3.1860833333333331E-2</v>
      </c>
      <c r="BI113" s="13" t="s">
        <v>481</v>
      </c>
      <c r="BJ113" s="139">
        <v>54</v>
      </c>
      <c r="BK113" s="138">
        <v>86</v>
      </c>
      <c r="BL113" s="13">
        <v>42</v>
      </c>
      <c r="BM113" s="21">
        <v>12</v>
      </c>
      <c r="BN113" s="16">
        <f t="shared" si="7"/>
        <v>18.333333333333332</v>
      </c>
      <c r="BO113" s="16">
        <f t="shared" si="8"/>
        <v>0.35758799999999996</v>
      </c>
      <c r="BP113" s="17">
        <f t="shared" si="28"/>
        <v>18666.666666666668</v>
      </c>
      <c r="BQ113" s="13" t="str">
        <f>VLOOKUP($AP113,[1]Item!$AL$2:$BX$192,BQ$1,FALSE)</f>
        <v>Writer A4 Classic  Mrp 84</v>
      </c>
      <c r="BR113" s="8" t="str">
        <f t="shared" si="91"/>
        <v>86.00X42.00</v>
      </c>
      <c r="BS113" s="8" t="str">
        <f t="shared" si="92"/>
        <v>Rulling-Unrulled-[210 x 285]</v>
      </c>
      <c r="BT113" s="8" t="str">
        <f t="shared" si="93"/>
        <v>Index-[210 x 285]</v>
      </c>
      <c r="BU113" s="76" t="s">
        <v>730</v>
      </c>
      <c r="BV113" s="109">
        <f t="shared" si="94"/>
        <v>0.33333333333333331</v>
      </c>
      <c r="BW113" s="115" t="str">
        <f t="shared" si="76"/>
        <v>Proprint-54gsm-33.86in-(86.00cm)-Reel-Premium</v>
      </c>
      <c r="BX113" s="115" t="str">
        <f t="shared" si="77"/>
        <v>Proprint-54gsm-33.86in-(86.00cm)-Reel-Premium</v>
      </c>
      <c r="BY113" s="8" t="s">
        <v>541</v>
      </c>
      <c r="BZ113" s="8" t="s">
        <v>540</v>
      </c>
      <c r="CA113" s="115">
        <f t="shared" si="95"/>
        <v>42</v>
      </c>
      <c r="CB113" s="115">
        <f t="shared" si="96"/>
        <v>86</v>
      </c>
      <c r="CC113" s="115">
        <f t="shared" si="97"/>
        <v>16.54</v>
      </c>
      <c r="CD113" s="115">
        <f t="shared" si="98"/>
        <v>33.86</v>
      </c>
      <c r="CE113" s="5" t="s">
        <v>83</v>
      </c>
      <c r="CF113" s="8">
        <f t="shared" si="99"/>
        <v>54</v>
      </c>
      <c r="CG113" s="98" t="str">
        <f t="shared" si="100"/>
        <v>Proprint</v>
      </c>
      <c r="CH113" s="99" t="str">
        <f>VLOOKUP(CG113,PaperMaster!$AA$1:$AB$10,2,FALSE)</f>
        <v>Premium</v>
      </c>
      <c r="CI113" s="115">
        <f t="shared" si="78"/>
        <v>9.7560000000000002</v>
      </c>
      <c r="CJ113" s="115">
        <f t="shared" si="79"/>
        <v>5</v>
      </c>
      <c r="CK113" s="99">
        <v>70</v>
      </c>
      <c r="CL113" s="115" t="s">
        <v>76</v>
      </c>
      <c r="CM113" s="115">
        <v>1.35</v>
      </c>
      <c r="CN113" s="99" t="s">
        <v>576</v>
      </c>
      <c r="CO113" s="116" t="s">
        <v>577</v>
      </c>
      <c r="CP113" s="117" t="s">
        <v>578</v>
      </c>
      <c r="CQ113" s="99" t="s">
        <v>32</v>
      </c>
      <c r="CR113" s="99" t="s">
        <v>32</v>
      </c>
      <c r="CS113" s="99" t="s">
        <v>35</v>
      </c>
      <c r="CT113" s="99" t="s">
        <v>35</v>
      </c>
      <c r="CU113" s="8" t="s">
        <v>73</v>
      </c>
      <c r="CV113" s="8"/>
      <c r="CW113" s="8"/>
      <c r="CX113" s="8" t="str">
        <f t="shared" si="101"/>
        <v>*11106</v>
      </c>
      <c r="CY113" s="8" t="str">
        <f t="shared" si="102"/>
        <v>*06016</v>
      </c>
      <c r="CZ113" s="8" t="str">
        <f>VLOOKUP(BW113,PaperMaster!$AD$2:$BB$200,25,FALSE)</f>
        <v>*00030</v>
      </c>
      <c r="DA113" s="31" t="str">
        <f t="shared" si="103"/>
        <v>*00030</v>
      </c>
      <c r="DB113" s="31" t="str">
        <f t="shared" si="104"/>
        <v>*00005</v>
      </c>
      <c r="DC113" s="119" t="str">
        <f>VLOOKUP(AI113,UFG_Title!$C$3:$AD$49,28,FALSE)</f>
        <v>000247</v>
      </c>
      <c r="DD113" s="119"/>
      <c r="DE113" s="115" t="str">
        <f t="shared" si="105"/>
        <v>Board-260gsm-34.06X33.46in²-(86.50X85.00cm²)-19.117kg-WB</v>
      </c>
      <c r="DF113" s="115" t="str">
        <f t="shared" si="106"/>
        <v>Board-260gsm-34.06X33.46in²-(86.50X85.00cm²)-19.117kg-WB</v>
      </c>
      <c r="DG113" s="8" t="s">
        <v>1128</v>
      </c>
      <c r="DH113" s="8" t="str">
        <f t="shared" si="107"/>
        <v>B</v>
      </c>
      <c r="DI113" s="115">
        <f t="shared" si="108"/>
        <v>86.5</v>
      </c>
      <c r="DJ113" s="115">
        <f t="shared" si="109"/>
        <v>85</v>
      </c>
      <c r="DK113" s="115">
        <f t="shared" si="110"/>
        <v>34.06</v>
      </c>
      <c r="DL113" s="115">
        <f t="shared" si="111"/>
        <v>33.46</v>
      </c>
      <c r="DM113" s="5" t="s">
        <v>58</v>
      </c>
      <c r="DN113" s="8">
        <f t="shared" si="112"/>
        <v>260</v>
      </c>
      <c r="DO113" s="134" t="str">
        <f t="shared" si="113"/>
        <v>Board</v>
      </c>
      <c r="DP113" s="99" t="str">
        <f t="shared" si="114"/>
        <v>WB</v>
      </c>
      <c r="DQ113" s="115">
        <f t="shared" si="115"/>
        <v>19.117000000000001</v>
      </c>
      <c r="DR113" s="115">
        <f t="shared" si="116"/>
        <v>3</v>
      </c>
      <c r="DS113" s="99">
        <v>70</v>
      </c>
      <c r="DT113" s="115" t="s">
        <v>76</v>
      </c>
      <c r="DU113" s="115">
        <v>1.35</v>
      </c>
      <c r="DV113" s="99" t="s">
        <v>576</v>
      </c>
      <c r="DW113" s="116" t="s">
        <v>577</v>
      </c>
      <c r="DX113" s="117" t="s">
        <v>578</v>
      </c>
      <c r="DY113" s="99" t="s">
        <v>32</v>
      </c>
      <c r="DZ113" s="99" t="s">
        <v>32</v>
      </c>
      <c r="EA113" s="99" t="s">
        <v>35</v>
      </c>
      <c r="EB113" s="99" t="s">
        <v>35</v>
      </c>
      <c r="EC113" t="str">
        <f>VLOOKUP(DE113,PaperMaster!$BH$3:$CF$30,25,FALSE)</f>
        <v>*00005</v>
      </c>
      <c r="ED113" s="13" t="str">
        <f>VLOOKUP($AP113,[1]Item!$AL$2:$BX$192,ED$1,FALSE)</f>
        <v>Classic</v>
      </c>
      <c r="EE113">
        <f t="shared" si="117"/>
        <v>45</v>
      </c>
    </row>
    <row r="114" spans="1:135" x14ac:dyDescent="0.25">
      <c r="A114" s="83">
        <f t="shared" si="80"/>
        <v>112</v>
      </c>
      <c r="B114" s="76" t="s">
        <v>731</v>
      </c>
      <c r="C114" s="8" t="str">
        <f t="shared" si="81"/>
        <v>Writer A4 Classic  Mrp 84 [Hindi /Geometry]-220 page</v>
      </c>
      <c r="D114" s="8" t="str">
        <f t="shared" si="82"/>
        <v>Writer A4 Classic  Mrp 84 [Hindi /Geometry]-220 page</v>
      </c>
      <c r="E114" s="8" t="str">
        <f>VLOOKUP(AS114,DefaltMaster!$U$1:$AB$14,8,FALSE)</f>
        <v>*11106</v>
      </c>
      <c r="F114" s="8" t="str">
        <f>VLOOKUP(AX114,DefaltMaster!$H$1:$J$26,3,FALSE)</f>
        <v>*06016</v>
      </c>
      <c r="G114" s="110">
        <v>0</v>
      </c>
      <c r="H114" s="8">
        <v>0</v>
      </c>
      <c r="I114" s="8">
        <v>1112</v>
      </c>
      <c r="J114" s="8"/>
      <c r="K114" s="8" t="str">
        <f>VLOOKUP(AW114,DefaltMaster!$M$1:$N$60,2,FALSE)</f>
        <v>*05033</v>
      </c>
      <c r="L114" s="5" t="s">
        <v>522</v>
      </c>
      <c r="M114" s="8"/>
      <c r="N114" s="111" t="str">
        <f t="shared" si="83"/>
        <v>Writer A4 Classic  Mrp 84 [Hindi /Geometry]-220 page</v>
      </c>
      <c r="O114" s="111" t="s">
        <v>33</v>
      </c>
      <c r="P114" s="8"/>
      <c r="Q114" s="8" t="s">
        <v>32</v>
      </c>
      <c r="R114" s="8" t="s">
        <v>32</v>
      </c>
      <c r="S114" s="8" t="s">
        <v>32</v>
      </c>
      <c r="T114" s="8" t="s">
        <v>32</v>
      </c>
      <c r="U114" s="8" t="s">
        <v>32</v>
      </c>
      <c r="V114" s="8" t="s">
        <v>32</v>
      </c>
      <c r="W114" s="8" t="s">
        <v>34</v>
      </c>
      <c r="X114" s="76" t="s">
        <v>577</v>
      </c>
      <c r="Y114" s="112" t="s">
        <v>578</v>
      </c>
      <c r="Z114" s="8" t="s">
        <v>32</v>
      </c>
      <c r="AA114" s="8" t="s">
        <v>32</v>
      </c>
      <c r="AB114" s="8" t="s">
        <v>35</v>
      </c>
      <c r="AC114" s="8" t="s">
        <v>35</v>
      </c>
      <c r="AD114" s="113" t="str">
        <f t="shared" si="84"/>
        <v>000112</v>
      </c>
      <c r="AE114" s="113"/>
      <c r="AF114" s="106" t="str">
        <f t="shared" si="85"/>
        <v>Rulling-Hindi /Geometry-[210 x 285]</v>
      </c>
      <c r="AG114" s="106" t="str">
        <f>VLOOKUP(AF114,UFG_Rulling!$C$1:$AD$38,28,FALSE)</f>
        <v>000223</v>
      </c>
      <c r="AH114" s="128" t="str">
        <f t="shared" si="86"/>
        <v>18.333</v>
      </c>
      <c r="AI114" s="114" t="str">
        <f t="shared" si="87"/>
        <v>Writer A4 Classic  Mrp 84 [Title]</v>
      </c>
      <c r="AJ114" s="114" t="str">
        <f>VLOOKUP(AI114,UFG_Title!$C$1:$AD$49,28,FALSE)</f>
        <v>000247</v>
      </c>
      <c r="AK114" s="107" t="str">
        <f t="shared" si="88"/>
        <v>0.167</v>
      </c>
      <c r="AL114" s="122" t="str">
        <f t="shared" si="118"/>
        <v>Index-[210 x 285]</v>
      </c>
      <c r="AM114" s="122" t="str">
        <f>IF(AV114&lt;&gt;"",VLOOKUP(AL114,UFG_Index!$C$1:$AD$17,28,FALSE),"")</f>
        <v>000232</v>
      </c>
      <c r="AN114" s="123" t="str">
        <f t="shared" si="89"/>
        <v>0.333</v>
      </c>
      <c r="AO114" s="129" t="str">
        <f t="shared" si="90"/>
        <v>0.333</v>
      </c>
      <c r="AP114" s="13" t="s">
        <v>409</v>
      </c>
      <c r="AQ114" s="13" t="s">
        <v>409</v>
      </c>
      <c r="AR114" s="13">
        <v>1000</v>
      </c>
      <c r="AS114" s="21" t="s">
        <v>434</v>
      </c>
      <c r="AT114" s="13">
        <v>220</v>
      </c>
      <c r="AU114" s="13">
        <v>4</v>
      </c>
      <c r="AV114" s="13" t="s">
        <v>450</v>
      </c>
      <c r="AW114" s="22" t="s">
        <v>511</v>
      </c>
      <c r="AX114" s="22" t="s">
        <v>470</v>
      </c>
      <c r="AY114" s="13">
        <v>5</v>
      </c>
      <c r="AZ114" s="13">
        <v>25</v>
      </c>
      <c r="BA114" s="13" t="s">
        <v>1244</v>
      </c>
      <c r="BB114" s="21" t="s">
        <v>479</v>
      </c>
      <c r="BC114" s="13" t="s">
        <v>1245</v>
      </c>
      <c r="BD114" s="13">
        <v>260</v>
      </c>
      <c r="BE114" s="14" t="s">
        <v>480</v>
      </c>
      <c r="BF114" s="14">
        <v>6</v>
      </c>
      <c r="BG114" s="15">
        <f t="shared" si="5"/>
        <v>166.66666666666666</v>
      </c>
      <c r="BH114" s="23">
        <f t="shared" si="6"/>
        <v>3.1860833333333331E-2</v>
      </c>
      <c r="BI114" s="13" t="s">
        <v>481</v>
      </c>
      <c r="BJ114" s="139">
        <v>54</v>
      </c>
      <c r="BK114" s="138">
        <v>86</v>
      </c>
      <c r="BL114" s="13">
        <v>42</v>
      </c>
      <c r="BM114" s="21">
        <v>12</v>
      </c>
      <c r="BN114" s="16">
        <f t="shared" si="7"/>
        <v>18.333333333333332</v>
      </c>
      <c r="BO114" s="16">
        <f t="shared" si="8"/>
        <v>0.35758799999999996</v>
      </c>
      <c r="BP114" s="17">
        <f t="shared" si="28"/>
        <v>18666.666666666668</v>
      </c>
      <c r="BQ114" s="13" t="str">
        <f>VLOOKUP($AP114,[1]Item!$AL$2:$BX$192,BQ$1,FALSE)</f>
        <v>Writer A4 Classic  Mrp 84</v>
      </c>
      <c r="BR114" s="8" t="str">
        <f t="shared" si="91"/>
        <v>86.00X42.00</v>
      </c>
      <c r="BS114" s="8" t="str">
        <f t="shared" si="92"/>
        <v>Rulling-Hindi /Geometry-[210 x 285]</v>
      </c>
      <c r="BT114" s="8" t="str">
        <f t="shared" si="93"/>
        <v>Index-[210 x 285]</v>
      </c>
      <c r="BU114" s="76" t="s">
        <v>731</v>
      </c>
      <c r="BV114" s="109">
        <f t="shared" si="94"/>
        <v>0.33333333333333331</v>
      </c>
      <c r="BW114" s="115" t="str">
        <f t="shared" si="76"/>
        <v>Proprint-54gsm-33.86in-(86.00cm)-Reel-Premium</v>
      </c>
      <c r="BX114" s="115" t="str">
        <f t="shared" si="77"/>
        <v>Proprint-54gsm-33.86in-(86.00cm)-Reel-Premium</v>
      </c>
      <c r="BY114" s="8" t="s">
        <v>541</v>
      </c>
      <c r="BZ114" s="8" t="s">
        <v>540</v>
      </c>
      <c r="CA114" s="115">
        <f t="shared" si="95"/>
        <v>42</v>
      </c>
      <c r="CB114" s="115">
        <f t="shared" si="96"/>
        <v>86</v>
      </c>
      <c r="CC114" s="115">
        <f t="shared" si="97"/>
        <v>16.54</v>
      </c>
      <c r="CD114" s="115">
        <f t="shared" si="98"/>
        <v>33.86</v>
      </c>
      <c r="CE114" s="5" t="s">
        <v>83</v>
      </c>
      <c r="CF114" s="8">
        <f t="shared" si="99"/>
        <v>54</v>
      </c>
      <c r="CG114" s="98" t="str">
        <f t="shared" si="100"/>
        <v>Proprint</v>
      </c>
      <c r="CH114" s="99" t="str">
        <f>VLOOKUP(CG114,PaperMaster!$AA$1:$AB$10,2,FALSE)</f>
        <v>Premium</v>
      </c>
      <c r="CI114" s="115">
        <f t="shared" si="78"/>
        <v>9.7560000000000002</v>
      </c>
      <c r="CJ114" s="115">
        <f t="shared" si="79"/>
        <v>5</v>
      </c>
      <c r="CK114" s="99">
        <v>70</v>
      </c>
      <c r="CL114" s="115" t="s">
        <v>76</v>
      </c>
      <c r="CM114" s="115">
        <v>1.35</v>
      </c>
      <c r="CN114" s="99" t="s">
        <v>576</v>
      </c>
      <c r="CO114" s="116" t="s">
        <v>577</v>
      </c>
      <c r="CP114" s="117" t="s">
        <v>578</v>
      </c>
      <c r="CQ114" s="99" t="s">
        <v>32</v>
      </c>
      <c r="CR114" s="99" t="s">
        <v>32</v>
      </c>
      <c r="CS114" s="99" t="s">
        <v>35</v>
      </c>
      <c r="CT114" s="99" t="s">
        <v>35</v>
      </c>
      <c r="CU114" s="8" t="s">
        <v>73</v>
      </c>
      <c r="CV114" s="8"/>
      <c r="CW114" s="8"/>
      <c r="CX114" s="8" t="str">
        <f t="shared" si="101"/>
        <v>*11106</v>
      </c>
      <c r="CY114" s="8" t="str">
        <f t="shared" si="102"/>
        <v>*06016</v>
      </c>
      <c r="CZ114" s="8" t="str">
        <f>VLOOKUP(BW114,PaperMaster!$AD$2:$BB$200,25,FALSE)</f>
        <v>*00030</v>
      </c>
      <c r="DA114" s="31" t="str">
        <f t="shared" si="103"/>
        <v>*00030</v>
      </c>
      <c r="DB114" s="31" t="str">
        <f t="shared" si="104"/>
        <v>*00005</v>
      </c>
      <c r="DC114" s="119" t="str">
        <f>VLOOKUP(AI114,UFG_Title!$C$3:$AD$49,28,FALSE)</f>
        <v>000247</v>
      </c>
      <c r="DD114" s="119"/>
      <c r="DE114" s="115" t="str">
        <f t="shared" si="105"/>
        <v>Board-260gsm-34.06X33.46in²-(86.50X85.00cm²)-19.117kg-WB</v>
      </c>
      <c r="DF114" s="115" t="str">
        <f t="shared" si="106"/>
        <v>Board-260gsm-34.06X33.46in²-(86.50X85.00cm²)-19.117kg-WB</v>
      </c>
      <c r="DG114" s="8" t="s">
        <v>1128</v>
      </c>
      <c r="DH114" s="8" t="str">
        <f t="shared" si="107"/>
        <v>B</v>
      </c>
      <c r="DI114" s="115">
        <f t="shared" si="108"/>
        <v>86.5</v>
      </c>
      <c r="DJ114" s="115">
        <f t="shared" si="109"/>
        <v>85</v>
      </c>
      <c r="DK114" s="115">
        <f t="shared" si="110"/>
        <v>34.06</v>
      </c>
      <c r="DL114" s="115">
        <f t="shared" si="111"/>
        <v>33.46</v>
      </c>
      <c r="DM114" s="5" t="s">
        <v>58</v>
      </c>
      <c r="DN114" s="8">
        <f t="shared" si="112"/>
        <v>260</v>
      </c>
      <c r="DO114" s="134" t="str">
        <f t="shared" si="113"/>
        <v>Board</v>
      </c>
      <c r="DP114" s="99" t="str">
        <f t="shared" si="114"/>
        <v>WB</v>
      </c>
      <c r="DQ114" s="115">
        <f t="shared" si="115"/>
        <v>19.117000000000001</v>
      </c>
      <c r="DR114" s="115">
        <f t="shared" si="116"/>
        <v>3</v>
      </c>
      <c r="DS114" s="99">
        <v>70</v>
      </c>
      <c r="DT114" s="115" t="s">
        <v>76</v>
      </c>
      <c r="DU114" s="115">
        <v>1.35</v>
      </c>
      <c r="DV114" s="99" t="s">
        <v>576</v>
      </c>
      <c r="DW114" s="116" t="s">
        <v>577</v>
      </c>
      <c r="DX114" s="117" t="s">
        <v>578</v>
      </c>
      <c r="DY114" s="99" t="s">
        <v>32</v>
      </c>
      <c r="DZ114" s="99" t="s">
        <v>32</v>
      </c>
      <c r="EA114" s="99" t="s">
        <v>35</v>
      </c>
      <c r="EB114" s="99" t="s">
        <v>35</v>
      </c>
      <c r="EC114" t="str">
        <f>VLOOKUP(DE114,PaperMaster!$BH$3:$CF$30,25,FALSE)</f>
        <v>*00005</v>
      </c>
      <c r="ED114" s="13" t="str">
        <f>VLOOKUP($AP114,[1]Item!$AL$2:$BX$192,ED$1,FALSE)</f>
        <v>Classic</v>
      </c>
      <c r="EE114">
        <f t="shared" si="117"/>
        <v>52</v>
      </c>
    </row>
    <row r="115" spans="1:135" x14ac:dyDescent="0.25">
      <c r="A115" s="83">
        <f t="shared" si="80"/>
        <v>113</v>
      </c>
      <c r="B115" s="76" t="s">
        <v>732</v>
      </c>
      <c r="C115" s="8" t="str">
        <f t="shared" si="81"/>
        <v>Writer A4 Classic  Mrp 104 [Single Line]-260 page</v>
      </c>
      <c r="D115" s="8" t="str">
        <f t="shared" si="82"/>
        <v>Writer A4 Classic  Mrp 104 [Single Line]-260 page</v>
      </c>
      <c r="E115" s="8" t="str">
        <f>VLOOKUP(AS115,DefaltMaster!$U$1:$AB$14,8,FALSE)</f>
        <v>*11106</v>
      </c>
      <c r="F115" s="8" t="str">
        <f>VLOOKUP(AX115,DefaltMaster!$H$1:$J$26,3,FALSE)</f>
        <v>*06018</v>
      </c>
      <c r="G115" s="110">
        <v>0</v>
      </c>
      <c r="H115" s="8">
        <v>0</v>
      </c>
      <c r="I115" s="8">
        <v>1113</v>
      </c>
      <c r="J115" s="8"/>
      <c r="K115" s="8" t="str">
        <f>VLOOKUP(AW115,DefaltMaster!$M$1:$N$60,2,FALSE)</f>
        <v>*05035</v>
      </c>
      <c r="L115" s="5" t="s">
        <v>522</v>
      </c>
      <c r="M115" s="8"/>
      <c r="N115" s="111" t="str">
        <f t="shared" si="83"/>
        <v>Writer A4 Classic  Mrp 104 [Single Line]-260 page</v>
      </c>
      <c r="O115" s="111" t="s">
        <v>33</v>
      </c>
      <c r="P115" s="8"/>
      <c r="Q115" s="8" t="s">
        <v>32</v>
      </c>
      <c r="R115" s="8" t="s">
        <v>32</v>
      </c>
      <c r="S115" s="8" t="s">
        <v>32</v>
      </c>
      <c r="T115" s="8" t="s">
        <v>32</v>
      </c>
      <c r="U115" s="8" t="s">
        <v>32</v>
      </c>
      <c r="V115" s="8" t="s">
        <v>32</v>
      </c>
      <c r="W115" s="8" t="s">
        <v>34</v>
      </c>
      <c r="X115" s="76" t="s">
        <v>577</v>
      </c>
      <c r="Y115" s="112" t="s">
        <v>578</v>
      </c>
      <c r="Z115" s="8" t="s">
        <v>32</v>
      </c>
      <c r="AA115" s="8" t="s">
        <v>32</v>
      </c>
      <c r="AB115" s="8" t="s">
        <v>35</v>
      </c>
      <c r="AC115" s="8" t="s">
        <v>35</v>
      </c>
      <c r="AD115" s="113" t="str">
        <f t="shared" si="84"/>
        <v>000113</v>
      </c>
      <c r="AE115" s="113"/>
      <c r="AF115" s="106" t="str">
        <f t="shared" si="85"/>
        <v>Rulling-Single Line-[210 x 285]</v>
      </c>
      <c r="AG115" s="106" t="str">
        <f>VLOOKUP(AF115,UFG_Rulling!$C$1:$AD$38,28,FALSE)</f>
        <v>000210</v>
      </c>
      <c r="AH115" s="128" t="str">
        <f t="shared" si="86"/>
        <v>21.667</v>
      </c>
      <c r="AI115" s="114" t="str">
        <f t="shared" si="87"/>
        <v>Writer A4 Classic  Mrp 104 [Title]</v>
      </c>
      <c r="AJ115" s="114" t="str">
        <f>VLOOKUP(AI115,UFG_Title!$C$1:$AD$49,28,FALSE)</f>
        <v>000242</v>
      </c>
      <c r="AK115" s="107" t="str">
        <f t="shared" si="88"/>
        <v>0.250</v>
      </c>
      <c r="AL115" s="122" t="str">
        <f t="shared" si="118"/>
        <v>Index-[210 x 285]</v>
      </c>
      <c r="AM115" s="122" t="str">
        <f>IF(AV115&lt;&gt;"",VLOOKUP(AL115,UFG_Index!$C$1:$AD$17,28,FALSE),"")</f>
        <v>000232</v>
      </c>
      <c r="AN115" s="123" t="str">
        <f t="shared" si="89"/>
        <v>0.333</v>
      </c>
      <c r="AO115" s="129" t="str">
        <f t="shared" si="90"/>
        <v>0.333</v>
      </c>
      <c r="AP115" s="13" t="s">
        <v>410</v>
      </c>
      <c r="AQ115" s="13" t="s">
        <v>410</v>
      </c>
      <c r="AR115" s="13">
        <v>1000</v>
      </c>
      <c r="AS115" s="21" t="s">
        <v>434</v>
      </c>
      <c r="AT115" s="13">
        <v>260</v>
      </c>
      <c r="AU115" s="13">
        <v>4</v>
      </c>
      <c r="AV115" s="13" t="s">
        <v>450</v>
      </c>
      <c r="AW115" s="22" t="s">
        <v>1202</v>
      </c>
      <c r="AX115" s="22" t="s">
        <v>475</v>
      </c>
      <c r="AY115" s="13">
        <v>4</v>
      </c>
      <c r="AZ115" s="13">
        <v>20</v>
      </c>
      <c r="BA115" s="13" t="s">
        <v>1246</v>
      </c>
      <c r="BB115" s="13" t="s">
        <v>471</v>
      </c>
      <c r="BC115" s="13" t="s">
        <v>1245</v>
      </c>
      <c r="BD115" s="13">
        <v>280</v>
      </c>
      <c r="BE115" s="14" t="s">
        <v>477</v>
      </c>
      <c r="BF115" s="14">
        <v>4</v>
      </c>
      <c r="BG115" s="15">
        <f t="shared" si="5"/>
        <v>250</v>
      </c>
      <c r="BH115" s="23">
        <f t="shared" si="6"/>
        <v>3.7800000000000007E-2</v>
      </c>
      <c r="BI115" s="13" t="s">
        <v>481</v>
      </c>
      <c r="BJ115" s="139">
        <v>54</v>
      </c>
      <c r="BK115" s="138">
        <v>86</v>
      </c>
      <c r="BL115" s="13">
        <v>42</v>
      </c>
      <c r="BM115" s="21">
        <v>12</v>
      </c>
      <c r="BN115" s="16">
        <f t="shared" si="7"/>
        <v>21.666666666666668</v>
      </c>
      <c r="BO115" s="16">
        <f t="shared" si="8"/>
        <v>0.42260399999999998</v>
      </c>
      <c r="BP115" s="17">
        <f t="shared" si="28"/>
        <v>22000</v>
      </c>
      <c r="BQ115" s="13" t="str">
        <f>VLOOKUP($AP115,[1]Item!$AL$2:$BX$192,BQ$1,FALSE)</f>
        <v>Writer A4 Classic  Mrp 104</v>
      </c>
      <c r="BR115" s="8" t="str">
        <f t="shared" si="91"/>
        <v>86.00X42.00</v>
      </c>
      <c r="BS115" s="8" t="str">
        <f t="shared" si="92"/>
        <v>Rulling-Single Line-[210 x 285]</v>
      </c>
      <c r="BT115" s="8" t="str">
        <f t="shared" si="93"/>
        <v>Index-[210 x 285]</v>
      </c>
      <c r="BU115" s="76" t="s">
        <v>732</v>
      </c>
      <c r="BV115" s="109">
        <f t="shared" si="94"/>
        <v>0.33333333333333331</v>
      </c>
      <c r="BW115" s="115" t="str">
        <f t="shared" si="76"/>
        <v>Proprint-54gsm-33.86in-(86.00cm)-Reel-Premium</v>
      </c>
      <c r="BX115" s="115" t="str">
        <f t="shared" si="77"/>
        <v>Proprint-54gsm-33.86in-(86.00cm)-Reel-Premium</v>
      </c>
      <c r="BY115" s="8" t="s">
        <v>541</v>
      </c>
      <c r="BZ115" s="8" t="s">
        <v>540</v>
      </c>
      <c r="CA115" s="115">
        <f t="shared" si="95"/>
        <v>42</v>
      </c>
      <c r="CB115" s="115">
        <f t="shared" si="96"/>
        <v>86</v>
      </c>
      <c r="CC115" s="115">
        <f t="shared" si="97"/>
        <v>16.54</v>
      </c>
      <c r="CD115" s="115">
        <f t="shared" si="98"/>
        <v>33.86</v>
      </c>
      <c r="CE115" s="5" t="s">
        <v>83</v>
      </c>
      <c r="CF115" s="8">
        <f t="shared" si="99"/>
        <v>54</v>
      </c>
      <c r="CG115" s="98" t="str">
        <f t="shared" si="100"/>
        <v>Proprint</v>
      </c>
      <c r="CH115" s="99" t="str">
        <f>VLOOKUP(CG115,PaperMaster!$AA$1:$AB$10,2,FALSE)</f>
        <v>Premium</v>
      </c>
      <c r="CI115" s="115">
        <f t="shared" si="78"/>
        <v>9.7560000000000002</v>
      </c>
      <c r="CJ115" s="115">
        <f t="shared" si="79"/>
        <v>5</v>
      </c>
      <c r="CK115" s="99">
        <v>70</v>
      </c>
      <c r="CL115" s="115" t="s">
        <v>76</v>
      </c>
      <c r="CM115" s="115">
        <v>1.35</v>
      </c>
      <c r="CN115" s="99" t="s">
        <v>576</v>
      </c>
      <c r="CO115" s="116" t="s">
        <v>577</v>
      </c>
      <c r="CP115" s="117" t="s">
        <v>578</v>
      </c>
      <c r="CQ115" s="99" t="s">
        <v>32</v>
      </c>
      <c r="CR115" s="99" t="s">
        <v>32</v>
      </c>
      <c r="CS115" s="99" t="s">
        <v>35</v>
      </c>
      <c r="CT115" s="99" t="s">
        <v>35</v>
      </c>
      <c r="CU115" s="8" t="s">
        <v>73</v>
      </c>
      <c r="CV115" s="8"/>
      <c r="CW115" s="8"/>
      <c r="CX115" s="8" t="str">
        <f t="shared" si="101"/>
        <v>*11106</v>
      </c>
      <c r="CY115" s="8" t="str">
        <f t="shared" si="102"/>
        <v>*06018</v>
      </c>
      <c r="CZ115" s="8" t="str">
        <f>VLOOKUP(BW115,PaperMaster!$AD$2:$BB$200,25,FALSE)</f>
        <v>*00030</v>
      </c>
      <c r="DA115" s="31" t="str">
        <f t="shared" si="103"/>
        <v>*00030</v>
      </c>
      <c r="DB115" s="31" t="str">
        <f t="shared" si="104"/>
        <v>*00009</v>
      </c>
      <c r="DC115" s="119" t="str">
        <f>VLOOKUP(AI115,UFG_Title!$C$3:$AD$49,28,FALSE)</f>
        <v>000242</v>
      </c>
      <c r="DD115" s="119"/>
      <c r="DE115" s="115" t="str">
        <f t="shared" si="105"/>
        <v>Board-280gsm-23.62X35.43in²-(60.00X90.00cm²)-15.117kg-WB</v>
      </c>
      <c r="DF115" s="115" t="str">
        <f t="shared" si="106"/>
        <v>Board-280gsm-23.62X35.43in²-(60.00X90.00cm²)-15.117kg-WB</v>
      </c>
      <c r="DG115" s="8" t="s">
        <v>1128</v>
      </c>
      <c r="DH115" s="8" t="str">
        <f t="shared" si="107"/>
        <v>B</v>
      </c>
      <c r="DI115" s="115">
        <f t="shared" si="108"/>
        <v>60</v>
      </c>
      <c r="DJ115" s="115">
        <f t="shared" si="109"/>
        <v>90</v>
      </c>
      <c r="DK115" s="115">
        <f t="shared" si="110"/>
        <v>23.62</v>
      </c>
      <c r="DL115" s="115">
        <f t="shared" si="111"/>
        <v>35.43</v>
      </c>
      <c r="DM115" s="5" t="s">
        <v>58</v>
      </c>
      <c r="DN115" s="8">
        <f t="shared" si="112"/>
        <v>280</v>
      </c>
      <c r="DO115" s="134" t="str">
        <f t="shared" si="113"/>
        <v>Board</v>
      </c>
      <c r="DP115" s="99" t="str">
        <f t="shared" si="114"/>
        <v>WB</v>
      </c>
      <c r="DQ115" s="115">
        <f t="shared" si="115"/>
        <v>15.117000000000001</v>
      </c>
      <c r="DR115" s="115">
        <f t="shared" si="116"/>
        <v>3</v>
      </c>
      <c r="DS115" s="99">
        <v>70</v>
      </c>
      <c r="DT115" s="115" t="s">
        <v>76</v>
      </c>
      <c r="DU115" s="115">
        <v>1.35</v>
      </c>
      <c r="DV115" s="99" t="s">
        <v>576</v>
      </c>
      <c r="DW115" s="116" t="s">
        <v>577</v>
      </c>
      <c r="DX115" s="117" t="s">
        <v>578</v>
      </c>
      <c r="DY115" s="99" t="s">
        <v>32</v>
      </c>
      <c r="DZ115" s="99" t="s">
        <v>32</v>
      </c>
      <c r="EA115" s="99" t="s">
        <v>35</v>
      </c>
      <c r="EB115" s="99" t="s">
        <v>35</v>
      </c>
      <c r="EC115" t="str">
        <f>VLOOKUP(DE115,PaperMaster!$BH$3:$CF$30,25,FALSE)</f>
        <v>*00009</v>
      </c>
      <c r="ED115" s="13" t="str">
        <f>VLOOKUP($AP115,[1]Item!$AL$2:$BX$192,ED$1,FALSE)</f>
        <v>Classic</v>
      </c>
      <c r="EE115">
        <f t="shared" si="117"/>
        <v>49</v>
      </c>
    </row>
    <row r="116" spans="1:135" x14ac:dyDescent="0.25">
      <c r="A116" s="83">
        <f t="shared" si="80"/>
        <v>114</v>
      </c>
      <c r="B116" s="76" t="s">
        <v>733</v>
      </c>
      <c r="C116" s="8" t="str">
        <f t="shared" si="81"/>
        <v>Writer A4 Classic  Mrp 104 [Unrulled]-260 page</v>
      </c>
      <c r="D116" s="8" t="str">
        <f t="shared" si="82"/>
        <v>Writer A4 Classic  Mrp 104 [Unrulled]-260 page</v>
      </c>
      <c r="E116" s="8" t="str">
        <f>VLOOKUP(AS116,DefaltMaster!$U$1:$AB$14,8,FALSE)</f>
        <v>*11106</v>
      </c>
      <c r="F116" s="8" t="str">
        <f>VLOOKUP(AX116,DefaltMaster!$H$1:$J$26,3,FALSE)</f>
        <v>*06018</v>
      </c>
      <c r="G116" s="110">
        <v>0</v>
      </c>
      <c r="H116" s="8">
        <v>0</v>
      </c>
      <c r="I116" s="8">
        <v>1114</v>
      </c>
      <c r="J116" s="8"/>
      <c r="K116" s="8" t="str">
        <f>VLOOKUP(AW116,DefaltMaster!$M$1:$N$60,2,FALSE)</f>
        <v>*05036</v>
      </c>
      <c r="L116" s="5" t="s">
        <v>522</v>
      </c>
      <c r="M116" s="8"/>
      <c r="N116" s="111" t="str">
        <f t="shared" si="83"/>
        <v>Writer A4 Classic  Mrp 104 [Unrulled]-260 page</v>
      </c>
      <c r="O116" s="111" t="s">
        <v>33</v>
      </c>
      <c r="P116" s="8"/>
      <c r="Q116" s="8" t="s">
        <v>32</v>
      </c>
      <c r="R116" s="8" t="s">
        <v>32</v>
      </c>
      <c r="S116" s="8" t="s">
        <v>32</v>
      </c>
      <c r="T116" s="8" t="s">
        <v>32</v>
      </c>
      <c r="U116" s="8" t="s">
        <v>32</v>
      </c>
      <c r="V116" s="8" t="s">
        <v>32</v>
      </c>
      <c r="W116" s="8" t="s">
        <v>34</v>
      </c>
      <c r="X116" s="76" t="s">
        <v>577</v>
      </c>
      <c r="Y116" s="112" t="s">
        <v>578</v>
      </c>
      <c r="Z116" s="8" t="s">
        <v>32</v>
      </c>
      <c r="AA116" s="8" t="s">
        <v>32</v>
      </c>
      <c r="AB116" s="8" t="s">
        <v>35</v>
      </c>
      <c r="AC116" s="8" t="s">
        <v>35</v>
      </c>
      <c r="AD116" s="113" t="str">
        <f t="shared" si="84"/>
        <v>000114</v>
      </c>
      <c r="AE116" s="113"/>
      <c r="AF116" s="106" t="str">
        <f t="shared" si="85"/>
        <v>Rulling-Unrulled-[210 x 285]</v>
      </c>
      <c r="AG116" s="106" t="str">
        <f>VLOOKUP(AF116,UFG_Rulling!$C$1:$AD$38,28,FALSE)</f>
        <v>000213</v>
      </c>
      <c r="AH116" s="128" t="str">
        <f t="shared" si="86"/>
        <v>21.667</v>
      </c>
      <c r="AI116" s="114" t="str">
        <f t="shared" si="87"/>
        <v>Writer A4 Classic  Mrp 104 [Title]</v>
      </c>
      <c r="AJ116" s="114" t="str">
        <f>VLOOKUP(AI116,UFG_Title!$C$1:$AD$49,28,FALSE)</f>
        <v>000242</v>
      </c>
      <c r="AK116" s="107" t="str">
        <f t="shared" si="88"/>
        <v>0.250</v>
      </c>
      <c r="AL116" s="122" t="str">
        <f t="shared" si="118"/>
        <v>Index-[210 x 285]</v>
      </c>
      <c r="AM116" s="122" t="str">
        <f>IF(AV116&lt;&gt;"",VLOOKUP(AL116,UFG_Index!$C$1:$AD$17,28,FALSE),"")</f>
        <v>000232</v>
      </c>
      <c r="AN116" s="123" t="str">
        <f t="shared" si="89"/>
        <v>0.333</v>
      </c>
      <c r="AO116" s="129" t="str">
        <f t="shared" si="90"/>
        <v>0.333</v>
      </c>
      <c r="AP116" s="13" t="s">
        <v>410</v>
      </c>
      <c r="AQ116" s="13" t="s">
        <v>410</v>
      </c>
      <c r="AR116" s="13">
        <v>1000</v>
      </c>
      <c r="AS116" s="21" t="s">
        <v>434</v>
      </c>
      <c r="AT116" s="13">
        <v>260</v>
      </c>
      <c r="AU116" s="13">
        <v>4</v>
      </c>
      <c r="AV116" s="13" t="s">
        <v>450</v>
      </c>
      <c r="AW116" s="22" t="s">
        <v>474</v>
      </c>
      <c r="AX116" s="22" t="s">
        <v>475</v>
      </c>
      <c r="AY116" s="13">
        <v>4</v>
      </c>
      <c r="AZ116" s="13">
        <v>20</v>
      </c>
      <c r="BA116" s="13" t="s">
        <v>1246</v>
      </c>
      <c r="BB116" s="13" t="s">
        <v>471</v>
      </c>
      <c r="BC116" s="13" t="s">
        <v>1245</v>
      </c>
      <c r="BD116" s="13">
        <v>280</v>
      </c>
      <c r="BE116" s="14" t="s">
        <v>477</v>
      </c>
      <c r="BF116" s="14">
        <v>4</v>
      </c>
      <c r="BG116" s="15">
        <f t="shared" si="5"/>
        <v>250</v>
      </c>
      <c r="BH116" s="23">
        <f t="shared" si="6"/>
        <v>3.7800000000000007E-2</v>
      </c>
      <c r="BI116" s="13" t="s">
        <v>481</v>
      </c>
      <c r="BJ116" s="139">
        <v>54</v>
      </c>
      <c r="BK116" s="138">
        <v>86</v>
      </c>
      <c r="BL116" s="13">
        <v>42</v>
      </c>
      <c r="BM116" s="21">
        <v>12</v>
      </c>
      <c r="BN116" s="16">
        <f t="shared" si="7"/>
        <v>21.666666666666668</v>
      </c>
      <c r="BO116" s="16">
        <f t="shared" si="8"/>
        <v>0.42260399999999998</v>
      </c>
      <c r="BP116" s="17">
        <f t="shared" si="28"/>
        <v>22000</v>
      </c>
      <c r="BQ116" s="13" t="str">
        <f>VLOOKUP($AP116,[1]Item!$AL$2:$BX$192,BQ$1,FALSE)</f>
        <v>Writer A4 Classic  Mrp 104</v>
      </c>
      <c r="BR116" s="8" t="str">
        <f t="shared" si="91"/>
        <v>86.00X42.00</v>
      </c>
      <c r="BS116" s="8" t="str">
        <f t="shared" si="92"/>
        <v>Rulling-Unrulled-[210 x 285]</v>
      </c>
      <c r="BT116" s="8" t="str">
        <f t="shared" si="93"/>
        <v>Index-[210 x 285]</v>
      </c>
      <c r="BU116" s="76" t="s">
        <v>733</v>
      </c>
      <c r="BV116" s="109">
        <f t="shared" si="94"/>
        <v>0.33333333333333331</v>
      </c>
      <c r="BW116" s="115" t="str">
        <f t="shared" si="76"/>
        <v>Proprint-54gsm-33.86in-(86.00cm)-Reel-Premium</v>
      </c>
      <c r="BX116" s="115" t="str">
        <f t="shared" si="77"/>
        <v>Proprint-54gsm-33.86in-(86.00cm)-Reel-Premium</v>
      </c>
      <c r="BY116" s="8" t="s">
        <v>541</v>
      </c>
      <c r="BZ116" s="8" t="s">
        <v>540</v>
      </c>
      <c r="CA116" s="115">
        <f t="shared" si="95"/>
        <v>42</v>
      </c>
      <c r="CB116" s="115">
        <f t="shared" si="96"/>
        <v>86</v>
      </c>
      <c r="CC116" s="115">
        <f t="shared" si="97"/>
        <v>16.54</v>
      </c>
      <c r="CD116" s="115">
        <f t="shared" si="98"/>
        <v>33.86</v>
      </c>
      <c r="CE116" s="5" t="s">
        <v>83</v>
      </c>
      <c r="CF116" s="8">
        <f t="shared" si="99"/>
        <v>54</v>
      </c>
      <c r="CG116" s="98" t="str">
        <f t="shared" si="100"/>
        <v>Proprint</v>
      </c>
      <c r="CH116" s="99" t="str">
        <f>VLOOKUP(CG116,PaperMaster!$AA$1:$AB$10,2,FALSE)</f>
        <v>Premium</v>
      </c>
      <c r="CI116" s="115">
        <f t="shared" si="78"/>
        <v>9.7560000000000002</v>
      </c>
      <c r="CJ116" s="115">
        <f t="shared" si="79"/>
        <v>5</v>
      </c>
      <c r="CK116" s="99">
        <v>70</v>
      </c>
      <c r="CL116" s="115" t="s">
        <v>76</v>
      </c>
      <c r="CM116" s="115">
        <v>1.35</v>
      </c>
      <c r="CN116" s="99" t="s">
        <v>576</v>
      </c>
      <c r="CO116" s="116" t="s">
        <v>577</v>
      </c>
      <c r="CP116" s="117" t="s">
        <v>578</v>
      </c>
      <c r="CQ116" s="99" t="s">
        <v>32</v>
      </c>
      <c r="CR116" s="99" t="s">
        <v>32</v>
      </c>
      <c r="CS116" s="99" t="s">
        <v>35</v>
      </c>
      <c r="CT116" s="99" t="s">
        <v>35</v>
      </c>
      <c r="CU116" s="8" t="s">
        <v>73</v>
      </c>
      <c r="CV116" s="8"/>
      <c r="CW116" s="8"/>
      <c r="CX116" s="8" t="str">
        <f t="shared" si="101"/>
        <v>*11106</v>
      </c>
      <c r="CY116" s="8" t="str">
        <f t="shared" si="102"/>
        <v>*06018</v>
      </c>
      <c r="CZ116" s="8" t="str">
        <f>VLOOKUP(BW116,PaperMaster!$AD$2:$BB$200,25,FALSE)</f>
        <v>*00030</v>
      </c>
      <c r="DA116" s="31" t="str">
        <f t="shared" si="103"/>
        <v>*00030</v>
      </c>
      <c r="DB116" s="31" t="str">
        <f t="shared" si="104"/>
        <v>*00009</v>
      </c>
      <c r="DC116" s="119" t="str">
        <f>VLOOKUP(AI116,UFG_Title!$C$3:$AD$49,28,FALSE)</f>
        <v>000242</v>
      </c>
      <c r="DD116" s="119"/>
      <c r="DE116" s="115" t="str">
        <f t="shared" si="105"/>
        <v>Board-280gsm-23.62X35.43in²-(60.00X90.00cm²)-15.117kg-WB</v>
      </c>
      <c r="DF116" s="115" t="str">
        <f t="shared" si="106"/>
        <v>Board-280gsm-23.62X35.43in²-(60.00X90.00cm²)-15.117kg-WB</v>
      </c>
      <c r="DG116" s="8" t="s">
        <v>1128</v>
      </c>
      <c r="DH116" s="8" t="str">
        <f t="shared" si="107"/>
        <v>B</v>
      </c>
      <c r="DI116" s="115">
        <f t="shared" si="108"/>
        <v>60</v>
      </c>
      <c r="DJ116" s="115">
        <f t="shared" si="109"/>
        <v>90</v>
      </c>
      <c r="DK116" s="115">
        <f t="shared" si="110"/>
        <v>23.62</v>
      </c>
      <c r="DL116" s="115">
        <f t="shared" si="111"/>
        <v>35.43</v>
      </c>
      <c r="DM116" s="5" t="s">
        <v>58</v>
      </c>
      <c r="DN116" s="8">
        <f t="shared" si="112"/>
        <v>280</v>
      </c>
      <c r="DO116" s="134" t="str">
        <f t="shared" si="113"/>
        <v>Board</v>
      </c>
      <c r="DP116" s="99" t="str">
        <f t="shared" si="114"/>
        <v>WB</v>
      </c>
      <c r="DQ116" s="115">
        <f t="shared" si="115"/>
        <v>15.117000000000001</v>
      </c>
      <c r="DR116" s="115">
        <f t="shared" si="116"/>
        <v>3</v>
      </c>
      <c r="DS116" s="99">
        <v>70</v>
      </c>
      <c r="DT116" s="115" t="s">
        <v>76</v>
      </c>
      <c r="DU116" s="115">
        <v>1.35</v>
      </c>
      <c r="DV116" s="99" t="s">
        <v>576</v>
      </c>
      <c r="DW116" s="116" t="s">
        <v>577</v>
      </c>
      <c r="DX116" s="117" t="s">
        <v>578</v>
      </c>
      <c r="DY116" s="99" t="s">
        <v>32</v>
      </c>
      <c r="DZ116" s="99" t="s">
        <v>32</v>
      </c>
      <c r="EA116" s="99" t="s">
        <v>35</v>
      </c>
      <c r="EB116" s="99" t="s">
        <v>35</v>
      </c>
      <c r="EC116" t="str">
        <f>VLOOKUP(DE116,PaperMaster!$BH$3:$CF$30,25,FALSE)</f>
        <v>*00009</v>
      </c>
      <c r="ED116" s="13" t="str">
        <f>VLOOKUP($AP116,[1]Item!$AL$2:$BX$192,ED$1,FALSE)</f>
        <v>Classic</v>
      </c>
      <c r="EE116">
        <f t="shared" si="117"/>
        <v>46</v>
      </c>
    </row>
    <row r="117" spans="1:135" x14ac:dyDescent="0.25">
      <c r="A117" s="83">
        <f t="shared" si="80"/>
        <v>115</v>
      </c>
      <c r="B117" s="76" t="s">
        <v>734</v>
      </c>
      <c r="C117" s="8" t="str">
        <f t="shared" si="81"/>
        <v>Writer A4 Classic  Mrp 124 [Single Line]-324 page</v>
      </c>
      <c r="D117" s="8" t="str">
        <f t="shared" si="82"/>
        <v>Writer A4 Classic  Mrp 124 [Single Line]-324 page</v>
      </c>
      <c r="E117" s="8" t="str">
        <f>VLOOKUP(AS117,DefaltMaster!$U$1:$AB$14,8,FALSE)</f>
        <v>*11106</v>
      </c>
      <c r="F117" s="8" t="str">
        <f>VLOOKUP(AX117,DefaltMaster!$H$1:$J$26,3,FALSE)</f>
        <v>*06018</v>
      </c>
      <c r="G117" s="110">
        <v>0</v>
      </c>
      <c r="H117" s="8">
        <v>0</v>
      </c>
      <c r="I117" s="8">
        <v>1115</v>
      </c>
      <c r="J117" s="8"/>
      <c r="K117" s="8" t="str">
        <f>VLOOKUP(AW117,DefaltMaster!$M$1:$N$60,2,FALSE)</f>
        <v>*05035</v>
      </c>
      <c r="L117" s="5" t="s">
        <v>522</v>
      </c>
      <c r="M117" s="8"/>
      <c r="N117" s="111" t="str">
        <f t="shared" si="83"/>
        <v>Writer A4 Classic  Mrp 124 [Single Line]-324 page</v>
      </c>
      <c r="O117" s="111" t="s">
        <v>33</v>
      </c>
      <c r="P117" s="8"/>
      <c r="Q117" s="8" t="s">
        <v>32</v>
      </c>
      <c r="R117" s="8" t="s">
        <v>32</v>
      </c>
      <c r="S117" s="8" t="s">
        <v>32</v>
      </c>
      <c r="T117" s="8" t="s">
        <v>32</v>
      </c>
      <c r="U117" s="8" t="s">
        <v>32</v>
      </c>
      <c r="V117" s="8" t="s">
        <v>32</v>
      </c>
      <c r="W117" s="8" t="s">
        <v>34</v>
      </c>
      <c r="X117" s="76" t="s">
        <v>577</v>
      </c>
      <c r="Y117" s="112" t="s">
        <v>578</v>
      </c>
      <c r="Z117" s="8" t="s">
        <v>32</v>
      </c>
      <c r="AA117" s="8" t="s">
        <v>32</v>
      </c>
      <c r="AB117" s="8" t="s">
        <v>35</v>
      </c>
      <c r="AC117" s="8" t="s">
        <v>35</v>
      </c>
      <c r="AD117" s="113" t="str">
        <f t="shared" si="84"/>
        <v>000115</v>
      </c>
      <c r="AE117" s="113"/>
      <c r="AF117" s="106" t="str">
        <f t="shared" si="85"/>
        <v>Rulling-Single Line-[210 x 285]</v>
      </c>
      <c r="AG117" s="106" t="str">
        <f>VLOOKUP(AF117,UFG_Rulling!$C$1:$AD$38,28,FALSE)</f>
        <v>000210</v>
      </c>
      <c r="AH117" s="128" t="str">
        <f t="shared" si="86"/>
        <v>27.000</v>
      </c>
      <c r="AI117" s="114" t="str">
        <f t="shared" si="87"/>
        <v>Writer A4 Classic  Mrp 124 [Title]</v>
      </c>
      <c r="AJ117" s="114" t="str">
        <f>VLOOKUP(AI117,UFG_Title!$C$1:$AD$49,28,FALSE)</f>
        <v>000243</v>
      </c>
      <c r="AK117" s="107" t="str">
        <f t="shared" si="88"/>
        <v>0.250</v>
      </c>
      <c r="AL117" s="122" t="str">
        <f t="shared" si="118"/>
        <v>Index-[210 x 285]</v>
      </c>
      <c r="AM117" s="122" t="str">
        <f>IF(AV117&lt;&gt;"",VLOOKUP(AL117,UFG_Index!$C$1:$AD$17,28,FALSE),"")</f>
        <v>000232</v>
      </c>
      <c r="AN117" s="123" t="str">
        <f t="shared" si="89"/>
        <v>0.333</v>
      </c>
      <c r="AO117" s="129" t="str">
        <f t="shared" si="90"/>
        <v>0.333</v>
      </c>
      <c r="AP117" s="13" t="s">
        <v>411</v>
      </c>
      <c r="AQ117" s="13" t="s">
        <v>411</v>
      </c>
      <c r="AR117" s="13">
        <v>1000</v>
      </c>
      <c r="AS117" s="21" t="s">
        <v>434</v>
      </c>
      <c r="AT117" s="13">
        <v>324</v>
      </c>
      <c r="AU117" s="13">
        <v>4</v>
      </c>
      <c r="AV117" s="13" t="s">
        <v>450</v>
      </c>
      <c r="AW117" s="22" t="s">
        <v>1202</v>
      </c>
      <c r="AX117" s="22" t="s">
        <v>475</v>
      </c>
      <c r="AY117" s="13">
        <v>3</v>
      </c>
      <c r="AZ117" s="13">
        <v>15</v>
      </c>
      <c r="BA117" s="13" t="s">
        <v>1246</v>
      </c>
      <c r="BB117" s="13" t="s">
        <v>471</v>
      </c>
      <c r="BC117" s="13" t="s">
        <v>1245</v>
      </c>
      <c r="BD117" s="13">
        <v>280</v>
      </c>
      <c r="BE117" s="14" t="s">
        <v>477</v>
      </c>
      <c r="BF117" s="14">
        <v>4</v>
      </c>
      <c r="BG117" s="15">
        <f t="shared" si="5"/>
        <v>250</v>
      </c>
      <c r="BH117" s="23">
        <f t="shared" si="6"/>
        <v>3.7800000000000007E-2</v>
      </c>
      <c r="BI117" s="13" t="s">
        <v>481</v>
      </c>
      <c r="BJ117" s="139">
        <v>54</v>
      </c>
      <c r="BK117" s="138">
        <v>86</v>
      </c>
      <c r="BL117" s="13">
        <v>42</v>
      </c>
      <c r="BM117" s="21">
        <v>12</v>
      </c>
      <c r="BN117" s="16">
        <f t="shared" si="7"/>
        <v>27</v>
      </c>
      <c r="BO117" s="16">
        <f t="shared" si="8"/>
        <v>0.52662960000000003</v>
      </c>
      <c r="BP117" s="17">
        <f t="shared" si="28"/>
        <v>27333.333333333332</v>
      </c>
      <c r="BQ117" s="13" t="str">
        <f>VLOOKUP($AP117,[1]Item!$AL$2:$BX$192,BQ$1,FALSE)</f>
        <v>Writer A4 Classic  Mrp 124</v>
      </c>
      <c r="BR117" s="8" t="str">
        <f t="shared" si="91"/>
        <v>86.00X42.00</v>
      </c>
      <c r="BS117" s="8" t="str">
        <f t="shared" si="92"/>
        <v>Rulling-Single Line-[210 x 285]</v>
      </c>
      <c r="BT117" s="8" t="str">
        <f t="shared" si="93"/>
        <v>Index-[210 x 285]</v>
      </c>
      <c r="BU117" s="76" t="s">
        <v>734</v>
      </c>
      <c r="BV117" s="109">
        <f t="shared" si="94"/>
        <v>0.33333333333333331</v>
      </c>
      <c r="BW117" s="115" t="str">
        <f t="shared" si="76"/>
        <v>Proprint-54gsm-33.86in-(86.00cm)-Reel-Premium</v>
      </c>
      <c r="BX117" s="115" t="str">
        <f t="shared" si="77"/>
        <v>Proprint-54gsm-33.86in-(86.00cm)-Reel-Premium</v>
      </c>
      <c r="BY117" s="8" t="s">
        <v>541</v>
      </c>
      <c r="BZ117" s="8" t="s">
        <v>540</v>
      </c>
      <c r="CA117" s="115">
        <f t="shared" si="95"/>
        <v>42</v>
      </c>
      <c r="CB117" s="115">
        <f t="shared" si="96"/>
        <v>86</v>
      </c>
      <c r="CC117" s="115">
        <f t="shared" si="97"/>
        <v>16.54</v>
      </c>
      <c r="CD117" s="115">
        <f t="shared" si="98"/>
        <v>33.86</v>
      </c>
      <c r="CE117" s="5" t="s">
        <v>83</v>
      </c>
      <c r="CF117" s="8">
        <f t="shared" si="99"/>
        <v>54</v>
      </c>
      <c r="CG117" s="98" t="str">
        <f t="shared" si="100"/>
        <v>Proprint</v>
      </c>
      <c r="CH117" s="99" t="str">
        <f>VLOOKUP(CG117,PaperMaster!$AA$1:$AB$10,2,FALSE)</f>
        <v>Premium</v>
      </c>
      <c r="CI117" s="115">
        <f t="shared" si="78"/>
        <v>9.7560000000000002</v>
      </c>
      <c r="CJ117" s="115">
        <f t="shared" si="79"/>
        <v>5</v>
      </c>
      <c r="CK117" s="99">
        <v>70</v>
      </c>
      <c r="CL117" s="115" t="s">
        <v>76</v>
      </c>
      <c r="CM117" s="115">
        <v>1.35</v>
      </c>
      <c r="CN117" s="99" t="s">
        <v>576</v>
      </c>
      <c r="CO117" s="116" t="s">
        <v>577</v>
      </c>
      <c r="CP117" s="117" t="s">
        <v>578</v>
      </c>
      <c r="CQ117" s="99" t="s">
        <v>32</v>
      </c>
      <c r="CR117" s="99" t="s">
        <v>32</v>
      </c>
      <c r="CS117" s="99" t="s">
        <v>35</v>
      </c>
      <c r="CT117" s="99" t="s">
        <v>35</v>
      </c>
      <c r="CU117" s="8" t="s">
        <v>73</v>
      </c>
      <c r="CV117" s="8"/>
      <c r="CW117" s="8"/>
      <c r="CX117" s="8" t="str">
        <f t="shared" si="101"/>
        <v>*11106</v>
      </c>
      <c r="CY117" s="8" t="str">
        <f t="shared" si="102"/>
        <v>*06018</v>
      </c>
      <c r="CZ117" s="8" t="str">
        <f>VLOOKUP(BW117,PaperMaster!$AD$2:$BB$200,25,FALSE)</f>
        <v>*00030</v>
      </c>
      <c r="DA117" s="31" t="str">
        <f t="shared" si="103"/>
        <v>*00030</v>
      </c>
      <c r="DB117" s="31" t="str">
        <f t="shared" si="104"/>
        <v>*00009</v>
      </c>
      <c r="DC117" s="119" t="str">
        <f>VLOOKUP(AI117,UFG_Title!$C$3:$AD$49,28,FALSE)</f>
        <v>000243</v>
      </c>
      <c r="DD117" s="119"/>
      <c r="DE117" s="115" t="str">
        <f t="shared" si="105"/>
        <v>Board-280gsm-23.62X35.43in²-(60.00X90.00cm²)-15.117kg-WB</v>
      </c>
      <c r="DF117" s="115" t="str">
        <f t="shared" si="106"/>
        <v>Board-280gsm-23.62X35.43in²-(60.00X90.00cm²)-15.117kg-WB</v>
      </c>
      <c r="DG117" s="8" t="s">
        <v>1128</v>
      </c>
      <c r="DH117" s="8" t="str">
        <f t="shared" si="107"/>
        <v>B</v>
      </c>
      <c r="DI117" s="115">
        <f t="shared" si="108"/>
        <v>60</v>
      </c>
      <c r="DJ117" s="115">
        <f t="shared" si="109"/>
        <v>90</v>
      </c>
      <c r="DK117" s="115">
        <f t="shared" si="110"/>
        <v>23.62</v>
      </c>
      <c r="DL117" s="115">
        <f t="shared" si="111"/>
        <v>35.43</v>
      </c>
      <c r="DM117" s="5" t="s">
        <v>58</v>
      </c>
      <c r="DN117" s="8">
        <f t="shared" si="112"/>
        <v>280</v>
      </c>
      <c r="DO117" s="134" t="str">
        <f t="shared" si="113"/>
        <v>Board</v>
      </c>
      <c r="DP117" s="99" t="str">
        <f t="shared" si="114"/>
        <v>WB</v>
      </c>
      <c r="DQ117" s="115">
        <f t="shared" si="115"/>
        <v>15.117000000000001</v>
      </c>
      <c r="DR117" s="115">
        <f t="shared" si="116"/>
        <v>3</v>
      </c>
      <c r="DS117" s="99">
        <v>70</v>
      </c>
      <c r="DT117" s="115" t="s">
        <v>76</v>
      </c>
      <c r="DU117" s="115">
        <v>1.35</v>
      </c>
      <c r="DV117" s="99" t="s">
        <v>576</v>
      </c>
      <c r="DW117" s="116" t="s">
        <v>577</v>
      </c>
      <c r="DX117" s="117" t="s">
        <v>578</v>
      </c>
      <c r="DY117" s="99" t="s">
        <v>32</v>
      </c>
      <c r="DZ117" s="99" t="s">
        <v>32</v>
      </c>
      <c r="EA117" s="99" t="s">
        <v>35</v>
      </c>
      <c r="EB117" s="99" t="s">
        <v>35</v>
      </c>
      <c r="EC117" t="str">
        <f>VLOOKUP(DE117,PaperMaster!$BH$3:$CF$30,25,FALSE)</f>
        <v>*00009</v>
      </c>
      <c r="ED117" s="13" t="str">
        <f>VLOOKUP($AP117,[1]Item!$AL$2:$BX$192,ED$1,FALSE)</f>
        <v>Classic</v>
      </c>
      <c r="EE117">
        <f t="shared" si="117"/>
        <v>49</v>
      </c>
    </row>
    <row r="118" spans="1:135" x14ac:dyDescent="0.25">
      <c r="A118" s="83">
        <f t="shared" si="80"/>
        <v>116</v>
      </c>
      <c r="B118" s="76" t="s">
        <v>735</v>
      </c>
      <c r="C118" s="8" t="str">
        <f t="shared" si="81"/>
        <v>Writer A4 Classic  Mrp 124 [Unrulled]-324 page</v>
      </c>
      <c r="D118" s="8" t="str">
        <f t="shared" si="82"/>
        <v>Writer A4 Classic  Mrp 124 [Unrulled]-324 page</v>
      </c>
      <c r="E118" s="8" t="str">
        <f>VLOOKUP(AS118,DefaltMaster!$U$1:$AB$14,8,FALSE)</f>
        <v>*11106</v>
      </c>
      <c r="F118" s="8" t="str">
        <f>VLOOKUP(AX118,DefaltMaster!$H$1:$J$26,3,FALSE)</f>
        <v>*06018</v>
      </c>
      <c r="G118" s="110">
        <v>0</v>
      </c>
      <c r="H118" s="8">
        <v>0</v>
      </c>
      <c r="I118" s="8">
        <v>1116</v>
      </c>
      <c r="J118" s="8"/>
      <c r="K118" s="8" t="str">
        <f>VLOOKUP(AW118,DefaltMaster!$M$1:$N$60,2,FALSE)</f>
        <v>*05036</v>
      </c>
      <c r="L118" s="5" t="s">
        <v>522</v>
      </c>
      <c r="M118" s="8"/>
      <c r="N118" s="111" t="str">
        <f t="shared" si="83"/>
        <v>Writer A4 Classic  Mrp 124 [Unrulled]-324 page</v>
      </c>
      <c r="O118" s="111" t="s">
        <v>33</v>
      </c>
      <c r="P118" s="8"/>
      <c r="Q118" s="8" t="s">
        <v>32</v>
      </c>
      <c r="R118" s="8" t="s">
        <v>32</v>
      </c>
      <c r="S118" s="8" t="s">
        <v>32</v>
      </c>
      <c r="T118" s="8" t="s">
        <v>32</v>
      </c>
      <c r="U118" s="8" t="s">
        <v>32</v>
      </c>
      <c r="V118" s="8" t="s">
        <v>32</v>
      </c>
      <c r="W118" s="8" t="s">
        <v>34</v>
      </c>
      <c r="X118" s="76" t="s">
        <v>577</v>
      </c>
      <c r="Y118" s="112" t="s">
        <v>578</v>
      </c>
      <c r="Z118" s="8" t="s">
        <v>32</v>
      </c>
      <c r="AA118" s="8" t="s">
        <v>32</v>
      </c>
      <c r="AB118" s="8" t="s">
        <v>35</v>
      </c>
      <c r="AC118" s="8" t="s">
        <v>35</v>
      </c>
      <c r="AD118" s="113" t="str">
        <f t="shared" si="84"/>
        <v>000116</v>
      </c>
      <c r="AE118" s="113"/>
      <c r="AF118" s="106" t="str">
        <f t="shared" si="85"/>
        <v>Rulling-Unrulled-[210 x 285]</v>
      </c>
      <c r="AG118" s="106" t="str">
        <f>VLOOKUP(AF118,UFG_Rulling!$C$1:$AD$38,28,FALSE)</f>
        <v>000213</v>
      </c>
      <c r="AH118" s="128" t="str">
        <f t="shared" si="86"/>
        <v>27.000</v>
      </c>
      <c r="AI118" s="114" t="str">
        <f t="shared" si="87"/>
        <v>Writer A4 Classic  Mrp 124 [Title]</v>
      </c>
      <c r="AJ118" s="114" t="str">
        <f>VLOOKUP(AI118,UFG_Title!$C$1:$AD$49,28,FALSE)</f>
        <v>000243</v>
      </c>
      <c r="AK118" s="107" t="str">
        <f t="shared" si="88"/>
        <v>0.250</v>
      </c>
      <c r="AL118" s="122" t="str">
        <f t="shared" si="118"/>
        <v>Index-[210 x 285]</v>
      </c>
      <c r="AM118" s="122" t="str">
        <f>IF(AV118&lt;&gt;"",VLOOKUP(AL118,UFG_Index!$C$1:$AD$17,28,FALSE),"")</f>
        <v>000232</v>
      </c>
      <c r="AN118" s="123" t="str">
        <f t="shared" si="89"/>
        <v>0.333</v>
      </c>
      <c r="AO118" s="129" t="str">
        <f t="shared" si="90"/>
        <v>0.333</v>
      </c>
      <c r="AP118" s="13" t="s">
        <v>411</v>
      </c>
      <c r="AQ118" s="13" t="s">
        <v>411</v>
      </c>
      <c r="AR118" s="13">
        <v>1000</v>
      </c>
      <c r="AS118" s="21" t="s">
        <v>434</v>
      </c>
      <c r="AT118" s="13">
        <v>324</v>
      </c>
      <c r="AU118" s="13">
        <v>4</v>
      </c>
      <c r="AV118" s="13" t="s">
        <v>450</v>
      </c>
      <c r="AW118" s="22" t="s">
        <v>474</v>
      </c>
      <c r="AX118" s="22" t="s">
        <v>475</v>
      </c>
      <c r="AY118" s="13">
        <v>3</v>
      </c>
      <c r="AZ118" s="13">
        <v>15</v>
      </c>
      <c r="BA118" s="13" t="s">
        <v>1246</v>
      </c>
      <c r="BB118" s="13" t="s">
        <v>471</v>
      </c>
      <c r="BC118" s="13" t="s">
        <v>1245</v>
      </c>
      <c r="BD118" s="13">
        <v>280</v>
      </c>
      <c r="BE118" s="14" t="s">
        <v>477</v>
      </c>
      <c r="BF118" s="14">
        <v>4</v>
      </c>
      <c r="BG118" s="15">
        <f t="shared" si="5"/>
        <v>250</v>
      </c>
      <c r="BH118" s="23">
        <f t="shared" si="6"/>
        <v>3.7800000000000007E-2</v>
      </c>
      <c r="BI118" s="13" t="s">
        <v>481</v>
      </c>
      <c r="BJ118" s="139">
        <v>54</v>
      </c>
      <c r="BK118" s="138">
        <v>86</v>
      </c>
      <c r="BL118" s="13">
        <v>42</v>
      </c>
      <c r="BM118" s="21">
        <v>12</v>
      </c>
      <c r="BN118" s="16">
        <f t="shared" si="7"/>
        <v>27</v>
      </c>
      <c r="BO118" s="16">
        <f t="shared" si="8"/>
        <v>0.52662960000000003</v>
      </c>
      <c r="BP118" s="17">
        <f t="shared" si="28"/>
        <v>27333.333333333332</v>
      </c>
      <c r="BQ118" s="13" t="str">
        <f>VLOOKUP($AP118,[1]Item!$AL$2:$BX$192,BQ$1,FALSE)</f>
        <v>Writer A4 Classic  Mrp 124</v>
      </c>
      <c r="BR118" s="8" t="str">
        <f t="shared" si="91"/>
        <v>86.00X42.00</v>
      </c>
      <c r="BS118" s="8" t="str">
        <f t="shared" si="92"/>
        <v>Rulling-Unrulled-[210 x 285]</v>
      </c>
      <c r="BT118" s="8" t="str">
        <f t="shared" si="93"/>
        <v>Index-[210 x 285]</v>
      </c>
      <c r="BU118" s="76" t="s">
        <v>735</v>
      </c>
      <c r="BV118" s="109">
        <f t="shared" si="94"/>
        <v>0.33333333333333331</v>
      </c>
      <c r="BW118" s="115" t="str">
        <f t="shared" si="76"/>
        <v>Proprint-54gsm-33.86in-(86.00cm)-Reel-Premium</v>
      </c>
      <c r="BX118" s="115" t="str">
        <f t="shared" si="77"/>
        <v>Proprint-54gsm-33.86in-(86.00cm)-Reel-Premium</v>
      </c>
      <c r="BY118" s="8" t="s">
        <v>541</v>
      </c>
      <c r="BZ118" s="8" t="s">
        <v>540</v>
      </c>
      <c r="CA118" s="115">
        <f t="shared" si="95"/>
        <v>42</v>
      </c>
      <c r="CB118" s="115">
        <f t="shared" si="96"/>
        <v>86</v>
      </c>
      <c r="CC118" s="115">
        <f t="shared" si="97"/>
        <v>16.54</v>
      </c>
      <c r="CD118" s="115">
        <f t="shared" si="98"/>
        <v>33.86</v>
      </c>
      <c r="CE118" s="5" t="s">
        <v>83</v>
      </c>
      <c r="CF118" s="8">
        <f t="shared" si="99"/>
        <v>54</v>
      </c>
      <c r="CG118" s="98" t="str">
        <f t="shared" si="100"/>
        <v>Proprint</v>
      </c>
      <c r="CH118" s="99" t="str">
        <f>VLOOKUP(CG118,PaperMaster!$AA$1:$AB$10,2,FALSE)</f>
        <v>Premium</v>
      </c>
      <c r="CI118" s="115">
        <f t="shared" si="78"/>
        <v>9.7560000000000002</v>
      </c>
      <c r="CJ118" s="115">
        <f t="shared" si="79"/>
        <v>5</v>
      </c>
      <c r="CK118" s="99">
        <v>70</v>
      </c>
      <c r="CL118" s="115" t="s">
        <v>76</v>
      </c>
      <c r="CM118" s="115">
        <v>1.35</v>
      </c>
      <c r="CN118" s="99" t="s">
        <v>576</v>
      </c>
      <c r="CO118" s="116" t="s">
        <v>577</v>
      </c>
      <c r="CP118" s="117" t="s">
        <v>578</v>
      </c>
      <c r="CQ118" s="99" t="s">
        <v>32</v>
      </c>
      <c r="CR118" s="99" t="s">
        <v>32</v>
      </c>
      <c r="CS118" s="99" t="s">
        <v>35</v>
      </c>
      <c r="CT118" s="99" t="s">
        <v>35</v>
      </c>
      <c r="CU118" s="8" t="s">
        <v>73</v>
      </c>
      <c r="CV118" s="8"/>
      <c r="CW118" s="8"/>
      <c r="CX118" s="8" t="str">
        <f t="shared" si="101"/>
        <v>*11106</v>
      </c>
      <c r="CY118" s="8" t="str">
        <f t="shared" si="102"/>
        <v>*06018</v>
      </c>
      <c r="CZ118" s="8" t="str">
        <f>VLOOKUP(BW118,PaperMaster!$AD$2:$BB$200,25,FALSE)</f>
        <v>*00030</v>
      </c>
      <c r="DA118" s="31" t="str">
        <f t="shared" si="103"/>
        <v>*00030</v>
      </c>
      <c r="DB118" s="31" t="str">
        <f t="shared" si="104"/>
        <v>*00009</v>
      </c>
      <c r="DC118" s="119" t="str">
        <f>VLOOKUP(AI118,UFG_Title!$C$3:$AD$49,28,FALSE)</f>
        <v>000243</v>
      </c>
      <c r="DD118" s="119"/>
      <c r="DE118" s="115" t="str">
        <f t="shared" si="105"/>
        <v>Board-280gsm-23.62X35.43in²-(60.00X90.00cm²)-15.117kg-WB</v>
      </c>
      <c r="DF118" s="115" t="str">
        <f t="shared" si="106"/>
        <v>Board-280gsm-23.62X35.43in²-(60.00X90.00cm²)-15.117kg-WB</v>
      </c>
      <c r="DG118" s="8" t="s">
        <v>1128</v>
      </c>
      <c r="DH118" s="8" t="str">
        <f t="shared" si="107"/>
        <v>B</v>
      </c>
      <c r="DI118" s="115">
        <f t="shared" si="108"/>
        <v>60</v>
      </c>
      <c r="DJ118" s="115">
        <f t="shared" si="109"/>
        <v>90</v>
      </c>
      <c r="DK118" s="115">
        <f t="shared" si="110"/>
        <v>23.62</v>
      </c>
      <c r="DL118" s="115">
        <f t="shared" si="111"/>
        <v>35.43</v>
      </c>
      <c r="DM118" s="5" t="s">
        <v>58</v>
      </c>
      <c r="DN118" s="8">
        <f t="shared" si="112"/>
        <v>280</v>
      </c>
      <c r="DO118" s="134" t="str">
        <f t="shared" si="113"/>
        <v>Board</v>
      </c>
      <c r="DP118" s="99" t="str">
        <f t="shared" si="114"/>
        <v>WB</v>
      </c>
      <c r="DQ118" s="115">
        <f t="shared" si="115"/>
        <v>15.117000000000001</v>
      </c>
      <c r="DR118" s="115">
        <f t="shared" si="116"/>
        <v>3</v>
      </c>
      <c r="DS118" s="99">
        <v>70</v>
      </c>
      <c r="DT118" s="115" t="s">
        <v>76</v>
      </c>
      <c r="DU118" s="115">
        <v>1.35</v>
      </c>
      <c r="DV118" s="99" t="s">
        <v>576</v>
      </c>
      <c r="DW118" s="116" t="s">
        <v>577</v>
      </c>
      <c r="DX118" s="117" t="s">
        <v>578</v>
      </c>
      <c r="DY118" s="99" t="s">
        <v>32</v>
      </c>
      <c r="DZ118" s="99" t="s">
        <v>32</v>
      </c>
      <c r="EA118" s="99" t="s">
        <v>35</v>
      </c>
      <c r="EB118" s="99" t="s">
        <v>35</v>
      </c>
      <c r="EC118" t="str">
        <f>VLOOKUP(DE118,PaperMaster!$BH$3:$CF$30,25,FALSE)</f>
        <v>*00009</v>
      </c>
      <c r="ED118" s="13" t="str">
        <f>VLOOKUP($AP118,[1]Item!$AL$2:$BX$192,ED$1,FALSE)</f>
        <v>Classic</v>
      </c>
      <c r="EE118">
        <f t="shared" si="117"/>
        <v>46</v>
      </c>
    </row>
    <row r="119" spans="1:135" x14ac:dyDescent="0.25">
      <c r="A119" s="83">
        <f t="shared" si="80"/>
        <v>117</v>
      </c>
      <c r="B119" s="76" t="s">
        <v>736</v>
      </c>
      <c r="C119" s="8" t="str">
        <f t="shared" si="81"/>
        <v>Writer Long Book Classic  Mrp 16 [Single line]-32 page</v>
      </c>
      <c r="D119" s="8" t="str">
        <f t="shared" si="82"/>
        <v>Writer Long Book Classic  Mrp 16 [Single line]-32 page</v>
      </c>
      <c r="E119" s="8" t="str">
        <f>VLOOKUP(AS119,DefaltMaster!$U$1:$AB$14,8,FALSE)</f>
        <v>*11101</v>
      </c>
      <c r="F119" s="8" t="str">
        <f>VLOOKUP(AX119,DefaltMaster!$H$1:$J$26,3,FALSE)</f>
        <v>*06016</v>
      </c>
      <c r="G119" s="110">
        <v>0</v>
      </c>
      <c r="H119" s="8">
        <v>0</v>
      </c>
      <c r="I119" s="8">
        <v>1117</v>
      </c>
      <c r="J119" s="8"/>
      <c r="K119" s="8" t="str">
        <f>VLOOKUP(AW119,DefaltMaster!$M$1:$N$60,2,FALSE)</f>
        <v>*05035</v>
      </c>
      <c r="L119" s="5" t="s">
        <v>522</v>
      </c>
      <c r="M119" s="8"/>
      <c r="N119" s="111" t="str">
        <f t="shared" si="83"/>
        <v>Writer Long Book Classic  Mrp 16 [Single line]-32 page</v>
      </c>
      <c r="O119" s="111" t="s">
        <v>33</v>
      </c>
      <c r="P119" s="8"/>
      <c r="Q119" s="8" t="s">
        <v>32</v>
      </c>
      <c r="R119" s="8" t="s">
        <v>32</v>
      </c>
      <c r="S119" s="8" t="s">
        <v>32</v>
      </c>
      <c r="T119" s="8" t="s">
        <v>32</v>
      </c>
      <c r="U119" s="8" t="s">
        <v>32</v>
      </c>
      <c r="V119" s="8" t="s">
        <v>32</v>
      </c>
      <c r="W119" s="8" t="s">
        <v>34</v>
      </c>
      <c r="X119" s="76" t="s">
        <v>577</v>
      </c>
      <c r="Y119" s="112" t="s">
        <v>578</v>
      </c>
      <c r="Z119" s="8" t="s">
        <v>32</v>
      </c>
      <c r="AA119" s="8" t="s">
        <v>32</v>
      </c>
      <c r="AB119" s="8" t="s">
        <v>35</v>
      </c>
      <c r="AC119" s="8" t="s">
        <v>35</v>
      </c>
      <c r="AD119" s="113" t="str">
        <f t="shared" si="84"/>
        <v>000117</v>
      </c>
      <c r="AE119" s="113"/>
      <c r="AF119" s="106" t="str">
        <f t="shared" si="85"/>
        <v>Rulling-Single line-[168 x 265]</v>
      </c>
      <c r="AG119" s="106" t="str">
        <f>VLOOKUP(AF119,UFG_Rulling!$C$1:$AD$38,28,FALSE)</f>
        <v>000207</v>
      </c>
      <c r="AH119" s="128" t="str">
        <f t="shared" si="86"/>
        <v>2.667</v>
      </c>
      <c r="AI119" s="114" t="str">
        <f t="shared" si="87"/>
        <v>Writer Long Book Classic  Mrp 16 [Title]</v>
      </c>
      <c r="AJ119" s="114" t="str">
        <f>VLOOKUP(AI119,UFG_Title!$C$1:$AD$49,28,FALSE)</f>
        <v>000285</v>
      </c>
      <c r="AK119" s="107" t="str">
        <f t="shared" si="88"/>
        <v>0.167</v>
      </c>
      <c r="AL119" s="122" t="str">
        <f t="shared" si="118"/>
        <v>Index-[168 x 265]</v>
      </c>
      <c r="AM119" s="122" t="str">
        <f>IF(AV119&lt;&gt;"",VLOOKUP(AL119,UFG_Index!$C$1:$AD$17,28,FALSE),"")</f>
        <v>000236</v>
      </c>
      <c r="AN119" s="123" t="str">
        <f t="shared" si="89"/>
        <v>0.333</v>
      </c>
      <c r="AO119" s="129" t="str">
        <f t="shared" si="90"/>
        <v>0.333</v>
      </c>
      <c r="AP119" s="13" t="s">
        <v>1176</v>
      </c>
      <c r="AQ119" s="13" t="s">
        <v>1176</v>
      </c>
      <c r="AR119" s="13">
        <v>1000</v>
      </c>
      <c r="AS119" s="21" t="s">
        <v>435</v>
      </c>
      <c r="AT119" s="13">
        <v>32</v>
      </c>
      <c r="AU119" s="18">
        <v>4</v>
      </c>
      <c r="AV119" s="13" t="s">
        <v>450</v>
      </c>
      <c r="AW119" s="22" t="s">
        <v>469</v>
      </c>
      <c r="AX119" s="22" t="s">
        <v>470</v>
      </c>
      <c r="AY119" s="13">
        <v>20</v>
      </c>
      <c r="AZ119" s="13">
        <v>100</v>
      </c>
      <c r="BA119" s="13" t="s">
        <v>1248</v>
      </c>
      <c r="BB119" s="21" t="s">
        <v>479</v>
      </c>
      <c r="BC119" s="13" t="s">
        <v>1249</v>
      </c>
      <c r="BD119" s="13">
        <v>263</v>
      </c>
      <c r="BE119" s="14" t="s">
        <v>482</v>
      </c>
      <c r="BF119" s="14">
        <v>6</v>
      </c>
      <c r="BG119" s="15">
        <f t="shared" si="5"/>
        <v>166.66666666666666</v>
      </c>
      <c r="BH119" s="23">
        <f t="shared" si="6"/>
        <v>2.4700083333333334E-2</v>
      </c>
      <c r="BI119" s="13" t="s">
        <v>481</v>
      </c>
      <c r="BJ119" s="139">
        <v>54</v>
      </c>
      <c r="BK119" s="138">
        <v>80</v>
      </c>
      <c r="BL119" s="13">
        <v>34.5</v>
      </c>
      <c r="BM119" s="21">
        <v>12</v>
      </c>
      <c r="BN119" s="16">
        <f t="shared" si="7"/>
        <v>2.6666666666666665</v>
      </c>
      <c r="BO119" s="16">
        <f t="shared" si="8"/>
        <v>3.9744000000000002E-2</v>
      </c>
      <c r="BP119" s="17">
        <f t="shared" si="28"/>
        <v>3000</v>
      </c>
      <c r="BQ119" s="13" t="str">
        <f>VLOOKUP($AP119,[1]Item!$AL$2:$BX$192,BQ$1,FALSE)</f>
        <v>Writer Long Book Classic  Mrp 24, 50</v>
      </c>
      <c r="BR119" s="8" t="str">
        <f t="shared" si="91"/>
        <v>80.00X34.50</v>
      </c>
      <c r="BS119" s="8" t="str">
        <f t="shared" si="92"/>
        <v>Rulling-Single line-[168 x 265]</v>
      </c>
      <c r="BT119" s="8" t="str">
        <f t="shared" si="93"/>
        <v>Index-[168 x 265]</v>
      </c>
      <c r="BU119" s="76" t="s">
        <v>736</v>
      </c>
      <c r="BV119" s="109">
        <f t="shared" si="94"/>
        <v>0.33333333333333331</v>
      </c>
      <c r="BW119" s="115" t="str">
        <f t="shared" si="76"/>
        <v>Proprint-54gsm-31.50in-(80.00cm)-Reel-Premium</v>
      </c>
      <c r="BX119" s="115" t="str">
        <f t="shared" si="77"/>
        <v>Proprint-54gsm-31.50in-(80.00cm)-Reel-Premium</v>
      </c>
      <c r="BY119" s="8" t="s">
        <v>541</v>
      </c>
      <c r="BZ119" s="8" t="s">
        <v>540</v>
      </c>
      <c r="CA119" s="115">
        <f t="shared" si="95"/>
        <v>34.5</v>
      </c>
      <c r="CB119" s="115">
        <f t="shared" si="96"/>
        <v>80</v>
      </c>
      <c r="CC119" s="115">
        <f t="shared" si="97"/>
        <v>13.58</v>
      </c>
      <c r="CD119" s="115">
        <f t="shared" si="98"/>
        <v>31.5</v>
      </c>
      <c r="CE119" s="5" t="s">
        <v>83</v>
      </c>
      <c r="CF119" s="8">
        <f t="shared" si="99"/>
        <v>54</v>
      </c>
      <c r="CG119" s="98" t="str">
        <f t="shared" si="100"/>
        <v>Proprint</v>
      </c>
      <c r="CH119" s="99" t="str">
        <f>VLOOKUP(CG119,PaperMaster!$AA$1:$AB$10,2,FALSE)</f>
        <v>Premium</v>
      </c>
      <c r="CI119" s="115">
        <f t="shared" si="78"/>
        <v>7.4509999999999996</v>
      </c>
      <c r="CJ119" s="115">
        <f t="shared" si="79"/>
        <v>7</v>
      </c>
      <c r="CK119" s="99">
        <v>70</v>
      </c>
      <c r="CL119" s="115" t="s">
        <v>76</v>
      </c>
      <c r="CM119" s="115">
        <v>1.35</v>
      </c>
      <c r="CN119" s="99" t="s">
        <v>576</v>
      </c>
      <c r="CO119" s="116" t="s">
        <v>577</v>
      </c>
      <c r="CP119" s="117" t="s">
        <v>578</v>
      </c>
      <c r="CQ119" s="99" t="s">
        <v>32</v>
      </c>
      <c r="CR119" s="99" t="s">
        <v>32</v>
      </c>
      <c r="CS119" s="99" t="s">
        <v>35</v>
      </c>
      <c r="CT119" s="99" t="s">
        <v>35</v>
      </c>
      <c r="CU119" s="8" t="s">
        <v>73</v>
      </c>
      <c r="CV119" s="8"/>
      <c r="CW119" s="8"/>
      <c r="CX119" s="8" t="str">
        <f t="shared" si="101"/>
        <v>*11101</v>
      </c>
      <c r="CY119" s="8" t="str">
        <f t="shared" si="102"/>
        <v>*06016</v>
      </c>
      <c r="CZ119" s="8" t="str">
        <f>VLOOKUP(BW119,PaperMaster!$AD$2:$BB$200,25,FALSE)</f>
        <v>*00029</v>
      </c>
      <c r="DA119" s="31" t="str">
        <f t="shared" si="103"/>
        <v>*00029</v>
      </c>
      <c r="DB119" s="31" t="str">
        <f t="shared" si="104"/>
        <v>*00007</v>
      </c>
      <c r="DC119" s="119" t="str">
        <f>VLOOKUP(AI119,UFG_Title!$C$3:$AD$49,28,FALSE)</f>
        <v>000285</v>
      </c>
      <c r="DD119" s="119"/>
      <c r="DE119" s="115" t="str">
        <f t="shared" si="105"/>
        <v>Board-263gsm-31.69X27.56in²-(80.50X70.00cm²)-14.819kg-GB</v>
      </c>
      <c r="DF119" s="115" t="str">
        <f t="shared" si="106"/>
        <v>Board-263gsm-31.69X27.56in²-(80.50X70.00cm²)-14.819kg-GB</v>
      </c>
      <c r="DG119" s="8" t="s">
        <v>1128</v>
      </c>
      <c r="DH119" s="8" t="str">
        <f t="shared" si="107"/>
        <v>B</v>
      </c>
      <c r="DI119" s="115">
        <f t="shared" si="108"/>
        <v>80.5</v>
      </c>
      <c r="DJ119" s="115">
        <f t="shared" si="109"/>
        <v>70</v>
      </c>
      <c r="DK119" s="115">
        <f t="shared" si="110"/>
        <v>31.69</v>
      </c>
      <c r="DL119" s="115">
        <f t="shared" si="111"/>
        <v>27.56</v>
      </c>
      <c r="DM119" s="5" t="s">
        <v>58</v>
      </c>
      <c r="DN119" s="8">
        <f t="shared" si="112"/>
        <v>263</v>
      </c>
      <c r="DO119" s="134" t="str">
        <f t="shared" si="113"/>
        <v>Board</v>
      </c>
      <c r="DP119" s="99" t="str">
        <f t="shared" si="114"/>
        <v>GB</v>
      </c>
      <c r="DQ119" s="115">
        <f t="shared" si="115"/>
        <v>14.819000000000001</v>
      </c>
      <c r="DR119" s="115">
        <f t="shared" si="116"/>
        <v>3</v>
      </c>
      <c r="DS119" s="99">
        <v>70</v>
      </c>
      <c r="DT119" s="115" t="s">
        <v>76</v>
      </c>
      <c r="DU119" s="115">
        <v>1.35</v>
      </c>
      <c r="DV119" s="99" t="s">
        <v>576</v>
      </c>
      <c r="DW119" s="116" t="s">
        <v>577</v>
      </c>
      <c r="DX119" s="117" t="s">
        <v>578</v>
      </c>
      <c r="DY119" s="99" t="s">
        <v>32</v>
      </c>
      <c r="DZ119" s="99" t="s">
        <v>32</v>
      </c>
      <c r="EA119" s="99" t="s">
        <v>35</v>
      </c>
      <c r="EB119" s="99" t="s">
        <v>35</v>
      </c>
      <c r="EC119" t="str">
        <f>VLOOKUP(DE119,PaperMaster!$BH$3:$CF$30,25,FALSE)</f>
        <v>*00007</v>
      </c>
      <c r="ED119" s="13" t="str">
        <f>VLOOKUP($AP119,[1]Item!$AL$2:$BX$192,ED$1,FALSE)</f>
        <v>Classic</v>
      </c>
      <c r="EE119">
        <f t="shared" si="117"/>
        <v>54</v>
      </c>
    </row>
    <row r="120" spans="1:135" x14ac:dyDescent="0.25">
      <c r="A120" s="83">
        <f t="shared" si="80"/>
        <v>118</v>
      </c>
      <c r="B120" s="76" t="s">
        <v>737</v>
      </c>
      <c r="C120" s="8" t="str">
        <f t="shared" si="81"/>
        <v>Writer Long Book Classic  Mrp 16 [Hindi /Geometry]-32 page</v>
      </c>
      <c r="D120" s="8" t="str">
        <f t="shared" si="82"/>
        <v>Writer Long Book Classic  Mrp 16 [Hindi /Geometry]-32 page</v>
      </c>
      <c r="E120" s="8" t="str">
        <f>VLOOKUP(AS120,DefaltMaster!$U$1:$AB$14,8,FALSE)</f>
        <v>*11101</v>
      </c>
      <c r="F120" s="8" t="str">
        <f>VLOOKUP(AX120,DefaltMaster!$H$1:$J$26,3,FALSE)</f>
        <v>*06016</v>
      </c>
      <c r="G120" s="110">
        <v>0</v>
      </c>
      <c r="H120" s="8">
        <v>0</v>
      </c>
      <c r="I120" s="8">
        <v>1118</v>
      </c>
      <c r="J120" s="8"/>
      <c r="K120" s="8" t="str">
        <f>VLOOKUP(AW120,DefaltMaster!$M$1:$N$60,2,FALSE)</f>
        <v>*05033</v>
      </c>
      <c r="L120" s="5" t="s">
        <v>522</v>
      </c>
      <c r="M120" s="8"/>
      <c r="N120" s="111" t="str">
        <f t="shared" si="83"/>
        <v>Writer Long Book Classic  Mrp 16 [Hindi /Geometry]-32 page</v>
      </c>
      <c r="O120" s="111" t="s">
        <v>33</v>
      </c>
      <c r="P120" s="8"/>
      <c r="Q120" s="8" t="s">
        <v>32</v>
      </c>
      <c r="R120" s="8" t="s">
        <v>32</v>
      </c>
      <c r="S120" s="8" t="s">
        <v>32</v>
      </c>
      <c r="T120" s="8" t="s">
        <v>32</v>
      </c>
      <c r="U120" s="8" t="s">
        <v>32</v>
      </c>
      <c r="V120" s="8" t="s">
        <v>32</v>
      </c>
      <c r="W120" s="8" t="s">
        <v>34</v>
      </c>
      <c r="X120" s="76" t="s">
        <v>577</v>
      </c>
      <c r="Y120" s="112" t="s">
        <v>578</v>
      </c>
      <c r="Z120" s="8" t="s">
        <v>32</v>
      </c>
      <c r="AA120" s="8" t="s">
        <v>32</v>
      </c>
      <c r="AB120" s="8" t="s">
        <v>35</v>
      </c>
      <c r="AC120" s="8" t="s">
        <v>35</v>
      </c>
      <c r="AD120" s="113" t="str">
        <f t="shared" si="84"/>
        <v>000118</v>
      </c>
      <c r="AE120" s="113"/>
      <c r="AF120" s="106" t="str">
        <f t="shared" si="85"/>
        <v>Rulling-Hindi /Geometry-[168 x 265]</v>
      </c>
      <c r="AG120" s="106" t="str">
        <f>VLOOKUP(AF120,UFG_Rulling!$C$1:$AD$38,28,FALSE)</f>
        <v>000216</v>
      </c>
      <c r="AH120" s="128" t="str">
        <f t="shared" si="86"/>
        <v>2.667</v>
      </c>
      <c r="AI120" s="114" t="str">
        <f t="shared" si="87"/>
        <v>Writer Long Book Classic  Mrp 16 [Title]</v>
      </c>
      <c r="AJ120" s="114" t="str">
        <f>VLOOKUP(AI120,UFG_Title!$C$1:$AD$49,28,FALSE)</f>
        <v>000285</v>
      </c>
      <c r="AK120" s="107" t="str">
        <f t="shared" si="88"/>
        <v>0.167</v>
      </c>
      <c r="AL120" s="122" t="str">
        <f t="shared" si="118"/>
        <v>Index-[168 x 265]</v>
      </c>
      <c r="AM120" s="122" t="str">
        <f>IF(AV120&lt;&gt;"",VLOOKUP(AL120,UFG_Index!$C$1:$AD$17,28,FALSE),"")</f>
        <v>000236</v>
      </c>
      <c r="AN120" s="123" t="str">
        <f t="shared" si="89"/>
        <v>0.333</v>
      </c>
      <c r="AO120" s="129" t="str">
        <f t="shared" si="90"/>
        <v>0.333</v>
      </c>
      <c r="AP120" s="13" t="s">
        <v>1176</v>
      </c>
      <c r="AQ120" s="13" t="s">
        <v>1176</v>
      </c>
      <c r="AR120" s="13">
        <v>1000</v>
      </c>
      <c r="AS120" s="21" t="s">
        <v>435</v>
      </c>
      <c r="AT120" s="13">
        <v>32</v>
      </c>
      <c r="AU120" s="18">
        <v>4</v>
      </c>
      <c r="AV120" s="13" t="s">
        <v>450</v>
      </c>
      <c r="AW120" s="22" t="s">
        <v>511</v>
      </c>
      <c r="AX120" s="22" t="s">
        <v>470</v>
      </c>
      <c r="AY120" s="13">
        <v>20</v>
      </c>
      <c r="AZ120" s="13">
        <v>100</v>
      </c>
      <c r="BA120" s="13" t="s">
        <v>1248</v>
      </c>
      <c r="BB120" s="21" t="s">
        <v>479</v>
      </c>
      <c r="BC120" s="13" t="s">
        <v>1249</v>
      </c>
      <c r="BD120" s="13">
        <v>263</v>
      </c>
      <c r="BE120" s="14" t="s">
        <v>482</v>
      </c>
      <c r="BF120" s="14">
        <v>6</v>
      </c>
      <c r="BG120" s="15">
        <f t="shared" si="5"/>
        <v>166.66666666666666</v>
      </c>
      <c r="BH120" s="23">
        <f t="shared" si="6"/>
        <v>2.4700083333333334E-2</v>
      </c>
      <c r="BI120" s="13" t="s">
        <v>481</v>
      </c>
      <c r="BJ120" s="139">
        <v>54</v>
      </c>
      <c r="BK120" s="138">
        <v>80</v>
      </c>
      <c r="BL120" s="13">
        <v>34.5</v>
      </c>
      <c r="BM120" s="21">
        <v>12</v>
      </c>
      <c r="BN120" s="16">
        <f t="shared" si="7"/>
        <v>2.6666666666666665</v>
      </c>
      <c r="BO120" s="16">
        <f t="shared" si="8"/>
        <v>3.9744000000000002E-2</v>
      </c>
      <c r="BP120" s="17">
        <f t="shared" si="28"/>
        <v>3000</v>
      </c>
      <c r="BQ120" s="13" t="str">
        <f>VLOOKUP($AP120,[1]Item!$AL$2:$BX$192,BQ$1,FALSE)</f>
        <v>Writer Long Book Classic  Mrp 24, 50</v>
      </c>
      <c r="BR120" s="8" t="str">
        <f t="shared" si="91"/>
        <v>80.00X34.50</v>
      </c>
      <c r="BS120" s="8" t="str">
        <f t="shared" si="92"/>
        <v>Rulling-Hindi /Geometry-[168 x 265]</v>
      </c>
      <c r="BT120" s="8" t="str">
        <f t="shared" si="93"/>
        <v>Index-[168 x 265]</v>
      </c>
      <c r="BU120" s="76" t="s">
        <v>737</v>
      </c>
      <c r="BV120" s="109">
        <f t="shared" si="94"/>
        <v>0.33333333333333331</v>
      </c>
      <c r="BW120" s="115" t="str">
        <f t="shared" si="76"/>
        <v>Proprint-54gsm-31.50in-(80.00cm)-Reel-Premium</v>
      </c>
      <c r="BX120" s="115" t="str">
        <f t="shared" si="77"/>
        <v>Proprint-54gsm-31.50in-(80.00cm)-Reel-Premium</v>
      </c>
      <c r="BY120" s="8" t="s">
        <v>541</v>
      </c>
      <c r="BZ120" s="8" t="s">
        <v>540</v>
      </c>
      <c r="CA120" s="115">
        <f t="shared" si="95"/>
        <v>34.5</v>
      </c>
      <c r="CB120" s="115">
        <f t="shared" si="96"/>
        <v>80</v>
      </c>
      <c r="CC120" s="115">
        <f t="shared" si="97"/>
        <v>13.58</v>
      </c>
      <c r="CD120" s="115">
        <f t="shared" si="98"/>
        <v>31.5</v>
      </c>
      <c r="CE120" s="5" t="s">
        <v>83</v>
      </c>
      <c r="CF120" s="8">
        <f t="shared" si="99"/>
        <v>54</v>
      </c>
      <c r="CG120" s="98" t="str">
        <f t="shared" si="100"/>
        <v>Proprint</v>
      </c>
      <c r="CH120" s="99" t="str">
        <f>VLOOKUP(CG120,PaperMaster!$AA$1:$AB$10,2,FALSE)</f>
        <v>Premium</v>
      </c>
      <c r="CI120" s="115">
        <f t="shared" si="78"/>
        <v>7.4509999999999996</v>
      </c>
      <c r="CJ120" s="115">
        <f t="shared" si="79"/>
        <v>7</v>
      </c>
      <c r="CK120" s="99">
        <v>70</v>
      </c>
      <c r="CL120" s="115" t="s">
        <v>76</v>
      </c>
      <c r="CM120" s="115">
        <v>1.35</v>
      </c>
      <c r="CN120" s="99" t="s">
        <v>576</v>
      </c>
      <c r="CO120" s="116" t="s">
        <v>577</v>
      </c>
      <c r="CP120" s="117" t="s">
        <v>578</v>
      </c>
      <c r="CQ120" s="99" t="s">
        <v>32</v>
      </c>
      <c r="CR120" s="99" t="s">
        <v>32</v>
      </c>
      <c r="CS120" s="99" t="s">
        <v>35</v>
      </c>
      <c r="CT120" s="99" t="s">
        <v>35</v>
      </c>
      <c r="CU120" s="8" t="s">
        <v>73</v>
      </c>
      <c r="CV120" s="8"/>
      <c r="CW120" s="8"/>
      <c r="CX120" s="8" t="str">
        <f t="shared" si="101"/>
        <v>*11101</v>
      </c>
      <c r="CY120" s="8" t="str">
        <f t="shared" si="102"/>
        <v>*06016</v>
      </c>
      <c r="CZ120" s="8" t="str">
        <f>VLOOKUP(BW120,PaperMaster!$AD$2:$BB$200,25,FALSE)</f>
        <v>*00029</v>
      </c>
      <c r="DA120" s="31" t="str">
        <f t="shared" si="103"/>
        <v>*00029</v>
      </c>
      <c r="DB120" s="31" t="str">
        <f t="shared" si="104"/>
        <v>*00007</v>
      </c>
      <c r="DC120" s="119" t="str">
        <f>VLOOKUP(AI120,UFG_Title!$C$3:$AD$49,28,FALSE)</f>
        <v>000285</v>
      </c>
      <c r="DD120" s="119"/>
      <c r="DE120" s="115" t="str">
        <f t="shared" si="105"/>
        <v>Board-263gsm-31.69X27.56in²-(80.50X70.00cm²)-14.819kg-GB</v>
      </c>
      <c r="DF120" s="115" t="str">
        <f t="shared" si="106"/>
        <v>Board-263gsm-31.69X27.56in²-(80.50X70.00cm²)-14.819kg-GB</v>
      </c>
      <c r="DG120" s="8" t="s">
        <v>1128</v>
      </c>
      <c r="DH120" s="8" t="str">
        <f t="shared" si="107"/>
        <v>B</v>
      </c>
      <c r="DI120" s="115">
        <f t="shared" si="108"/>
        <v>80.5</v>
      </c>
      <c r="DJ120" s="115">
        <f t="shared" si="109"/>
        <v>70</v>
      </c>
      <c r="DK120" s="115">
        <f t="shared" si="110"/>
        <v>31.69</v>
      </c>
      <c r="DL120" s="115">
        <f t="shared" si="111"/>
        <v>27.56</v>
      </c>
      <c r="DM120" s="5" t="s">
        <v>58</v>
      </c>
      <c r="DN120" s="8">
        <f t="shared" si="112"/>
        <v>263</v>
      </c>
      <c r="DO120" s="134" t="str">
        <f t="shared" si="113"/>
        <v>Board</v>
      </c>
      <c r="DP120" s="99" t="str">
        <f t="shared" si="114"/>
        <v>GB</v>
      </c>
      <c r="DQ120" s="115">
        <f t="shared" si="115"/>
        <v>14.819000000000001</v>
      </c>
      <c r="DR120" s="115">
        <f t="shared" si="116"/>
        <v>3</v>
      </c>
      <c r="DS120" s="99">
        <v>70</v>
      </c>
      <c r="DT120" s="115" t="s">
        <v>76</v>
      </c>
      <c r="DU120" s="115">
        <v>1.35</v>
      </c>
      <c r="DV120" s="99" t="s">
        <v>576</v>
      </c>
      <c r="DW120" s="116" t="s">
        <v>577</v>
      </c>
      <c r="DX120" s="117" t="s">
        <v>578</v>
      </c>
      <c r="DY120" s="99" t="s">
        <v>32</v>
      </c>
      <c r="DZ120" s="99" t="s">
        <v>32</v>
      </c>
      <c r="EA120" s="99" t="s">
        <v>35</v>
      </c>
      <c r="EB120" s="99" t="s">
        <v>35</v>
      </c>
      <c r="EC120" t="str">
        <f>VLOOKUP(DE120,PaperMaster!$BH$3:$CF$30,25,FALSE)</f>
        <v>*00007</v>
      </c>
      <c r="ED120" s="13" t="str">
        <f>VLOOKUP($AP120,[1]Item!$AL$2:$BX$192,ED$1,FALSE)</f>
        <v>Classic</v>
      </c>
      <c r="EE120">
        <f t="shared" si="117"/>
        <v>58</v>
      </c>
    </row>
    <row r="121" spans="1:135" x14ac:dyDescent="0.25">
      <c r="A121" s="83">
        <f t="shared" si="80"/>
        <v>119</v>
      </c>
      <c r="B121" s="76" t="s">
        <v>738</v>
      </c>
      <c r="C121" s="8" t="str">
        <f t="shared" si="81"/>
        <v>Writer Long Book Classic  Mrp 24 [Single line]-60 page</v>
      </c>
      <c r="D121" s="8" t="str">
        <f t="shared" si="82"/>
        <v>Writer Long Book Classic  Mrp 24 [Single line]-60 page</v>
      </c>
      <c r="E121" s="8" t="str">
        <f>VLOOKUP(AS121,DefaltMaster!$U$1:$AB$14,8,FALSE)</f>
        <v>*11101</v>
      </c>
      <c r="F121" s="8" t="str">
        <f>VLOOKUP(AX121,DefaltMaster!$H$1:$J$26,3,FALSE)</f>
        <v>*06016</v>
      </c>
      <c r="G121" s="110">
        <v>0</v>
      </c>
      <c r="H121" s="8">
        <v>0</v>
      </c>
      <c r="I121" s="8">
        <v>1119</v>
      </c>
      <c r="J121" s="8"/>
      <c r="K121" s="8" t="str">
        <f>VLOOKUP(AW121,DefaltMaster!$M$1:$N$60,2,FALSE)</f>
        <v>*05035</v>
      </c>
      <c r="L121" s="5" t="s">
        <v>522</v>
      </c>
      <c r="M121" s="8"/>
      <c r="N121" s="111" t="str">
        <f t="shared" si="83"/>
        <v>Writer Long Book Classic  Mrp 24 [Single line]-60 page</v>
      </c>
      <c r="O121" s="111" t="s">
        <v>33</v>
      </c>
      <c r="P121" s="8"/>
      <c r="Q121" s="8" t="s">
        <v>32</v>
      </c>
      <c r="R121" s="8" t="s">
        <v>32</v>
      </c>
      <c r="S121" s="8" t="s">
        <v>32</v>
      </c>
      <c r="T121" s="8" t="s">
        <v>32</v>
      </c>
      <c r="U121" s="8" t="s">
        <v>32</v>
      </c>
      <c r="V121" s="8" t="s">
        <v>32</v>
      </c>
      <c r="W121" s="8" t="s">
        <v>34</v>
      </c>
      <c r="X121" s="76" t="s">
        <v>577</v>
      </c>
      <c r="Y121" s="112" t="s">
        <v>578</v>
      </c>
      <c r="Z121" s="8" t="s">
        <v>32</v>
      </c>
      <c r="AA121" s="8" t="s">
        <v>32</v>
      </c>
      <c r="AB121" s="8" t="s">
        <v>35</v>
      </c>
      <c r="AC121" s="8" t="s">
        <v>35</v>
      </c>
      <c r="AD121" s="113" t="str">
        <f t="shared" si="84"/>
        <v>000119</v>
      </c>
      <c r="AE121" s="113"/>
      <c r="AF121" s="106" t="str">
        <f t="shared" si="85"/>
        <v>Rulling-Single line-[168 x 265]</v>
      </c>
      <c r="AG121" s="106" t="str">
        <f>VLOOKUP(AF121,UFG_Rulling!$C$1:$AD$38,28,FALSE)</f>
        <v>000207</v>
      </c>
      <c r="AH121" s="128" t="str">
        <f t="shared" si="86"/>
        <v>5.000</v>
      </c>
      <c r="AI121" s="114" t="str">
        <f t="shared" si="87"/>
        <v>Writer Long Book Classic  Mrp 24, 50 [Title]</v>
      </c>
      <c r="AJ121" s="114" t="str">
        <f>VLOOKUP(AI121,UFG_Title!$C$1:$AD$49,28,FALSE)</f>
        <v>000274</v>
      </c>
      <c r="AK121" s="107" t="str">
        <f t="shared" si="88"/>
        <v>0.167</v>
      </c>
      <c r="AL121" s="122" t="str">
        <f t="shared" si="118"/>
        <v>Index-[168 x 265]</v>
      </c>
      <c r="AM121" s="122" t="str">
        <f>IF(AV121&lt;&gt;"",VLOOKUP(AL121,UFG_Index!$C$1:$AD$17,28,FALSE),"")</f>
        <v>000236</v>
      </c>
      <c r="AN121" s="123" t="str">
        <f t="shared" si="89"/>
        <v>0.333</v>
      </c>
      <c r="AO121" s="129" t="str">
        <f t="shared" si="90"/>
        <v>0.333</v>
      </c>
      <c r="AP121" s="13" t="s">
        <v>1177</v>
      </c>
      <c r="AQ121" s="13" t="s">
        <v>1236</v>
      </c>
      <c r="AR121" s="13">
        <v>1000</v>
      </c>
      <c r="AS121" s="21" t="s">
        <v>435</v>
      </c>
      <c r="AT121" s="13">
        <v>60</v>
      </c>
      <c r="AU121" s="18">
        <v>4</v>
      </c>
      <c r="AV121" s="13" t="s">
        <v>450</v>
      </c>
      <c r="AW121" s="22" t="s">
        <v>469</v>
      </c>
      <c r="AX121" s="22" t="s">
        <v>470</v>
      </c>
      <c r="AY121" s="13">
        <v>15</v>
      </c>
      <c r="AZ121" s="13">
        <v>75</v>
      </c>
      <c r="BA121" s="13" t="s">
        <v>1248</v>
      </c>
      <c r="BB121" s="21" t="s">
        <v>479</v>
      </c>
      <c r="BC121" s="13" t="s">
        <v>1249</v>
      </c>
      <c r="BD121" s="13">
        <v>263</v>
      </c>
      <c r="BE121" s="14" t="s">
        <v>482</v>
      </c>
      <c r="BF121" s="14">
        <v>6</v>
      </c>
      <c r="BG121" s="15">
        <f t="shared" si="5"/>
        <v>166.66666666666666</v>
      </c>
      <c r="BH121" s="23">
        <f t="shared" si="6"/>
        <v>2.4700083333333334E-2</v>
      </c>
      <c r="BI121" s="13" t="s">
        <v>481</v>
      </c>
      <c r="BJ121" s="139">
        <v>54</v>
      </c>
      <c r="BK121" s="138">
        <v>80</v>
      </c>
      <c r="BL121" s="13">
        <v>34.5</v>
      </c>
      <c r="BM121" s="21">
        <v>12</v>
      </c>
      <c r="BN121" s="16">
        <f t="shared" si="7"/>
        <v>5</v>
      </c>
      <c r="BO121" s="16">
        <f t="shared" si="8"/>
        <v>7.4520000000000017E-2</v>
      </c>
      <c r="BP121" s="17">
        <f t="shared" si="28"/>
        <v>5333.333333333333</v>
      </c>
      <c r="BQ121" s="13" t="str">
        <f>VLOOKUP($AP121,[1]Item!$AL$2:$BX$192,BQ$1,FALSE)</f>
        <v>Writer Long Book Classic  Mrp 24, 50</v>
      </c>
      <c r="BR121" s="8" t="str">
        <f t="shared" si="91"/>
        <v>80.00X34.50</v>
      </c>
      <c r="BS121" s="8" t="str">
        <f t="shared" si="92"/>
        <v>Rulling-Single line-[168 x 265]</v>
      </c>
      <c r="BT121" s="8" t="str">
        <f t="shared" si="93"/>
        <v>Index-[168 x 265]</v>
      </c>
      <c r="BU121" s="76" t="s">
        <v>738</v>
      </c>
      <c r="BV121" s="109">
        <f t="shared" si="94"/>
        <v>0.33333333333333331</v>
      </c>
      <c r="BW121" s="115" t="str">
        <f t="shared" si="76"/>
        <v>Proprint-54gsm-31.50in-(80.00cm)-Reel-Premium</v>
      </c>
      <c r="BX121" s="115" t="str">
        <f t="shared" si="77"/>
        <v>Proprint-54gsm-31.50in-(80.00cm)-Reel-Premium</v>
      </c>
      <c r="BY121" s="8" t="s">
        <v>541</v>
      </c>
      <c r="BZ121" s="8" t="s">
        <v>540</v>
      </c>
      <c r="CA121" s="115">
        <f t="shared" si="95"/>
        <v>34.5</v>
      </c>
      <c r="CB121" s="115">
        <f t="shared" si="96"/>
        <v>80</v>
      </c>
      <c r="CC121" s="115">
        <f t="shared" si="97"/>
        <v>13.58</v>
      </c>
      <c r="CD121" s="115">
        <f t="shared" si="98"/>
        <v>31.5</v>
      </c>
      <c r="CE121" s="5" t="s">
        <v>83</v>
      </c>
      <c r="CF121" s="8">
        <f t="shared" si="99"/>
        <v>54</v>
      </c>
      <c r="CG121" s="98" t="str">
        <f t="shared" si="100"/>
        <v>Proprint</v>
      </c>
      <c r="CH121" s="99" t="str">
        <f>VLOOKUP(CG121,PaperMaster!$AA$1:$AB$10,2,FALSE)</f>
        <v>Premium</v>
      </c>
      <c r="CI121" s="115">
        <f t="shared" si="78"/>
        <v>7.4509999999999996</v>
      </c>
      <c r="CJ121" s="115">
        <f t="shared" si="79"/>
        <v>7</v>
      </c>
      <c r="CK121" s="99">
        <v>70</v>
      </c>
      <c r="CL121" s="115" t="s">
        <v>76</v>
      </c>
      <c r="CM121" s="115">
        <v>1.35</v>
      </c>
      <c r="CN121" s="99" t="s">
        <v>576</v>
      </c>
      <c r="CO121" s="116" t="s">
        <v>577</v>
      </c>
      <c r="CP121" s="117" t="s">
        <v>578</v>
      </c>
      <c r="CQ121" s="99" t="s">
        <v>32</v>
      </c>
      <c r="CR121" s="99" t="s">
        <v>32</v>
      </c>
      <c r="CS121" s="99" t="s">
        <v>35</v>
      </c>
      <c r="CT121" s="99" t="s">
        <v>35</v>
      </c>
      <c r="CU121" s="8" t="s">
        <v>73</v>
      </c>
      <c r="CV121" s="8"/>
      <c r="CW121" s="8"/>
      <c r="CX121" s="8" t="str">
        <f t="shared" si="101"/>
        <v>*11101</v>
      </c>
      <c r="CY121" s="8" t="str">
        <f t="shared" si="102"/>
        <v>*06016</v>
      </c>
      <c r="CZ121" s="8" t="str">
        <f>VLOOKUP(BW121,PaperMaster!$AD$2:$BB$200,25,FALSE)</f>
        <v>*00029</v>
      </c>
      <c r="DA121" s="31" t="str">
        <f t="shared" si="103"/>
        <v>*00029</v>
      </c>
      <c r="DB121" s="31" t="str">
        <f t="shared" si="104"/>
        <v>*00007</v>
      </c>
      <c r="DC121" s="119" t="str">
        <f>VLOOKUP(AI121,UFG_Title!$C$3:$AD$49,28,FALSE)</f>
        <v>000274</v>
      </c>
      <c r="DD121" s="119"/>
      <c r="DE121" s="115" t="str">
        <f t="shared" si="105"/>
        <v>Board-263gsm-31.69X27.56in²-(80.50X70.00cm²)-14.819kg-GB</v>
      </c>
      <c r="DF121" s="115" t="str">
        <f t="shared" si="106"/>
        <v>Board-263gsm-31.69X27.56in²-(80.50X70.00cm²)-14.819kg-GB</v>
      </c>
      <c r="DG121" s="8" t="s">
        <v>1128</v>
      </c>
      <c r="DH121" s="8" t="str">
        <f t="shared" si="107"/>
        <v>B</v>
      </c>
      <c r="DI121" s="115">
        <f t="shared" si="108"/>
        <v>80.5</v>
      </c>
      <c r="DJ121" s="115">
        <f t="shared" si="109"/>
        <v>70</v>
      </c>
      <c r="DK121" s="115">
        <f t="shared" si="110"/>
        <v>31.69</v>
      </c>
      <c r="DL121" s="115">
        <f t="shared" si="111"/>
        <v>27.56</v>
      </c>
      <c r="DM121" s="5" t="s">
        <v>58</v>
      </c>
      <c r="DN121" s="8">
        <f t="shared" si="112"/>
        <v>263</v>
      </c>
      <c r="DO121" s="134" t="str">
        <f t="shared" si="113"/>
        <v>Board</v>
      </c>
      <c r="DP121" s="99" t="str">
        <f t="shared" si="114"/>
        <v>GB</v>
      </c>
      <c r="DQ121" s="115">
        <f t="shared" si="115"/>
        <v>14.819000000000001</v>
      </c>
      <c r="DR121" s="115">
        <f t="shared" si="116"/>
        <v>3</v>
      </c>
      <c r="DS121" s="99">
        <v>70</v>
      </c>
      <c r="DT121" s="115" t="s">
        <v>76</v>
      </c>
      <c r="DU121" s="115">
        <v>1.35</v>
      </c>
      <c r="DV121" s="99" t="s">
        <v>576</v>
      </c>
      <c r="DW121" s="116" t="s">
        <v>577</v>
      </c>
      <c r="DX121" s="117" t="s">
        <v>578</v>
      </c>
      <c r="DY121" s="99" t="s">
        <v>32</v>
      </c>
      <c r="DZ121" s="99" t="s">
        <v>32</v>
      </c>
      <c r="EA121" s="99" t="s">
        <v>35</v>
      </c>
      <c r="EB121" s="99" t="s">
        <v>35</v>
      </c>
      <c r="EC121" t="str">
        <f>VLOOKUP(DE121,PaperMaster!$BH$3:$CF$30,25,FALSE)</f>
        <v>*00007</v>
      </c>
      <c r="ED121" s="13" t="str">
        <f>VLOOKUP($AP121,[1]Item!$AL$2:$BX$192,ED$1,FALSE)</f>
        <v>Classic</v>
      </c>
      <c r="EE121">
        <f t="shared" si="117"/>
        <v>54</v>
      </c>
    </row>
    <row r="122" spans="1:135" x14ac:dyDescent="0.25">
      <c r="A122" s="83">
        <f t="shared" si="80"/>
        <v>120</v>
      </c>
      <c r="B122" s="76" t="s">
        <v>739</v>
      </c>
      <c r="C122" s="8" t="str">
        <f t="shared" si="81"/>
        <v>Writer Long Book Classic  Mrp 24 [Hindi /Geometry]-60 page</v>
      </c>
      <c r="D122" s="8" t="str">
        <f t="shared" si="82"/>
        <v>Writer Long Book Classic  Mrp 24 [Hindi /Geometry]-60 page</v>
      </c>
      <c r="E122" s="8" t="str">
        <f>VLOOKUP(AS122,DefaltMaster!$U$1:$AB$14,8,FALSE)</f>
        <v>*11101</v>
      </c>
      <c r="F122" s="8" t="str">
        <f>VLOOKUP(AX122,DefaltMaster!$H$1:$J$26,3,FALSE)</f>
        <v>*06016</v>
      </c>
      <c r="G122" s="110">
        <v>0</v>
      </c>
      <c r="H122" s="8">
        <v>0</v>
      </c>
      <c r="I122" s="8">
        <v>1120</v>
      </c>
      <c r="J122" s="8"/>
      <c r="K122" s="8" t="str">
        <f>VLOOKUP(AW122,DefaltMaster!$M$1:$N$60,2,FALSE)</f>
        <v>*05033</v>
      </c>
      <c r="L122" s="5" t="s">
        <v>522</v>
      </c>
      <c r="M122" s="8"/>
      <c r="N122" s="111" t="str">
        <f t="shared" si="83"/>
        <v>Writer Long Book Classic  Mrp 24 [Hindi /Geometry]-60 page</v>
      </c>
      <c r="O122" s="111" t="s">
        <v>33</v>
      </c>
      <c r="P122" s="8"/>
      <c r="Q122" s="8" t="s">
        <v>32</v>
      </c>
      <c r="R122" s="8" t="s">
        <v>32</v>
      </c>
      <c r="S122" s="8" t="s">
        <v>32</v>
      </c>
      <c r="T122" s="8" t="s">
        <v>32</v>
      </c>
      <c r="U122" s="8" t="s">
        <v>32</v>
      </c>
      <c r="V122" s="8" t="s">
        <v>32</v>
      </c>
      <c r="W122" s="8" t="s">
        <v>34</v>
      </c>
      <c r="X122" s="76" t="s">
        <v>577</v>
      </c>
      <c r="Y122" s="112" t="s">
        <v>578</v>
      </c>
      <c r="Z122" s="8" t="s">
        <v>32</v>
      </c>
      <c r="AA122" s="8" t="s">
        <v>32</v>
      </c>
      <c r="AB122" s="8" t="s">
        <v>35</v>
      </c>
      <c r="AC122" s="8" t="s">
        <v>35</v>
      </c>
      <c r="AD122" s="113" t="str">
        <f t="shared" si="84"/>
        <v>000120</v>
      </c>
      <c r="AE122" s="113"/>
      <c r="AF122" s="106" t="str">
        <f t="shared" si="85"/>
        <v>Rulling-Hindi /Geometry-[168 x 265]</v>
      </c>
      <c r="AG122" s="106" t="str">
        <f>VLOOKUP(AF122,UFG_Rulling!$C$1:$AD$38,28,FALSE)</f>
        <v>000216</v>
      </c>
      <c r="AH122" s="128" t="str">
        <f t="shared" si="86"/>
        <v>5.000</v>
      </c>
      <c r="AI122" s="114" t="str">
        <f t="shared" si="87"/>
        <v>Writer Long Book Classic  Mrp 24, 50 [Title]</v>
      </c>
      <c r="AJ122" s="114" t="str">
        <f>VLOOKUP(AI122,UFG_Title!$C$1:$AD$49,28,FALSE)</f>
        <v>000274</v>
      </c>
      <c r="AK122" s="107" t="str">
        <f t="shared" si="88"/>
        <v>0.167</v>
      </c>
      <c r="AL122" s="122" t="str">
        <f t="shared" si="118"/>
        <v>Index-[168 x 265]</v>
      </c>
      <c r="AM122" s="122" t="str">
        <f>IF(AV122&lt;&gt;"",VLOOKUP(AL122,UFG_Index!$C$1:$AD$17,28,FALSE),"")</f>
        <v>000236</v>
      </c>
      <c r="AN122" s="123" t="str">
        <f t="shared" si="89"/>
        <v>0.333</v>
      </c>
      <c r="AO122" s="129" t="str">
        <f t="shared" si="90"/>
        <v>0.333</v>
      </c>
      <c r="AP122" s="13" t="s">
        <v>1177</v>
      </c>
      <c r="AQ122" s="13" t="s">
        <v>1236</v>
      </c>
      <c r="AR122" s="13">
        <v>1000</v>
      </c>
      <c r="AS122" s="21" t="s">
        <v>435</v>
      </c>
      <c r="AT122" s="13">
        <v>60</v>
      </c>
      <c r="AU122" s="18">
        <v>4</v>
      </c>
      <c r="AV122" s="13" t="s">
        <v>450</v>
      </c>
      <c r="AW122" s="22" t="s">
        <v>511</v>
      </c>
      <c r="AX122" s="22" t="s">
        <v>470</v>
      </c>
      <c r="AY122" s="13">
        <v>15</v>
      </c>
      <c r="AZ122" s="13">
        <v>75</v>
      </c>
      <c r="BA122" s="13" t="s">
        <v>1248</v>
      </c>
      <c r="BB122" s="21" t="s">
        <v>479</v>
      </c>
      <c r="BC122" s="13" t="s">
        <v>1249</v>
      </c>
      <c r="BD122" s="13">
        <v>263</v>
      </c>
      <c r="BE122" s="14" t="s">
        <v>482</v>
      </c>
      <c r="BF122" s="14">
        <v>6</v>
      </c>
      <c r="BG122" s="15">
        <f t="shared" si="5"/>
        <v>166.66666666666666</v>
      </c>
      <c r="BH122" s="23">
        <f t="shared" si="6"/>
        <v>2.4700083333333334E-2</v>
      </c>
      <c r="BI122" s="13" t="s">
        <v>481</v>
      </c>
      <c r="BJ122" s="139">
        <v>54</v>
      </c>
      <c r="BK122" s="138">
        <v>80</v>
      </c>
      <c r="BL122" s="13">
        <v>34.5</v>
      </c>
      <c r="BM122" s="21">
        <v>12</v>
      </c>
      <c r="BN122" s="16">
        <f t="shared" si="7"/>
        <v>5</v>
      </c>
      <c r="BO122" s="16">
        <f t="shared" si="8"/>
        <v>7.4520000000000017E-2</v>
      </c>
      <c r="BP122" s="17">
        <f t="shared" si="28"/>
        <v>5333.333333333333</v>
      </c>
      <c r="BQ122" s="13" t="str">
        <f>VLOOKUP($AP122,[1]Item!$AL$2:$BX$192,BQ$1,FALSE)</f>
        <v>Writer Long Book Classic  Mrp 24, 50</v>
      </c>
      <c r="BR122" s="8" t="str">
        <f t="shared" si="91"/>
        <v>80.00X34.50</v>
      </c>
      <c r="BS122" s="8" t="str">
        <f t="shared" si="92"/>
        <v>Rulling-Hindi /Geometry-[168 x 265]</v>
      </c>
      <c r="BT122" s="8" t="str">
        <f t="shared" si="93"/>
        <v>Index-[168 x 265]</v>
      </c>
      <c r="BU122" s="76" t="s">
        <v>739</v>
      </c>
      <c r="BV122" s="109">
        <f t="shared" si="94"/>
        <v>0.33333333333333331</v>
      </c>
      <c r="BW122" s="115" t="str">
        <f t="shared" si="76"/>
        <v>Proprint-54gsm-31.50in-(80.00cm)-Reel-Premium</v>
      </c>
      <c r="BX122" s="115" t="str">
        <f t="shared" si="77"/>
        <v>Proprint-54gsm-31.50in-(80.00cm)-Reel-Premium</v>
      </c>
      <c r="BY122" s="8" t="s">
        <v>541</v>
      </c>
      <c r="BZ122" s="8" t="s">
        <v>540</v>
      </c>
      <c r="CA122" s="115">
        <f t="shared" si="95"/>
        <v>34.5</v>
      </c>
      <c r="CB122" s="115">
        <f t="shared" si="96"/>
        <v>80</v>
      </c>
      <c r="CC122" s="115">
        <f t="shared" si="97"/>
        <v>13.58</v>
      </c>
      <c r="CD122" s="115">
        <f t="shared" si="98"/>
        <v>31.5</v>
      </c>
      <c r="CE122" s="5" t="s">
        <v>83</v>
      </c>
      <c r="CF122" s="8">
        <f t="shared" si="99"/>
        <v>54</v>
      </c>
      <c r="CG122" s="98" t="str">
        <f t="shared" si="100"/>
        <v>Proprint</v>
      </c>
      <c r="CH122" s="99" t="str">
        <f>VLOOKUP(CG122,PaperMaster!$AA$1:$AB$10,2,FALSE)</f>
        <v>Premium</v>
      </c>
      <c r="CI122" s="115">
        <f t="shared" si="78"/>
        <v>7.4509999999999996</v>
      </c>
      <c r="CJ122" s="115">
        <f t="shared" si="79"/>
        <v>7</v>
      </c>
      <c r="CK122" s="99">
        <v>70</v>
      </c>
      <c r="CL122" s="115" t="s">
        <v>76</v>
      </c>
      <c r="CM122" s="115">
        <v>1.35</v>
      </c>
      <c r="CN122" s="99" t="s">
        <v>576</v>
      </c>
      <c r="CO122" s="116" t="s">
        <v>577</v>
      </c>
      <c r="CP122" s="117" t="s">
        <v>578</v>
      </c>
      <c r="CQ122" s="99" t="s">
        <v>32</v>
      </c>
      <c r="CR122" s="99" t="s">
        <v>32</v>
      </c>
      <c r="CS122" s="99" t="s">
        <v>35</v>
      </c>
      <c r="CT122" s="99" t="s">
        <v>35</v>
      </c>
      <c r="CU122" s="8" t="s">
        <v>73</v>
      </c>
      <c r="CV122" s="8"/>
      <c r="CW122" s="8"/>
      <c r="CX122" s="8" t="str">
        <f t="shared" si="101"/>
        <v>*11101</v>
      </c>
      <c r="CY122" s="8" t="str">
        <f t="shared" si="102"/>
        <v>*06016</v>
      </c>
      <c r="CZ122" s="8" t="str">
        <f>VLOOKUP(BW122,PaperMaster!$AD$2:$BB$200,25,FALSE)</f>
        <v>*00029</v>
      </c>
      <c r="DA122" s="31" t="str">
        <f t="shared" si="103"/>
        <v>*00029</v>
      </c>
      <c r="DB122" s="31" t="str">
        <f t="shared" si="104"/>
        <v>*00007</v>
      </c>
      <c r="DC122" s="119" t="str">
        <f>VLOOKUP(AI122,UFG_Title!$C$3:$AD$49,28,FALSE)</f>
        <v>000274</v>
      </c>
      <c r="DD122" s="119"/>
      <c r="DE122" s="115" t="str">
        <f t="shared" si="105"/>
        <v>Board-263gsm-31.69X27.56in²-(80.50X70.00cm²)-14.819kg-GB</v>
      </c>
      <c r="DF122" s="115" t="str">
        <f t="shared" si="106"/>
        <v>Board-263gsm-31.69X27.56in²-(80.50X70.00cm²)-14.819kg-GB</v>
      </c>
      <c r="DG122" s="8" t="s">
        <v>1128</v>
      </c>
      <c r="DH122" s="8" t="str">
        <f t="shared" si="107"/>
        <v>B</v>
      </c>
      <c r="DI122" s="115">
        <f t="shared" si="108"/>
        <v>80.5</v>
      </c>
      <c r="DJ122" s="115">
        <f t="shared" si="109"/>
        <v>70</v>
      </c>
      <c r="DK122" s="115">
        <f t="shared" si="110"/>
        <v>31.69</v>
      </c>
      <c r="DL122" s="115">
        <f t="shared" si="111"/>
        <v>27.56</v>
      </c>
      <c r="DM122" s="5" t="s">
        <v>58</v>
      </c>
      <c r="DN122" s="8">
        <f t="shared" si="112"/>
        <v>263</v>
      </c>
      <c r="DO122" s="134" t="str">
        <f t="shared" si="113"/>
        <v>Board</v>
      </c>
      <c r="DP122" s="99" t="str">
        <f t="shared" si="114"/>
        <v>GB</v>
      </c>
      <c r="DQ122" s="115">
        <f t="shared" si="115"/>
        <v>14.819000000000001</v>
      </c>
      <c r="DR122" s="115">
        <f t="shared" si="116"/>
        <v>3</v>
      </c>
      <c r="DS122" s="99">
        <v>70</v>
      </c>
      <c r="DT122" s="115" t="s">
        <v>76</v>
      </c>
      <c r="DU122" s="115">
        <v>1.35</v>
      </c>
      <c r="DV122" s="99" t="s">
        <v>576</v>
      </c>
      <c r="DW122" s="116" t="s">
        <v>577</v>
      </c>
      <c r="DX122" s="117" t="s">
        <v>578</v>
      </c>
      <c r="DY122" s="99" t="s">
        <v>32</v>
      </c>
      <c r="DZ122" s="99" t="s">
        <v>32</v>
      </c>
      <c r="EA122" s="99" t="s">
        <v>35</v>
      </c>
      <c r="EB122" s="99" t="s">
        <v>35</v>
      </c>
      <c r="EC122" t="str">
        <f>VLOOKUP(DE122,PaperMaster!$BH$3:$CF$30,25,FALSE)</f>
        <v>*00007</v>
      </c>
      <c r="ED122" s="13" t="str">
        <f>VLOOKUP($AP122,[1]Item!$AL$2:$BX$192,ED$1,FALSE)</f>
        <v>Classic</v>
      </c>
      <c r="EE122">
        <f t="shared" si="117"/>
        <v>58</v>
      </c>
    </row>
    <row r="123" spans="1:135" x14ac:dyDescent="0.25">
      <c r="A123" s="83">
        <f t="shared" si="80"/>
        <v>121</v>
      </c>
      <c r="B123" s="76" t="s">
        <v>740</v>
      </c>
      <c r="C123" s="8" t="str">
        <f t="shared" si="81"/>
        <v>Writer Long Book Classic  Mrp 32 [Single line]-92 page</v>
      </c>
      <c r="D123" s="8" t="str">
        <f t="shared" si="82"/>
        <v>Writer Long Book Classic  Mrp 32 [Single line]-92 page</v>
      </c>
      <c r="E123" s="8" t="str">
        <f>VLOOKUP(AS123,DefaltMaster!$U$1:$AB$14,8,FALSE)</f>
        <v>*11101</v>
      </c>
      <c r="F123" s="8" t="str">
        <f>VLOOKUP(AX123,DefaltMaster!$H$1:$J$26,3,FALSE)</f>
        <v>*06016</v>
      </c>
      <c r="G123" s="110">
        <v>0</v>
      </c>
      <c r="H123" s="8">
        <v>0</v>
      </c>
      <c r="I123" s="8">
        <v>1121</v>
      </c>
      <c r="J123" s="8"/>
      <c r="K123" s="8" t="str">
        <f>VLOOKUP(AW123,DefaltMaster!$M$1:$N$60,2,FALSE)</f>
        <v>*05035</v>
      </c>
      <c r="L123" s="5" t="s">
        <v>522</v>
      </c>
      <c r="M123" s="8"/>
      <c r="N123" s="111" t="str">
        <f t="shared" si="83"/>
        <v>Writer Long Book Classic  Mrp 32 [Single line]-92 page</v>
      </c>
      <c r="O123" s="111" t="s">
        <v>33</v>
      </c>
      <c r="P123" s="8"/>
      <c r="Q123" s="8" t="s">
        <v>32</v>
      </c>
      <c r="R123" s="8" t="s">
        <v>32</v>
      </c>
      <c r="S123" s="8" t="s">
        <v>32</v>
      </c>
      <c r="T123" s="8" t="s">
        <v>32</v>
      </c>
      <c r="U123" s="8" t="s">
        <v>32</v>
      </c>
      <c r="V123" s="8" t="s">
        <v>32</v>
      </c>
      <c r="W123" s="8" t="s">
        <v>34</v>
      </c>
      <c r="X123" s="76" t="s">
        <v>577</v>
      </c>
      <c r="Y123" s="112" t="s">
        <v>578</v>
      </c>
      <c r="Z123" s="8" t="s">
        <v>32</v>
      </c>
      <c r="AA123" s="8" t="s">
        <v>32</v>
      </c>
      <c r="AB123" s="8" t="s">
        <v>35</v>
      </c>
      <c r="AC123" s="8" t="s">
        <v>35</v>
      </c>
      <c r="AD123" s="113" t="str">
        <f t="shared" si="84"/>
        <v>000121</v>
      </c>
      <c r="AE123" s="113"/>
      <c r="AF123" s="106" t="str">
        <f t="shared" si="85"/>
        <v>Rulling-Single line-[168 x 265]</v>
      </c>
      <c r="AG123" s="106" t="str">
        <f>VLOOKUP(AF123,UFG_Rulling!$C$1:$AD$38,28,FALSE)</f>
        <v>000207</v>
      </c>
      <c r="AH123" s="128" t="str">
        <f t="shared" si="86"/>
        <v>7.667</v>
      </c>
      <c r="AI123" s="114" t="str">
        <f t="shared" si="87"/>
        <v>Writer Long Book Classic  Mrp 32 [Title]</v>
      </c>
      <c r="AJ123" s="114" t="str">
        <f>VLOOKUP(AI123,UFG_Title!$C$1:$AD$49,28,FALSE)</f>
        <v>000275</v>
      </c>
      <c r="AK123" s="107" t="str">
        <f t="shared" si="88"/>
        <v>0.167</v>
      </c>
      <c r="AL123" s="122" t="str">
        <f t="shared" si="118"/>
        <v>Index-[168 x 265]</v>
      </c>
      <c r="AM123" s="122" t="str">
        <f>IF(AV123&lt;&gt;"",VLOOKUP(AL123,UFG_Index!$C$1:$AD$17,28,FALSE),"")</f>
        <v>000236</v>
      </c>
      <c r="AN123" s="123" t="str">
        <f t="shared" si="89"/>
        <v>0.333</v>
      </c>
      <c r="AO123" s="129" t="str">
        <f t="shared" si="90"/>
        <v>0.333</v>
      </c>
      <c r="AP123" s="13" t="s">
        <v>412</v>
      </c>
      <c r="AQ123" s="13" t="s">
        <v>412</v>
      </c>
      <c r="AR123" s="13">
        <v>1000</v>
      </c>
      <c r="AS123" s="21" t="s">
        <v>435</v>
      </c>
      <c r="AT123" s="13">
        <v>92</v>
      </c>
      <c r="AU123" s="13">
        <v>4</v>
      </c>
      <c r="AV123" s="13" t="s">
        <v>450</v>
      </c>
      <c r="AW123" s="22" t="s">
        <v>469</v>
      </c>
      <c r="AX123" s="22" t="s">
        <v>470</v>
      </c>
      <c r="AY123" s="13">
        <v>12</v>
      </c>
      <c r="AZ123" s="13">
        <v>60</v>
      </c>
      <c r="BA123" s="13" t="s">
        <v>1248</v>
      </c>
      <c r="BB123" s="21" t="s">
        <v>479</v>
      </c>
      <c r="BC123" s="13" t="s">
        <v>1249</v>
      </c>
      <c r="BD123" s="13">
        <v>263</v>
      </c>
      <c r="BE123" s="14" t="s">
        <v>482</v>
      </c>
      <c r="BF123" s="14">
        <v>6</v>
      </c>
      <c r="BG123" s="15">
        <f t="shared" si="5"/>
        <v>166.66666666666666</v>
      </c>
      <c r="BH123" s="23">
        <f t="shared" si="6"/>
        <v>2.4700083333333334E-2</v>
      </c>
      <c r="BI123" s="13" t="s">
        <v>481</v>
      </c>
      <c r="BJ123" s="139">
        <v>54</v>
      </c>
      <c r="BK123" s="138">
        <v>80</v>
      </c>
      <c r="BL123" s="13">
        <v>34.5</v>
      </c>
      <c r="BM123" s="21">
        <v>12</v>
      </c>
      <c r="BN123" s="16">
        <f t="shared" si="7"/>
        <v>7.666666666666667</v>
      </c>
      <c r="BO123" s="16">
        <f t="shared" si="8"/>
        <v>0.11426400000000002</v>
      </c>
      <c r="BP123" s="17">
        <f t="shared" si="28"/>
        <v>8000</v>
      </c>
      <c r="BQ123" s="13" t="str">
        <f>VLOOKUP($AP123,[1]Item!$AL$2:$BX$192,BQ$1,FALSE)</f>
        <v>Writer Long Book Classic  Mrp 32</v>
      </c>
      <c r="BR123" s="8" t="str">
        <f t="shared" si="91"/>
        <v>80.00X34.50</v>
      </c>
      <c r="BS123" s="8" t="str">
        <f t="shared" si="92"/>
        <v>Rulling-Single line-[168 x 265]</v>
      </c>
      <c r="BT123" s="8" t="str">
        <f t="shared" si="93"/>
        <v>Index-[168 x 265]</v>
      </c>
      <c r="BU123" s="76" t="s">
        <v>740</v>
      </c>
      <c r="BV123" s="109">
        <f t="shared" si="94"/>
        <v>0.33333333333333331</v>
      </c>
      <c r="BW123" s="115" t="str">
        <f t="shared" si="76"/>
        <v>Proprint-54gsm-31.50in-(80.00cm)-Reel-Premium</v>
      </c>
      <c r="BX123" s="115" t="str">
        <f t="shared" si="77"/>
        <v>Proprint-54gsm-31.50in-(80.00cm)-Reel-Premium</v>
      </c>
      <c r="BY123" s="8" t="s">
        <v>541</v>
      </c>
      <c r="BZ123" s="8" t="s">
        <v>540</v>
      </c>
      <c r="CA123" s="115">
        <f t="shared" si="95"/>
        <v>34.5</v>
      </c>
      <c r="CB123" s="115">
        <f t="shared" si="96"/>
        <v>80</v>
      </c>
      <c r="CC123" s="115">
        <f t="shared" si="97"/>
        <v>13.58</v>
      </c>
      <c r="CD123" s="115">
        <f t="shared" si="98"/>
        <v>31.5</v>
      </c>
      <c r="CE123" s="5" t="s">
        <v>83</v>
      </c>
      <c r="CF123" s="8">
        <f t="shared" si="99"/>
        <v>54</v>
      </c>
      <c r="CG123" s="98" t="str">
        <f t="shared" si="100"/>
        <v>Proprint</v>
      </c>
      <c r="CH123" s="99" t="str">
        <f>VLOOKUP(CG123,PaperMaster!$AA$1:$AB$10,2,FALSE)</f>
        <v>Premium</v>
      </c>
      <c r="CI123" s="115">
        <f t="shared" si="78"/>
        <v>7.4509999999999996</v>
      </c>
      <c r="CJ123" s="115">
        <f t="shared" si="79"/>
        <v>7</v>
      </c>
      <c r="CK123" s="99">
        <v>70</v>
      </c>
      <c r="CL123" s="115" t="s">
        <v>76</v>
      </c>
      <c r="CM123" s="115">
        <v>1.35</v>
      </c>
      <c r="CN123" s="99" t="s">
        <v>576</v>
      </c>
      <c r="CO123" s="116" t="s">
        <v>577</v>
      </c>
      <c r="CP123" s="117" t="s">
        <v>578</v>
      </c>
      <c r="CQ123" s="99" t="s">
        <v>32</v>
      </c>
      <c r="CR123" s="99" t="s">
        <v>32</v>
      </c>
      <c r="CS123" s="99" t="s">
        <v>35</v>
      </c>
      <c r="CT123" s="99" t="s">
        <v>35</v>
      </c>
      <c r="CU123" s="8" t="s">
        <v>73</v>
      </c>
      <c r="CV123" s="8"/>
      <c r="CW123" s="8"/>
      <c r="CX123" s="8" t="str">
        <f t="shared" si="101"/>
        <v>*11101</v>
      </c>
      <c r="CY123" s="8" t="str">
        <f t="shared" si="102"/>
        <v>*06016</v>
      </c>
      <c r="CZ123" s="8" t="str">
        <f>VLOOKUP(BW123,PaperMaster!$AD$2:$BB$200,25,FALSE)</f>
        <v>*00029</v>
      </c>
      <c r="DA123" s="31" t="str">
        <f t="shared" si="103"/>
        <v>*00029</v>
      </c>
      <c r="DB123" s="31" t="str">
        <f t="shared" si="104"/>
        <v>*00007</v>
      </c>
      <c r="DC123" s="119" t="str">
        <f>VLOOKUP(AI123,UFG_Title!$C$3:$AD$49,28,FALSE)</f>
        <v>000275</v>
      </c>
      <c r="DD123" s="119"/>
      <c r="DE123" s="115" t="str">
        <f t="shared" si="105"/>
        <v>Board-263gsm-31.69X27.56in²-(80.50X70.00cm²)-14.819kg-GB</v>
      </c>
      <c r="DF123" s="115" t="str">
        <f t="shared" si="106"/>
        <v>Board-263gsm-31.69X27.56in²-(80.50X70.00cm²)-14.819kg-GB</v>
      </c>
      <c r="DG123" s="8" t="s">
        <v>1128</v>
      </c>
      <c r="DH123" s="8" t="str">
        <f t="shared" si="107"/>
        <v>B</v>
      </c>
      <c r="DI123" s="115">
        <f t="shared" si="108"/>
        <v>80.5</v>
      </c>
      <c r="DJ123" s="115">
        <f t="shared" si="109"/>
        <v>70</v>
      </c>
      <c r="DK123" s="115">
        <f t="shared" si="110"/>
        <v>31.69</v>
      </c>
      <c r="DL123" s="115">
        <f t="shared" si="111"/>
        <v>27.56</v>
      </c>
      <c r="DM123" s="5" t="s">
        <v>58</v>
      </c>
      <c r="DN123" s="8">
        <f t="shared" si="112"/>
        <v>263</v>
      </c>
      <c r="DO123" s="134" t="str">
        <f t="shared" si="113"/>
        <v>Board</v>
      </c>
      <c r="DP123" s="99" t="str">
        <f t="shared" si="114"/>
        <v>GB</v>
      </c>
      <c r="DQ123" s="115">
        <f t="shared" si="115"/>
        <v>14.819000000000001</v>
      </c>
      <c r="DR123" s="115">
        <f t="shared" si="116"/>
        <v>3</v>
      </c>
      <c r="DS123" s="99">
        <v>70</v>
      </c>
      <c r="DT123" s="115" t="s">
        <v>76</v>
      </c>
      <c r="DU123" s="115">
        <v>1.35</v>
      </c>
      <c r="DV123" s="99" t="s">
        <v>576</v>
      </c>
      <c r="DW123" s="116" t="s">
        <v>577</v>
      </c>
      <c r="DX123" s="117" t="s">
        <v>578</v>
      </c>
      <c r="DY123" s="99" t="s">
        <v>32</v>
      </c>
      <c r="DZ123" s="99" t="s">
        <v>32</v>
      </c>
      <c r="EA123" s="99" t="s">
        <v>35</v>
      </c>
      <c r="EB123" s="99" t="s">
        <v>35</v>
      </c>
      <c r="EC123" t="str">
        <f>VLOOKUP(DE123,PaperMaster!$BH$3:$CF$30,25,FALSE)</f>
        <v>*00007</v>
      </c>
      <c r="ED123" s="13" t="str">
        <f>VLOOKUP($AP123,[1]Item!$AL$2:$BX$192,ED$1,FALSE)</f>
        <v>Classic</v>
      </c>
      <c r="EE123">
        <f t="shared" si="117"/>
        <v>54</v>
      </c>
    </row>
    <row r="124" spans="1:135" x14ac:dyDescent="0.25">
      <c r="A124" s="83">
        <f t="shared" si="80"/>
        <v>122</v>
      </c>
      <c r="B124" s="76" t="s">
        <v>741</v>
      </c>
      <c r="C124" s="8" t="str">
        <f t="shared" si="81"/>
        <v>Writer Long Book Classic  Mrp 32 [Hindi /Geometry]-92 page</v>
      </c>
      <c r="D124" s="8" t="str">
        <f t="shared" si="82"/>
        <v>Writer Long Book Classic  Mrp 32 [Hindi /Geometry]-92 page</v>
      </c>
      <c r="E124" s="8" t="str">
        <f>VLOOKUP(AS124,DefaltMaster!$U$1:$AB$14,8,FALSE)</f>
        <v>*11101</v>
      </c>
      <c r="F124" s="8" t="str">
        <f>VLOOKUP(AX124,DefaltMaster!$H$1:$J$26,3,FALSE)</f>
        <v>*06016</v>
      </c>
      <c r="G124" s="110">
        <v>0</v>
      </c>
      <c r="H124" s="8">
        <v>0</v>
      </c>
      <c r="I124" s="8">
        <v>1122</v>
      </c>
      <c r="J124" s="8"/>
      <c r="K124" s="8" t="str">
        <f>VLOOKUP(AW124,DefaltMaster!$M$1:$N$60,2,FALSE)</f>
        <v>*05033</v>
      </c>
      <c r="L124" s="5" t="s">
        <v>522</v>
      </c>
      <c r="M124" s="8"/>
      <c r="N124" s="111" t="str">
        <f t="shared" si="83"/>
        <v>Writer Long Book Classic  Mrp 32 [Hindi /Geometry]-92 page</v>
      </c>
      <c r="O124" s="111" t="s">
        <v>33</v>
      </c>
      <c r="P124" s="8"/>
      <c r="Q124" s="8" t="s">
        <v>32</v>
      </c>
      <c r="R124" s="8" t="s">
        <v>32</v>
      </c>
      <c r="S124" s="8" t="s">
        <v>32</v>
      </c>
      <c r="T124" s="8" t="s">
        <v>32</v>
      </c>
      <c r="U124" s="8" t="s">
        <v>32</v>
      </c>
      <c r="V124" s="8" t="s">
        <v>32</v>
      </c>
      <c r="W124" s="8" t="s">
        <v>34</v>
      </c>
      <c r="X124" s="76" t="s">
        <v>577</v>
      </c>
      <c r="Y124" s="112" t="s">
        <v>578</v>
      </c>
      <c r="Z124" s="8" t="s">
        <v>32</v>
      </c>
      <c r="AA124" s="8" t="s">
        <v>32</v>
      </c>
      <c r="AB124" s="8" t="s">
        <v>35</v>
      </c>
      <c r="AC124" s="8" t="s">
        <v>35</v>
      </c>
      <c r="AD124" s="113" t="str">
        <f t="shared" si="84"/>
        <v>000122</v>
      </c>
      <c r="AE124" s="113"/>
      <c r="AF124" s="106" t="str">
        <f t="shared" si="85"/>
        <v>Rulling-Hindi /Geometry-[168 x 265]</v>
      </c>
      <c r="AG124" s="106" t="str">
        <f>VLOOKUP(AF124,UFG_Rulling!$C$1:$AD$38,28,FALSE)</f>
        <v>000216</v>
      </c>
      <c r="AH124" s="128" t="str">
        <f t="shared" si="86"/>
        <v>7.667</v>
      </c>
      <c r="AI124" s="114" t="str">
        <f t="shared" si="87"/>
        <v>Writer Long Book Classic  Mrp 32 [Title]</v>
      </c>
      <c r="AJ124" s="114" t="str">
        <f>VLOOKUP(AI124,UFG_Title!$C$1:$AD$49,28,FALSE)</f>
        <v>000275</v>
      </c>
      <c r="AK124" s="107" t="str">
        <f t="shared" si="88"/>
        <v>0.167</v>
      </c>
      <c r="AL124" s="122" t="str">
        <f t="shared" si="118"/>
        <v>Index-[168 x 265]</v>
      </c>
      <c r="AM124" s="122" t="str">
        <f>IF(AV124&lt;&gt;"",VLOOKUP(AL124,UFG_Index!$C$1:$AD$17,28,FALSE),"")</f>
        <v>000236</v>
      </c>
      <c r="AN124" s="123" t="str">
        <f t="shared" si="89"/>
        <v>0.333</v>
      </c>
      <c r="AO124" s="129" t="str">
        <f t="shared" si="90"/>
        <v>0.333</v>
      </c>
      <c r="AP124" s="13" t="s">
        <v>412</v>
      </c>
      <c r="AQ124" s="13" t="s">
        <v>412</v>
      </c>
      <c r="AR124" s="13">
        <v>1000</v>
      </c>
      <c r="AS124" s="21" t="s">
        <v>435</v>
      </c>
      <c r="AT124" s="13">
        <v>92</v>
      </c>
      <c r="AU124" s="13">
        <v>4</v>
      </c>
      <c r="AV124" s="13" t="s">
        <v>450</v>
      </c>
      <c r="AW124" s="22" t="s">
        <v>511</v>
      </c>
      <c r="AX124" s="22" t="s">
        <v>470</v>
      </c>
      <c r="AY124" s="13">
        <v>12</v>
      </c>
      <c r="AZ124" s="13">
        <v>60</v>
      </c>
      <c r="BA124" s="13" t="s">
        <v>1248</v>
      </c>
      <c r="BB124" s="21" t="s">
        <v>479</v>
      </c>
      <c r="BC124" s="13" t="s">
        <v>1249</v>
      </c>
      <c r="BD124" s="13">
        <v>263</v>
      </c>
      <c r="BE124" s="14" t="s">
        <v>482</v>
      </c>
      <c r="BF124" s="14">
        <v>6</v>
      </c>
      <c r="BG124" s="15">
        <f t="shared" si="5"/>
        <v>166.66666666666666</v>
      </c>
      <c r="BH124" s="23">
        <f t="shared" si="6"/>
        <v>2.4700083333333334E-2</v>
      </c>
      <c r="BI124" s="13" t="s">
        <v>481</v>
      </c>
      <c r="BJ124" s="139">
        <v>54</v>
      </c>
      <c r="BK124" s="138">
        <v>80</v>
      </c>
      <c r="BL124" s="13">
        <v>34.5</v>
      </c>
      <c r="BM124" s="21">
        <v>12</v>
      </c>
      <c r="BN124" s="16">
        <f t="shared" si="7"/>
        <v>7.666666666666667</v>
      </c>
      <c r="BO124" s="16">
        <f t="shared" si="8"/>
        <v>0.11426400000000002</v>
      </c>
      <c r="BP124" s="17">
        <f t="shared" si="28"/>
        <v>8000</v>
      </c>
      <c r="BQ124" s="13" t="str">
        <f>VLOOKUP($AP124,[1]Item!$AL$2:$BX$192,BQ$1,FALSE)</f>
        <v>Writer Long Book Classic  Mrp 32</v>
      </c>
      <c r="BR124" s="8" t="str">
        <f t="shared" si="91"/>
        <v>80.00X34.50</v>
      </c>
      <c r="BS124" s="8" t="str">
        <f t="shared" si="92"/>
        <v>Rulling-Hindi /Geometry-[168 x 265]</v>
      </c>
      <c r="BT124" s="8" t="str">
        <f t="shared" si="93"/>
        <v>Index-[168 x 265]</v>
      </c>
      <c r="BU124" s="76" t="s">
        <v>741</v>
      </c>
      <c r="BV124" s="109">
        <f t="shared" si="94"/>
        <v>0.33333333333333331</v>
      </c>
      <c r="BW124" s="115" t="str">
        <f t="shared" si="76"/>
        <v>Proprint-54gsm-31.50in-(80.00cm)-Reel-Premium</v>
      </c>
      <c r="BX124" s="115" t="str">
        <f t="shared" si="77"/>
        <v>Proprint-54gsm-31.50in-(80.00cm)-Reel-Premium</v>
      </c>
      <c r="BY124" s="8" t="s">
        <v>541</v>
      </c>
      <c r="BZ124" s="8" t="s">
        <v>540</v>
      </c>
      <c r="CA124" s="115">
        <f t="shared" si="95"/>
        <v>34.5</v>
      </c>
      <c r="CB124" s="115">
        <f t="shared" si="96"/>
        <v>80</v>
      </c>
      <c r="CC124" s="115">
        <f t="shared" si="97"/>
        <v>13.58</v>
      </c>
      <c r="CD124" s="115">
        <f t="shared" si="98"/>
        <v>31.5</v>
      </c>
      <c r="CE124" s="5" t="s">
        <v>83</v>
      </c>
      <c r="CF124" s="8">
        <f t="shared" si="99"/>
        <v>54</v>
      </c>
      <c r="CG124" s="98" t="str">
        <f t="shared" si="100"/>
        <v>Proprint</v>
      </c>
      <c r="CH124" s="99" t="str">
        <f>VLOOKUP(CG124,PaperMaster!$AA$1:$AB$10,2,FALSE)</f>
        <v>Premium</v>
      </c>
      <c r="CI124" s="115">
        <f t="shared" si="78"/>
        <v>7.4509999999999996</v>
      </c>
      <c r="CJ124" s="115">
        <f t="shared" si="79"/>
        <v>7</v>
      </c>
      <c r="CK124" s="99">
        <v>70</v>
      </c>
      <c r="CL124" s="115" t="s">
        <v>76</v>
      </c>
      <c r="CM124" s="115">
        <v>1.35</v>
      </c>
      <c r="CN124" s="99" t="s">
        <v>576</v>
      </c>
      <c r="CO124" s="116" t="s">
        <v>577</v>
      </c>
      <c r="CP124" s="117" t="s">
        <v>578</v>
      </c>
      <c r="CQ124" s="99" t="s">
        <v>32</v>
      </c>
      <c r="CR124" s="99" t="s">
        <v>32</v>
      </c>
      <c r="CS124" s="99" t="s">
        <v>35</v>
      </c>
      <c r="CT124" s="99" t="s">
        <v>35</v>
      </c>
      <c r="CU124" s="8" t="s">
        <v>73</v>
      </c>
      <c r="CV124" s="8"/>
      <c r="CW124" s="8"/>
      <c r="CX124" s="8" t="str">
        <f t="shared" si="101"/>
        <v>*11101</v>
      </c>
      <c r="CY124" s="8" t="str">
        <f t="shared" si="102"/>
        <v>*06016</v>
      </c>
      <c r="CZ124" s="8" t="str">
        <f>VLOOKUP(BW124,PaperMaster!$AD$2:$BB$200,25,FALSE)</f>
        <v>*00029</v>
      </c>
      <c r="DA124" s="31" t="str">
        <f t="shared" si="103"/>
        <v>*00029</v>
      </c>
      <c r="DB124" s="31" t="str">
        <f t="shared" si="104"/>
        <v>*00007</v>
      </c>
      <c r="DC124" s="119" t="str">
        <f>VLOOKUP(AI124,UFG_Title!$C$3:$AD$49,28,FALSE)</f>
        <v>000275</v>
      </c>
      <c r="DD124" s="119"/>
      <c r="DE124" s="115" t="str">
        <f t="shared" si="105"/>
        <v>Board-263gsm-31.69X27.56in²-(80.50X70.00cm²)-14.819kg-GB</v>
      </c>
      <c r="DF124" s="115" t="str">
        <f t="shared" si="106"/>
        <v>Board-263gsm-31.69X27.56in²-(80.50X70.00cm²)-14.819kg-GB</v>
      </c>
      <c r="DG124" s="8" t="s">
        <v>1128</v>
      </c>
      <c r="DH124" s="8" t="str">
        <f t="shared" si="107"/>
        <v>B</v>
      </c>
      <c r="DI124" s="115">
        <f t="shared" si="108"/>
        <v>80.5</v>
      </c>
      <c r="DJ124" s="115">
        <f t="shared" si="109"/>
        <v>70</v>
      </c>
      <c r="DK124" s="115">
        <f t="shared" si="110"/>
        <v>31.69</v>
      </c>
      <c r="DL124" s="115">
        <f t="shared" si="111"/>
        <v>27.56</v>
      </c>
      <c r="DM124" s="5" t="s">
        <v>58</v>
      </c>
      <c r="DN124" s="8">
        <f t="shared" si="112"/>
        <v>263</v>
      </c>
      <c r="DO124" s="134" t="str">
        <f t="shared" si="113"/>
        <v>Board</v>
      </c>
      <c r="DP124" s="99" t="str">
        <f t="shared" si="114"/>
        <v>GB</v>
      </c>
      <c r="DQ124" s="115">
        <f t="shared" si="115"/>
        <v>14.819000000000001</v>
      </c>
      <c r="DR124" s="115">
        <f t="shared" si="116"/>
        <v>3</v>
      </c>
      <c r="DS124" s="99">
        <v>70</v>
      </c>
      <c r="DT124" s="115" t="s">
        <v>76</v>
      </c>
      <c r="DU124" s="115">
        <v>1.35</v>
      </c>
      <c r="DV124" s="99" t="s">
        <v>576</v>
      </c>
      <c r="DW124" s="116" t="s">
        <v>577</v>
      </c>
      <c r="DX124" s="117" t="s">
        <v>578</v>
      </c>
      <c r="DY124" s="99" t="s">
        <v>32</v>
      </c>
      <c r="DZ124" s="99" t="s">
        <v>32</v>
      </c>
      <c r="EA124" s="99" t="s">
        <v>35</v>
      </c>
      <c r="EB124" s="99" t="s">
        <v>35</v>
      </c>
      <c r="EC124" t="str">
        <f>VLOOKUP(DE124,PaperMaster!$BH$3:$CF$30,25,FALSE)</f>
        <v>*00007</v>
      </c>
      <c r="ED124" s="13" t="str">
        <f>VLOOKUP($AP124,[1]Item!$AL$2:$BX$192,ED$1,FALSE)</f>
        <v>Classic</v>
      </c>
      <c r="EE124">
        <f t="shared" si="117"/>
        <v>58</v>
      </c>
    </row>
    <row r="125" spans="1:135" x14ac:dyDescent="0.25">
      <c r="A125" s="83">
        <f t="shared" si="80"/>
        <v>123</v>
      </c>
      <c r="B125" s="76" t="s">
        <v>742</v>
      </c>
      <c r="C125" s="8" t="str">
        <f t="shared" si="81"/>
        <v>Writer Long Book Classic  Mrp  50 [Single line]-160 page</v>
      </c>
      <c r="D125" s="8" t="str">
        <f t="shared" si="82"/>
        <v>Writer Long Book Classic  Mrp  50 [Single line]-160 page</v>
      </c>
      <c r="E125" s="8" t="str">
        <f>VLOOKUP(AS125,DefaltMaster!$U$1:$AB$14,8,FALSE)</f>
        <v>*11101</v>
      </c>
      <c r="F125" s="8" t="str">
        <f>VLOOKUP(AX125,DefaltMaster!$H$1:$J$26,3,FALSE)</f>
        <v>*06016</v>
      </c>
      <c r="G125" s="110">
        <v>0</v>
      </c>
      <c r="H125" s="8">
        <v>0</v>
      </c>
      <c r="I125" s="8">
        <v>1123</v>
      </c>
      <c r="J125" s="8"/>
      <c r="K125" s="8" t="str">
        <f>VLOOKUP(AW125,DefaltMaster!$M$1:$N$60,2,FALSE)</f>
        <v>*05035</v>
      </c>
      <c r="L125" s="5" t="s">
        <v>522</v>
      </c>
      <c r="M125" s="8"/>
      <c r="N125" s="111" t="str">
        <f t="shared" si="83"/>
        <v>Writer Long Book Classic  Mrp  50 [Single line]-160 page</v>
      </c>
      <c r="O125" s="111" t="s">
        <v>33</v>
      </c>
      <c r="P125" s="8"/>
      <c r="Q125" s="8" t="s">
        <v>32</v>
      </c>
      <c r="R125" s="8" t="s">
        <v>32</v>
      </c>
      <c r="S125" s="8" t="s">
        <v>32</v>
      </c>
      <c r="T125" s="8" t="s">
        <v>32</v>
      </c>
      <c r="U125" s="8" t="s">
        <v>32</v>
      </c>
      <c r="V125" s="8" t="s">
        <v>32</v>
      </c>
      <c r="W125" s="8" t="s">
        <v>34</v>
      </c>
      <c r="X125" s="76" t="s">
        <v>577</v>
      </c>
      <c r="Y125" s="112" t="s">
        <v>578</v>
      </c>
      <c r="Z125" s="8" t="s">
        <v>32</v>
      </c>
      <c r="AA125" s="8" t="s">
        <v>32</v>
      </c>
      <c r="AB125" s="8" t="s">
        <v>35</v>
      </c>
      <c r="AC125" s="8" t="s">
        <v>35</v>
      </c>
      <c r="AD125" s="113" t="str">
        <f t="shared" si="84"/>
        <v>000123</v>
      </c>
      <c r="AE125" s="113"/>
      <c r="AF125" s="106" t="str">
        <f t="shared" si="85"/>
        <v>Rulling-Single line-[168 x 265]</v>
      </c>
      <c r="AG125" s="106" t="str">
        <f>VLOOKUP(AF125,UFG_Rulling!$C$1:$AD$38,28,FALSE)</f>
        <v>000207</v>
      </c>
      <c r="AH125" s="128" t="str">
        <f t="shared" si="86"/>
        <v>13.333</v>
      </c>
      <c r="AI125" s="114" t="str">
        <f t="shared" si="87"/>
        <v>Writer Long Book Classic  Mrp 24, 50 [Title]</v>
      </c>
      <c r="AJ125" s="114" t="str">
        <f>VLOOKUP(AI125,UFG_Title!$C$1:$AD$49,28,FALSE)</f>
        <v>000274</v>
      </c>
      <c r="AK125" s="107" t="str">
        <f t="shared" si="88"/>
        <v>0.167</v>
      </c>
      <c r="AL125" s="122" t="str">
        <f t="shared" si="118"/>
        <v>Index-[168 x 265]</v>
      </c>
      <c r="AM125" s="122" t="str">
        <f>IF(AV125&lt;&gt;"",VLOOKUP(AL125,UFG_Index!$C$1:$AD$17,28,FALSE),"")</f>
        <v>000236</v>
      </c>
      <c r="AN125" s="123" t="str">
        <f t="shared" si="89"/>
        <v>0.333</v>
      </c>
      <c r="AO125" s="129" t="str">
        <f t="shared" si="90"/>
        <v>0.333</v>
      </c>
      <c r="AP125" s="13" t="s">
        <v>1178</v>
      </c>
      <c r="AQ125" s="13" t="s">
        <v>1236</v>
      </c>
      <c r="AR125" s="13">
        <v>1000</v>
      </c>
      <c r="AS125" s="21" t="s">
        <v>435</v>
      </c>
      <c r="AT125" s="13">
        <v>160</v>
      </c>
      <c r="AU125" s="18">
        <v>4</v>
      </c>
      <c r="AV125" s="13" t="s">
        <v>450</v>
      </c>
      <c r="AW125" s="22" t="s">
        <v>469</v>
      </c>
      <c r="AX125" s="22" t="s">
        <v>470</v>
      </c>
      <c r="AY125" s="13">
        <v>8</v>
      </c>
      <c r="AZ125" s="13">
        <v>40</v>
      </c>
      <c r="BA125" s="13" t="s">
        <v>1248</v>
      </c>
      <c r="BB125" s="21" t="s">
        <v>479</v>
      </c>
      <c r="BC125" s="13" t="s">
        <v>1249</v>
      </c>
      <c r="BD125" s="13">
        <v>263</v>
      </c>
      <c r="BE125" s="14" t="s">
        <v>482</v>
      </c>
      <c r="BF125" s="14">
        <v>6</v>
      </c>
      <c r="BG125" s="15">
        <f t="shared" si="5"/>
        <v>166.66666666666666</v>
      </c>
      <c r="BH125" s="23">
        <f t="shared" si="6"/>
        <v>2.4700083333333334E-2</v>
      </c>
      <c r="BI125" s="13" t="s">
        <v>481</v>
      </c>
      <c r="BJ125" s="139">
        <v>54</v>
      </c>
      <c r="BK125" s="138">
        <v>80</v>
      </c>
      <c r="BL125" s="13">
        <v>34.5</v>
      </c>
      <c r="BM125" s="21">
        <v>12</v>
      </c>
      <c r="BN125" s="16">
        <f t="shared" si="7"/>
        <v>13.333333333333334</v>
      </c>
      <c r="BO125" s="16">
        <f t="shared" si="8"/>
        <v>0.19872000000000004</v>
      </c>
      <c r="BP125" s="17">
        <f t="shared" si="28"/>
        <v>13666.666666666666</v>
      </c>
      <c r="BQ125" s="13" t="str">
        <f>VLOOKUP($AP125,[1]Item!$AL$2:$BX$192,BQ$1,FALSE)</f>
        <v>Writer Long Book Classic  Mrp 24, 50</v>
      </c>
      <c r="BR125" s="8" t="str">
        <f t="shared" si="91"/>
        <v>80.00X34.50</v>
      </c>
      <c r="BS125" s="8" t="str">
        <f t="shared" si="92"/>
        <v>Rulling-Single line-[168 x 265]</v>
      </c>
      <c r="BT125" s="8" t="str">
        <f t="shared" si="93"/>
        <v>Index-[168 x 265]</v>
      </c>
      <c r="BU125" s="76" t="s">
        <v>742</v>
      </c>
      <c r="BV125" s="109">
        <f t="shared" si="94"/>
        <v>0.33333333333333331</v>
      </c>
      <c r="BW125" s="115" t="str">
        <f t="shared" si="76"/>
        <v>Proprint-54gsm-31.50in-(80.00cm)-Reel-Premium</v>
      </c>
      <c r="BX125" s="115" t="str">
        <f t="shared" si="77"/>
        <v>Proprint-54gsm-31.50in-(80.00cm)-Reel-Premium</v>
      </c>
      <c r="BY125" s="8" t="s">
        <v>541</v>
      </c>
      <c r="BZ125" s="8" t="s">
        <v>540</v>
      </c>
      <c r="CA125" s="115">
        <f t="shared" si="95"/>
        <v>34.5</v>
      </c>
      <c r="CB125" s="115">
        <f t="shared" si="96"/>
        <v>80</v>
      </c>
      <c r="CC125" s="115">
        <f t="shared" si="97"/>
        <v>13.58</v>
      </c>
      <c r="CD125" s="115">
        <f t="shared" si="98"/>
        <v>31.5</v>
      </c>
      <c r="CE125" s="5" t="s">
        <v>83</v>
      </c>
      <c r="CF125" s="8">
        <f t="shared" si="99"/>
        <v>54</v>
      </c>
      <c r="CG125" s="98" t="str">
        <f t="shared" si="100"/>
        <v>Proprint</v>
      </c>
      <c r="CH125" s="99" t="str">
        <f>VLOOKUP(CG125,PaperMaster!$AA$1:$AB$10,2,FALSE)</f>
        <v>Premium</v>
      </c>
      <c r="CI125" s="115">
        <f t="shared" si="78"/>
        <v>7.4509999999999996</v>
      </c>
      <c r="CJ125" s="115">
        <f t="shared" si="79"/>
        <v>7</v>
      </c>
      <c r="CK125" s="99">
        <v>70</v>
      </c>
      <c r="CL125" s="115" t="s">
        <v>76</v>
      </c>
      <c r="CM125" s="115">
        <v>1.35</v>
      </c>
      <c r="CN125" s="99" t="s">
        <v>576</v>
      </c>
      <c r="CO125" s="116" t="s">
        <v>577</v>
      </c>
      <c r="CP125" s="117" t="s">
        <v>578</v>
      </c>
      <c r="CQ125" s="99" t="s">
        <v>32</v>
      </c>
      <c r="CR125" s="99" t="s">
        <v>32</v>
      </c>
      <c r="CS125" s="99" t="s">
        <v>35</v>
      </c>
      <c r="CT125" s="99" t="s">
        <v>35</v>
      </c>
      <c r="CU125" s="8" t="s">
        <v>73</v>
      </c>
      <c r="CV125" s="8"/>
      <c r="CW125" s="8"/>
      <c r="CX125" s="8" t="str">
        <f t="shared" si="101"/>
        <v>*11101</v>
      </c>
      <c r="CY125" s="8" t="str">
        <f t="shared" si="102"/>
        <v>*06016</v>
      </c>
      <c r="CZ125" s="8" t="str">
        <f>VLOOKUP(BW125,PaperMaster!$AD$2:$BB$200,25,FALSE)</f>
        <v>*00029</v>
      </c>
      <c r="DA125" s="31" t="str">
        <f t="shared" si="103"/>
        <v>*00029</v>
      </c>
      <c r="DB125" s="31" t="str">
        <f t="shared" si="104"/>
        <v>*00007</v>
      </c>
      <c r="DC125" s="119" t="str">
        <f>VLOOKUP(AI125,UFG_Title!$C$3:$AD$49,28,FALSE)</f>
        <v>000274</v>
      </c>
      <c r="DD125" s="119"/>
      <c r="DE125" s="115" t="str">
        <f t="shared" si="105"/>
        <v>Board-263gsm-31.69X27.56in²-(80.50X70.00cm²)-14.819kg-GB</v>
      </c>
      <c r="DF125" s="115" t="str">
        <f t="shared" si="106"/>
        <v>Board-263gsm-31.69X27.56in²-(80.50X70.00cm²)-14.819kg-GB</v>
      </c>
      <c r="DG125" s="8" t="s">
        <v>1128</v>
      </c>
      <c r="DH125" s="8" t="str">
        <f t="shared" si="107"/>
        <v>B</v>
      </c>
      <c r="DI125" s="115">
        <f t="shared" si="108"/>
        <v>80.5</v>
      </c>
      <c r="DJ125" s="115">
        <f t="shared" si="109"/>
        <v>70</v>
      </c>
      <c r="DK125" s="115">
        <f t="shared" si="110"/>
        <v>31.69</v>
      </c>
      <c r="DL125" s="115">
        <f t="shared" si="111"/>
        <v>27.56</v>
      </c>
      <c r="DM125" s="5" t="s">
        <v>58</v>
      </c>
      <c r="DN125" s="8">
        <f t="shared" si="112"/>
        <v>263</v>
      </c>
      <c r="DO125" s="134" t="str">
        <f t="shared" si="113"/>
        <v>Board</v>
      </c>
      <c r="DP125" s="99" t="str">
        <f t="shared" si="114"/>
        <v>GB</v>
      </c>
      <c r="DQ125" s="115">
        <f t="shared" si="115"/>
        <v>14.819000000000001</v>
      </c>
      <c r="DR125" s="115">
        <f t="shared" si="116"/>
        <v>3</v>
      </c>
      <c r="DS125" s="99">
        <v>70</v>
      </c>
      <c r="DT125" s="115" t="s">
        <v>76</v>
      </c>
      <c r="DU125" s="115">
        <v>1.35</v>
      </c>
      <c r="DV125" s="99" t="s">
        <v>576</v>
      </c>
      <c r="DW125" s="116" t="s">
        <v>577</v>
      </c>
      <c r="DX125" s="117" t="s">
        <v>578</v>
      </c>
      <c r="DY125" s="99" t="s">
        <v>32</v>
      </c>
      <c r="DZ125" s="99" t="s">
        <v>32</v>
      </c>
      <c r="EA125" s="99" t="s">
        <v>35</v>
      </c>
      <c r="EB125" s="99" t="s">
        <v>35</v>
      </c>
      <c r="EC125" t="str">
        <f>VLOOKUP(DE125,PaperMaster!$BH$3:$CF$30,25,FALSE)</f>
        <v>*00007</v>
      </c>
      <c r="ED125" s="13" t="str">
        <f>VLOOKUP($AP125,[1]Item!$AL$2:$BX$192,ED$1,FALSE)</f>
        <v>Classic</v>
      </c>
      <c r="EE125">
        <f t="shared" si="117"/>
        <v>56</v>
      </c>
    </row>
    <row r="126" spans="1:135" x14ac:dyDescent="0.25">
      <c r="A126" s="83">
        <f t="shared" ref="A126:A189" si="124">VALUE(B126)</f>
        <v>124</v>
      </c>
      <c r="B126" s="76" t="s">
        <v>767</v>
      </c>
      <c r="C126" s="8" t="str">
        <f t="shared" si="81"/>
        <v>Writer Long Book Classic  Mrp  50 [Hindi /Geometry]-160 page</v>
      </c>
      <c r="D126" s="8" t="str">
        <f t="shared" si="82"/>
        <v>Writer Long Book Classic  Mrp  50 [Hindi /Geometry]-160 page</v>
      </c>
      <c r="E126" s="8" t="str">
        <f>VLOOKUP(AS126,DefaltMaster!$U$1:$AB$14,8,FALSE)</f>
        <v>*11101</v>
      </c>
      <c r="F126" s="8" t="str">
        <f>VLOOKUP(AX126,DefaltMaster!$H$1:$J$26,3,FALSE)</f>
        <v>*06016</v>
      </c>
      <c r="G126" s="110">
        <v>0</v>
      </c>
      <c r="H126" s="8">
        <v>0</v>
      </c>
      <c r="I126" s="8">
        <v>1124</v>
      </c>
      <c r="J126" s="8"/>
      <c r="K126" s="8" t="str">
        <f>VLOOKUP(AW126,DefaltMaster!$M$1:$N$60,2,FALSE)</f>
        <v>*05033</v>
      </c>
      <c r="L126" s="5" t="s">
        <v>522</v>
      </c>
      <c r="M126" s="8"/>
      <c r="N126" s="111" t="str">
        <f t="shared" si="83"/>
        <v>Writer Long Book Classic  Mrp  50 [Hindi /Geometry]-160 page</v>
      </c>
      <c r="O126" s="111" t="s">
        <v>33</v>
      </c>
      <c r="P126" s="8"/>
      <c r="Q126" s="8" t="s">
        <v>32</v>
      </c>
      <c r="R126" s="8" t="s">
        <v>32</v>
      </c>
      <c r="S126" s="8" t="s">
        <v>32</v>
      </c>
      <c r="T126" s="8" t="s">
        <v>32</v>
      </c>
      <c r="U126" s="8" t="s">
        <v>32</v>
      </c>
      <c r="V126" s="8" t="s">
        <v>32</v>
      </c>
      <c r="W126" s="8" t="s">
        <v>34</v>
      </c>
      <c r="X126" s="76" t="s">
        <v>577</v>
      </c>
      <c r="Y126" s="112" t="s">
        <v>578</v>
      </c>
      <c r="Z126" s="8" t="s">
        <v>32</v>
      </c>
      <c r="AA126" s="8" t="s">
        <v>32</v>
      </c>
      <c r="AB126" s="8" t="s">
        <v>35</v>
      </c>
      <c r="AC126" s="8" t="s">
        <v>35</v>
      </c>
      <c r="AD126" s="113" t="str">
        <f t="shared" si="84"/>
        <v>000124</v>
      </c>
      <c r="AE126" s="113"/>
      <c r="AF126" s="106" t="str">
        <f t="shared" si="85"/>
        <v>Rulling-Hindi /Geometry-[168 x 265]</v>
      </c>
      <c r="AG126" s="106" t="str">
        <f>VLOOKUP(AF126,UFG_Rulling!$C$1:$AD$38,28,FALSE)</f>
        <v>000216</v>
      </c>
      <c r="AH126" s="128" t="str">
        <f t="shared" ref="AH126:AH189" si="125">TEXT(BN126,"###0.000")</f>
        <v>13.333</v>
      </c>
      <c r="AI126" s="114" t="str">
        <f t="shared" ref="AI126:AI189" si="126">AQ126&amp;" [Title]"</f>
        <v>Writer Long Book Classic  Mrp 24, 50 [Title]</v>
      </c>
      <c r="AJ126" s="114" t="str">
        <f>VLOOKUP(AI126,UFG_Title!$C$1:$AD$49,28,FALSE)</f>
        <v>000274</v>
      </c>
      <c r="AK126" s="107" t="str">
        <f t="shared" ref="AK126:AK189" si="127">TEXT(1/BF126,"####0.000")</f>
        <v>0.167</v>
      </c>
      <c r="AL126" s="122" t="str">
        <f t="shared" si="118"/>
        <v>Index-[168 x 265]</v>
      </c>
      <c r="AM126" s="122" t="str">
        <f>IF(AV126&lt;&gt;"",VLOOKUP(AL126,UFG_Index!$C$1:$AD$17,28,FALSE),"")</f>
        <v>000236</v>
      </c>
      <c r="AN126" s="123" t="str">
        <f t="shared" ref="AN126:AN189" si="128">TEXT(AU126/BM126,"###0.000")</f>
        <v>0.333</v>
      </c>
      <c r="AO126" s="129" t="str">
        <f t="shared" ref="AO126:AO189" si="129">AN126</f>
        <v>0.333</v>
      </c>
      <c r="AP126" s="13" t="s">
        <v>1178</v>
      </c>
      <c r="AQ126" s="13" t="s">
        <v>1236</v>
      </c>
      <c r="AR126" s="13">
        <v>1000</v>
      </c>
      <c r="AS126" s="21" t="s">
        <v>435</v>
      </c>
      <c r="AT126" s="13">
        <v>160</v>
      </c>
      <c r="AU126" s="18">
        <v>4</v>
      </c>
      <c r="AV126" s="13" t="s">
        <v>450</v>
      </c>
      <c r="AW126" s="22" t="s">
        <v>511</v>
      </c>
      <c r="AX126" s="22" t="s">
        <v>470</v>
      </c>
      <c r="AY126" s="13">
        <v>8</v>
      </c>
      <c r="AZ126" s="13">
        <v>40</v>
      </c>
      <c r="BA126" s="13" t="s">
        <v>1248</v>
      </c>
      <c r="BB126" s="21" t="s">
        <v>479</v>
      </c>
      <c r="BC126" s="13" t="s">
        <v>1249</v>
      </c>
      <c r="BD126" s="13">
        <v>263</v>
      </c>
      <c r="BE126" s="14" t="s">
        <v>482</v>
      </c>
      <c r="BF126" s="14">
        <v>6</v>
      </c>
      <c r="BG126" s="15">
        <f t="shared" si="5"/>
        <v>166.66666666666666</v>
      </c>
      <c r="BH126" s="23">
        <f t="shared" si="6"/>
        <v>2.4700083333333334E-2</v>
      </c>
      <c r="BI126" s="13" t="s">
        <v>481</v>
      </c>
      <c r="BJ126" s="139">
        <v>54</v>
      </c>
      <c r="BK126" s="138">
        <v>80</v>
      </c>
      <c r="BL126" s="13">
        <v>34.5</v>
      </c>
      <c r="BM126" s="21">
        <v>12</v>
      </c>
      <c r="BN126" s="16">
        <f t="shared" si="7"/>
        <v>13.333333333333334</v>
      </c>
      <c r="BO126" s="16">
        <f t="shared" si="8"/>
        <v>0.19872000000000004</v>
      </c>
      <c r="BP126" s="17">
        <f t="shared" si="28"/>
        <v>13666.666666666666</v>
      </c>
      <c r="BQ126" s="13" t="str">
        <f>VLOOKUP($AP126,[1]Item!$AL$2:$BX$192,BQ$1,FALSE)</f>
        <v>Writer Long Book Classic  Mrp 24, 50</v>
      </c>
      <c r="BR126" s="8" t="str">
        <f t="shared" si="91"/>
        <v>80.00X34.50</v>
      </c>
      <c r="BS126" s="8" t="str">
        <f t="shared" si="92"/>
        <v>Rulling-Hindi /Geometry-[168 x 265]</v>
      </c>
      <c r="BT126" s="8" t="str">
        <f t="shared" si="93"/>
        <v>Index-[168 x 265]</v>
      </c>
      <c r="BU126" s="76" t="s">
        <v>767</v>
      </c>
      <c r="BV126" s="109">
        <f t="shared" si="94"/>
        <v>0.33333333333333331</v>
      </c>
      <c r="BW126" s="115" t="str">
        <f t="shared" si="76"/>
        <v>Proprint-54gsm-31.50in-(80.00cm)-Reel-Premium</v>
      </c>
      <c r="BX126" s="115" t="str">
        <f t="shared" si="77"/>
        <v>Proprint-54gsm-31.50in-(80.00cm)-Reel-Premium</v>
      </c>
      <c r="BY126" s="8" t="s">
        <v>541</v>
      </c>
      <c r="BZ126" s="8" t="s">
        <v>540</v>
      </c>
      <c r="CA126" s="115">
        <f t="shared" si="95"/>
        <v>34.5</v>
      </c>
      <c r="CB126" s="115">
        <f t="shared" si="96"/>
        <v>80</v>
      </c>
      <c r="CC126" s="115">
        <f t="shared" si="97"/>
        <v>13.58</v>
      </c>
      <c r="CD126" s="115">
        <f t="shared" si="98"/>
        <v>31.5</v>
      </c>
      <c r="CE126" s="5" t="s">
        <v>83</v>
      </c>
      <c r="CF126" s="8">
        <f t="shared" si="99"/>
        <v>54</v>
      </c>
      <c r="CG126" s="98" t="str">
        <f t="shared" si="100"/>
        <v>Proprint</v>
      </c>
      <c r="CH126" s="99" t="str">
        <f>VLOOKUP(CG126,PaperMaster!$AA$1:$AB$10,2,FALSE)</f>
        <v>Premium</v>
      </c>
      <c r="CI126" s="115">
        <f t="shared" si="78"/>
        <v>7.4509999999999996</v>
      </c>
      <c r="CJ126" s="115">
        <f t="shared" si="79"/>
        <v>7</v>
      </c>
      <c r="CK126" s="99">
        <v>70</v>
      </c>
      <c r="CL126" s="115" t="s">
        <v>76</v>
      </c>
      <c r="CM126" s="115">
        <v>1.35</v>
      </c>
      <c r="CN126" s="99" t="s">
        <v>576</v>
      </c>
      <c r="CO126" s="116" t="s">
        <v>577</v>
      </c>
      <c r="CP126" s="117" t="s">
        <v>578</v>
      </c>
      <c r="CQ126" s="99" t="s">
        <v>32</v>
      </c>
      <c r="CR126" s="99" t="s">
        <v>32</v>
      </c>
      <c r="CS126" s="99" t="s">
        <v>35</v>
      </c>
      <c r="CT126" s="99" t="s">
        <v>35</v>
      </c>
      <c r="CU126" s="8" t="s">
        <v>73</v>
      </c>
      <c r="CV126" s="8"/>
      <c r="CW126" s="8"/>
      <c r="CX126" s="8" t="str">
        <f t="shared" si="101"/>
        <v>*11101</v>
      </c>
      <c r="CY126" s="8" t="str">
        <f t="shared" si="102"/>
        <v>*06016</v>
      </c>
      <c r="CZ126" s="8" t="str">
        <f>VLOOKUP(BW126,PaperMaster!$AD$2:$BB$200,25,FALSE)</f>
        <v>*00029</v>
      </c>
      <c r="DA126" s="31" t="str">
        <f t="shared" si="103"/>
        <v>*00029</v>
      </c>
      <c r="DB126" s="31" t="str">
        <f t="shared" si="104"/>
        <v>*00007</v>
      </c>
      <c r="DC126" s="119" t="str">
        <f>VLOOKUP(AI126,UFG_Title!$C$3:$AD$49,28,FALSE)</f>
        <v>000274</v>
      </c>
      <c r="DD126" s="119"/>
      <c r="DE126" s="115" t="str">
        <f t="shared" si="105"/>
        <v>Board-263gsm-31.69X27.56in²-(80.50X70.00cm²)-14.819kg-GB</v>
      </c>
      <c r="DF126" s="115" t="str">
        <f t="shared" si="106"/>
        <v>Board-263gsm-31.69X27.56in²-(80.50X70.00cm²)-14.819kg-GB</v>
      </c>
      <c r="DG126" s="8" t="s">
        <v>1128</v>
      </c>
      <c r="DH126" s="8" t="str">
        <f t="shared" si="107"/>
        <v>B</v>
      </c>
      <c r="DI126" s="115">
        <f t="shared" si="108"/>
        <v>80.5</v>
      </c>
      <c r="DJ126" s="115">
        <f t="shared" si="109"/>
        <v>70</v>
      </c>
      <c r="DK126" s="115">
        <f t="shared" si="110"/>
        <v>31.69</v>
      </c>
      <c r="DL126" s="115">
        <f t="shared" si="111"/>
        <v>27.56</v>
      </c>
      <c r="DM126" s="5" t="s">
        <v>58</v>
      </c>
      <c r="DN126" s="8">
        <f t="shared" si="112"/>
        <v>263</v>
      </c>
      <c r="DO126" s="134" t="str">
        <f t="shared" si="113"/>
        <v>Board</v>
      </c>
      <c r="DP126" s="99" t="str">
        <f t="shared" si="114"/>
        <v>GB</v>
      </c>
      <c r="DQ126" s="115">
        <f t="shared" si="115"/>
        <v>14.819000000000001</v>
      </c>
      <c r="DR126" s="115">
        <f t="shared" si="116"/>
        <v>3</v>
      </c>
      <c r="DS126" s="99">
        <v>70</v>
      </c>
      <c r="DT126" s="115" t="s">
        <v>76</v>
      </c>
      <c r="DU126" s="115">
        <v>1.35</v>
      </c>
      <c r="DV126" s="99" t="s">
        <v>576</v>
      </c>
      <c r="DW126" s="116" t="s">
        <v>577</v>
      </c>
      <c r="DX126" s="117" t="s">
        <v>578</v>
      </c>
      <c r="DY126" s="99" t="s">
        <v>32</v>
      </c>
      <c r="DZ126" s="99" t="s">
        <v>32</v>
      </c>
      <c r="EA126" s="99" t="s">
        <v>35</v>
      </c>
      <c r="EB126" s="99" t="s">
        <v>35</v>
      </c>
      <c r="EC126" t="str">
        <f>VLOOKUP(DE126,PaperMaster!$BH$3:$CF$30,25,FALSE)</f>
        <v>*00007</v>
      </c>
      <c r="ED126" s="13" t="str">
        <f>VLOOKUP($AP126,[1]Item!$AL$2:$BX$192,ED$1,FALSE)</f>
        <v>Classic</v>
      </c>
      <c r="EE126">
        <f t="shared" si="117"/>
        <v>60</v>
      </c>
    </row>
    <row r="127" spans="1:135" x14ac:dyDescent="0.25">
      <c r="A127" s="83">
        <f t="shared" si="124"/>
        <v>125</v>
      </c>
      <c r="B127" s="76" t="s">
        <v>768</v>
      </c>
      <c r="C127" s="8" t="str">
        <f t="shared" si="81"/>
        <v>Writer Long Book Classic  Mrp 66 [Single line]-212 page</v>
      </c>
      <c r="D127" s="8" t="str">
        <f t="shared" si="82"/>
        <v>Writer Long Book Classic  Mrp 66 [Single line]-212 page</v>
      </c>
      <c r="E127" s="8" t="str">
        <f>VLOOKUP(AS127,DefaltMaster!$U$1:$AB$14,8,FALSE)</f>
        <v>*11101</v>
      </c>
      <c r="F127" s="8" t="str">
        <f>VLOOKUP(AX127,DefaltMaster!$H$1:$J$26,3,FALSE)</f>
        <v>*06016</v>
      </c>
      <c r="G127" s="110">
        <v>0</v>
      </c>
      <c r="H127" s="8">
        <v>0</v>
      </c>
      <c r="I127" s="8">
        <v>1125</v>
      </c>
      <c r="J127" s="8"/>
      <c r="K127" s="8" t="str">
        <f>VLOOKUP(AW127,DefaltMaster!$M$1:$N$60,2,FALSE)</f>
        <v>*05035</v>
      </c>
      <c r="L127" s="5" t="s">
        <v>522</v>
      </c>
      <c r="M127" s="8"/>
      <c r="N127" s="111" t="str">
        <f t="shared" si="83"/>
        <v>Writer Long Book Classic  Mrp 66 [Single line]-212 page</v>
      </c>
      <c r="O127" s="111" t="s">
        <v>33</v>
      </c>
      <c r="P127" s="8"/>
      <c r="Q127" s="8" t="s">
        <v>32</v>
      </c>
      <c r="R127" s="8" t="s">
        <v>32</v>
      </c>
      <c r="S127" s="8" t="s">
        <v>32</v>
      </c>
      <c r="T127" s="8" t="s">
        <v>32</v>
      </c>
      <c r="U127" s="8" t="s">
        <v>32</v>
      </c>
      <c r="V127" s="8" t="s">
        <v>32</v>
      </c>
      <c r="W127" s="8" t="s">
        <v>34</v>
      </c>
      <c r="X127" s="76" t="s">
        <v>577</v>
      </c>
      <c r="Y127" s="112" t="s">
        <v>578</v>
      </c>
      <c r="Z127" s="8" t="s">
        <v>32</v>
      </c>
      <c r="AA127" s="8" t="s">
        <v>32</v>
      </c>
      <c r="AB127" s="8" t="s">
        <v>35</v>
      </c>
      <c r="AC127" s="8" t="s">
        <v>35</v>
      </c>
      <c r="AD127" s="113" t="str">
        <f t="shared" si="84"/>
        <v>000125</v>
      </c>
      <c r="AE127" s="113"/>
      <c r="AF127" s="106" t="str">
        <f t="shared" si="85"/>
        <v>Rulling-Single line-[168 x 265]</v>
      </c>
      <c r="AG127" s="106" t="str">
        <f>VLOOKUP(AF127,UFG_Rulling!$C$1:$AD$38,28,FALSE)</f>
        <v>000207</v>
      </c>
      <c r="AH127" s="128" t="str">
        <f t="shared" si="125"/>
        <v>17.667</v>
      </c>
      <c r="AI127" s="114" t="str">
        <f t="shared" si="126"/>
        <v>Writer Long Book Classic  Mrp 66,84 [Title]</v>
      </c>
      <c r="AJ127" s="114" t="str">
        <f>VLOOKUP(AI127,UFG_Title!$C$1:$AD$49,28,FALSE)</f>
        <v>000276</v>
      </c>
      <c r="AK127" s="107" t="str">
        <f t="shared" si="127"/>
        <v>0.167</v>
      </c>
      <c r="AL127" s="122" t="str">
        <f t="shared" si="118"/>
        <v>Index-[168 x 265]</v>
      </c>
      <c r="AM127" s="122" t="str">
        <f>IF(AV127&lt;&gt;"",VLOOKUP(AL127,UFG_Index!$C$1:$AD$17,28,FALSE),"")</f>
        <v>000236</v>
      </c>
      <c r="AN127" s="123" t="str">
        <f t="shared" si="128"/>
        <v>0.333</v>
      </c>
      <c r="AO127" s="129" t="str">
        <f t="shared" si="129"/>
        <v>0.333</v>
      </c>
      <c r="AP127" s="13" t="s">
        <v>1179</v>
      </c>
      <c r="AQ127" s="13" t="s">
        <v>1237</v>
      </c>
      <c r="AR127" s="13">
        <v>1000</v>
      </c>
      <c r="AS127" s="21" t="s">
        <v>435</v>
      </c>
      <c r="AT127" s="13">
        <v>212</v>
      </c>
      <c r="AU127" s="18">
        <v>4</v>
      </c>
      <c r="AV127" s="13" t="s">
        <v>450</v>
      </c>
      <c r="AW127" s="22" t="s">
        <v>469</v>
      </c>
      <c r="AX127" s="22" t="s">
        <v>470</v>
      </c>
      <c r="AY127" s="13">
        <v>7</v>
      </c>
      <c r="AZ127" s="13">
        <v>35</v>
      </c>
      <c r="BA127" s="13" t="s">
        <v>1248</v>
      </c>
      <c r="BB127" s="21" t="s">
        <v>479</v>
      </c>
      <c r="BC127" s="13" t="s">
        <v>1249</v>
      </c>
      <c r="BD127" s="13">
        <v>263</v>
      </c>
      <c r="BE127" s="14" t="s">
        <v>482</v>
      </c>
      <c r="BF127" s="14">
        <v>6</v>
      </c>
      <c r="BG127" s="15">
        <f t="shared" si="5"/>
        <v>166.66666666666666</v>
      </c>
      <c r="BH127" s="23">
        <f t="shared" si="6"/>
        <v>2.4700083333333334E-2</v>
      </c>
      <c r="BI127" s="13" t="s">
        <v>481</v>
      </c>
      <c r="BJ127" s="139">
        <v>54</v>
      </c>
      <c r="BK127" s="138">
        <v>80</v>
      </c>
      <c r="BL127" s="13">
        <v>34.5</v>
      </c>
      <c r="BM127" s="21">
        <v>12</v>
      </c>
      <c r="BN127" s="16">
        <f t="shared" si="7"/>
        <v>17.666666666666668</v>
      </c>
      <c r="BO127" s="16">
        <f t="shared" si="8"/>
        <v>0.26330400000000004</v>
      </c>
      <c r="BP127" s="17">
        <f t="shared" si="28"/>
        <v>18000</v>
      </c>
      <c r="BQ127" s="13" t="str">
        <f>VLOOKUP($AP127,[1]Item!$AL$2:$BX$192,BQ$1,FALSE)</f>
        <v>Writer Long Book Classic  Mrp 66,84</v>
      </c>
      <c r="BR127" s="8" t="str">
        <f t="shared" si="91"/>
        <v>80.00X34.50</v>
      </c>
      <c r="BS127" s="8" t="str">
        <f t="shared" si="92"/>
        <v>Rulling-Single line-[168 x 265]</v>
      </c>
      <c r="BT127" s="8" t="str">
        <f t="shared" si="93"/>
        <v>Index-[168 x 265]</v>
      </c>
      <c r="BU127" s="76" t="s">
        <v>768</v>
      </c>
      <c r="BV127" s="109">
        <f t="shared" si="94"/>
        <v>0.33333333333333331</v>
      </c>
      <c r="BW127" s="115" t="str">
        <f t="shared" si="76"/>
        <v>Proprint-54gsm-31.50in-(80.00cm)-Reel-Premium</v>
      </c>
      <c r="BX127" s="115" t="str">
        <f t="shared" si="77"/>
        <v>Proprint-54gsm-31.50in-(80.00cm)-Reel-Premium</v>
      </c>
      <c r="BY127" s="8" t="s">
        <v>541</v>
      </c>
      <c r="BZ127" s="8" t="s">
        <v>540</v>
      </c>
      <c r="CA127" s="115">
        <f t="shared" si="95"/>
        <v>34.5</v>
      </c>
      <c r="CB127" s="115">
        <f t="shared" si="96"/>
        <v>80</v>
      </c>
      <c r="CC127" s="115">
        <f t="shared" si="97"/>
        <v>13.58</v>
      </c>
      <c r="CD127" s="115">
        <f t="shared" si="98"/>
        <v>31.5</v>
      </c>
      <c r="CE127" s="5" t="s">
        <v>83</v>
      </c>
      <c r="CF127" s="8">
        <f t="shared" si="99"/>
        <v>54</v>
      </c>
      <c r="CG127" s="98" t="str">
        <f t="shared" si="100"/>
        <v>Proprint</v>
      </c>
      <c r="CH127" s="99" t="str">
        <f>VLOOKUP(CG127,PaperMaster!$AA$1:$AB$10,2,FALSE)</f>
        <v>Premium</v>
      </c>
      <c r="CI127" s="115">
        <f t="shared" si="78"/>
        <v>7.4509999999999996</v>
      </c>
      <c r="CJ127" s="115">
        <f t="shared" si="79"/>
        <v>7</v>
      </c>
      <c r="CK127" s="99">
        <v>70</v>
      </c>
      <c r="CL127" s="115" t="s">
        <v>76</v>
      </c>
      <c r="CM127" s="115">
        <v>1.35</v>
      </c>
      <c r="CN127" s="99" t="s">
        <v>576</v>
      </c>
      <c r="CO127" s="116" t="s">
        <v>577</v>
      </c>
      <c r="CP127" s="117" t="s">
        <v>578</v>
      </c>
      <c r="CQ127" s="99" t="s">
        <v>32</v>
      </c>
      <c r="CR127" s="99" t="s">
        <v>32</v>
      </c>
      <c r="CS127" s="99" t="s">
        <v>35</v>
      </c>
      <c r="CT127" s="99" t="s">
        <v>35</v>
      </c>
      <c r="CU127" s="8" t="s">
        <v>73</v>
      </c>
      <c r="CV127" s="8"/>
      <c r="CW127" s="8"/>
      <c r="CX127" s="8" t="str">
        <f t="shared" si="101"/>
        <v>*11101</v>
      </c>
      <c r="CY127" s="8" t="str">
        <f t="shared" si="102"/>
        <v>*06016</v>
      </c>
      <c r="CZ127" s="8" t="str">
        <f>VLOOKUP(BW127,PaperMaster!$AD$2:$BB$200,25,FALSE)</f>
        <v>*00029</v>
      </c>
      <c r="DA127" s="31" t="str">
        <f t="shared" si="103"/>
        <v>*00029</v>
      </c>
      <c r="DB127" s="31" t="str">
        <f t="shared" si="104"/>
        <v>*00007</v>
      </c>
      <c r="DC127" s="119" t="str">
        <f>VLOOKUP(AI127,UFG_Title!$C$3:$AD$49,28,FALSE)</f>
        <v>000276</v>
      </c>
      <c r="DD127" s="119"/>
      <c r="DE127" s="115" t="str">
        <f t="shared" si="105"/>
        <v>Board-263gsm-31.69X27.56in²-(80.50X70.00cm²)-14.819kg-GB</v>
      </c>
      <c r="DF127" s="115" t="str">
        <f t="shared" si="106"/>
        <v>Board-263gsm-31.69X27.56in²-(80.50X70.00cm²)-14.819kg-GB</v>
      </c>
      <c r="DG127" s="8" t="s">
        <v>1128</v>
      </c>
      <c r="DH127" s="8" t="str">
        <f t="shared" si="107"/>
        <v>B</v>
      </c>
      <c r="DI127" s="115">
        <f t="shared" si="108"/>
        <v>80.5</v>
      </c>
      <c r="DJ127" s="115">
        <f t="shared" si="109"/>
        <v>70</v>
      </c>
      <c r="DK127" s="115">
        <f t="shared" si="110"/>
        <v>31.69</v>
      </c>
      <c r="DL127" s="115">
        <f t="shared" si="111"/>
        <v>27.56</v>
      </c>
      <c r="DM127" s="5" t="s">
        <v>58</v>
      </c>
      <c r="DN127" s="8">
        <f t="shared" si="112"/>
        <v>263</v>
      </c>
      <c r="DO127" s="134" t="str">
        <f t="shared" si="113"/>
        <v>Board</v>
      </c>
      <c r="DP127" s="99" t="str">
        <f t="shared" si="114"/>
        <v>GB</v>
      </c>
      <c r="DQ127" s="115">
        <f t="shared" si="115"/>
        <v>14.819000000000001</v>
      </c>
      <c r="DR127" s="115">
        <f t="shared" si="116"/>
        <v>3</v>
      </c>
      <c r="DS127" s="99">
        <v>70</v>
      </c>
      <c r="DT127" s="115" t="s">
        <v>76</v>
      </c>
      <c r="DU127" s="115">
        <v>1.35</v>
      </c>
      <c r="DV127" s="99" t="s">
        <v>576</v>
      </c>
      <c r="DW127" s="116" t="s">
        <v>577</v>
      </c>
      <c r="DX127" s="117" t="s">
        <v>578</v>
      </c>
      <c r="DY127" s="99" t="s">
        <v>32</v>
      </c>
      <c r="DZ127" s="99" t="s">
        <v>32</v>
      </c>
      <c r="EA127" s="99" t="s">
        <v>35</v>
      </c>
      <c r="EB127" s="99" t="s">
        <v>35</v>
      </c>
      <c r="EC127" t="str">
        <f>VLOOKUP(DE127,PaperMaster!$BH$3:$CF$30,25,FALSE)</f>
        <v>*00007</v>
      </c>
      <c r="ED127" s="13" t="str">
        <f>VLOOKUP($AP127,[1]Item!$AL$2:$BX$192,ED$1,FALSE)</f>
        <v>Classic</v>
      </c>
      <c r="EE127">
        <f t="shared" si="117"/>
        <v>55</v>
      </c>
    </row>
    <row r="128" spans="1:135" x14ac:dyDescent="0.25">
      <c r="A128" s="83">
        <f t="shared" si="124"/>
        <v>126</v>
      </c>
      <c r="B128" s="76" t="s">
        <v>769</v>
      </c>
      <c r="C128" s="8" t="str">
        <f t="shared" si="81"/>
        <v>Writer Long Book Classic  Mrp 66 [Hindi /Geometry]-212 page</v>
      </c>
      <c r="D128" s="8" t="str">
        <f t="shared" si="82"/>
        <v>Writer Long Book Classic  Mrp 66 [Hindi /Geometry]-212 page</v>
      </c>
      <c r="E128" s="8" t="str">
        <f>VLOOKUP(AS128,DefaltMaster!$U$1:$AB$14,8,FALSE)</f>
        <v>*11101</v>
      </c>
      <c r="F128" s="8" t="str">
        <f>VLOOKUP(AX128,DefaltMaster!$H$1:$J$26,3,FALSE)</f>
        <v>*06016</v>
      </c>
      <c r="G128" s="110">
        <v>0</v>
      </c>
      <c r="H128" s="8">
        <v>0</v>
      </c>
      <c r="I128" s="8">
        <v>1126</v>
      </c>
      <c r="J128" s="8"/>
      <c r="K128" s="8" t="str">
        <f>VLOOKUP(AW128,DefaltMaster!$M$1:$N$60,2,FALSE)</f>
        <v>*05033</v>
      </c>
      <c r="L128" s="5" t="s">
        <v>522</v>
      </c>
      <c r="M128" s="8"/>
      <c r="N128" s="111" t="str">
        <f t="shared" si="83"/>
        <v>Writer Long Book Classic  Mrp 66 [Hindi /Geometry]-212 page</v>
      </c>
      <c r="O128" s="111" t="s">
        <v>33</v>
      </c>
      <c r="P128" s="8"/>
      <c r="Q128" s="8" t="s">
        <v>32</v>
      </c>
      <c r="R128" s="8" t="s">
        <v>32</v>
      </c>
      <c r="S128" s="8" t="s">
        <v>32</v>
      </c>
      <c r="T128" s="8" t="s">
        <v>32</v>
      </c>
      <c r="U128" s="8" t="s">
        <v>32</v>
      </c>
      <c r="V128" s="8" t="s">
        <v>32</v>
      </c>
      <c r="W128" s="8" t="s">
        <v>34</v>
      </c>
      <c r="X128" s="76" t="s">
        <v>577</v>
      </c>
      <c r="Y128" s="112" t="s">
        <v>578</v>
      </c>
      <c r="Z128" s="8" t="s">
        <v>32</v>
      </c>
      <c r="AA128" s="8" t="s">
        <v>32</v>
      </c>
      <c r="AB128" s="8" t="s">
        <v>35</v>
      </c>
      <c r="AC128" s="8" t="s">
        <v>35</v>
      </c>
      <c r="AD128" s="113" t="str">
        <f t="shared" si="84"/>
        <v>000126</v>
      </c>
      <c r="AE128" s="113"/>
      <c r="AF128" s="106" t="str">
        <f t="shared" si="85"/>
        <v>Rulling-Hindi /Geometry-[168 x 265]</v>
      </c>
      <c r="AG128" s="106" t="str">
        <f>VLOOKUP(AF128,UFG_Rulling!$C$1:$AD$38,28,FALSE)</f>
        <v>000216</v>
      </c>
      <c r="AH128" s="128" t="str">
        <f t="shared" si="125"/>
        <v>17.667</v>
      </c>
      <c r="AI128" s="114" t="str">
        <f t="shared" si="126"/>
        <v>Writer Long Book Classic  Mrp 66,84 [Title]</v>
      </c>
      <c r="AJ128" s="114" t="str">
        <f>VLOOKUP(AI128,UFG_Title!$C$1:$AD$49,28,FALSE)</f>
        <v>000276</v>
      </c>
      <c r="AK128" s="107" t="str">
        <f t="shared" si="127"/>
        <v>0.167</v>
      </c>
      <c r="AL128" s="122" t="str">
        <f t="shared" si="118"/>
        <v>Index-[168 x 265]</v>
      </c>
      <c r="AM128" s="122" t="str">
        <f>IF(AV128&lt;&gt;"",VLOOKUP(AL128,UFG_Index!$C$1:$AD$17,28,FALSE),"")</f>
        <v>000236</v>
      </c>
      <c r="AN128" s="123" t="str">
        <f t="shared" si="128"/>
        <v>0.333</v>
      </c>
      <c r="AO128" s="129" t="str">
        <f t="shared" si="129"/>
        <v>0.333</v>
      </c>
      <c r="AP128" s="13" t="s">
        <v>1179</v>
      </c>
      <c r="AQ128" s="13" t="s">
        <v>1237</v>
      </c>
      <c r="AR128" s="13">
        <v>1000</v>
      </c>
      <c r="AS128" s="21" t="s">
        <v>435</v>
      </c>
      <c r="AT128" s="13">
        <v>212</v>
      </c>
      <c r="AU128" s="18">
        <v>4</v>
      </c>
      <c r="AV128" s="13" t="s">
        <v>450</v>
      </c>
      <c r="AW128" s="22" t="s">
        <v>511</v>
      </c>
      <c r="AX128" s="22" t="s">
        <v>470</v>
      </c>
      <c r="AY128" s="13">
        <v>7</v>
      </c>
      <c r="AZ128" s="13">
        <v>35</v>
      </c>
      <c r="BA128" s="13" t="s">
        <v>1248</v>
      </c>
      <c r="BB128" s="21" t="s">
        <v>479</v>
      </c>
      <c r="BC128" s="13" t="s">
        <v>1249</v>
      </c>
      <c r="BD128" s="13">
        <v>263</v>
      </c>
      <c r="BE128" s="14" t="s">
        <v>482</v>
      </c>
      <c r="BF128" s="14">
        <v>6</v>
      </c>
      <c r="BG128" s="15">
        <f t="shared" si="5"/>
        <v>166.66666666666666</v>
      </c>
      <c r="BH128" s="23">
        <f t="shared" si="6"/>
        <v>2.4700083333333334E-2</v>
      </c>
      <c r="BI128" s="13" t="s">
        <v>481</v>
      </c>
      <c r="BJ128" s="139">
        <v>54</v>
      </c>
      <c r="BK128" s="138">
        <v>80</v>
      </c>
      <c r="BL128" s="13">
        <v>34.5</v>
      </c>
      <c r="BM128" s="21">
        <v>12</v>
      </c>
      <c r="BN128" s="16">
        <f t="shared" si="7"/>
        <v>17.666666666666668</v>
      </c>
      <c r="BO128" s="16">
        <f t="shared" si="8"/>
        <v>0.26330400000000004</v>
      </c>
      <c r="BP128" s="17">
        <f t="shared" si="28"/>
        <v>18000</v>
      </c>
      <c r="BQ128" s="13" t="str">
        <f>VLOOKUP($AP128,[1]Item!$AL$2:$BX$192,BQ$1,FALSE)</f>
        <v>Writer Long Book Classic  Mrp 66,84</v>
      </c>
      <c r="BR128" s="8" t="str">
        <f t="shared" si="91"/>
        <v>80.00X34.50</v>
      </c>
      <c r="BS128" s="8" t="str">
        <f t="shared" si="92"/>
        <v>Rulling-Hindi /Geometry-[168 x 265]</v>
      </c>
      <c r="BT128" s="8" t="str">
        <f t="shared" si="93"/>
        <v>Index-[168 x 265]</v>
      </c>
      <c r="BU128" s="76" t="s">
        <v>769</v>
      </c>
      <c r="BV128" s="109">
        <f t="shared" si="94"/>
        <v>0.33333333333333331</v>
      </c>
      <c r="BW128" s="115" t="str">
        <f t="shared" si="76"/>
        <v>Proprint-54gsm-31.50in-(80.00cm)-Reel-Premium</v>
      </c>
      <c r="BX128" s="115" t="str">
        <f t="shared" si="77"/>
        <v>Proprint-54gsm-31.50in-(80.00cm)-Reel-Premium</v>
      </c>
      <c r="BY128" s="8" t="s">
        <v>541</v>
      </c>
      <c r="BZ128" s="8" t="s">
        <v>540</v>
      </c>
      <c r="CA128" s="115">
        <f t="shared" si="95"/>
        <v>34.5</v>
      </c>
      <c r="CB128" s="115">
        <f t="shared" si="96"/>
        <v>80</v>
      </c>
      <c r="CC128" s="115">
        <f t="shared" si="97"/>
        <v>13.58</v>
      </c>
      <c r="CD128" s="115">
        <f t="shared" si="98"/>
        <v>31.5</v>
      </c>
      <c r="CE128" s="5" t="s">
        <v>83</v>
      </c>
      <c r="CF128" s="8">
        <f t="shared" si="99"/>
        <v>54</v>
      </c>
      <c r="CG128" s="98" t="str">
        <f t="shared" si="100"/>
        <v>Proprint</v>
      </c>
      <c r="CH128" s="99" t="str">
        <f>VLOOKUP(CG128,PaperMaster!$AA$1:$AB$10,2,FALSE)</f>
        <v>Premium</v>
      </c>
      <c r="CI128" s="115">
        <f t="shared" si="78"/>
        <v>7.4509999999999996</v>
      </c>
      <c r="CJ128" s="115">
        <f t="shared" si="79"/>
        <v>7</v>
      </c>
      <c r="CK128" s="99">
        <v>70</v>
      </c>
      <c r="CL128" s="115" t="s">
        <v>76</v>
      </c>
      <c r="CM128" s="115">
        <v>1.35</v>
      </c>
      <c r="CN128" s="99" t="s">
        <v>576</v>
      </c>
      <c r="CO128" s="116" t="s">
        <v>577</v>
      </c>
      <c r="CP128" s="117" t="s">
        <v>578</v>
      </c>
      <c r="CQ128" s="99" t="s">
        <v>32</v>
      </c>
      <c r="CR128" s="99" t="s">
        <v>32</v>
      </c>
      <c r="CS128" s="99" t="s">
        <v>35</v>
      </c>
      <c r="CT128" s="99" t="s">
        <v>35</v>
      </c>
      <c r="CU128" s="8" t="s">
        <v>73</v>
      </c>
      <c r="CV128" s="8"/>
      <c r="CW128" s="8"/>
      <c r="CX128" s="8" t="str">
        <f t="shared" si="101"/>
        <v>*11101</v>
      </c>
      <c r="CY128" s="8" t="str">
        <f t="shared" si="102"/>
        <v>*06016</v>
      </c>
      <c r="CZ128" s="8" t="str">
        <f>VLOOKUP(BW128,PaperMaster!$AD$2:$BB$200,25,FALSE)</f>
        <v>*00029</v>
      </c>
      <c r="DA128" s="31" t="str">
        <f t="shared" si="103"/>
        <v>*00029</v>
      </c>
      <c r="DB128" s="31" t="str">
        <f t="shared" si="104"/>
        <v>*00007</v>
      </c>
      <c r="DC128" s="119" t="str">
        <f>VLOOKUP(AI128,UFG_Title!$C$3:$AD$49,28,FALSE)</f>
        <v>000276</v>
      </c>
      <c r="DD128" s="119"/>
      <c r="DE128" s="115" t="str">
        <f t="shared" si="105"/>
        <v>Board-263gsm-31.69X27.56in²-(80.50X70.00cm²)-14.819kg-GB</v>
      </c>
      <c r="DF128" s="115" t="str">
        <f t="shared" si="106"/>
        <v>Board-263gsm-31.69X27.56in²-(80.50X70.00cm²)-14.819kg-GB</v>
      </c>
      <c r="DG128" s="8" t="s">
        <v>1128</v>
      </c>
      <c r="DH128" s="8" t="str">
        <f t="shared" si="107"/>
        <v>B</v>
      </c>
      <c r="DI128" s="115">
        <f t="shared" si="108"/>
        <v>80.5</v>
      </c>
      <c r="DJ128" s="115">
        <f t="shared" si="109"/>
        <v>70</v>
      </c>
      <c r="DK128" s="115">
        <f t="shared" si="110"/>
        <v>31.69</v>
      </c>
      <c r="DL128" s="115">
        <f t="shared" si="111"/>
        <v>27.56</v>
      </c>
      <c r="DM128" s="5" t="s">
        <v>58</v>
      </c>
      <c r="DN128" s="8">
        <f t="shared" si="112"/>
        <v>263</v>
      </c>
      <c r="DO128" s="134" t="str">
        <f t="shared" si="113"/>
        <v>Board</v>
      </c>
      <c r="DP128" s="99" t="str">
        <f t="shared" si="114"/>
        <v>GB</v>
      </c>
      <c r="DQ128" s="115">
        <f t="shared" si="115"/>
        <v>14.819000000000001</v>
      </c>
      <c r="DR128" s="115">
        <f t="shared" si="116"/>
        <v>3</v>
      </c>
      <c r="DS128" s="99">
        <v>70</v>
      </c>
      <c r="DT128" s="115" t="s">
        <v>76</v>
      </c>
      <c r="DU128" s="115">
        <v>1.35</v>
      </c>
      <c r="DV128" s="99" t="s">
        <v>576</v>
      </c>
      <c r="DW128" s="116" t="s">
        <v>577</v>
      </c>
      <c r="DX128" s="117" t="s">
        <v>578</v>
      </c>
      <c r="DY128" s="99" t="s">
        <v>32</v>
      </c>
      <c r="DZ128" s="99" t="s">
        <v>32</v>
      </c>
      <c r="EA128" s="99" t="s">
        <v>35</v>
      </c>
      <c r="EB128" s="99" t="s">
        <v>35</v>
      </c>
      <c r="EC128" t="str">
        <f>VLOOKUP(DE128,PaperMaster!$BH$3:$CF$30,25,FALSE)</f>
        <v>*00007</v>
      </c>
      <c r="ED128" s="13" t="str">
        <f>VLOOKUP($AP128,[1]Item!$AL$2:$BX$192,ED$1,FALSE)</f>
        <v>Classic</v>
      </c>
      <c r="EE128">
        <f t="shared" si="117"/>
        <v>59</v>
      </c>
    </row>
    <row r="129" spans="1:135" x14ac:dyDescent="0.25">
      <c r="A129" s="83">
        <f t="shared" si="124"/>
        <v>127</v>
      </c>
      <c r="B129" s="76" t="s">
        <v>770</v>
      </c>
      <c r="C129" s="8" t="str">
        <f t="shared" si="81"/>
        <v>Writer Long Book Classic  Mrp 84 [Single line]-276 page</v>
      </c>
      <c r="D129" s="8" t="str">
        <f t="shared" si="82"/>
        <v>Writer Long Book Classic  Mrp 84 [Single line]-276 page</v>
      </c>
      <c r="E129" s="8" t="str">
        <f>VLOOKUP(AS129,DefaltMaster!$U$1:$AB$14,8,FALSE)</f>
        <v>*11101</v>
      </c>
      <c r="F129" s="8" t="str">
        <f>VLOOKUP(AX129,DefaltMaster!$H$1:$J$26,3,FALSE)</f>
        <v>*06018</v>
      </c>
      <c r="G129" s="110">
        <v>0</v>
      </c>
      <c r="H129" s="8">
        <v>0</v>
      </c>
      <c r="I129" s="8">
        <v>1127</v>
      </c>
      <c r="J129" s="8"/>
      <c r="K129" s="8" t="str">
        <f>VLOOKUP(AW129,DefaltMaster!$M$1:$N$60,2,FALSE)</f>
        <v>*05035</v>
      </c>
      <c r="L129" s="5" t="s">
        <v>522</v>
      </c>
      <c r="M129" s="8"/>
      <c r="N129" s="111" t="str">
        <f t="shared" si="83"/>
        <v>Writer Long Book Classic  Mrp 84 [Single line]-276 page</v>
      </c>
      <c r="O129" s="111" t="s">
        <v>33</v>
      </c>
      <c r="P129" s="8"/>
      <c r="Q129" s="8" t="s">
        <v>32</v>
      </c>
      <c r="R129" s="8" t="s">
        <v>32</v>
      </c>
      <c r="S129" s="8" t="s">
        <v>32</v>
      </c>
      <c r="T129" s="8" t="s">
        <v>32</v>
      </c>
      <c r="U129" s="8" t="s">
        <v>32</v>
      </c>
      <c r="V129" s="8" t="s">
        <v>32</v>
      </c>
      <c r="W129" s="8" t="s">
        <v>34</v>
      </c>
      <c r="X129" s="76" t="s">
        <v>577</v>
      </c>
      <c r="Y129" s="112" t="s">
        <v>578</v>
      </c>
      <c r="Z129" s="8" t="s">
        <v>32</v>
      </c>
      <c r="AA129" s="8" t="s">
        <v>32</v>
      </c>
      <c r="AB129" s="8" t="s">
        <v>35</v>
      </c>
      <c r="AC129" s="8" t="s">
        <v>35</v>
      </c>
      <c r="AD129" s="113" t="str">
        <f t="shared" si="84"/>
        <v>000127</v>
      </c>
      <c r="AE129" s="113"/>
      <c r="AF129" s="106" t="str">
        <f t="shared" si="85"/>
        <v>Rulling-Single line-[168 x 265]</v>
      </c>
      <c r="AG129" s="106" t="str">
        <f>VLOOKUP(AF129,UFG_Rulling!$C$1:$AD$38,28,FALSE)</f>
        <v>000207</v>
      </c>
      <c r="AH129" s="128" t="str">
        <f t="shared" si="125"/>
        <v>23.000</v>
      </c>
      <c r="AI129" s="114" t="str">
        <f t="shared" si="126"/>
        <v>Writer Long Book Classic  Mrp 66,84 [Title]</v>
      </c>
      <c r="AJ129" s="114" t="str">
        <f>VLOOKUP(AI129,UFG_Title!$C$1:$AD$49,28,FALSE)</f>
        <v>000276</v>
      </c>
      <c r="AK129" s="107" t="str">
        <f t="shared" si="127"/>
        <v>0.167</v>
      </c>
      <c r="AL129" s="122" t="str">
        <f t="shared" si="118"/>
        <v>Index-[168 x 265]</v>
      </c>
      <c r="AM129" s="122" t="str">
        <f>IF(AV129&lt;&gt;"",VLOOKUP(AL129,UFG_Index!$C$1:$AD$17,28,FALSE),"")</f>
        <v>000236</v>
      </c>
      <c r="AN129" s="123" t="str">
        <f t="shared" si="128"/>
        <v>0.333</v>
      </c>
      <c r="AO129" s="129" t="str">
        <f t="shared" si="129"/>
        <v>0.333</v>
      </c>
      <c r="AP129" s="13" t="s">
        <v>1180</v>
      </c>
      <c r="AQ129" s="13" t="s">
        <v>1237</v>
      </c>
      <c r="AR129" s="13">
        <v>1000</v>
      </c>
      <c r="AS129" s="21" t="s">
        <v>435</v>
      </c>
      <c r="AT129" s="13">
        <v>276</v>
      </c>
      <c r="AU129" s="18">
        <v>4</v>
      </c>
      <c r="AV129" s="13" t="s">
        <v>450</v>
      </c>
      <c r="AW129" s="22" t="s">
        <v>469</v>
      </c>
      <c r="AX129" s="22" t="s">
        <v>475</v>
      </c>
      <c r="AY129" s="13">
        <v>7</v>
      </c>
      <c r="AZ129" s="13">
        <v>35</v>
      </c>
      <c r="BA129" s="13" t="s">
        <v>1248</v>
      </c>
      <c r="BB129" s="21" t="s">
        <v>479</v>
      </c>
      <c r="BC129" s="13" t="s">
        <v>1249</v>
      </c>
      <c r="BD129" s="13">
        <v>263</v>
      </c>
      <c r="BE129" s="14" t="s">
        <v>482</v>
      </c>
      <c r="BF129" s="14">
        <v>6</v>
      </c>
      <c r="BG129" s="15">
        <f t="shared" si="5"/>
        <v>166.66666666666666</v>
      </c>
      <c r="BH129" s="23">
        <f t="shared" si="6"/>
        <v>2.4700083333333334E-2</v>
      </c>
      <c r="BI129" s="13" t="s">
        <v>481</v>
      </c>
      <c r="BJ129" s="139">
        <v>54</v>
      </c>
      <c r="BK129" s="138">
        <v>80</v>
      </c>
      <c r="BL129" s="13">
        <v>34.5</v>
      </c>
      <c r="BM129" s="21">
        <v>12</v>
      </c>
      <c r="BN129" s="16">
        <f t="shared" si="7"/>
        <v>23</v>
      </c>
      <c r="BO129" s="16">
        <f t="shared" si="8"/>
        <v>0.34279200000000004</v>
      </c>
      <c r="BP129" s="17">
        <f t="shared" si="28"/>
        <v>23333.333333333332</v>
      </c>
      <c r="BQ129" s="13" t="str">
        <f>VLOOKUP($AP129,[1]Item!$AL$2:$BX$192,BQ$1,FALSE)</f>
        <v>Writer Long Book Classic  Mrp 66,84</v>
      </c>
      <c r="BR129" s="8" t="str">
        <f t="shared" si="91"/>
        <v>80.00X34.50</v>
      </c>
      <c r="BS129" s="8" t="str">
        <f t="shared" si="92"/>
        <v>Rulling-Single line-[168 x 265]</v>
      </c>
      <c r="BT129" s="8" t="str">
        <f t="shared" si="93"/>
        <v>Index-[168 x 265]</v>
      </c>
      <c r="BU129" s="76" t="s">
        <v>770</v>
      </c>
      <c r="BV129" s="109">
        <f t="shared" si="94"/>
        <v>0.33333333333333331</v>
      </c>
      <c r="BW129" s="115" t="str">
        <f t="shared" si="76"/>
        <v>Proprint-54gsm-31.50in-(80.00cm)-Reel-Premium</v>
      </c>
      <c r="BX129" s="115" t="str">
        <f t="shared" si="77"/>
        <v>Proprint-54gsm-31.50in-(80.00cm)-Reel-Premium</v>
      </c>
      <c r="BY129" s="8" t="s">
        <v>541</v>
      </c>
      <c r="BZ129" s="8" t="s">
        <v>540</v>
      </c>
      <c r="CA129" s="115">
        <f t="shared" si="95"/>
        <v>34.5</v>
      </c>
      <c r="CB129" s="115">
        <f t="shared" si="96"/>
        <v>80</v>
      </c>
      <c r="CC129" s="115">
        <f t="shared" si="97"/>
        <v>13.58</v>
      </c>
      <c r="CD129" s="115">
        <f t="shared" si="98"/>
        <v>31.5</v>
      </c>
      <c r="CE129" s="5" t="s">
        <v>83</v>
      </c>
      <c r="CF129" s="8">
        <f t="shared" si="99"/>
        <v>54</v>
      </c>
      <c r="CG129" s="98" t="str">
        <f t="shared" si="100"/>
        <v>Proprint</v>
      </c>
      <c r="CH129" s="99" t="str">
        <f>VLOOKUP(CG129,PaperMaster!$AA$1:$AB$10,2,FALSE)</f>
        <v>Premium</v>
      </c>
      <c r="CI129" s="115">
        <f t="shared" si="78"/>
        <v>7.4509999999999996</v>
      </c>
      <c r="CJ129" s="115">
        <f t="shared" si="79"/>
        <v>7</v>
      </c>
      <c r="CK129" s="99">
        <v>70</v>
      </c>
      <c r="CL129" s="115" t="s">
        <v>76</v>
      </c>
      <c r="CM129" s="115">
        <v>1.35</v>
      </c>
      <c r="CN129" s="99" t="s">
        <v>576</v>
      </c>
      <c r="CO129" s="116" t="s">
        <v>577</v>
      </c>
      <c r="CP129" s="117" t="s">
        <v>578</v>
      </c>
      <c r="CQ129" s="99" t="s">
        <v>32</v>
      </c>
      <c r="CR129" s="99" t="s">
        <v>32</v>
      </c>
      <c r="CS129" s="99" t="s">
        <v>35</v>
      </c>
      <c r="CT129" s="99" t="s">
        <v>35</v>
      </c>
      <c r="CU129" s="8" t="s">
        <v>73</v>
      </c>
      <c r="CV129" s="8"/>
      <c r="CW129" s="8"/>
      <c r="CX129" s="8" t="str">
        <f t="shared" si="101"/>
        <v>*11101</v>
      </c>
      <c r="CY129" s="8" t="str">
        <f t="shared" si="102"/>
        <v>*06018</v>
      </c>
      <c r="CZ129" s="8" t="str">
        <f>VLOOKUP(BW129,PaperMaster!$AD$2:$BB$200,25,FALSE)</f>
        <v>*00029</v>
      </c>
      <c r="DA129" s="31" t="str">
        <f t="shared" si="103"/>
        <v>*00029</v>
      </c>
      <c r="DB129" s="31" t="str">
        <f t="shared" si="104"/>
        <v>*00007</v>
      </c>
      <c r="DC129" s="119" t="str">
        <f>VLOOKUP(AI129,UFG_Title!$C$3:$AD$49,28,FALSE)</f>
        <v>000276</v>
      </c>
      <c r="DD129" s="119"/>
      <c r="DE129" s="115" t="str">
        <f t="shared" si="105"/>
        <v>Board-263gsm-31.69X27.56in²-(80.50X70.00cm²)-14.819kg-GB</v>
      </c>
      <c r="DF129" s="115" t="str">
        <f t="shared" si="106"/>
        <v>Board-263gsm-31.69X27.56in²-(80.50X70.00cm²)-14.819kg-GB</v>
      </c>
      <c r="DG129" s="8" t="s">
        <v>1128</v>
      </c>
      <c r="DH129" s="8" t="str">
        <f t="shared" si="107"/>
        <v>B</v>
      </c>
      <c r="DI129" s="115">
        <f t="shared" si="108"/>
        <v>80.5</v>
      </c>
      <c r="DJ129" s="115">
        <f t="shared" si="109"/>
        <v>70</v>
      </c>
      <c r="DK129" s="115">
        <f t="shared" si="110"/>
        <v>31.69</v>
      </c>
      <c r="DL129" s="115">
        <f t="shared" si="111"/>
        <v>27.56</v>
      </c>
      <c r="DM129" s="5" t="s">
        <v>58</v>
      </c>
      <c r="DN129" s="8">
        <f t="shared" si="112"/>
        <v>263</v>
      </c>
      <c r="DO129" s="134" t="str">
        <f t="shared" si="113"/>
        <v>Board</v>
      </c>
      <c r="DP129" s="99" t="str">
        <f t="shared" si="114"/>
        <v>GB</v>
      </c>
      <c r="DQ129" s="115">
        <f t="shared" si="115"/>
        <v>14.819000000000001</v>
      </c>
      <c r="DR129" s="115">
        <f t="shared" si="116"/>
        <v>3</v>
      </c>
      <c r="DS129" s="99">
        <v>70</v>
      </c>
      <c r="DT129" s="115" t="s">
        <v>76</v>
      </c>
      <c r="DU129" s="115">
        <v>1.35</v>
      </c>
      <c r="DV129" s="99" t="s">
        <v>576</v>
      </c>
      <c r="DW129" s="116" t="s">
        <v>577</v>
      </c>
      <c r="DX129" s="117" t="s">
        <v>578</v>
      </c>
      <c r="DY129" s="99" t="s">
        <v>32</v>
      </c>
      <c r="DZ129" s="99" t="s">
        <v>32</v>
      </c>
      <c r="EA129" s="99" t="s">
        <v>35</v>
      </c>
      <c r="EB129" s="99" t="s">
        <v>35</v>
      </c>
      <c r="EC129" t="str">
        <f>VLOOKUP(DE129,PaperMaster!$BH$3:$CF$30,25,FALSE)</f>
        <v>*00007</v>
      </c>
      <c r="ED129" s="13" t="str">
        <f>VLOOKUP($AP129,[1]Item!$AL$2:$BX$192,ED$1,FALSE)</f>
        <v>Classic</v>
      </c>
      <c r="EE129">
        <f t="shared" si="117"/>
        <v>55</v>
      </c>
    </row>
    <row r="130" spans="1:135" x14ac:dyDescent="0.25">
      <c r="A130" s="83">
        <f t="shared" si="124"/>
        <v>128</v>
      </c>
      <c r="B130" s="76" t="s">
        <v>771</v>
      </c>
      <c r="C130" s="8" t="str">
        <f t="shared" si="81"/>
        <v>Writer Long Book Classic  Mrp 84 [Hindi /Geometry]-276 page</v>
      </c>
      <c r="D130" s="8" t="str">
        <f t="shared" si="82"/>
        <v>Writer Long Book Classic  Mrp 84 [Hindi /Geometry]-276 page</v>
      </c>
      <c r="E130" s="8" t="str">
        <f>VLOOKUP(AS130,DefaltMaster!$U$1:$AB$14,8,FALSE)</f>
        <v>*11101</v>
      </c>
      <c r="F130" s="8" t="str">
        <f>VLOOKUP(AX130,DefaltMaster!$H$1:$J$26,3,FALSE)</f>
        <v>*06018</v>
      </c>
      <c r="G130" s="110">
        <v>0</v>
      </c>
      <c r="H130" s="8">
        <v>0</v>
      </c>
      <c r="I130" s="8">
        <v>1128</v>
      </c>
      <c r="J130" s="8"/>
      <c r="K130" s="8" t="str">
        <f>VLOOKUP(AW130,DefaltMaster!$M$1:$N$60,2,FALSE)</f>
        <v>*05033</v>
      </c>
      <c r="L130" s="5" t="s">
        <v>522</v>
      </c>
      <c r="M130" s="8"/>
      <c r="N130" s="111" t="str">
        <f t="shared" si="83"/>
        <v>Writer Long Book Classic  Mrp 84 [Hindi /Geometry]-276 page</v>
      </c>
      <c r="O130" s="111" t="s">
        <v>33</v>
      </c>
      <c r="P130" s="8"/>
      <c r="Q130" s="8" t="s">
        <v>32</v>
      </c>
      <c r="R130" s="8" t="s">
        <v>32</v>
      </c>
      <c r="S130" s="8" t="s">
        <v>32</v>
      </c>
      <c r="T130" s="8" t="s">
        <v>32</v>
      </c>
      <c r="U130" s="8" t="s">
        <v>32</v>
      </c>
      <c r="V130" s="8" t="s">
        <v>32</v>
      </c>
      <c r="W130" s="8" t="s">
        <v>34</v>
      </c>
      <c r="X130" s="76" t="s">
        <v>577</v>
      </c>
      <c r="Y130" s="112" t="s">
        <v>578</v>
      </c>
      <c r="Z130" s="8" t="s">
        <v>32</v>
      </c>
      <c r="AA130" s="8" t="s">
        <v>32</v>
      </c>
      <c r="AB130" s="8" t="s">
        <v>35</v>
      </c>
      <c r="AC130" s="8" t="s">
        <v>35</v>
      </c>
      <c r="AD130" s="113" t="str">
        <f t="shared" si="84"/>
        <v>000128</v>
      </c>
      <c r="AE130" s="113"/>
      <c r="AF130" s="106" t="str">
        <f t="shared" si="85"/>
        <v>Rulling-Hindi /Geometry-[168 x 265]</v>
      </c>
      <c r="AG130" s="106" t="str">
        <f>VLOOKUP(AF130,UFG_Rulling!$C$1:$AD$38,28,FALSE)</f>
        <v>000216</v>
      </c>
      <c r="AH130" s="128" t="str">
        <f t="shared" si="125"/>
        <v>23.000</v>
      </c>
      <c r="AI130" s="114" t="str">
        <f t="shared" si="126"/>
        <v>Writer Long Book Classic  Mrp 66,84 [Title]</v>
      </c>
      <c r="AJ130" s="114" t="str">
        <f>VLOOKUP(AI130,UFG_Title!$C$1:$AD$49,28,FALSE)</f>
        <v>000276</v>
      </c>
      <c r="AK130" s="107" t="str">
        <f t="shared" si="127"/>
        <v>0.167</v>
      </c>
      <c r="AL130" s="122" t="str">
        <f t="shared" si="118"/>
        <v>Index-[168 x 265]</v>
      </c>
      <c r="AM130" s="122" t="str">
        <f>IF(AV130&lt;&gt;"",VLOOKUP(AL130,UFG_Index!$C$1:$AD$17,28,FALSE),"")</f>
        <v>000236</v>
      </c>
      <c r="AN130" s="123" t="str">
        <f t="shared" si="128"/>
        <v>0.333</v>
      </c>
      <c r="AO130" s="129" t="str">
        <f t="shared" si="129"/>
        <v>0.333</v>
      </c>
      <c r="AP130" s="13" t="s">
        <v>1180</v>
      </c>
      <c r="AQ130" s="13" t="s">
        <v>1237</v>
      </c>
      <c r="AR130" s="13">
        <v>1000</v>
      </c>
      <c r="AS130" s="21" t="s">
        <v>435</v>
      </c>
      <c r="AT130" s="13">
        <v>276</v>
      </c>
      <c r="AU130" s="18">
        <v>4</v>
      </c>
      <c r="AV130" s="13" t="s">
        <v>450</v>
      </c>
      <c r="AW130" s="22" t="s">
        <v>511</v>
      </c>
      <c r="AX130" s="22" t="s">
        <v>475</v>
      </c>
      <c r="AY130" s="13">
        <v>7</v>
      </c>
      <c r="AZ130" s="13">
        <v>35</v>
      </c>
      <c r="BA130" s="13" t="s">
        <v>1248</v>
      </c>
      <c r="BB130" s="21" t="s">
        <v>479</v>
      </c>
      <c r="BC130" s="13" t="s">
        <v>1249</v>
      </c>
      <c r="BD130" s="13">
        <v>263</v>
      </c>
      <c r="BE130" s="14" t="s">
        <v>482</v>
      </c>
      <c r="BF130" s="14">
        <v>6</v>
      </c>
      <c r="BG130" s="15">
        <f t="shared" si="5"/>
        <v>166.66666666666666</v>
      </c>
      <c r="BH130" s="23">
        <f t="shared" si="6"/>
        <v>2.4700083333333334E-2</v>
      </c>
      <c r="BI130" s="13" t="s">
        <v>481</v>
      </c>
      <c r="BJ130" s="139">
        <v>54</v>
      </c>
      <c r="BK130" s="138">
        <v>80</v>
      </c>
      <c r="BL130" s="13">
        <v>34.5</v>
      </c>
      <c r="BM130" s="21">
        <v>12</v>
      </c>
      <c r="BN130" s="16">
        <f t="shared" si="7"/>
        <v>23</v>
      </c>
      <c r="BO130" s="16">
        <f t="shared" si="8"/>
        <v>0.34279200000000004</v>
      </c>
      <c r="BP130" s="17">
        <f t="shared" si="28"/>
        <v>23333.333333333332</v>
      </c>
      <c r="BQ130" s="13" t="str">
        <f>VLOOKUP($AP130,[1]Item!$AL$2:$BX$192,BQ$1,FALSE)</f>
        <v>Writer Long Book Classic  Mrp 66,84</v>
      </c>
      <c r="BR130" s="8" t="str">
        <f t="shared" si="91"/>
        <v>80.00X34.50</v>
      </c>
      <c r="BS130" s="8" t="str">
        <f t="shared" si="92"/>
        <v>Rulling-Hindi /Geometry-[168 x 265]</v>
      </c>
      <c r="BT130" s="8" t="str">
        <f t="shared" si="93"/>
        <v>Index-[168 x 265]</v>
      </c>
      <c r="BU130" s="76" t="s">
        <v>771</v>
      </c>
      <c r="BV130" s="109">
        <f t="shared" si="94"/>
        <v>0.33333333333333331</v>
      </c>
      <c r="BW130" s="115" t="str">
        <f t="shared" si="76"/>
        <v>Proprint-54gsm-31.50in-(80.00cm)-Reel-Premium</v>
      </c>
      <c r="BX130" s="115" t="str">
        <f t="shared" si="77"/>
        <v>Proprint-54gsm-31.50in-(80.00cm)-Reel-Premium</v>
      </c>
      <c r="BY130" s="8" t="s">
        <v>541</v>
      </c>
      <c r="BZ130" s="8" t="s">
        <v>540</v>
      </c>
      <c r="CA130" s="115">
        <f t="shared" si="95"/>
        <v>34.5</v>
      </c>
      <c r="CB130" s="115">
        <f t="shared" si="96"/>
        <v>80</v>
      </c>
      <c r="CC130" s="115">
        <f t="shared" si="97"/>
        <v>13.58</v>
      </c>
      <c r="CD130" s="115">
        <f t="shared" si="98"/>
        <v>31.5</v>
      </c>
      <c r="CE130" s="5" t="s">
        <v>83</v>
      </c>
      <c r="CF130" s="8">
        <f t="shared" si="99"/>
        <v>54</v>
      </c>
      <c r="CG130" s="98" t="str">
        <f t="shared" si="100"/>
        <v>Proprint</v>
      </c>
      <c r="CH130" s="99" t="str">
        <f>VLOOKUP(CG130,PaperMaster!$AA$1:$AB$10,2,FALSE)</f>
        <v>Premium</v>
      </c>
      <c r="CI130" s="115">
        <f t="shared" si="78"/>
        <v>7.4509999999999996</v>
      </c>
      <c r="CJ130" s="115">
        <f t="shared" si="79"/>
        <v>7</v>
      </c>
      <c r="CK130" s="99">
        <v>70</v>
      </c>
      <c r="CL130" s="115" t="s">
        <v>76</v>
      </c>
      <c r="CM130" s="115">
        <v>1.35</v>
      </c>
      <c r="CN130" s="99" t="s">
        <v>576</v>
      </c>
      <c r="CO130" s="116" t="s">
        <v>577</v>
      </c>
      <c r="CP130" s="117" t="s">
        <v>578</v>
      </c>
      <c r="CQ130" s="99" t="s">
        <v>32</v>
      </c>
      <c r="CR130" s="99" t="s">
        <v>32</v>
      </c>
      <c r="CS130" s="99" t="s">
        <v>35</v>
      </c>
      <c r="CT130" s="99" t="s">
        <v>35</v>
      </c>
      <c r="CU130" s="8" t="s">
        <v>73</v>
      </c>
      <c r="CV130" s="8"/>
      <c r="CW130" s="8"/>
      <c r="CX130" s="8" t="str">
        <f t="shared" si="101"/>
        <v>*11101</v>
      </c>
      <c r="CY130" s="8" t="str">
        <f t="shared" si="102"/>
        <v>*06018</v>
      </c>
      <c r="CZ130" s="8" t="str">
        <f>VLOOKUP(BW130,PaperMaster!$AD$2:$BB$200,25,FALSE)</f>
        <v>*00029</v>
      </c>
      <c r="DA130" s="31" t="str">
        <f t="shared" si="103"/>
        <v>*00029</v>
      </c>
      <c r="DB130" s="31" t="str">
        <f t="shared" si="104"/>
        <v>*00007</v>
      </c>
      <c r="DC130" s="119" t="str">
        <f>VLOOKUP(AI130,UFG_Title!$C$3:$AD$49,28,FALSE)</f>
        <v>000276</v>
      </c>
      <c r="DD130" s="119"/>
      <c r="DE130" s="115" t="str">
        <f t="shared" si="105"/>
        <v>Board-263gsm-31.69X27.56in²-(80.50X70.00cm²)-14.819kg-GB</v>
      </c>
      <c r="DF130" s="115" t="str">
        <f t="shared" si="106"/>
        <v>Board-263gsm-31.69X27.56in²-(80.50X70.00cm²)-14.819kg-GB</v>
      </c>
      <c r="DG130" s="8" t="s">
        <v>1128</v>
      </c>
      <c r="DH130" s="8" t="str">
        <f t="shared" si="107"/>
        <v>B</v>
      </c>
      <c r="DI130" s="115">
        <f t="shared" si="108"/>
        <v>80.5</v>
      </c>
      <c r="DJ130" s="115">
        <f t="shared" si="109"/>
        <v>70</v>
      </c>
      <c r="DK130" s="115">
        <f t="shared" si="110"/>
        <v>31.69</v>
      </c>
      <c r="DL130" s="115">
        <f t="shared" si="111"/>
        <v>27.56</v>
      </c>
      <c r="DM130" s="5" t="s">
        <v>58</v>
      </c>
      <c r="DN130" s="8">
        <f t="shared" si="112"/>
        <v>263</v>
      </c>
      <c r="DO130" s="134" t="str">
        <f t="shared" si="113"/>
        <v>Board</v>
      </c>
      <c r="DP130" s="99" t="str">
        <f t="shared" si="114"/>
        <v>GB</v>
      </c>
      <c r="DQ130" s="115">
        <f t="shared" si="115"/>
        <v>14.819000000000001</v>
      </c>
      <c r="DR130" s="115">
        <f t="shared" si="116"/>
        <v>3</v>
      </c>
      <c r="DS130" s="99">
        <v>70</v>
      </c>
      <c r="DT130" s="115" t="s">
        <v>76</v>
      </c>
      <c r="DU130" s="115">
        <v>1.35</v>
      </c>
      <c r="DV130" s="99" t="s">
        <v>576</v>
      </c>
      <c r="DW130" s="116" t="s">
        <v>577</v>
      </c>
      <c r="DX130" s="117" t="s">
        <v>578</v>
      </c>
      <c r="DY130" s="99" t="s">
        <v>32</v>
      </c>
      <c r="DZ130" s="99" t="s">
        <v>32</v>
      </c>
      <c r="EA130" s="99" t="s">
        <v>35</v>
      </c>
      <c r="EB130" s="99" t="s">
        <v>35</v>
      </c>
      <c r="EC130" t="str">
        <f>VLOOKUP(DE130,PaperMaster!$BH$3:$CF$30,25,FALSE)</f>
        <v>*00007</v>
      </c>
      <c r="ED130" s="13" t="str">
        <f>VLOOKUP($AP130,[1]Item!$AL$2:$BX$192,ED$1,FALSE)</f>
        <v>Classic</v>
      </c>
      <c r="EE130">
        <f t="shared" si="117"/>
        <v>59</v>
      </c>
    </row>
    <row r="131" spans="1:135" x14ac:dyDescent="0.25">
      <c r="A131" s="83">
        <f t="shared" si="124"/>
        <v>129</v>
      </c>
      <c r="B131" s="76" t="s">
        <v>772</v>
      </c>
      <c r="C131" s="8" t="str">
        <f t="shared" si="81"/>
        <v>Writer Convent Small Classic Mrp 10 [Single line]-56 page</v>
      </c>
      <c r="D131" s="8" t="str">
        <f t="shared" si="82"/>
        <v>Writer Convent Small Classic Mrp 10 [Single line]-56 page</v>
      </c>
      <c r="E131" s="8" t="str">
        <f>VLOOKUP(AS131,DefaltMaster!$U$1:$AB$14,8,FALSE)</f>
        <v>*11100</v>
      </c>
      <c r="F131" s="8" t="str">
        <f>VLOOKUP(AX131,DefaltMaster!$H$1:$J$26,3,FALSE)</f>
        <v>*06016</v>
      </c>
      <c r="G131" s="110">
        <v>0</v>
      </c>
      <c r="H131" s="8">
        <v>0</v>
      </c>
      <c r="I131" s="8">
        <v>1129</v>
      </c>
      <c r="J131" s="8"/>
      <c r="K131" s="8" t="str">
        <f>VLOOKUP(AW131,DefaltMaster!$M$1:$N$60,2,FALSE)</f>
        <v>*05035</v>
      </c>
      <c r="L131" s="5" t="s">
        <v>522</v>
      </c>
      <c r="M131" s="8"/>
      <c r="N131" s="111" t="str">
        <f t="shared" si="83"/>
        <v>Writer Convent Small Classic Mrp 10 [Single line]-56 page</v>
      </c>
      <c r="O131" s="111" t="s">
        <v>33</v>
      </c>
      <c r="P131" s="8"/>
      <c r="Q131" s="8" t="s">
        <v>32</v>
      </c>
      <c r="R131" s="8" t="s">
        <v>32</v>
      </c>
      <c r="S131" s="8" t="s">
        <v>32</v>
      </c>
      <c r="T131" s="8" t="s">
        <v>32</v>
      </c>
      <c r="U131" s="8" t="s">
        <v>32</v>
      </c>
      <c r="V131" s="8" t="s">
        <v>32</v>
      </c>
      <c r="W131" s="8" t="s">
        <v>34</v>
      </c>
      <c r="X131" s="76" t="s">
        <v>577</v>
      </c>
      <c r="Y131" s="112" t="s">
        <v>578</v>
      </c>
      <c r="Z131" s="8" t="s">
        <v>32</v>
      </c>
      <c r="AA131" s="8" t="s">
        <v>32</v>
      </c>
      <c r="AB131" s="8" t="s">
        <v>35</v>
      </c>
      <c r="AC131" s="8" t="s">
        <v>35</v>
      </c>
      <c r="AD131" s="113" t="str">
        <f t="shared" si="84"/>
        <v>000129</v>
      </c>
      <c r="AE131" s="113"/>
      <c r="AF131" s="106" t="str">
        <f t="shared" si="85"/>
        <v>Rulling-Single line-[165 x 210]</v>
      </c>
      <c r="AG131" s="106" t="str">
        <f>VLOOKUP(AF131,UFG_Rulling!$C$1:$AD$38,28,FALSE)</f>
        <v>000206</v>
      </c>
      <c r="AH131" s="128" t="str">
        <f t="shared" si="125"/>
        <v>3.500</v>
      </c>
      <c r="AI131" s="114" t="str">
        <f t="shared" si="126"/>
        <v>Writer Convent Small Classic Mrp 10/15/20 [Title]</v>
      </c>
      <c r="AJ131" s="114" t="str">
        <f>VLOOKUP(AI131,UFG_Title!$C$1:$AD$49,28,FALSE)</f>
        <v>000268</v>
      </c>
      <c r="AK131" s="107" t="str">
        <f t="shared" si="127"/>
        <v>0.125</v>
      </c>
      <c r="AL131" s="122" t="str">
        <f t="shared" si="118"/>
        <v/>
      </c>
      <c r="AM131" s="122" t="str">
        <f>IF(AV131&lt;&gt;"",VLOOKUP(AL131,UFG_Index!$C$1:$AD$17,28,FALSE),"")</f>
        <v/>
      </c>
      <c r="AN131" s="123" t="str">
        <f t="shared" si="128"/>
        <v>0.000</v>
      </c>
      <c r="AO131" s="129" t="str">
        <f t="shared" si="129"/>
        <v>0.000</v>
      </c>
      <c r="AP131" s="14" t="s">
        <v>1181</v>
      </c>
      <c r="AQ131" s="14" t="s">
        <v>1238</v>
      </c>
      <c r="AR131" s="13">
        <v>1000</v>
      </c>
      <c r="AS131" s="21" t="s">
        <v>441</v>
      </c>
      <c r="AT131" s="13">
        <v>56</v>
      </c>
      <c r="AU131" s="13"/>
      <c r="AV131" s="13"/>
      <c r="AW131" s="22" t="s">
        <v>469</v>
      </c>
      <c r="AX131" s="22" t="s">
        <v>470</v>
      </c>
      <c r="AY131" s="13"/>
      <c r="AZ131" s="13">
        <v>100</v>
      </c>
      <c r="BA131" s="13" t="s">
        <v>1248</v>
      </c>
      <c r="BB131" s="21" t="s">
        <v>479</v>
      </c>
      <c r="BC131" s="13" t="s">
        <v>1249</v>
      </c>
      <c r="BD131" s="13">
        <v>250</v>
      </c>
      <c r="BE131" s="14" t="s">
        <v>496</v>
      </c>
      <c r="BF131" s="14">
        <v>8</v>
      </c>
      <c r="BG131" s="15">
        <f>IF(BD131=0,0,AR131/BF131)</f>
        <v>125</v>
      </c>
      <c r="BH131" s="23">
        <f t="shared" si="6"/>
        <v>1.7913749999999999E-2</v>
      </c>
      <c r="BI131" s="13" t="s">
        <v>481</v>
      </c>
      <c r="BJ131" s="139">
        <v>50</v>
      </c>
      <c r="BK131" s="138">
        <v>84</v>
      </c>
      <c r="BL131" s="13">
        <v>33.5</v>
      </c>
      <c r="BM131" s="21">
        <v>16</v>
      </c>
      <c r="BN131" s="16">
        <f t="shared" si="7"/>
        <v>3.5</v>
      </c>
      <c r="BO131" s="16">
        <f t="shared" si="8"/>
        <v>4.9244999999999997E-2</v>
      </c>
      <c r="BP131" s="17">
        <f t="shared" si="28"/>
        <v>3500</v>
      </c>
      <c r="BQ131" s="13" t="str">
        <f>VLOOKUP($AP131,[1]Item!$AL$2:$BX$192,BQ$1,FALSE)</f>
        <v>Writer Convent Small Classic Mrp 10/15/20</v>
      </c>
      <c r="BR131" s="8" t="str">
        <f t="shared" si="91"/>
        <v>84.00X33.50</v>
      </c>
      <c r="BS131" s="8" t="str">
        <f t="shared" si="92"/>
        <v>Rulling-Single line-[165 x 210]</v>
      </c>
      <c r="BT131" s="8" t="str">
        <f t="shared" si="93"/>
        <v>-[165 x 210]</v>
      </c>
      <c r="BU131" s="76" t="s">
        <v>772</v>
      </c>
      <c r="BV131" s="109">
        <f t="shared" si="94"/>
        <v>0</v>
      </c>
      <c r="BW131" s="115" t="str">
        <f t="shared" ref="BW131:BW192" si="130">IF(BY131="S",CONCATENATE(CG131,"-",CF131,"gsm-",TEXT(CC131,"00.00"),"X",TEXT(CD131,"00.00"),"in²-(",TEXT(CA131,"00.00"),"X",TEXT(CB131,"00.00"),"cm²)-",CI131,"kg-",CH131),CONCATENATE(CG131,"-",CF131,"gsm-",TEXT(CD131,"00.00"),"in-(",TEXT(CB131,"00.00"),"cm)-Reel-",CH131))</f>
        <v>Proprint-50gsm-33.07in-(84.00cm)-Reel-Premium</v>
      </c>
      <c r="BX131" s="115" t="str">
        <f t="shared" ref="BX131:BX192" si="131">IF(BY131="S",CONCATENATE(CG131,"-",CF131,"gsm-",TEXT(CC131,"00.00"),"X",TEXT(CD131,"00.00"),"in²-(",TEXT(CA131,"00.00"),"X",TEXT(CB131,"00.00"),"cm²)-",CI131,"kg-",CH131),CONCATENATE(CG131,"-",CF131,"gsm-",TEXT(CD131,"00.00"),"in-(",TEXT(CB131,"00.00"),"cm)-Reel-",CH131))</f>
        <v>Proprint-50gsm-33.07in-(84.00cm)-Reel-Premium</v>
      </c>
      <c r="BY131" s="8" t="s">
        <v>541</v>
      </c>
      <c r="BZ131" s="8" t="s">
        <v>540</v>
      </c>
      <c r="CA131" s="115">
        <f t="shared" si="95"/>
        <v>33.5</v>
      </c>
      <c r="CB131" s="115">
        <f t="shared" si="96"/>
        <v>84</v>
      </c>
      <c r="CC131" s="115">
        <f t="shared" si="97"/>
        <v>13.19</v>
      </c>
      <c r="CD131" s="115">
        <f t="shared" si="98"/>
        <v>33.07</v>
      </c>
      <c r="CE131" s="5" t="s">
        <v>83</v>
      </c>
      <c r="CF131" s="8">
        <f t="shared" si="99"/>
        <v>50</v>
      </c>
      <c r="CG131" s="98" t="str">
        <f t="shared" si="100"/>
        <v>Proprint</v>
      </c>
      <c r="CH131" s="99" t="str">
        <f>VLOOKUP(CG131,PaperMaster!$AA$1:$AB$10,2,FALSE)</f>
        <v>Premium</v>
      </c>
      <c r="CI131" s="115">
        <f t="shared" ref="CI131:CI192" si="132">ROUND(IF(CE131="*15002",ROUND(CC131*CD131*CF131/3100,3)/5,ROUND(CC131*CD131*CF131/3100,3)),3)</f>
        <v>7.0350000000000001</v>
      </c>
      <c r="CJ131" s="115">
        <f t="shared" ref="CJ131:CJ192" si="133">ROUND(50/CI131,0)</f>
        <v>7</v>
      </c>
      <c r="CK131" s="99">
        <v>70</v>
      </c>
      <c r="CL131" s="115" t="s">
        <v>76</v>
      </c>
      <c r="CM131" s="115">
        <v>1.35</v>
      </c>
      <c r="CN131" s="99" t="s">
        <v>576</v>
      </c>
      <c r="CO131" s="116" t="s">
        <v>577</v>
      </c>
      <c r="CP131" s="117" t="s">
        <v>578</v>
      </c>
      <c r="CQ131" s="99" t="s">
        <v>32</v>
      </c>
      <c r="CR131" s="99" t="s">
        <v>32</v>
      </c>
      <c r="CS131" s="99" t="s">
        <v>35</v>
      </c>
      <c r="CT131" s="99" t="s">
        <v>35</v>
      </c>
      <c r="CU131" s="8" t="s">
        <v>73</v>
      </c>
      <c r="CV131" s="8"/>
      <c r="CW131" s="8"/>
      <c r="CX131" s="8" t="str">
        <f t="shared" si="101"/>
        <v>*11100</v>
      </c>
      <c r="CY131" s="8" t="str">
        <f t="shared" si="102"/>
        <v>*06016</v>
      </c>
      <c r="CZ131" s="8" t="str">
        <f>VLOOKUP(BW131,PaperMaster!$AD$2:$BB$200,25,FALSE)</f>
        <v>*00027</v>
      </c>
      <c r="DA131" s="31" t="str">
        <f t="shared" si="103"/>
        <v>*00027</v>
      </c>
      <c r="DB131" s="31" t="str">
        <f t="shared" si="104"/>
        <v>*00013</v>
      </c>
      <c r="DC131" s="119" t="str">
        <f>VLOOKUP(AI131,UFG_Title!$C$3:$AD$49,28,FALSE)</f>
        <v>000268</v>
      </c>
      <c r="DD131" s="119"/>
      <c r="DE131" s="115" t="str">
        <f t="shared" si="105"/>
        <v>Board-250gsm-33.19X26.77in²-(84.30X68.00cm²)-14.331kg-GB</v>
      </c>
      <c r="DF131" s="115" t="str">
        <f t="shared" si="106"/>
        <v>Board-250gsm-33.19X26.77in²-(84.30X68.00cm²)-14.331kg-GB</v>
      </c>
      <c r="DG131" s="8" t="s">
        <v>1128</v>
      </c>
      <c r="DH131" s="8" t="str">
        <f t="shared" si="107"/>
        <v>B</v>
      </c>
      <c r="DI131" s="115">
        <f t="shared" si="108"/>
        <v>84.3</v>
      </c>
      <c r="DJ131" s="115">
        <f t="shared" si="109"/>
        <v>68</v>
      </c>
      <c r="DK131" s="115">
        <f t="shared" si="110"/>
        <v>33.19</v>
      </c>
      <c r="DL131" s="115">
        <f t="shared" si="111"/>
        <v>26.77</v>
      </c>
      <c r="DM131" s="5" t="s">
        <v>58</v>
      </c>
      <c r="DN131" s="8">
        <f t="shared" si="112"/>
        <v>250</v>
      </c>
      <c r="DO131" s="134" t="str">
        <f t="shared" si="113"/>
        <v>Board</v>
      </c>
      <c r="DP131" s="99" t="str">
        <f t="shared" si="114"/>
        <v>GB</v>
      </c>
      <c r="DQ131" s="115">
        <f t="shared" si="115"/>
        <v>14.331</v>
      </c>
      <c r="DR131" s="115">
        <f t="shared" si="116"/>
        <v>3</v>
      </c>
      <c r="DS131" s="99">
        <v>70</v>
      </c>
      <c r="DT131" s="115" t="s">
        <v>76</v>
      </c>
      <c r="DU131" s="115">
        <v>1.35</v>
      </c>
      <c r="DV131" s="99" t="s">
        <v>576</v>
      </c>
      <c r="DW131" s="116" t="s">
        <v>577</v>
      </c>
      <c r="DX131" s="117" t="s">
        <v>578</v>
      </c>
      <c r="DY131" s="99" t="s">
        <v>32</v>
      </c>
      <c r="DZ131" s="99" t="s">
        <v>32</v>
      </c>
      <c r="EA131" s="99" t="s">
        <v>35</v>
      </c>
      <c r="EB131" s="99" t="s">
        <v>35</v>
      </c>
      <c r="EC131" t="str">
        <f>VLOOKUP(DE131,PaperMaster!$BH$3:$CF$30,25,FALSE)</f>
        <v>*00013</v>
      </c>
      <c r="ED131" s="13" t="str">
        <f>VLOOKUP($AP131,[1]Item!$AL$2:$BX$192,ED$1,FALSE)</f>
        <v>Classic</v>
      </c>
      <c r="EE131">
        <f t="shared" si="117"/>
        <v>57</v>
      </c>
    </row>
    <row r="132" spans="1:135" x14ac:dyDescent="0.25">
      <c r="A132" s="83">
        <f t="shared" si="124"/>
        <v>130</v>
      </c>
      <c r="B132" s="76" t="s">
        <v>773</v>
      </c>
      <c r="C132" s="8" t="str">
        <f t="shared" ref="C132:C192" si="134">N132</f>
        <v>Writer Convent Small Classic Mrp 10 [English]-56 page</v>
      </c>
      <c r="D132" s="8" t="str">
        <f t="shared" ref="D132:D192" si="135">C132</f>
        <v>Writer Convent Small Classic Mrp 10 [English]-56 page</v>
      </c>
      <c r="E132" s="8" t="str">
        <f>VLOOKUP(AS132,DefaltMaster!$U$1:$AB$14,8,FALSE)</f>
        <v>*11100</v>
      </c>
      <c r="F132" s="8" t="str">
        <f>VLOOKUP(AX132,DefaltMaster!$H$1:$J$26,3,FALSE)</f>
        <v>*06016</v>
      </c>
      <c r="G132" s="110">
        <v>0</v>
      </c>
      <c r="H132" s="8">
        <v>0</v>
      </c>
      <c r="I132" s="8">
        <v>1130</v>
      </c>
      <c r="J132" s="8"/>
      <c r="K132" s="8" t="str">
        <f>VLOOKUP(AW132,DefaltMaster!$M$1:$N$60,2,FALSE)</f>
        <v>*05029</v>
      </c>
      <c r="L132" s="5" t="s">
        <v>522</v>
      </c>
      <c r="M132" s="8"/>
      <c r="N132" s="111" t="str">
        <f t="shared" ref="N132:N192" si="136">AP132&amp;" ["&amp;AW132&amp;"]"&amp;"-"&amp;AT132&amp;" page"</f>
        <v>Writer Convent Small Classic Mrp 10 [English]-56 page</v>
      </c>
      <c r="O132" s="111" t="s">
        <v>33</v>
      </c>
      <c r="P132" s="8"/>
      <c r="Q132" s="8" t="s">
        <v>32</v>
      </c>
      <c r="R132" s="8" t="s">
        <v>32</v>
      </c>
      <c r="S132" s="8" t="s">
        <v>32</v>
      </c>
      <c r="T132" s="8" t="s">
        <v>32</v>
      </c>
      <c r="U132" s="8" t="s">
        <v>32</v>
      </c>
      <c r="V132" s="8" t="s">
        <v>32</v>
      </c>
      <c r="W132" s="8" t="s">
        <v>34</v>
      </c>
      <c r="X132" s="76" t="s">
        <v>577</v>
      </c>
      <c r="Y132" s="112" t="s">
        <v>578</v>
      </c>
      <c r="Z132" s="8" t="s">
        <v>32</v>
      </c>
      <c r="AA132" s="8" t="s">
        <v>32</v>
      </c>
      <c r="AB132" s="8" t="s">
        <v>35</v>
      </c>
      <c r="AC132" s="8" t="s">
        <v>35</v>
      </c>
      <c r="AD132" s="113" t="str">
        <f t="shared" ref="AD132:AD192" si="137">B132</f>
        <v>000130</v>
      </c>
      <c r="AE132" s="113"/>
      <c r="AF132" s="106" t="str">
        <f t="shared" ref="AF132:AF192" si="138">$BS132</f>
        <v>Rulling-English-[165 x 210]</v>
      </c>
      <c r="AG132" s="106" t="str">
        <f>VLOOKUP(AF132,UFG_Rulling!$C$1:$AD$38,28,FALSE)</f>
        <v>000193</v>
      </c>
      <c r="AH132" s="128" t="str">
        <f t="shared" si="125"/>
        <v>3.500</v>
      </c>
      <c r="AI132" s="114" t="str">
        <f t="shared" si="126"/>
        <v>Writer Convent Small Classic Mrp 10/15/20 [Title]</v>
      </c>
      <c r="AJ132" s="114" t="str">
        <f>VLOOKUP(AI132,UFG_Title!$C$1:$AD$49,28,FALSE)</f>
        <v>000268</v>
      </c>
      <c r="AK132" s="107" t="str">
        <f t="shared" si="127"/>
        <v>0.125</v>
      </c>
      <c r="AL132" s="122" t="str">
        <f t="shared" si="118"/>
        <v/>
      </c>
      <c r="AM132" s="122" t="str">
        <f>IF(AV132&lt;&gt;"",VLOOKUP(AL132,UFG_Index!$C$1:$AD$17,28,FALSE),"")</f>
        <v/>
      </c>
      <c r="AN132" s="123" t="str">
        <f t="shared" si="128"/>
        <v>0.000</v>
      </c>
      <c r="AO132" s="129" t="str">
        <f t="shared" si="129"/>
        <v>0.000</v>
      </c>
      <c r="AP132" s="14" t="s">
        <v>1181</v>
      </c>
      <c r="AQ132" s="14" t="s">
        <v>1238</v>
      </c>
      <c r="AR132" s="13">
        <v>1000</v>
      </c>
      <c r="AS132" s="21" t="s">
        <v>441</v>
      </c>
      <c r="AT132" s="13">
        <v>56</v>
      </c>
      <c r="AU132" s="13"/>
      <c r="AV132" s="13"/>
      <c r="AW132" s="22" t="s">
        <v>493</v>
      </c>
      <c r="AX132" s="22" t="s">
        <v>470</v>
      </c>
      <c r="AY132" s="13"/>
      <c r="AZ132" s="13">
        <v>100</v>
      </c>
      <c r="BA132" s="13" t="s">
        <v>1248</v>
      </c>
      <c r="BB132" s="21" t="s">
        <v>479</v>
      </c>
      <c r="BC132" s="13" t="s">
        <v>1249</v>
      </c>
      <c r="BD132" s="13">
        <v>250</v>
      </c>
      <c r="BE132" s="14" t="s">
        <v>496</v>
      </c>
      <c r="BF132" s="14">
        <v>8</v>
      </c>
      <c r="BG132" s="15">
        <f>IF(BD132=0,0,AR132/BF132)</f>
        <v>125</v>
      </c>
      <c r="BH132" s="23">
        <f t="shared" si="6"/>
        <v>1.7913749999999999E-2</v>
      </c>
      <c r="BI132" s="13" t="s">
        <v>481</v>
      </c>
      <c r="BJ132" s="139">
        <v>50</v>
      </c>
      <c r="BK132" s="138">
        <v>84</v>
      </c>
      <c r="BL132" s="13">
        <v>33.5</v>
      </c>
      <c r="BM132" s="21">
        <v>16</v>
      </c>
      <c r="BN132" s="16">
        <f t="shared" si="7"/>
        <v>3.5</v>
      </c>
      <c r="BO132" s="16">
        <f t="shared" si="8"/>
        <v>4.9244999999999997E-2</v>
      </c>
      <c r="BP132" s="17">
        <f t="shared" si="28"/>
        <v>3500</v>
      </c>
      <c r="BQ132" s="13" t="str">
        <f>VLOOKUP($AP132,[1]Item!$AL$2:$BX$192,BQ$1,FALSE)</f>
        <v>Writer Convent Small Classic Mrp 10/15/20</v>
      </c>
      <c r="BR132" s="8" t="str">
        <f t="shared" ref="BR132:BR192" si="139">TEXT(BK132,"00.00")&amp;"X"&amp;TEXT(BL132,"00.00")</f>
        <v>84.00X33.50</v>
      </c>
      <c r="BS132" s="8" t="str">
        <f t="shared" ref="BS132:BS192" si="140">"Rulling-"&amp;AW132&amp;"-["&amp;AS132&amp;"]"</f>
        <v>Rulling-English-[165 x 210]</v>
      </c>
      <c r="BT132" s="8" t="str">
        <f t="shared" ref="BT132:BT192" si="141">AV132&amp;"-["&amp;AS132&amp;"]"</f>
        <v>-[165 x 210]</v>
      </c>
      <c r="BU132" s="76" t="s">
        <v>773</v>
      </c>
      <c r="BV132" s="109">
        <f t="shared" ref="BV132:BV192" si="142">AU132/BM132</f>
        <v>0</v>
      </c>
      <c r="BW132" s="115" t="str">
        <f t="shared" si="130"/>
        <v>Proprint-50gsm-33.07in-(84.00cm)-Reel-Premium</v>
      </c>
      <c r="BX132" s="115" t="str">
        <f t="shared" si="131"/>
        <v>Proprint-50gsm-33.07in-(84.00cm)-Reel-Premium</v>
      </c>
      <c r="BY132" s="8" t="s">
        <v>541</v>
      </c>
      <c r="BZ132" s="8" t="s">
        <v>540</v>
      </c>
      <c r="CA132" s="115">
        <f t="shared" ref="CA132:CA192" si="143">BL132</f>
        <v>33.5</v>
      </c>
      <c r="CB132" s="115">
        <f t="shared" ref="CB132:CB192" si="144">BK132</f>
        <v>84</v>
      </c>
      <c r="CC132" s="115">
        <f t="shared" ref="CC132:CC192" si="145">ROUND(CA132/2.54,2)</f>
        <v>13.19</v>
      </c>
      <c r="CD132" s="115">
        <f t="shared" ref="CD132:CD192" si="146">ROUND(CB132/2.54,2)</f>
        <v>33.07</v>
      </c>
      <c r="CE132" s="5" t="s">
        <v>83</v>
      </c>
      <c r="CF132" s="8">
        <f t="shared" ref="CF132:CF192" si="147">BJ132</f>
        <v>50</v>
      </c>
      <c r="CG132" s="98" t="str">
        <f t="shared" ref="CG132:CG192" si="148">BI132</f>
        <v>Proprint</v>
      </c>
      <c r="CH132" s="99" t="str">
        <f>VLOOKUP(CG132,PaperMaster!$AA$1:$AB$10,2,FALSE)</f>
        <v>Premium</v>
      </c>
      <c r="CI132" s="115">
        <f t="shared" si="132"/>
        <v>7.0350000000000001</v>
      </c>
      <c r="CJ132" s="115">
        <f t="shared" si="133"/>
        <v>7</v>
      </c>
      <c r="CK132" s="99">
        <v>70</v>
      </c>
      <c r="CL132" s="115" t="s">
        <v>76</v>
      </c>
      <c r="CM132" s="115">
        <v>1.35</v>
      </c>
      <c r="CN132" s="99" t="s">
        <v>576</v>
      </c>
      <c r="CO132" s="116" t="s">
        <v>577</v>
      </c>
      <c r="CP132" s="117" t="s">
        <v>578</v>
      </c>
      <c r="CQ132" s="99" t="s">
        <v>32</v>
      </c>
      <c r="CR132" s="99" t="s">
        <v>32</v>
      </c>
      <c r="CS132" s="99" t="s">
        <v>35</v>
      </c>
      <c r="CT132" s="99" t="s">
        <v>35</v>
      </c>
      <c r="CU132" s="8" t="s">
        <v>73</v>
      </c>
      <c r="CV132" s="8"/>
      <c r="CW132" s="8"/>
      <c r="CX132" s="8" t="str">
        <f t="shared" ref="CX132:CX192" si="149">E132</f>
        <v>*11100</v>
      </c>
      <c r="CY132" s="8" t="str">
        <f t="shared" ref="CY132:CY192" si="150">F132</f>
        <v>*06016</v>
      </c>
      <c r="CZ132" s="8" t="str">
        <f>VLOOKUP(BW132,PaperMaster!$AD$2:$BB$200,25,FALSE)</f>
        <v>*00027</v>
      </c>
      <c r="DA132" s="31" t="str">
        <f t="shared" ref="DA132:DA192" si="151">CZ132</f>
        <v>*00027</v>
      </c>
      <c r="DB132" s="31" t="str">
        <f t="shared" ref="DB132:DB192" si="152">EC132</f>
        <v>*00013</v>
      </c>
      <c r="DC132" s="119" t="str">
        <f>VLOOKUP(AI132,UFG_Title!$C$3:$AD$49,28,FALSE)</f>
        <v>000268</v>
      </c>
      <c r="DD132" s="119"/>
      <c r="DE132" s="115" t="str">
        <f t="shared" ref="DE132:DE192" si="153">IF(DG132="S",CONCATENATE(DO132,"-",DN132,"gsm-",TEXT(DK132,"00.00"),"X",TEXT(DL132,"00.00"),"in²-(",TEXT(DI132,"00.00"),"X",TEXT(DJ132,"00.00"),"cm²)-",DQ132,"kg-",DP132),CONCATENATE(DO132,"-",DN132,"gsm-",TEXT(DL132,"00.00"),"in-(",TEXT(DJ132,"00.00"),"cm)-Reel-",DP132))</f>
        <v>Board-250gsm-33.19X26.77in²-(84.30X68.00cm²)-14.331kg-GB</v>
      </c>
      <c r="DF132" s="115" t="str">
        <f t="shared" ref="DF132:DF192" si="154">IF(DG132="S",CONCATENATE(DO132,"-",DN132,"gsm-",TEXT(DK132,"00.00"),"X",TEXT(DL132,"00.00"),"in²-(",TEXT(DI132,"00.00"),"X",TEXT(DJ132,"00.00"),"cm²)-",DQ132,"kg-",DP132),CONCATENATE(DO132,"-",DN132,"gsm-",TEXT(DL132,"00.00"),"in-(",TEXT(DJ132,"00.00"),"cm)-Reel-",DP132))</f>
        <v>Board-250gsm-33.19X26.77in²-(84.30X68.00cm²)-14.331kg-GB</v>
      </c>
      <c r="DG132" s="8" t="s">
        <v>1128</v>
      </c>
      <c r="DH132" s="8" t="str">
        <f t="shared" ref="DH132:DH192" si="155">IF(DO132="Board","B","P")</f>
        <v>B</v>
      </c>
      <c r="DI132" s="115">
        <f t="shared" ref="DI132:DI192" si="156">LEFT(BE132,3)/10</f>
        <v>84.3</v>
      </c>
      <c r="DJ132" s="115">
        <f t="shared" ref="DJ132:DJ192" si="157">RIGHT(BE132,3)/10</f>
        <v>68</v>
      </c>
      <c r="DK132" s="115">
        <f t="shared" ref="DK132:DK192" si="158">ROUND(DI132/2.54,2)</f>
        <v>33.19</v>
      </c>
      <c r="DL132" s="115">
        <f t="shared" ref="DL132:DL192" si="159">ROUND(DJ132/2.54,2)</f>
        <v>26.77</v>
      </c>
      <c r="DM132" s="5" t="s">
        <v>58</v>
      </c>
      <c r="DN132" s="8">
        <f t="shared" ref="DN132:DN192" si="160">BD132</f>
        <v>250</v>
      </c>
      <c r="DO132" s="134" t="str">
        <f t="shared" ref="DO132:DO192" si="161">IF(BC132="Cromo","Paper","Board")</f>
        <v>Board</v>
      </c>
      <c r="DP132" s="99" t="str">
        <f t="shared" ref="DP132:DP192" si="162">BC132</f>
        <v>GB</v>
      </c>
      <c r="DQ132" s="115">
        <f t="shared" ref="DQ132:DQ192" si="163">ROUND(IF(DM132="*15002",ROUND(DK132*DL132*DN132/3100,3)/5,ROUND(DK132*DL132*DN132/3100,3)),3)</f>
        <v>14.331</v>
      </c>
      <c r="DR132" s="115">
        <f t="shared" ref="DR132:DR192" si="164">ROUND(50/DQ132,0)</f>
        <v>3</v>
      </c>
      <c r="DS132" s="99">
        <v>70</v>
      </c>
      <c r="DT132" s="115" t="s">
        <v>76</v>
      </c>
      <c r="DU132" s="115">
        <v>1.35</v>
      </c>
      <c r="DV132" s="99" t="s">
        <v>576</v>
      </c>
      <c r="DW132" s="116" t="s">
        <v>577</v>
      </c>
      <c r="DX132" s="117" t="s">
        <v>578</v>
      </c>
      <c r="DY132" s="99" t="s">
        <v>32</v>
      </c>
      <c r="DZ132" s="99" t="s">
        <v>32</v>
      </c>
      <c r="EA132" s="99" t="s">
        <v>35</v>
      </c>
      <c r="EB132" s="99" t="s">
        <v>35</v>
      </c>
      <c r="EC132" t="str">
        <f>VLOOKUP(DE132,PaperMaster!$BH$3:$CF$30,25,FALSE)</f>
        <v>*00013</v>
      </c>
      <c r="ED132" s="13" t="str">
        <f>VLOOKUP($AP132,[1]Item!$AL$2:$BX$192,ED$1,FALSE)</f>
        <v>Classic</v>
      </c>
      <c r="EE132">
        <f t="shared" ref="EE132:EE192" si="165">LEN(C132)</f>
        <v>53</v>
      </c>
    </row>
    <row r="133" spans="1:135" x14ac:dyDescent="0.25">
      <c r="A133" s="83">
        <f t="shared" si="124"/>
        <v>131</v>
      </c>
      <c r="B133" s="76" t="s">
        <v>774</v>
      </c>
      <c r="C133" s="8" t="str">
        <f t="shared" si="134"/>
        <v>Writer Convent Small Classic Mrp 10 [12 mm Squire ( Medium)]</v>
      </c>
      <c r="D133" s="8" t="str">
        <f t="shared" si="135"/>
        <v>Writer Convent Small Classic Mrp 10 [12 mm Squire ( Medium)]</v>
      </c>
      <c r="E133" s="8" t="str">
        <f>VLOOKUP(AS133,DefaltMaster!$U$1:$AB$14,8,FALSE)</f>
        <v>*11100</v>
      </c>
      <c r="F133" s="8" t="str">
        <f>VLOOKUP(AX133,DefaltMaster!$H$1:$J$26,3,FALSE)</f>
        <v>*06016</v>
      </c>
      <c r="G133" s="110">
        <v>0</v>
      </c>
      <c r="H133" s="8">
        <v>0</v>
      </c>
      <c r="I133" s="8">
        <v>1131</v>
      </c>
      <c r="J133" s="8"/>
      <c r="K133" s="8" t="str">
        <f>VLOOKUP(AW133,DefaltMaster!$M$1:$N$60,2,FALSE)</f>
        <v>*05045</v>
      </c>
      <c r="L133" s="5" t="s">
        <v>522</v>
      </c>
      <c r="M133" s="8"/>
      <c r="N133" s="111" t="str">
        <f>AP133&amp;" ["&amp;AW133&amp;"]"</f>
        <v>Writer Convent Small Classic Mrp 10 [12 mm Squire ( Medium)]</v>
      </c>
      <c r="O133" s="111" t="s">
        <v>33</v>
      </c>
      <c r="P133" s="8"/>
      <c r="Q133" s="8" t="s">
        <v>32</v>
      </c>
      <c r="R133" s="8" t="s">
        <v>32</v>
      </c>
      <c r="S133" s="8" t="s">
        <v>32</v>
      </c>
      <c r="T133" s="8" t="s">
        <v>32</v>
      </c>
      <c r="U133" s="8" t="s">
        <v>32</v>
      </c>
      <c r="V133" s="8" t="s">
        <v>32</v>
      </c>
      <c r="W133" s="8" t="s">
        <v>34</v>
      </c>
      <c r="X133" s="76" t="s">
        <v>577</v>
      </c>
      <c r="Y133" s="112" t="s">
        <v>578</v>
      </c>
      <c r="Z133" s="8" t="s">
        <v>32</v>
      </c>
      <c r="AA133" s="8" t="s">
        <v>32</v>
      </c>
      <c r="AB133" s="8" t="s">
        <v>35</v>
      </c>
      <c r="AC133" s="8" t="s">
        <v>35</v>
      </c>
      <c r="AD133" s="113" t="str">
        <f t="shared" si="137"/>
        <v>000131</v>
      </c>
      <c r="AE133" s="113"/>
      <c r="AF133" s="106" t="str">
        <f t="shared" si="138"/>
        <v>Rulling-12 mm Squire ( Medium)-[165 x 210]</v>
      </c>
      <c r="AG133" s="106" t="str">
        <f>VLOOKUP(AF133,UFG_Rulling!$C$1:$AD$38,28,FALSE)</f>
        <v>000224</v>
      </c>
      <c r="AH133" s="128" t="str">
        <f t="shared" si="125"/>
        <v>3.500</v>
      </c>
      <c r="AI133" s="114" t="str">
        <f t="shared" si="126"/>
        <v>Writer Convent Small Classic Mrp 10/15/20 [Title]</v>
      </c>
      <c r="AJ133" s="114" t="str">
        <f>VLOOKUP(AI133,UFG_Title!$C$1:$AD$49,28,FALSE)</f>
        <v>000268</v>
      </c>
      <c r="AK133" s="107" t="str">
        <f t="shared" si="127"/>
        <v>0.125</v>
      </c>
      <c r="AL133" s="122" t="str">
        <f t="shared" si="118"/>
        <v>Index-[165 x 210]</v>
      </c>
      <c r="AM133" s="122" t="str">
        <f>IF(AV133&lt;&gt;"",VLOOKUP(AL133,UFG_Index!$C$1:$AD$17,28,FALSE),"")</f>
        <v>000237</v>
      </c>
      <c r="AN133" s="123" t="str">
        <f t="shared" si="128"/>
        <v>0.250</v>
      </c>
      <c r="AO133" s="129" t="str">
        <f t="shared" si="129"/>
        <v>0.250</v>
      </c>
      <c r="AP133" s="14" t="s">
        <v>1181</v>
      </c>
      <c r="AQ133" s="14" t="s">
        <v>1238</v>
      </c>
      <c r="AR133" s="13">
        <v>1000</v>
      </c>
      <c r="AS133" s="21" t="s">
        <v>441</v>
      </c>
      <c r="AT133" s="13">
        <v>56</v>
      </c>
      <c r="AU133" s="13">
        <v>4</v>
      </c>
      <c r="AV133" s="13" t="s">
        <v>450</v>
      </c>
      <c r="AW133" s="22" t="s">
        <v>1198</v>
      </c>
      <c r="AX133" s="22" t="s">
        <v>470</v>
      </c>
      <c r="AY133" s="13"/>
      <c r="AZ133" s="13">
        <v>100</v>
      </c>
      <c r="BA133" s="13" t="s">
        <v>1248</v>
      </c>
      <c r="BB133" s="21" t="s">
        <v>479</v>
      </c>
      <c r="BC133" s="13" t="s">
        <v>1249</v>
      </c>
      <c r="BD133" s="13">
        <v>250</v>
      </c>
      <c r="BE133" s="14" t="s">
        <v>496</v>
      </c>
      <c r="BF133" s="14">
        <v>8</v>
      </c>
      <c r="BG133" s="15">
        <f>IF(BD133=0,0,AR133/BF133)</f>
        <v>125</v>
      </c>
      <c r="BH133" s="23">
        <f t="shared" si="6"/>
        <v>1.7913749999999999E-2</v>
      </c>
      <c r="BI133" s="13" t="s">
        <v>481</v>
      </c>
      <c r="BJ133" s="139">
        <v>50</v>
      </c>
      <c r="BK133" s="138">
        <v>84</v>
      </c>
      <c r="BL133" s="13">
        <v>33.5</v>
      </c>
      <c r="BM133" s="21">
        <v>16</v>
      </c>
      <c r="BN133" s="16">
        <f t="shared" si="7"/>
        <v>3.5</v>
      </c>
      <c r="BO133" s="16">
        <f t="shared" si="8"/>
        <v>4.9244999999999997E-2</v>
      </c>
      <c r="BP133" s="17">
        <f t="shared" si="28"/>
        <v>3750</v>
      </c>
      <c r="BQ133" s="13" t="str">
        <f>VLOOKUP($AP133,[1]Item!$AL$2:$BX$192,BQ$1,FALSE)</f>
        <v>Writer Convent Small Classic Mrp 10/15/20</v>
      </c>
      <c r="BR133" s="8" t="str">
        <f t="shared" si="139"/>
        <v>84.00X33.50</v>
      </c>
      <c r="BS133" s="8" t="str">
        <f t="shared" si="140"/>
        <v>Rulling-12 mm Squire ( Medium)-[165 x 210]</v>
      </c>
      <c r="BT133" s="8" t="str">
        <f t="shared" si="141"/>
        <v>Index-[165 x 210]</v>
      </c>
      <c r="BU133" s="76" t="s">
        <v>774</v>
      </c>
      <c r="BV133" s="109">
        <f t="shared" si="142"/>
        <v>0.25</v>
      </c>
      <c r="BW133" s="115" t="str">
        <f t="shared" si="130"/>
        <v>Proprint-50gsm-33.07in-(84.00cm)-Reel-Premium</v>
      </c>
      <c r="BX133" s="115" t="str">
        <f t="shared" si="131"/>
        <v>Proprint-50gsm-33.07in-(84.00cm)-Reel-Premium</v>
      </c>
      <c r="BY133" s="8" t="s">
        <v>541</v>
      </c>
      <c r="BZ133" s="8" t="s">
        <v>540</v>
      </c>
      <c r="CA133" s="115">
        <f t="shared" si="143"/>
        <v>33.5</v>
      </c>
      <c r="CB133" s="115">
        <f t="shared" si="144"/>
        <v>84</v>
      </c>
      <c r="CC133" s="115">
        <f t="shared" si="145"/>
        <v>13.19</v>
      </c>
      <c r="CD133" s="115">
        <f t="shared" si="146"/>
        <v>33.07</v>
      </c>
      <c r="CE133" s="5" t="s">
        <v>83</v>
      </c>
      <c r="CF133" s="8">
        <f t="shared" si="147"/>
        <v>50</v>
      </c>
      <c r="CG133" s="98" t="str">
        <f t="shared" si="148"/>
        <v>Proprint</v>
      </c>
      <c r="CH133" s="99" t="str">
        <f>VLOOKUP(CG133,PaperMaster!$AA$1:$AB$10,2,FALSE)</f>
        <v>Premium</v>
      </c>
      <c r="CI133" s="115">
        <f t="shared" si="132"/>
        <v>7.0350000000000001</v>
      </c>
      <c r="CJ133" s="115">
        <f t="shared" si="133"/>
        <v>7</v>
      </c>
      <c r="CK133" s="99">
        <v>70</v>
      </c>
      <c r="CL133" s="115" t="s">
        <v>76</v>
      </c>
      <c r="CM133" s="115">
        <v>1.35</v>
      </c>
      <c r="CN133" s="99" t="s">
        <v>576</v>
      </c>
      <c r="CO133" s="116" t="s">
        <v>577</v>
      </c>
      <c r="CP133" s="117" t="s">
        <v>578</v>
      </c>
      <c r="CQ133" s="99" t="s">
        <v>32</v>
      </c>
      <c r="CR133" s="99" t="s">
        <v>32</v>
      </c>
      <c r="CS133" s="99" t="s">
        <v>35</v>
      </c>
      <c r="CT133" s="99" t="s">
        <v>35</v>
      </c>
      <c r="CU133" s="8" t="s">
        <v>73</v>
      </c>
      <c r="CV133" s="8"/>
      <c r="CW133" s="8"/>
      <c r="CX133" s="8" t="str">
        <f t="shared" si="149"/>
        <v>*11100</v>
      </c>
      <c r="CY133" s="8" t="str">
        <f t="shared" si="150"/>
        <v>*06016</v>
      </c>
      <c r="CZ133" s="8" t="str">
        <f>VLOOKUP(BW133,PaperMaster!$AD$2:$BB$200,25,FALSE)</f>
        <v>*00027</v>
      </c>
      <c r="DA133" s="31" t="str">
        <f t="shared" si="151"/>
        <v>*00027</v>
      </c>
      <c r="DB133" s="31" t="str">
        <f t="shared" si="152"/>
        <v>*00013</v>
      </c>
      <c r="DC133" s="119" t="str">
        <f>VLOOKUP(AI133,UFG_Title!$C$3:$AD$49,28,FALSE)</f>
        <v>000268</v>
      </c>
      <c r="DD133" s="119"/>
      <c r="DE133" s="115" t="str">
        <f t="shared" si="153"/>
        <v>Board-250gsm-33.19X26.77in²-(84.30X68.00cm²)-14.331kg-GB</v>
      </c>
      <c r="DF133" s="115" t="str">
        <f t="shared" si="154"/>
        <v>Board-250gsm-33.19X26.77in²-(84.30X68.00cm²)-14.331kg-GB</v>
      </c>
      <c r="DG133" s="8" t="s">
        <v>1128</v>
      </c>
      <c r="DH133" s="8" t="str">
        <f t="shared" si="155"/>
        <v>B</v>
      </c>
      <c r="DI133" s="115">
        <f t="shared" si="156"/>
        <v>84.3</v>
      </c>
      <c r="DJ133" s="115">
        <f t="shared" si="157"/>
        <v>68</v>
      </c>
      <c r="DK133" s="115">
        <f t="shared" si="158"/>
        <v>33.19</v>
      </c>
      <c r="DL133" s="115">
        <f t="shared" si="159"/>
        <v>26.77</v>
      </c>
      <c r="DM133" s="5" t="s">
        <v>58</v>
      </c>
      <c r="DN133" s="8">
        <f t="shared" si="160"/>
        <v>250</v>
      </c>
      <c r="DO133" s="134" t="str">
        <f t="shared" si="161"/>
        <v>Board</v>
      </c>
      <c r="DP133" s="99" t="str">
        <f t="shared" si="162"/>
        <v>GB</v>
      </c>
      <c r="DQ133" s="115">
        <f t="shared" si="163"/>
        <v>14.331</v>
      </c>
      <c r="DR133" s="115">
        <f t="shared" si="164"/>
        <v>3</v>
      </c>
      <c r="DS133" s="99">
        <v>70</v>
      </c>
      <c r="DT133" s="115" t="s">
        <v>76</v>
      </c>
      <c r="DU133" s="115">
        <v>1.35</v>
      </c>
      <c r="DV133" s="99" t="s">
        <v>576</v>
      </c>
      <c r="DW133" s="116" t="s">
        <v>577</v>
      </c>
      <c r="DX133" s="117" t="s">
        <v>578</v>
      </c>
      <c r="DY133" s="99" t="s">
        <v>32</v>
      </c>
      <c r="DZ133" s="99" t="s">
        <v>32</v>
      </c>
      <c r="EA133" s="99" t="s">
        <v>35</v>
      </c>
      <c r="EB133" s="99" t="s">
        <v>35</v>
      </c>
      <c r="EC133" t="str">
        <f>VLOOKUP(DE133,PaperMaster!$BH$3:$CF$30,25,FALSE)</f>
        <v>*00013</v>
      </c>
      <c r="ED133" s="13" t="str">
        <f>VLOOKUP($AP133,[1]Item!$AL$2:$BX$192,ED$1,FALSE)</f>
        <v>Classic</v>
      </c>
      <c r="EE133">
        <f t="shared" si="165"/>
        <v>60</v>
      </c>
    </row>
    <row r="134" spans="1:135" x14ac:dyDescent="0.25">
      <c r="A134" s="83">
        <f t="shared" si="124"/>
        <v>132</v>
      </c>
      <c r="B134" s="76" t="s">
        <v>775</v>
      </c>
      <c r="C134" s="8" t="str">
        <f t="shared" si="134"/>
        <v>Writer Convent Big Classic Mrp 12 [Single line]-48 page</v>
      </c>
      <c r="D134" s="8" t="str">
        <f t="shared" si="135"/>
        <v>Writer Convent Big Classic Mrp 12 [Single line]-48 page</v>
      </c>
      <c r="E134" s="8" t="str">
        <f>VLOOKUP(AS134,DefaltMaster!$U$1:$AB$14,8,FALSE)</f>
        <v>*11102</v>
      </c>
      <c r="F134" s="8" t="str">
        <f>VLOOKUP(AX134,DefaltMaster!$H$1:$J$26,3,FALSE)</f>
        <v>*06016</v>
      </c>
      <c r="G134" s="110">
        <v>0</v>
      </c>
      <c r="H134" s="8">
        <v>0</v>
      </c>
      <c r="I134" s="8">
        <v>1132</v>
      </c>
      <c r="J134" s="8"/>
      <c r="K134" s="8" t="str">
        <f>VLOOKUP(AW134,DefaltMaster!$M$1:$N$60,2,FALSE)</f>
        <v>*05035</v>
      </c>
      <c r="L134" s="5" t="s">
        <v>522</v>
      </c>
      <c r="M134" s="8"/>
      <c r="N134" s="111" t="str">
        <f t="shared" si="136"/>
        <v>Writer Convent Big Classic Mrp 12 [Single line]-48 page</v>
      </c>
      <c r="O134" s="111" t="s">
        <v>33</v>
      </c>
      <c r="P134" s="8"/>
      <c r="Q134" s="8" t="s">
        <v>32</v>
      </c>
      <c r="R134" s="8" t="s">
        <v>32</v>
      </c>
      <c r="S134" s="8" t="s">
        <v>32</v>
      </c>
      <c r="T134" s="8" t="s">
        <v>32</v>
      </c>
      <c r="U134" s="8" t="s">
        <v>32</v>
      </c>
      <c r="V134" s="8" t="s">
        <v>32</v>
      </c>
      <c r="W134" s="8" t="s">
        <v>34</v>
      </c>
      <c r="X134" s="76" t="s">
        <v>577</v>
      </c>
      <c r="Y134" s="112" t="s">
        <v>578</v>
      </c>
      <c r="Z134" s="8" t="s">
        <v>32</v>
      </c>
      <c r="AA134" s="8" t="s">
        <v>32</v>
      </c>
      <c r="AB134" s="8" t="s">
        <v>35</v>
      </c>
      <c r="AC134" s="8" t="s">
        <v>35</v>
      </c>
      <c r="AD134" s="113" t="str">
        <f t="shared" si="137"/>
        <v>000132</v>
      </c>
      <c r="AE134" s="113"/>
      <c r="AF134" s="106" t="str">
        <f t="shared" si="138"/>
        <v>Rulling-Single line-[170 x 220]</v>
      </c>
      <c r="AG134" s="106" t="str">
        <f>VLOOKUP(AF134,UFG_Rulling!$C$1:$AD$38,28,FALSE)</f>
        <v>000208</v>
      </c>
      <c r="AH134" s="128" t="str">
        <f t="shared" si="125"/>
        <v>3.000</v>
      </c>
      <c r="AI134" s="114" t="str">
        <f t="shared" si="126"/>
        <v>Writer Convent Big Classic Mrp 12/24/32 [Title]</v>
      </c>
      <c r="AJ134" s="114" t="str">
        <f>VLOOKUP(AI134,UFG_Title!$C$1:$AD$49,28,FALSE)</f>
        <v>000263</v>
      </c>
      <c r="AK134" s="107" t="str">
        <f t="shared" si="127"/>
        <v>0.125</v>
      </c>
      <c r="AL134" s="122" t="str">
        <f t="shared" si="118"/>
        <v>Index-[170 x 220]</v>
      </c>
      <c r="AM134" s="122" t="str">
        <f>IF(AV134&lt;&gt;"",VLOOKUP(AL134,UFG_Index!$C$1:$AD$17,28,FALSE),"")</f>
        <v>000235</v>
      </c>
      <c r="AN134" s="123" t="str">
        <f t="shared" si="128"/>
        <v>0.250</v>
      </c>
      <c r="AO134" s="129" t="str">
        <f t="shared" si="129"/>
        <v>0.250</v>
      </c>
      <c r="AP134" s="14" t="s">
        <v>1182</v>
      </c>
      <c r="AQ134" s="14" t="s">
        <v>1239</v>
      </c>
      <c r="AR134" s="13">
        <v>1000</v>
      </c>
      <c r="AS134" s="21" t="s">
        <v>442</v>
      </c>
      <c r="AT134" s="13">
        <v>48</v>
      </c>
      <c r="AU134" s="13">
        <v>4</v>
      </c>
      <c r="AV134" s="13" t="s">
        <v>450</v>
      </c>
      <c r="AW134" s="22" t="s">
        <v>469</v>
      </c>
      <c r="AX134" s="22" t="s">
        <v>470</v>
      </c>
      <c r="AY134" s="13"/>
      <c r="AZ134" s="13">
        <v>100</v>
      </c>
      <c r="BA134" s="13" t="s">
        <v>1248</v>
      </c>
      <c r="BB134" s="21" t="s">
        <v>479</v>
      </c>
      <c r="BC134" s="13" t="s">
        <v>1249</v>
      </c>
      <c r="BD134" s="13">
        <v>250</v>
      </c>
      <c r="BE134" s="14" t="s">
        <v>497</v>
      </c>
      <c r="BF134" s="14">
        <v>8</v>
      </c>
      <c r="BG134" s="15">
        <f>IF(BD134=0,0,AR134/BF134)</f>
        <v>125</v>
      </c>
      <c r="BH134" s="23">
        <f t="shared" si="6"/>
        <v>1.9743750000000001E-2</v>
      </c>
      <c r="BI134" s="13" t="s">
        <v>481</v>
      </c>
      <c r="BJ134" s="139">
        <v>50</v>
      </c>
      <c r="BK134" s="138">
        <v>89</v>
      </c>
      <c r="BL134" s="13">
        <v>34.5</v>
      </c>
      <c r="BM134" s="21">
        <v>16</v>
      </c>
      <c r="BN134" s="16">
        <f t="shared" si="7"/>
        <v>3</v>
      </c>
      <c r="BO134" s="16">
        <f t="shared" si="8"/>
        <v>4.6057500000000015E-2</v>
      </c>
      <c r="BP134" s="17">
        <f t="shared" si="28"/>
        <v>3250</v>
      </c>
      <c r="BQ134" s="13" t="str">
        <f>VLOOKUP($AP134,[1]Item!$AL$2:$BX$192,BQ$1,FALSE)</f>
        <v>Writer Convent Big Classic Mrp 12/24/32</v>
      </c>
      <c r="BR134" s="8" t="str">
        <f t="shared" si="139"/>
        <v>89.00X34.50</v>
      </c>
      <c r="BS134" s="8" t="str">
        <f t="shared" si="140"/>
        <v>Rulling-Single line-[170 x 220]</v>
      </c>
      <c r="BT134" s="8" t="str">
        <f t="shared" si="141"/>
        <v>Index-[170 x 220]</v>
      </c>
      <c r="BU134" s="76" t="s">
        <v>775</v>
      </c>
      <c r="BV134" s="109">
        <f t="shared" si="142"/>
        <v>0.25</v>
      </c>
      <c r="BW134" s="115" t="str">
        <f t="shared" si="130"/>
        <v>Proprint-50gsm-35.04in-(89.00cm)-Reel-Premium</v>
      </c>
      <c r="BX134" s="115" t="str">
        <f t="shared" si="131"/>
        <v>Proprint-50gsm-35.04in-(89.00cm)-Reel-Premium</v>
      </c>
      <c r="BY134" s="8" t="s">
        <v>541</v>
      </c>
      <c r="BZ134" s="8" t="s">
        <v>540</v>
      </c>
      <c r="CA134" s="115">
        <f t="shared" si="143"/>
        <v>34.5</v>
      </c>
      <c r="CB134" s="115">
        <f t="shared" si="144"/>
        <v>89</v>
      </c>
      <c r="CC134" s="115">
        <f t="shared" si="145"/>
        <v>13.58</v>
      </c>
      <c r="CD134" s="115">
        <f t="shared" si="146"/>
        <v>35.04</v>
      </c>
      <c r="CE134" s="5" t="s">
        <v>83</v>
      </c>
      <c r="CF134" s="8">
        <f t="shared" si="147"/>
        <v>50</v>
      </c>
      <c r="CG134" s="98" t="str">
        <f t="shared" si="148"/>
        <v>Proprint</v>
      </c>
      <c r="CH134" s="99" t="str">
        <f>VLOOKUP(CG134,PaperMaster!$AA$1:$AB$10,2,FALSE)</f>
        <v>Premium</v>
      </c>
      <c r="CI134" s="115">
        <f t="shared" si="132"/>
        <v>7.6749999999999998</v>
      </c>
      <c r="CJ134" s="115">
        <f t="shared" si="133"/>
        <v>7</v>
      </c>
      <c r="CK134" s="99">
        <v>70</v>
      </c>
      <c r="CL134" s="115" t="s">
        <v>76</v>
      </c>
      <c r="CM134" s="115">
        <v>1.35</v>
      </c>
      <c r="CN134" s="99" t="s">
        <v>576</v>
      </c>
      <c r="CO134" s="116" t="s">
        <v>577</v>
      </c>
      <c r="CP134" s="117" t="s">
        <v>578</v>
      </c>
      <c r="CQ134" s="99" t="s">
        <v>32</v>
      </c>
      <c r="CR134" s="99" t="s">
        <v>32</v>
      </c>
      <c r="CS134" s="99" t="s">
        <v>35</v>
      </c>
      <c r="CT134" s="99" t="s">
        <v>35</v>
      </c>
      <c r="CU134" s="8" t="s">
        <v>73</v>
      </c>
      <c r="CV134" s="8"/>
      <c r="CW134" s="8"/>
      <c r="CX134" s="8" t="str">
        <f t="shared" si="149"/>
        <v>*11102</v>
      </c>
      <c r="CY134" s="8" t="str">
        <f t="shared" si="150"/>
        <v>*06016</v>
      </c>
      <c r="CZ134" s="8" t="str">
        <f>VLOOKUP(BW134,PaperMaster!$AD$2:$BB$200,25,FALSE)</f>
        <v>*00028</v>
      </c>
      <c r="DA134" s="31" t="str">
        <f t="shared" si="151"/>
        <v>*00028</v>
      </c>
      <c r="DB134" s="31" t="str">
        <f t="shared" si="152"/>
        <v>*00014</v>
      </c>
      <c r="DC134" s="119" t="str">
        <f>VLOOKUP(AI134,UFG_Title!$C$3:$AD$49,28,FALSE)</f>
        <v>000263</v>
      </c>
      <c r="DD134" s="119"/>
      <c r="DE134" s="115" t="str">
        <f t="shared" si="153"/>
        <v>Board-250gsm-35.43X27.64in²-(90.00X70.20cm²)-15.795kg-GB</v>
      </c>
      <c r="DF134" s="115" t="str">
        <f t="shared" si="154"/>
        <v>Board-250gsm-35.43X27.64in²-(90.00X70.20cm²)-15.795kg-GB</v>
      </c>
      <c r="DG134" s="8" t="s">
        <v>1128</v>
      </c>
      <c r="DH134" s="8" t="str">
        <f t="shared" si="155"/>
        <v>B</v>
      </c>
      <c r="DI134" s="115">
        <f t="shared" si="156"/>
        <v>90</v>
      </c>
      <c r="DJ134" s="115">
        <f t="shared" si="157"/>
        <v>70.2</v>
      </c>
      <c r="DK134" s="115">
        <f t="shared" si="158"/>
        <v>35.43</v>
      </c>
      <c r="DL134" s="115">
        <f t="shared" si="159"/>
        <v>27.64</v>
      </c>
      <c r="DM134" s="5" t="s">
        <v>58</v>
      </c>
      <c r="DN134" s="8">
        <f t="shared" si="160"/>
        <v>250</v>
      </c>
      <c r="DO134" s="134" t="str">
        <f t="shared" si="161"/>
        <v>Board</v>
      </c>
      <c r="DP134" s="99" t="str">
        <f t="shared" si="162"/>
        <v>GB</v>
      </c>
      <c r="DQ134" s="115">
        <f t="shared" si="163"/>
        <v>15.795</v>
      </c>
      <c r="DR134" s="115">
        <f t="shared" si="164"/>
        <v>3</v>
      </c>
      <c r="DS134" s="99">
        <v>70</v>
      </c>
      <c r="DT134" s="115" t="s">
        <v>76</v>
      </c>
      <c r="DU134" s="115">
        <v>1.35</v>
      </c>
      <c r="DV134" s="99" t="s">
        <v>576</v>
      </c>
      <c r="DW134" s="116" t="s">
        <v>577</v>
      </c>
      <c r="DX134" s="117" t="s">
        <v>578</v>
      </c>
      <c r="DY134" s="99" t="s">
        <v>32</v>
      </c>
      <c r="DZ134" s="99" t="s">
        <v>32</v>
      </c>
      <c r="EA134" s="99" t="s">
        <v>35</v>
      </c>
      <c r="EB134" s="99" t="s">
        <v>35</v>
      </c>
      <c r="EC134" t="str">
        <f>VLOOKUP(DE134,PaperMaster!$BH$3:$CF$30,25,FALSE)</f>
        <v>*00014</v>
      </c>
      <c r="ED134" s="13" t="str">
        <f>VLOOKUP($AP134,[1]Item!$AL$2:$BX$192,ED$1,FALSE)</f>
        <v>Classic</v>
      </c>
      <c r="EE134">
        <f t="shared" si="165"/>
        <v>55</v>
      </c>
    </row>
    <row r="135" spans="1:135" x14ac:dyDescent="0.25">
      <c r="A135" s="83">
        <f t="shared" si="124"/>
        <v>133</v>
      </c>
      <c r="B135" s="76" t="s">
        <v>776</v>
      </c>
      <c r="C135" s="8" t="str">
        <f t="shared" si="134"/>
        <v>Writer Convent Big Classic Mrp 12 [English]-48 page</v>
      </c>
      <c r="D135" s="8" t="str">
        <f t="shared" si="135"/>
        <v>Writer Convent Big Classic Mrp 12 [English]-48 page</v>
      </c>
      <c r="E135" s="8" t="str">
        <f>VLOOKUP(AS135,DefaltMaster!$U$1:$AB$14,8,FALSE)</f>
        <v>*11102</v>
      </c>
      <c r="F135" s="8" t="str">
        <f>VLOOKUP(AX135,DefaltMaster!$H$1:$J$26,3,FALSE)</f>
        <v>*06016</v>
      </c>
      <c r="G135" s="110">
        <v>0</v>
      </c>
      <c r="H135" s="8">
        <v>0</v>
      </c>
      <c r="I135" s="8">
        <v>1133</v>
      </c>
      <c r="J135" s="8"/>
      <c r="K135" s="8" t="str">
        <f>VLOOKUP(AW135,DefaltMaster!$M$1:$N$60,2,FALSE)</f>
        <v>*05029</v>
      </c>
      <c r="L135" s="5" t="s">
        <v>522</v>
      </c>
      <c r="M135" s="8"/>
      <c r="N135" s="111" t="str">
        <f t="shared" si="136"/>
        <v>Writer Convent Big Classic Mrp 12 [English]-48 page</v>
      </c>
      <c r="O135" s="111" t="s">
        <v>33</v>
      </c>
      <c r="P135" s="8"/>
      <c r="Q135" s="8" t="s">
        <v>32</v>
      </c>
      <c r="R135" s="8" t="s">
        <v>32</v>
      </c>
      <c r="S135" s="8" t="s">
        <v>32</v>
      </c>
      <c r="T135" s="8" t="s">
        <v>32</v>
      </c>
      <c r="U135" s="8" t="s">
        <v>32</v>
      </c>
      <c r="V135" s="8" t="s">
        <v>32</v>
      </c>
      <c r="W135" s="8" t="s">
        <v>34</v>
      </c>
      <c r="X135" s="76" t="s">
        <v>577</v>
      </c>
      <c r="Y135" s="112" t="s">
        <v>578</v>
      </c>
      <c r="Z135" s="8" t="s">
        <v>32</v>
      </c>
      <c r="AA135" s="8" t="s">
        <v>32</v>
      </c>
      <c r="AB135" s="8" t="s">
        <v>35</v>
      </c>
      <c r="AC135" s="8" t="s">
        <v>35</v>
      </c>
      <c r="AD135" s="113" t="str">
        <f t="shared" si="137"/>
        <v>000133</v>
      </c>
      <c r="AE135" s="113"/>
      <c r="AF135" s="106" t="str">
        <f t="shared" si="138"/>
        <v>Rulling-English-[170 x 220]</v>
      </c>
      <c r="AG135" s="106" t="str">
        <f>VLOOKUP(AF135,UFG_Rulling!$C$1:$AD$38,28,FALSE)</f>
        <v>000194</v>
      </c>
      <c r="AH135" s="128" t="str">
        <f t="shared" si="125"/>
        <v>3.000</v>
      </c>
      <c r="AI135" s="114" t="str">
        <f t="shared" si="126"/>
        <v>Writer Convent Big Classic Mrp 12/24/32 [Title]</v>
      </c>
      <c r="AJ135" s="114" t="str">
        <f>VLOOKUP(AI135,UFG_Title!$C$1:$AD$49,28,FALSE)</f>
        <v>000263</v>
      </c>
      <c r="AK135" s="107" t="str">
        <f t="shared" si="127"/>
        <v>0.125</v>
      </c>
      <c r="AL135" s="122" t="str">
        <f t="shared" si="118"/>
        <v>Index-[170 x 220]</v>
      </c>
      <c r="AM135" s="122" t="str">
        <f>IF(AV135&lt;&gt;"",VLOOKUP(AL135,UFG_Index!$C$1:$AD$17,28,FALSE),"")</f>
        <v>000235</v>
      </c>
      <c r="AN135" s="123" t="str">
        <f t="shared" si="128"/>
        <v>0.250</v>
      </c>
      <c r="AO135" s="129" t="str">
        <f t="shared" si="129"/>
        <v>0.250</v>
      </c>
      <c r="AP135" s="14" t="s">
        <v>1182</v>
      </c>
      <c r="AQ135" s="14" t="s">
        <v>1239</v>
      </c>
      <c r="AR135" s="13">
        <v>1000</v>
      </c>
      <c r="AS135" s="21" t="s">
        <v>442</v>
      </c>
      <c r="AT135" s="13">
        <v>48</v>
      </c>
      <c r="AU135" s="13">
        <v>4</v>
      </c>
      <c r="AV135" s="13" t="s">
        <v>450</v>
      </c>
      <c r="AW135" s="22" t="s">
        <v>493</v>
      </c>
      <c r="AX135" s="22" t="s">
        <v>470</v>
      </c>
      <c r="AY135" s="13"/>
      <c r="AZ135" s="13">
        <v>100</v>
      </c>
      <c r="BA135" s="13" t="s">
        <v>1248</v>
      </c>
      <c r="BB135" s="21" t="s">
        <v>479</v>
      </c>
      <c r="BC135" s="13" t="s">
        <v>1249</v>
      </c>
      <c r="BD135" s="13">
        <v>250</v>
      </c>
      <c r="BE135" s="14" t="s">
        <v>497</v>
      </c>
      <c r="BF135" s="14">
        <v>8</v>
      </c>
      <c r="BG135" s="15">
        <f t="shared" ref="BG135:BG138" si="166">IF(BD135=0,0,AR135/BF135)</f>
        <v>125</v>
      </c>
      <c r="BH135" s="23">
        <f t="shared" si="6"/>
        <v>1.9743750000000001E-2</v>
      </c>
      <c r="BI135" s="13" t="s">
        <v>481</v>
      </c>
      <c r="BJ135" s="139">
        <v>50</v>
      </c>
      <c r="BK135" s="138">
        <v>89</v>
      </c>
      <c r="BL135" s="13">
        <v>34.5</v>
      </c>
      <c r="BM135" s="21">
        <v>16</v>
      </c>
      <c r="BN135" s="16">
        <f t="shared" si="7"/>
        <v>3</v>
      </c>
      <c r="BO135" s="16">
        <f t="shared" si="8"/>
        <v>4.6057500000000015E-2</v>
      </c>
      <c r="BP135" s="17">
        <f t="shared" si="28"/>
        <v>3250</v>
      </c>
      <c r="BQ135" s="13" t="str">
        <f>VLOOKUP($AP135,[1]Item!$AL$2:$BX$192,BQ$1,FALSE)</f>
        <v>Writer Convent Big Classic Mrp 12/24/32</v>
      </c>
      <c r="BR135" s="8" t="str">
        <f t="shared" si="139"/>
        <v>89.00X34.50</v>
      </c>
      <c r="BS135" s="8" t="str">
        <f t="shared" si="140"/>
        <v>Rulling-English-[170 x 220]</v>
      </c>
      <c r="BT135" s="8" t="str">
        <f t="shared" si="141"/>
        <v>Index-[170 x 220]</v>
      </c>
      <c r="BU135" s="76" t="s">
        <v>776</v>
      </c>
      <c r="BV135" s="109">
        <f t="shared" si="142"/>
        <v>0.25</v>
      </c>
      <c r="BW135" s="115" t="str">
        <f t="shared" si="130"/>
        <v>Proprint-50gsm-35.04in-(89.00cm)-Reel-Premium</v>
      </c>
      <c r="BX135" s="115" t="str">
        <f t="shared" si="131"/>
        <v>Proprint-50gsm-35.04in-(89.00cm)-Reel-Premium</v>
      </c>
      <c r="BY135" s="8" t="s">
        <v>541</v>
      </c>
      <c r="BZ135" s="8" t="s">
        <v>540</v>
      </c>
      <c r="CA135" s="115">
        <f t="shared" si="143"/>
        <v>34.5</v>
      </c>
      <c r="CB135" s="115">
        <f t="shared" si="144"/>
        <v>89</v>
      </c>
      <c r="CC135" s="115">
        <f t="shared" si="145"/>
        <v>13.58</v>
      </c>
      <c r="CD135" s="115">
        <f t="shared" si="146"/>
        <v>35.04</v>
      </c>
      <c r="CE135" s="5" t="s">
        <v>83</v>
      </c>
      <c r="CF135" s="8">
        <f t="shared" si="147"/>
        <v>50</v>
      </c>
      <c r="CG135" s="98" t="str">
        <f t="shared" si="148"/>
        <v>Proprint</v>
      </c>
      <c r="CH135" s="99" t="str">
        <f>VLOOKUP(CG135,PaperMaster!$AA$1:$AB$10,2,FALSE)</f>
        <v>Premium</v>
      </c>
      <c r="CI135" s="115">
        <f t="shared" si="132"/>
        <v>7.6749999999999998</v>
      </c>
      <c r="CJ135" s="115">
        <f t="shared" si="133"/>
        <v>7</v>
      </c>
      <c r="CK135" s="99">
        <v>70</v>
      </c>
      <c r="CL135" s="115" t="s">
        <v>76</v>
      </c>
      <c r="CM135" s="115">
        <v>1.35</v>
      </c>
      <c r="CN135" s="99" t="s">
        <v>576</v>
      </c>
      <c r="CO135" s="116" t="s">
        <v>577</v>
      </c>
      <c r="CP135" s="117" t="s">
        <v>578</v>
      </c>
      <c r="CQ135" s="99" t="s">
        <v>32</v>
      </c>
      <c r="CR135" s="99" t="s">
        <v>32</v>
      </c>
      <c r="CS135" s="99" t="s">
        <v>35</v>
      </c>
      <c r="CT135" s="99" t="s">
        <v>35</v>
      </c>
      <c r="CU135" s="8" t="s">
        <v>73</v>
      </c>
      <c r="CV135" s="8"/>
      <c r="CW135" s="8"/>
      <c r="CX135" s="8" t="str">
        <f t="shared" si="149"/>
        <v>*11102</v>
      </c>
      <c r="CY135" s="8" t="str">
        <f t="shared" si="150"/>
        <v>*06016</v>
      </c>
      <c r="CZ135" s="8" t="str">
        <f>VLOOKUP(BW135,PaperMaster!$AD$2:$BB$200,25,FALSE)</f>
        <v>*00028</v>
      </c>
      <c r="DA135" s="31" t="str">
        <f t="shared" si="151"/>
        <v>*00028</v>
      </c>
      <c r="DB135" s="31" t="str">
        <f t="shared" si="152"/>
        <v>*00014</v>
      </c>
      <c r="DC135" s="119" t="str">
        <f>VLOOKUP(AI135,UFG_Title!$C$3:$AD$49,28,FALSE)</f>
        <v>000263</v>
      </c>
      <c r="DD135" s="119"/>
      <c r="DE135" s="115" t="str">
        <f t="shared" si="153"/>
        <v>Board-250gsm-35.43X27.64in²-(90.00X70.20cm²)-15.795kg-GB</v>
      </c>
      <c r="DF135" s="115" t="str">
        <f t="shared" si="154"/>
        <v>Board-250gsm-35.43X27.64in²-(90.00X70.20cm²)-15.795kg-GB</v>
      </c>
      <c r="DG135" s="8" t="s">
        <v>1128</v>
      </c>
      <c r="DH135" s="8" t="str">
        <f t="shared" si="155"/>
        <v>B</v>
      </c>
      <c r="DI135" s="115">
        <f t="shared" si="156"/>
        <v>90</v>
      </c>
      <c r="DJ135" s="115">
        <f t="shared" si="157"/>
        <v>70.2</v>
      </c>
      <c r="DK135" s="115">
        <f t="shared" si="158"/>
        <v>35.43</v>
      </c>
      <c r="DL135" s="115">
        <f t="shared" si="159"/>
        <v>27.64</v>
      </c>
      <c r="DM135" s="5" t="s">
        <v>58</v>
      </c>
      <c r="DN135" s="8">
        <f t="shared" si="160"/>
        <v>250</v>
      </c>
      <c r="DO135" s="134" t="str">
        <f t="shared" si="161"/>
        <v>Board</v>
      </c>
      <c r="DP135" s="99" t="str">
        <f t="shared" si="162"/>
        <v>GB</v>
      </c>
      <c r="DQ135" s="115">
        <f t="shared" si="163"/>
        <v>15.795</v>
      </c>
      <c r="DR135" s="115">
        <f t="shared" si="164"/>
        <v>3</v>
      </c>
      <c r="DS135" s="99">
        <v>70</v>
      </c>
      <c r="DT135" s="115" t="s">
        <v>76</v>
      </c>
      <c r="DU135" s="115">
        <v>1.35</v>
      </c>
      <c r="DV135" s="99" t="s">
        <v>576</v>
      </c>
      <c r="DW135" s="116" t="s">
        <v>577</v>
      </c>
      <c r="DX135" s="117" t="s">
        <v>578</v>
      </c>
      <c r="DY135" s="99" t="s">
        <v>32</v>
      </c>
      <c r="DZ135" s="99" t="s">
        <v>32</v>
      </c>
      <c r="EA135" s="99" t="s">
        <v>35</v>
      </c>
      <c r="EB135" s="99" t="s">
        <v>35</v>
      </c>
      <c r="EC135" t="str">
        <f>VLOOKUP(DE135,PaperMaster!$BH$3:$CF$30,25,FALSE)</f>
        <v>*00014</v>
      </c>
      <c r="ED135" s="13" t="str">
        <f>VLOOKUP($AP135,[1]Item!$AL$2:$BX$192,ED$1,FALSE)</f>
        <v>Classic</v>
      </c>
      <c r="EE135">
        <f t="shared" si="165"/>
        <v>51</v>
      </c>
    </row>
    <row r="136" spans="1:135" x14ac:dyDescent="0.25">
      <c r="A136" s="83">
        <f t="shared" si="124"/>
        <v>134</v>
      </c>
      <c r="B136" s="76" t="s">
        <v>777</v>
      </c>
      <c r="C136" s="8" t="str">
        <f t="shared" si="134"/>
        <v>Writer Convent Big Classic Mrp 12 [12 mm Squire ( Medium)]</v>
      </c>
      <c r="D136" s="8" t="str">
        <f t="shared" si="135"/>
        <v>Writer Convent Big Classic Mrp 12 [12 mm Squire ( Medium)]</v>
      </c>
      <c r="E136" s="8" t="str">
        <f>VLOOKUP(AS136,DefaltMaster!$U$1:$AB$14,8,FALSE)</f>
        <v>*11102</v>
      </c>
      <c r="F136" s="8" t="str">
        <f>VLOOKUP(AX136,DefaltMaster!$H$1:$J$26,3,FALSE)</f>
        <v>*06016</v>
      </c>
      <c r="G136" s="110">
        <v>0</v>
      </c>
      <c r="H136" s="8">
        <v>0</v>
      </c>
      <c r="I136" s="8">
        <v>1134</v>
      </c>
      <c r="J136" s="8"/>
      <c r="K136" s="8" t="str">
        <f>VLOOKUP(AW136,DefaltMaster!$M$1:$N$60,2,FALSE)</f>
        <v>*05045</v>
      </c>
      <c r="L136" s="5" t="s">
        <v>522</v>
      </c>
      <c r="M136" s="8"/>
      <c r="N136" s="111" t="str">
        <f>AP136&amp;" ["&amp;AW136&amp;"]"</f>
        <v>Writer Convent Big Classic Mrp 12 [12 mm Squire ( Medium)]</v>
      </c>
      <c r="O136" s="111" t="s">
        <v>33</v>
      </c>
      <c r="P136" s="8"/>
      <c r="Q136" s="8" t="s">
        <v>32</v>
      </c>
      <c r="R136" s="8" t="s">
        <v>32</v>
      </c>
      <c r="S136" s="8" t="s">
        <v>32</v>
      </c>
      <c r="T136" s="8" t="s">
        <v>32</v>
      </c>
      <c r="U136" s="8" t="s">
        <v>32</v>
      </c>
      <c r="V136" s="8" t="s">
        <v>32</v>
      </c>
      <c r="W136" s="8" t="s">
        <v>34</v>
      </c>
      <c r="X136" s="76" t="s">
        <v>577</v>
      </c>
      <c r="Y136" s="112" t="s">
        <v>578</v>
      </c>
      <c r="Z136" s="8" t="s">
        <v>32</v>
      </c>
      <c r="AA136" s="8" t="s">
        <v>32</v>
      </c>
      <c r="AB136" s="8" t="s">
        <v>35</v>
      </c>
      <c r="AC136" s="8" t="s">
        <v>35</v>
      </c>
      <c r="AD136" s="113" t="str">
        <f t="shared" si="137"/>
        <v>000134</v>
      </c>
      <c r="AE136" s="113"/>
      <c r="AF136" s="106" t="str">
        <f t="shared" si="138"/>
        <v>Rulling-12 mm Squire ( Medium)-[170 x 220]</v>
      </c>
      <c r="AG136" s="106" t="str">
        <f>VLOOKUP(AF136,UFG_Rulling!$C$1:$AD$38,28,FALSE)</f>
        <v>000225</v>
      </c>
      <c r="AH136" s="128" t="str">
        <f t="shared" si="125"/>
        <v>3.000</v>
      </c>
      <c r="AI136" s="114" t="str">
        <f t="shared" si="126"/>
        <v>Writer Convent Big Classic Mrp 12/24/32 [Title]</v>
      </c>
      <c r="AJ136" s="114" t="str">
        <f>VLOOKUP(AI136,UFG_Title!$C$1:$AD$49,28,FALSE)</f>
        <v>000263</v>
      </c>
      <c r="AK136" s="107" t="str">
        <f t="shared" si="127"/>
        <v>0.125</v>
      </c>
      <c r="AL136" s="122" t="str">
        <f t="shared" si="118"/>
        <v>Index-[170 x 220]</v>
      </c>
      <c r="AM136" s="122" t="str">
        <f>IF(AV136&lt;&gt;"",VLOOKUP(AL136,UFG_Index!$C$1:$AD$17,28,FALSE),"")</f>
        <v>000235</v>
      </c>
      <c r="AN136" s="123" t="str">
        <f t="shared" si="128"/>
        <v>0.250</v>
      </c>
      <c r="AO136" s="129" t="str">
        <f t="shared" si="129"/>
        <v>0.250</v>
      </c>
      <c r="AP136" s="14" t="s">
        <v>1182</v>
      </c>
      <c r="AQ136" s="14" t="s">
        <v>1239</v>
      </c>
      <c r="AR136" s="13">
        <v>1000</v>
      </c>
      <c r="AS136" s="21" t="s">
        <v>442</v>
      </c>
      <c r="AT136" s="13">
        <v>48</v>
      </c>
      <c r="AU136" s="13">
        <v>4</v>
      </c>
      <c r="AV136" s="13" t="s">
        <v>450</v>
      </c>
      <c r="AW136" s="22" t="s">
        <v>1198</v>
      </c>
      <c r="AX136" s="22" t="s">
        <v>470</v>
      </c>
      <c r="AY136" s="13"/>
      <c r="AZ136" s="13">
        <v>100</v>
      </c>
      <c r="BA136" s="13" t="s">
        <v>1248</v>
      </c>
      <c r="BB136" s="21" t="s">
        <v>479</v>
      </c>
      <c r="BC136" s="13" t="s">
        <v>1249</v>
      </c>
      <c r="BD136" s="13">
        <v>250</v>
      </c>
      <c r="BE136" s="14" t="s">
        <v>497</v>
      </c>
      <c r="BF136" s="14">
        <v>8</v>
      </c>
      <c r="BG136" s="15">
        <f t="shared" si="166"/>
        <v>125</v>
      </c>
      <c r="BH136" s="23">
        <f t="shared" si="6"/>
        <v>1.9743750000000001E-2</v>
      </c>
      <c r="BI136" s="13" t="s">
        <v>481</v>
      </c>
      <c r="BJ136" s="139">
        <v>50</v>
      </c>
      <c r="BK136" s="138">
        <v>89</v>
      </c>
      <c r="BL136" s="13">
        <v>34.5</v>
      </c>
      <c r="BM136" s="21">
        <v>16</v>
      </c>
      <c r="BN136" s="16">
        <f t="shared" si="7"/>
        <v>3</v>
      </c>
      <c r="BO136" s="16">
        <f t="shared" si="8"/>
        <v>4.6057500000000015E-2</v>
      </c>
      <c r="BP136" s="17">
        <f t="shared" si="28"/>
        <v>3250</v>
      </c>
      <c r="BQ136" s="13" t="str">
        <f>VLOOKUP($AP136,[1]Item!$AL$2:$BX$192,BQ$1,FALSE)</f>
        <v>Writer Convent Big Classic Mrp 12/24/32</v>
      </c>
      <c r="BR136" s="8" t="str">
        <f t="shared" si="139"/>
        <v>89.00X34.50</v>
      </c>
      <c r="BS136" s="8" t="str">
        <f t="shared" si="140"/>
        <v>Rulling-12 mm Squire ( Medium)-[170 x 220]</v>
      </c>
      <c r="BT136" s="8" t="str">
        <f t="shared" si="141"/>
        <v>Index-[170 x 220]</v>
      </c>
      <c r="BU136" s="76" t="s">
        <v>777</v>
      </c>
      <c r="BV136" s="109">
        <f t="shared" si="142"/>
        <v>0.25</v>
      </c>
      <c r="BW136" s="115" t="str">
        <f t="shared" si="130"/>
        <v>Proprint-50gsm-35.04in-(89.00cm)-Reel-Premium</v>
      </c>
      <c r="BX136" s="115" t="str">
        <f t="shared" si="131"/>
        <v>Proprint-50gsm-35.04in-(89.00cm)-Reel-Premium</v>
      </c>
      <c r="BY136" s="8" t="s">
        <v>541</v>
      </c>
      <c r="BZ136" s="8" t="s">
        <v>540</v>
      </c>
      <c r="CA136" s="115">
        <f t="shared" si="143"/>
        <v>34.5</v>
      </c>
      <c r="CB136" s="115">
        <f t="shared" si="144"/>
        <v>89</v>
      </c>
      <c r="CC136" s="115">
        <f t="shared" si="145"/>
        <v>13.58</v>
      </c>
      <c r="CD136" s="115">
        <f t="shared" si="146"/>
        <v>35.04</v>
      </c>
      <c r="CE136" s="5" t="s">
        <v>83</v>
      </c>
      <c r="CF136" s="8">
        <f t="shared" si="147"/>
        <v>50</v>
      </c>
      <c r="CG136" s="98" t="str">
        <f t="shared" si="148"/>
        <v>Proprint</v>
      </c>
      <c r="CH136" s="99" t="str">
        <f>VLOOKUP(CG136,PaperMaster!$AA$1:$AB$10,2,FALSE)</f>
        <v>Premium</v>
      </c>
      <c r="CI136" s="115">
        <f t="shared" si="132"/>
        <v>7.6749999999999998</v>
      </c>
      <c r="CJ136" s="115">
        <f t="shared" si="133"/>
        <v>7</v>
      </c>
      <c r="CK136" s="99">
        <v>70</v>
      </c>
      <c r="CL136" s="115" t="s">
        <v>76</v>
      </c>
      <c r="CM136" s="115">
        <v>1.35</v>
      </c>
      <c r="CN136" s="99" t="s">
        <v>576</v>
      </c>
      <c r="CO136" s="116" t="s">
        <v>577</v>
      </c>
      <c r="CP136" s="117" t="s">
        <v>578</v>
      </c>
      <c r="CQ136" s="99" t="s">
        <v>32</v>
      </c>
      <c r="CR136" s="99" t="s">
        <v>32</v>
      </c>
      <c r="CS136" s="99" t="s">
        <v>35</v>
      </c>
      <c r="CT136" s="99" t="s">
        <v>35</v>
      </c>
      <c r="CU136" s="8" t="s">
        <v>73</v>
      </c>
      <c r="CV136" s="8"/>
      <c r="CW136" s="8"/>
      <c r="CX136" s="8" t="str">
        <f t="shared" si="149"/>
        <v>*11102</v>
      </c>
      <c r="CY136" s="8" t="str">
        <f t="shared" si="150"/>
        <v>*06016</v>
      </c>
      <c r="CZ136" s="8" t="str">
        <f>VLOOKUP(BW136,PaperMaster!$AD$2:$BB$200,25,FALSE)</f>
        <v>*00028</v>
      </c>
      <c r="DA136" s="31" t="str">
        <f t="shared" si="151"/>
        <v>*00028</v>
      </c>
      <c r="DB136" s="31" t="str">
        <f t="shared" si="152"/>
        <v>*00014</v>
      </c>
      <c r="DC136" s="119" t="str">
        <f>VLOOKUP(AI136,UFG_Title!$C$3:$AD$49,28,FALSE)</f>
        <v>000263</v>
      </c>
      <c r="DD136" s="119"/>
      <c r="DE136" s="115" t="str">
        <f t="shared" si="153"/>
        <v>Board-250gsm-35.43X27.64in²-(90.00X70.20cm²)-15.795kg-GB</v>
      </c>
      <c r="DF136" s="115" t="str">
        <f t="shared" si="154"/>
        <v>Board-250gsm-35.43X27.64in²-(90.00X70.20cm²)-15.795kg-GB</v>
      </c>
      <c r="DG136" s="8" t="s">
        <v>1128</v>
      </c>
      <c r="DH136" s="8" t="str">
        <f t="shared" si="155"/>
        <v>B</v>
      </c>
      <c r="DI136" s="115">
        <f t="shared" si="156"/>
        <v>90</v>
      </c>
      <c r="DJ136" s="115">
        <f t="shared" si="157"/>
        <v>70.2</v>
      </c>
      <c r="DK136" s="115">
        <f t="shared" si="158"/>
        <v>35.43</v>
      </c>
      <c r="DL136" s="115">
        <f t="shared" si="159"/>
        <v>27.64</v>
      </c>
      <c r="DM136" s="5" t="s">
        <v>58</v>
      </c>
      <c r="DN136" s="8">
        <f t="shared" si="160"/>
        <v>250</v>
      </c>
      <c r="DO136" s="134" t="str">
        <f t="shared" si="161"/>
        <v>Board</v>
      </c>
      <c r="DP136" s="99" t="str">
        <f t="shared" si="162"/>
        <v>GB</v>
      </c>
      <c r="DQ136" s="115">
        <f t="shared" si="163"/>
        <v>15.795</v>
      </c>
      <c r="DR136" s="115">
        <f t="shared" si="164"/>
        <v>3</v>
      </c>
      <c r="DS136" s="99">
        <v>70</v>
      </c>
      <c r="DT136" s="115" t="s">
        <v>76</v>
      </c>
      <c r="DU136" s="115">
        <v>1.35</v>
      </c>
      <c r="DV136" s="99" t="s">
        <v>576</v>
      </c>
      <c r="DW136" s="116" t="s">
        <v>577</v>
      </c>
      <c r="DX136" s="117" t="s">
        <v>578</v>
      </c>
      <c r="DY136" s="99" t="s">
        <v>32</v>
      </c>
      <c r="DZ136" s="99" t="s">
        <v>32</v>
      </c>
      <c r="EA136" s="99" t="s">
        <v>35</v>
      </c>
      <c r="EB136" s="99" t="s">
        <v>35</v>
      </c>
      <c r="EC136" t="str">
        <f>VLOOKUP(DE136,PaperMaster!$BH$3:$CF$30,25,FALSE)</f>
        <v>*00014</v>
      </c>
      <c r="ED136" s="13" t="str">
        <f>VLOOKUP($AP136,[1]Item!$AL$2:$BX$192,ED$1,FALSE)</f>
        <v>Classic</v>
      </c>
      <c r="EE136">
        <f t="shared" si="165"/>
        <v>58</v>
      </c>
    </row>
    <row r="137" spans="1:135" x14ac:dyDescent="0.25">
      <c r="A137" s="83">
        <f t="shared" si="124"/>
        <v>135</v>
      </c>
      <c r="B137" s="76" t="s">
        <v>778</v>
      </c>
      <c r="C137" s="8" t="str">
        <f t="shared" si="134"/>
        <v>Writer Convent Big Classic Mrp 12 [3 In 1]-48 page</v>
      </c>
      <c r="D137" s="8" t="str">
        <f t="shared" si="135"/>
        <v>Writer Convent Big Classic Mrp 12 [3 In 1]-48 page</v>
      </c>
      <c r="E137" s="8" t="str">
        <f>VLOOKUP(AS137,DefaltMaster!$U$1:$AB$14,8,FALSE)</f>
        <v>*11102</v>
      </c>
      <c r="F137" s="8" t="str">
        <f>VLOOKUP(AX137,DefaltMaster!$H$1:$J$26,3,FALSE)</f>
        <v>*06016</v>
      </c>
      <c r="G137" s="110">
        <v>0</v>
      </c>
      <c r="H137" s="8">
        <v>0</v>
      </c>
      <c r="I137" s="8">
        <v>1135</v>
      </c>
      <c r="J137" s="8"/>
      <c r="K137" s="8" t="str">
        <f>VLOOKUP(AW137,DefaltMaster!$M$1:$N$60,2,FALSE)</f>
        <v>*05027</v>
      </c>
      <c r="L137" s="5" t="s">
        <v>522</v>
      </c>
      <c r="M137" s="8"/>
      <c r="N137" s="111" t="str">
        <f t="shared" si="136"/>
        <v>Writer Convent Big Classic Mrp 12 [3 In 1]-48 page</v>
      </c>
      <c r="O137" s="111" t="s">
        <v>33</v>
      </c>
      <c r="P137" s="8"/>
      <c r="Q137" s="8" t="s">
        <v>32</v>
      </c>
      <c r="R137" s="8" t="s">
        <v>32</v>
      </c>
      <c r="S137" s="8" t="s">
        <v>32</v>
      </c>
      <c r="T137" s="8" t="s">
        <v>32</v>
      </c>
      <c r="U137" s="8" t="s">
        <v>32</v>
      </c>
      <c r="V137" s="8" t="s">
        <v>32</v>
      </c>
      <c r="W137" s="8" t="s">
        <v>34</v>
      </c>
      <c r="X137" s="76" t="s">
        <v>577</v>
      </c>
      <c r="Y137" s="112" t="s">
        <v>578</v>
      </c>
      <c r="Z137" s="8" t="s">
        <v>32</v>
      </c>
      <c r="AA137" s="8" t="s">
        <v>32</v>
      </c>
      <c r="AB137" s="8" t="s">
        <v>35</v>
      </c>
      <c r="AC137" s="8" t="s">
        <v>35</v>
      </c>
      <c r="AD137" s="113" t="str">
        <f t="shared" si="137"/>
        <v>000135</v>
      </c>
      <c r="AE137" s="113"/>
      <c r="AF137" s="106" t="str">
        <f t="shared" si="138"/>
        <v>Rulling-3 In 1-[170 x 220]</v>
      </c>
      <c r="AG137" s="106" t="str">
        <f>VLOOKUP(AF137,UFG_Rulling!$C$1:$AD$38,28,FALSE)</f>
        <v>000226</v>
      </c>
      <c r="AH137" s="128" t="str">
        <f t="shared" si="125"/>
        <v>3.000</v>
      </c>
      <c r="AI137" s="114" t="str">
        <f t="shared" si="126"/>
        <v>Writer Convent Big Classic Mrp 12/24/32 [Title]</v>
      </c>
      <c r="AJ137" s="114" t="str">
        <f>VLOOKUP(AI137,UFG_Title!$C$1:$AD$49,28,FALSE)</f>
        <v>000263</v>
      </c>
      <c r="AK137" s="107" t="str">
        <f t="shared" si="127"/>
        <v>0.125</v>
      </c>
      <c r="AL137" s="122" t="str">
        <f t="shared" si="118"/>
        <v xml:space="preserve"> 3 In 1-[170 x 220]</v>
      </c>
      <c r="AM137" s="122" t="str">
        <f>IF(AV137&lt;&gt;"",VLOOKUP(AL137,UFG_Index!$C$1:$AD$17,28,FALSE),"")</f>
        <v>000239</v>
      </c>
      <c r="AN137" s="123" t="str">
        <f t="shared" si="128"/>
        <v>0.250</v>
      </c>
      <c r="AO137" s="129" t="str">
        <f t="shared" si="129"/>
        <v>0.250</v>
      </c>
      <c r="AP137" s="14" t="s">
        <v>1182</v>
      </c>
      <c r="AQ137" s="14" t="s">
        <v>1239</v>
      </c>
      <c r="AR137" s="13">
        <v>1000</v>
      </c>
      <c r="AS137" s="21" t="s">
        <v>442</v>
      </c>
      <c r="AT137" s="13">
        <v>48</v>
      </c>
      <c r="AU137" s="13">
        <v>4</v>
      </c>
      <c r="AV137" s="22" t="s">
        <v>1247</v>
      </c>
      <c r="AW137" s="22" t="s">
        <v>1200</v>
      </c>
      <c r="AX137" s="22" t="s">
        <v>470</v>
      </c>
      <c r="AY137" s="13"/>
      <c r="AZ137" s="13">
        <v>100</v>
      </c>
      <c r="BA137" s="13" t="s">
        <v>1248</v>
      </c>
      <c r="BB137" s="21" t="s">
        <v>479</v>
      </c>
      <c r="BC137" s="13" t="s">
        <v>1249</v>
      </c>
      <c r="BD137" s="13">
        <v>250</v>
      </c>
      <c r="BE137" s="14" t="s">
        <v>497</v>
      </c>
      <c r="BF137" s="14">
        <v>8</v>
      </c>
      <c r="BG137" s="15">
        <f t="shared" si="166"/>
        <v>125</v>
      </c>
      <c r="BH137" s="23">
        <f t="shared" si="6"/>
        <v>1.9743750000000001E-2</v>
      </c>
      <c r="BI137" s="13" t="s">
        <v>481</v>
      </c>
      <c r="BJ137" s="139">
        <v>50</v>
      </c>
      <c r="BK137" s="138">
        <v>89</v>
      </c>
      <c r="BL137" s="13">
        <v>34.5</v>
      </c>
      <c r="BM137" s="21">
        <v>16</v>
      </c>
      <c r="BN137" s="16">
        <f t="shared" si="7"/>
        <v>3</v>
      </c>
      <c r="BO137" s="16">
        <f t="shared" si="8"/>
        <v>4.6057500000000015E-2</v>
      </c>
      <c r="BP137" s="17">
        <f t="shared" si="28"/>
        <v>3250</v>
      </c>
      <c r="BQ137" s="13" t="str">
        <f>VLOOKUP($AP137,[1]Item!$AL$2:$BX$192,BQ$1,FALSE)</f>
        <v>Writer Convent Big Classic Mrp 12/24/32</v>
      </c>
      <c r="BR137" s="8" t="str">
        <f t="shared" si="139"/>
        <v>89.00X34.50</v>
      </c>
      <c r="BS137" s="8" t="str">
        <f t="shared" si="140"/>
        <v>Rulling-3 In 1-[170 x 220]</v>
      </c>
      <c r="BT137" s="8" t="str">
        <f t="shared" si="141"/>
        <v xml:space="preserve"> 3 In 1-[170 x 220]</v>
      </c>
      <c r="BU137" s="76" t="s">
        <v>778</v>
      </c>
      <c r="BV137" s="109">
        <f t="shared" si="142"/>
        <v>0.25</v>
      </c>
      <c r="BW137" s="115" t="str">
        <f t="shared" si="130"/>
        <v>Proprint-50gsm-35.04in-(89.00cm)-Reel-Premium</v>
      </c>
      <c r="BX137" s="115" t="str">
        <f t="shared" si="131"/>
        <v>Proprint-50gsm-35.04in-(89.00cm)-Reel-Premium</v>
      </c>
      <c r="BY137" s="8" t="s">
        <v>541</v>
      </c>
      <c r="BZ137" s="8" t="s">
        <v>540</v>
      </c>
      <c r="CA137" s="115">
        <f t="shared" si="143"/>
        <v>34.5</v>
      </c>
      <c r="CB137" s="115">
        <f t="shared" si="144"/>
        <v>89</v>
      </c>
      <c r="CC137" s="115">
        <f t="shared" si="145"/>
        <v>13.58</v>
      </c>
      <c r="CD137" s="115">
        <f t="shared" si="146"/>
        <v>35.04</v>
      </c>
      <c r="CE137" s="5" t="s">
        <v>83</v>
      </c>
      <c r="CF137" s="8">
        <f t="shared" si="147"/>
        <v>50</v>
      </c>
      <c r="CG137" s="98" t="str">
        <f t="shared" si="148"/>
        <v>Proprint</v>
      </c>
      <c r="CH137" s="99" t="str">
        <f>VLOOKUP(CG137,PaperMaster!$AA$1:$AB$10,2,FALSE)</f>
        <v>Premium</v>
      </c>
      <c r="CI137" s="115">
        <f t="shared" si="132"/>
        <v>7.6749999999999998</v>
      </c>
      <c r="CJ137" s="115">
        <f t="shared" si="133"/>
        <v>7</v>
      </c>
      <c r="CK137" s="99">
        <v>70</v>
      </c>
      <c r="CL137" s="115" t="s">
        <v>76</v>
      </c>
      <c r="CM137" s="115">
        <v>1.35</v>
      </c>
      <c r="CN137" s="99" t="s">
        <v>576</v>
      </c>
      <c r="CO137" s="116" t="s">
        <v>577</v>
      </c>
      <c r="CP137" s="117" t="s">
        <v>578</v>
      </c>
      <c r="CQ137" s="99" t="s">
        <v>32</v>
      </c>
      <c r="CR137" s="99" t="s">
        <v>32</v>
      </c>
      <c r="CS137" s="99" t="s">
        <v>35</v>
      </c>
      <c r="CT137" s="99" t="s">
        <v>35</v>
      </c>
      <c r="CU137" s="8" t="s">
        <v>73</v>
      </c>
      <c r="CV137" s="8"/>
      <c r="CW137" s="8"/>
      <c r="CX137" s="8" t="str">
        <f t="shared" si="149"/>
        <v>*11102</v>
      </c>
      <c r="CY137" s="8" t="str">
        <f t="shared" si="150"/>
        <v>*06016</v>
      </c>
      <c r="CZ137" s="8" t="str">
        <f>VLOOKUP(BW137,PaperMaster!$AD$2:$BB$200,25,FALSE)</f>
        <v>*00028</v>
      </c>
      <c r="DA137" s="31" t="str">
        <f t="shared" si="151"/>
        <v>*00028</v>
      </c>
      <c r="DB137" s="31" t="str">
        <f t="shared" si="152"/>
        <v>*00014</v>
      </c>
      <c r="DC137" s="119" t="str">
        <f>VLOOKUP(AI137,UFG_Title!$C$3:$AD$49,28,FALSE)</f>
        <v>000263</v>
      </c>
      <c r="DD137" s="119"/>
      <c r="DE137" s="115" t="str">
        <f t="shared" si="153"/>
        <v>Board-250gsm-35.43X27.64in²-(90.00X70.20cm²)-15.795kg-GB</v>
      </c>
      <c r="DF137" s="115" t="str">
        <f t="shared" si="154"/>
        <v>Board-250gsm-35.43X27.64in²-(90.00X70.20cm²)-15.795kg-GB</v>
      </c>
      <c r="DG137" s="8" t="s">
        <v>1128</v>
      </c>
      <c r="DH137" s="8" t="str">
        <f t="shared" si="155"/>
        <v>B</v>
      </c>
      <c r="DI137" s="115">
        <f t="shared" si="156"/>
        <v>90</v>
      </c>
      <c r="DJ137" s="115">
        <f t="shared" si="157"/>
        <v>70.2</v>
      </c>
      <c r="DK137" s="115">
        <f t="shared" si="158"/>
        <v>35.43</v>
      </c>
      <c r="DL137" s="115">
        <f t="shared" si="159"/>
        <v>27.64</v>
      </c>
      <c r="DM137" s="5" t="s">
        <v>58</v>
      </c>
      <c r="DN137" s="8">
        <f t="shared" si="160"/>
        <v>250</v>
      </c>
      <c r="DO137" s="134" t="str">
        <f t="shared" si="161"/>
        <v>Board</v>
      </c>
      <c r="DP137" s="99" t="str">
        <f t="shared" si="162"/>
        <v>GB</v>
      </c>
      <c r="DQ137" s="115">
        <f t="shared" si="163"/>
        <v>15.795</v>
      </c>
      <c r="DR137" s="115">
        <f t="shared" si="164"/>
        <v>3</v>
      </c>
      <c r="DS137" s="99">
        <v>70</v>
      </c>
      <c r="DT137" s="115" t="s">
        <v>76</v>
      </c>
      <c r="DU137" s="115">
        <v>1.35</v>
      </c>
      <c r="DV137" s="99" t="s">
        <v>576</v>
      </c>
      <c r="DW137" s="116" t="s">
        <v>577</v>
      </c>
      <c r="DX137" s="117" t="s">
        <v>578</v>
      </c>
      <c r="DY137" s="99" t="s">
        <v>32</v>
      </c>
      <c r="DZ137" s="99" t="s">
        <v>32</v>
      </c>
      <c r="EA137" s="99" t="s">
        <v>35</v>
      </c>
      <c r="EB137" s="99" t="s">
        <v>35</v>
      </c>
      <c r="EC137" t="str">
        <f>VLOOKUP(DE137,PaperMaster!$BH$3:$CF$30,25,FALSE)</f>
        <v>*00014</v>
      </c>
      <c r="ED137" s="13" t="str">
        <f>VLOOKUP($AP137,[1]Item!$AL$2:$BX$192,ED$1,FALSE)</f>
        <v>Classic</v>
      </c>
      <c r="EE137">
        <f t="shared" si="165"/>
        <v>50</v>
      </c>
    </row>
    <row r="138" spans="1:135" x14ac:dyDescent="0.25">
      <c r="A138" s="83">
        <f t="shared" si="124"/>
        <v>136</v>
      </c>
      <c r="B138" s="76" t="s">
        <v>779</v>
      </c>
      <c r="C138" s="8" t="str">
        <f t="shared" si="134"/>
        <v>Writer Convent Big ClassicMrp12 [Hindi /Geometry]-48 page</v>
      </c>
      <c r="D138" s="8" t="str">
        <f t="shared" si="135"/>
        <v>Writer Convent Big ClassicMrp12 [Hindi /Geometry]-48 page</v>
      </c>
      <c r="E138" s="8" t="str">
        <f>VLOOKUP(AS138,DefaltMaster!$U$1:$AB$14,8,FALSE)</f>
        <v>*11102</v>
      </c>
      <c r="F138" s="8" t="str">
        <f>VLOOKUP(AX138,DefaltMaster!$H$1:$J$26,3,FALSE)</f>
        <v>*06016</v>
      </c>
      <c r="G138" s="110">
        <v>0</v>
      </c>
      <c r="H138" s="8">
        <v>0</v>
      </c>
      <c r="I138" s="8">
        <v>1136</v>
      </c>
      <c r="J138" s="8"/>
      <c r="K138" s="8" t="str">
        <f>VLOOKUP(AW138,DefaltMaster!$M$1:$N$60,2,FALSE)</f>
        <v>*05033</v>
      </c>
      <c r="L138" s="5" t="s">
        <v>522</v>
      </c>
      <c r="M138" s="8"/>
      <c r="N138" s="111" t="str">
        <f t="shared" si="136"/>
        <v>Writer Convent Big ClassicMrp12 [Hindi /Geometry]-48 page</v>
      </c>
      <c r="O138" s="111" t="s">
        <v>33</v>
      </c>
      <c r="P138" s="8"/>
      <c r="Q138" s="8" t="s">
        <v>32</v>
      </c>
      <c r="R138" s="8" t="s">
        <v>32</v>
      </c>
      <c r="S138" s="8" t="s">
        <v>32</v>
      </c>
      <c r="T138" s="8" t="s">
        <v>32</v>
      </c>
      <c r="U138" s="8" t="s">
        <v>32</v>
      </c>
      <c r="V138" s="8" t="s">
        <v>32</v>
      </c>
      <c r="W138" s="8" t="s">
        <v>34</v>
      </c>
      <c r="X138" s="76" t="s">
        <v>577</v>
      </c>
      <c r="Y138" s="112" t="s">
        <v>578</v>
      </c>
      <c r="Z138" s="8" t="s">
        <v>32</v>
      </c>
      <c r="AA138" s="8" t="s">
        <v>32</v>
      </c>
      <c r="AB138" s="8" t="s">
        <v>35</v>
      </c>
      <c r="AC138" s="8" t="s">
        <v>35</v>
      </c>
      <c r="AD138" s="113" t="str">
        <f t="shared" si="137"/>
        <v>000136</v>
      </c>
      <c r="AE138" s="113"/>
      <c r="AF138" s="106" t="str">
        <f t="shared" si="138"/>
        <v>Rulling-Hindi /Geometry-[170 x 220]</v>
      </c>
      <c r="AG138" s="106" t="str">
        <f>VLOOKUP(AF138,UFG_Rulling!$C$1:$AD$38,28,FALSE)</f>
        <v>000197</v>
      </c>
      <c r="AH138" s="128" t="str">
        <f t="shared" si="125"/>
        <v>3.000</v>
      </c>
      <c r="AI138" s="114" t="str">
        <f t="shared" si="126"/>
        <v>Writer Convent Big Classic Mrp 12/24/32 [Title]</v>
      </c>
      <c r="AJ138" s="114" t="str">
        <f>VLOOKUP(AI138,UFG_Title!$C$1:$AD$49,28,FALSE)</f>
        <v>000263</v>
      </c>
      <c r="AK138" s="107" t="str">
        <f t="shared" si="127"/>
        <v>0.125</v>
      </c>
      <c r="AL138" s="122" t="str">
        <f t="shared" si="118"/>
        <v>Index-[170 x 220]</v>
      </c>
      <c r="AM138" s="122" t="str">
        <f>IF(AV138&lt;&gt;"",VLOOKUP(AL138,UFG_Index!$C$1:$AD$17,28,FALSE),"")</f>
        <v>000235</v>
      </c>
      <c r="AN138" s="123" t="str">
        <f t="shared" si="128"/>
        <v>0.250</v>
      </c>
      <c r="AO138" s="129" t="str">
        <f t="shared" si="129"/>
        <v>0.250</v>
      </c>
      <c r="AP138" s="14" t="s">
        <v>1183</v>
      </c>
      <c r="AQ138" s="14" t="s">
        <v>1239</v>
      </c>
      <c r="AR138" s="13">
        <v>1000</v>
      </c>
      <c r="AS138" s="21" t="s">
        <v>442</v>
      </c>
      <c r="AT138" s="13">
        <v>48</v>
      </c>
      <c r="AU138" s="13">
        <v>4</v>
      </c>
      <c r="AV138" s="13" t="s">
        <v>450</v>
      </c>
      <c r="AW138" s="22" t="s">
        <v>511</v>
      </c>
      <c r="AX138" s="22" t="s">
        <v>470</v>
      </c>
      <c r="AY138" s="13"/>
      <c r="AZ138" s="13">
        <v>100</v>
      </c>
      <c r="BA138" s="13" t="s">
        <v>1248</v>
      </c>
      <c r="BB138" s="21" t="s">
        <v>479</v>
      </c>
      <c r="BC138" s="13" t="s">
        <v>1249</v>
      </c>
      <c r="BD138" s="13">
        <v>250</v>
      </c>
      <c r="BE138" s="14" t="s">
        <v>497</v>
      </c>
      <c r="BF138" s="14">
        <v>8</v>
      </c>
      <c r="BG138" s="15">
        <f t="shared" si="166"/>
        <v>125</v>
      </c>
      <c r="BH138" s="23">
        <f t="shared" si="6"/>
        <v>1.9743750000000001E-2</v>
      </c>
      <c r="BI138" s="13" t="s">
        <v>481</v>
      </c>
      <c r="BJ138" s="139">
        <v>50</v>
      </c>
      <c r="BK138" s="138">
        <v>89</v>
      </c>
      <c r="BL138" s="13">
        <v>34.5</v>
      </c>
      <c r="BM138" s="21">
        <v>16</v>
      </c>
      <c r="BN138" s="16">
        <f t="shared" si="7"/>
        <v>3</v>
      </c>
      <c r="BO138" s="16">
        <f t="shared" si="8"/>
        <v>4.6057500000000015E-2</v>
      </c>
      <c r="BP138" s="17">
        <f t="shared" si="28"/>
        <v>3250</v>
      </c>
      <c r="BQ138" s="13" t="str">
        <f>VLOOKUP($AP138,[1]Item!$AL$2:$BX$192,BQ$1,FALSE)</f>
        <v>Writer Convent Big Classic Mrp 12/24/32</v>
      </c>
      <c r="BR138" s="8" t="str">
        <f t="shared" si="139"/>
        <v>89.00X34.50</v>
      </c>
      <c r="BS138" s="8" t="str">
        <f t="shared" si="140"/>
        <v>Rulling-Hindi /Geometry-[170 x 220]</v>
      </c>
      <c r="BT138" s="8" t="str">
        <f t="shared" si="141"/>
        <v>Index-[170 x 220]</v>
      </c>
      <c r="BU138" s="76" t="s">
        <v>779</v>
      </c>
      <c r="BV138" s="109">
        <f t="shared" si="142"/>
        <v>0.25</v>
      </c>
      <c r="BW138" s="115" t="str">
        <f t="shared" si="130"/>
        <v>Proprint-50gsm-35.04in-(89.00cm)-Reel-Premium</v>
      </c>
      <c r="BX138" s="115" t="str">
        <f t="shared" si="131"/>
        <v>Proprint-50gsm-35.04in-(89.00cm)-Reel-Premium</v>
      </c>
      <c r="BY138" s="8" t="s">
        <v>541</v>
      </c>
      <c r="BZ138" s="8" t="s">
        <v>540</v>
      </c>
      <c r="CA138" s="115">
        <f t="shared" si="143"/>
        <v>34.5</v>
      </c>
      <c r="CB138" s="115">
        <f t="shared" si="144"/>
        <v>89</v>
      </c>
      <c r="CC138" s="115">
        <f t="shared" si="145"/>
        <v>13.58</v>
      </c>
      <c r="CD138" s="115">
        <f t="shared" si="146"/>
        <v>35.04</v>
      </c>
      <c r="CE138" s="5" t="s">
        <v>83</v>
      </c>
      <c r="CF138" s="8">
        <f t="shared" si="147"/>
        <v>50</v>
      </c>
      <c r="CG138" s="98" t="str">
        <f t="shared" si="148"/>
        <v>Proprint</v>
      </c>
      <c r="CH138" s="99" t="str">
        <f>VLOOKUP(CG138,PaperMaster!$AA$1:$AB$10,2,FALSE)</f>
        <v>Premium</v>
      </c>
      <c r="CI138" s="115">
        <f t="shared" si="132"/>
        <v>7.6749999999999998</v>
      </c>
      <c r="CJ138" s="115">
        <f t="shared" si="133"/>
        <v>7</v>
      </c>
      <c r="CK138" s="99">
        <v>70</v>
      </c>
      <c r="CL138" s="115" t="s">
        <v>76</v>
      </c>
      <c r="CM138" s="115">
        <v>1.35</v>
      </c>
      <c r="CN138" s="99" t="s">
        <v>576</v>
      </c>
      <c r="CO138" s="116" t="s">
        <v>577</v>
      </c>
      <c r="CP138" s="117" t="s">
        <v>578</v>
      </c>
      <c r="CQ138" s="99" t="s">
        <v>32</v>
      </c>
      <c r="CR138" s="99" t="s">
        <v>32</v>
      </c>
      <c r="CS138" s="99" t="s">
        <v>35</v>
      </c>
      <c r="CT138" s="99" t="s">
        <v>35</v>
      </c>
      <c r="CU138" s="8" t="s">
        <v>73</v>
      </c>
      <c r="CV138" s="8"/>
      <c r="CW138" s="8"/>
      <c r="CX138" s="8" t="str">
        <f t="shared" si="149"/>
        <v>*11102</v>
      </c>
      <c r="CY138" s="8" t="str">
        <f t="shared" si="150"/>
        <v>*06016</v>
      </c>
      <c r="CZ138" s="8" t="str">
        <f>VLOOKUP(BW138,PaperMaster!$AD$2:$BB$200,25,FALSE)</f>
        <v>*00028</v>
      </c>
      <c r="DA138" s="31" t="str">
        <f t="shared" si="151"/>
        <v>*00028</v>
      </c>
      <c r="DB138" s="31" t="str">
        <f t="shared" si="152"/>
        <v>*00014</v>
      </c>
      <c r="DC138" s="119" t="str">
        <f>VLOOKUP(AI138,UFG_Title!$C$3:$AD$49,28,FALSE)</f>
        <v>000263</v>
      </c>
      <c r="DD138" s="119"/>
      <c r="DE138" s="115" t="str">
        <f t="shared" si="153"/>
        <v>Board-250gsm-35.43X27.64in²-(90.00X70.20cm²)-15.795kg-GB</v>
      </c>
      <c r="DF138" s="115" t="str">
        <f t="shared" si="154"/>
        <v>Board-250gsm-35.43X27.64in²-(90.00X70.20cm²)-15.795kg-GB</v>
      </c>
      <c r="DG138" s="8" t="s">
        <v>1128</v>
      </c>
      <c r="DH138" s="8" t="str">
        <f t="shared" si="155"/>
        <v>B</v>
      </c>
      <c r="DI138" s="115">
        <f t="shared" si="156"/>
        <v>90</v>
      </c>
      <c r="DJ138" s="115">
        <f t="shared" si="157"/>
        <v>70.2</v>
      </c>
      <c r="DK138" s="115">
        <f t="shared" si="158"/>
        <v>35.43</v>
      </c>
      <c r="DL138" s="115">
        <f t="shared" si="159"/>
        <v>27.64</v>
      </c>
      <c r="DM138" s="5" t="s">
        <v>58</v>
      </c>
      <c r="DN138" s="8">
        <f t="shared" si="160"/>
        <v>250</v>
      </c>
      <c r="DO138" s="134" t="str">
        <f t="shared" si="161"/>
        <v>Board</v>
      </c>
      <c r="DP138" s="99" t="str">
        <f t="shared" si="162"/>
        <v>GB</v>
      </c>
      <c r="DQ138" s="115">
        <f t="shared" si="163"/>
        <v>15.795</v>
      </c>
      <c r="DR138" s="115">
        <f t="shared" si="164"/>
        <v>3</v>
      </c>
      <c r="DS138" s="99">
        <v>70</v>
      </c>
      <c r="DT138" s="115" t="s">
        <v>76</v>
      </c>
      <c r="DU138" s="115">
        <v>1.35</v>
      </c>
      <c r="DV138" s="99" t="s">
        <v>576</v>
      </c>
      <c r="DW138" s="116" t="s">
        <v>577</v>
      </c>
      <c r="DX138" s="117" t="s">
        <v>578</v>
      </c>
      <c r="DY138" s="99" t="s">
        <v>32</v>
      </c>
      <c r="DZ138" s="99" t="s">
        <v>32</v>
      </c>
      <c r="EA138" s="99" t="s">
        <v>35</v>
      </c>
      <c r="EB138" s="99" t="s">
        <v>35</v>
      </c>
      <c r="EC138" t="str">
        <f>VLOOKUP(DE138,PaperMaster!$BH$3:$CF$30,25,FALSE)</f>
        <v>*00014</v>
      </c>
      <c r="ED138" s="13" t="str">
        <f>VLOOKUP($AP138,[1]Item!$AL$2:$BX$192,ED$1,FALSE)</f>
        <v>Classic</v>
      </c>
      <c r="EE138">
        <f t="shared" si="165"/>
        <v>57</v>
      </c>
    </row>
    <row r="139" spans="1:135" x14ac:dyDescent="0.25">
      <c r="A139" s="83">
        <f t="shared" si="124"/>
        <v>137</v>
      </c>
      <c r="B139" s="76" t="s">
        <v>780</v>
      </c>
      <c r="C139" s="8" t="str">
        <f t="shared" si="134"/>
        <v>Writer Convent Big Classic Mrp 24 [Single line]-80 page</v>
      </c>
      <c r="D139" s="8" t="str">
        <f t="shared" si="135"/>
        <v>Writer Convent Big Classic Mrp 24 [Single line]-80 page</v>
      </c>
      <c r="E139" s="8" t="str">
        <f>VLOOKUP(AS139,DefaltMaster!$U$1:$AB$14,8,FALSE)</f>
        <v>*11102</v>
      </c>
      <c r="F139" s="8" t="str">
        <f>VLOOKUP(AX139,DefaltMaster!$H$1:$J$26,3,FALSE)</f>
        <v>*06016</v>
      </c>
      <c r="G139" s="110">
        <v>0</v>
      </c>
      <c r="H139" s="8">
        <v>0</v>
      </c>
      <c r="I139" s="8">
        <v>1137</v>
      </c>
      <c r="J139" s="8"/>
      <c r="K139" s="8" t="str">
        <f>VLOOKUP(AW139,DefaltMaster!$M$1:$N$60,2,FALSE)</f>
        <v>*05035</v>
      </c>
      <c r="L139" s="5" t="s">
        <v>522</v>
      </c>
      <c r="M139" s="8"/>
      <c r="N139" s="111" t="str">
        <f t="shared" si="136"/>
        <v>Writer Convent Big Classic Mrp 24 [Single line]-80 page</v>
      </c>
      <c r="O139" s="111" t="s">
        <v>33</v>
      </c>
      <c r="P139" s="8"/>
      <c r="Q139" s="8" t="s">
        <v>32</v>
      </c>
      <c r="R139" s="8" t="s">
        <v>32</v>
      </c>
      <c r="S139" s="8" t="s">
        <v>32</v>
      </c>
      <c r="T139" s="8" t="s">
        <v>32</v>
      </c>
      <c r="U139" s="8" t="s">
        <v>32</v>
      </c>
      <c r="V139" s="8" t="s">
        <v>32</v>
      </c>
      <c r="W139" s="8" t="s">
        <v>34</v>
      </c>
      <c r="X139" s="76" t="s">
        <v>577</v>
      </c>
      <c r="Y139" s="112" t="s">
        <v>578</v>
      </c>
      <c r="Z139" s="8" t="s">
        <v>32</v>
      </c>
      <c r="AA139" s="8" t="s">
        <v>32</v>
      </c>
      <c r="AB139" s="8" t="s">
        <v>35</v>
      </c>
      <c r="AC139" s="8" t="s">
        <v>35</v>
      </c>
      <c r="AD139" s="113" t="str">
        <f t="shared" si="137"/>
        <v>000137</v>
      </c>
      <c r="AE139" s="113"/>
      <c r="AF139" s="106" t="str">
        <f t="shared" si="138"/>
        <v>Rulling-Single line-[170 x 220]</v>
      </c>
      <c r="AG139" s="106" t="str">
        <f>VLOOKUP(AF139,UFG_Rulling!$C$1:$AD$38,28,FALSE)</f>
        <v>000208</v>
      </c>
      <c r="AH139" s="128" t="str">
        <f t="shared" si="125"/>
        <v>5.000</v>
      </c>
      <c r="AI139" s="114" t="str">
        <f t="shared" si="126"/>
        <v>Writer Convent Big Classic Mrp 12/24/32 [Title]</v>
      </c>
      <c r="AJ139" s="114" t="str">
        <f>VLOOKUP(AI139,UFG_Title!$C$1:$AD$49,28,FALSE)</f>
        <v>000263</v>
      </c>
      <c r="AK139" s="107" t="str">
        <f t="shared" si="127"/>
        <v>0.125</v>
      </c>
      <c r="AL139" s="122" t="str">
        <f t="shared" si="118"/>
        <v>Index-[170 x 220]</v>
      </c>
      <c r="AM139" s="122" t="str">
        <f>IF(AV139&lt;&gt;"",VLOOKUP(AL139,UFG_Index!$C$1:$AD$17,28,FALSE),"")</f>
        <v>000235</v>
      </c>
      <c r="AN139" s="123" t="str">
        <f t="shared" si="128"/>
        <v>0.250</v>
      </c>
      <c r="AO139" s="129" t="str">
        <f t="shared" si="129"/>
        <v>0.250</v>
      </c>
      <c r="AP139" s="14" t="s">
        <v>1184</v>
      </c>
      <c r="AQ139" s="14" t="s">
        <v>1239</v>
      </c>
      <c r="AR139" s="13">
        <v>1000</v>
      </c>
      <c r="AS139" s="21" t="s">
        <v>442</v>
      </c>
      <c r="AT139" s="13">
        <v>80</v>
      </c>
      <c r="AU139" s="13">
        <v>4</v>
      </c>
      <c r="AV139" s="13" t="s">
        <v>450</v>
      </c>
      <c r="AW139" s="22" t="s">
        <v>469</v>
      </c>
      <c r="AX139" s="22" t="s">
        <v>470</v>
      </c>
      <c r="AY139" s="13"/>
      <c r="AZ139" s="13">
        <v>75</v>
      </c>
      <c r="BA139" s="13" t="s">
        <v>1248</v>
      </c>
      <c r="BB139" s="21" t="s">
        <v>479</v>
      </c>
      <c r="BC139" s="13" t="s">
        <v>1249</v>
      </c>
      <c r="BD139" s="13">
        <v>250</v>
      </c>
      <c r="BE139" s="14" t="s">
        <v>497</v>
      </c>
      <c r="BF139" s="14">
        <v>8</v>
      </c>
      <c r="BG139" s="15">
        <f>IF(BD139=0,0,AR139/BF139)</f>
        <v>125</v>
      </c>
      <c r="BH139" s="23">
        <f t="shared" si="6"/>
        <v>1.9743750000000001E-2</v>
      </c>
      <c r="BI139" s="13" t="s">
        <v>481</v>
      </c>
      <c r="BJ139" s="139">
        <v>50</v>
      </c>
      <c r="BK139" s="138">
        <v>89</v>
      </c>
      <c r="BL139" s="13">
        <v>34.5</v>
      </c>
      <c r="BM139" s="21">
        <v>16</v>
      </c>
      <c r="BN139" s="16">
        <f t="shared" si="7"/>
        <v>5</v>
      </c>
      <c r="BO139" s="16">
        <f t="shared" si="8"/>
        <v>7.6762500000000011E-2</v>
      </c>
      <c r="BP139" s="17">
        <f t="shared" si="28"/>
        <v>5250</v>
      </c>
      <c r="BQ139" s="13" t="str">
        <f>VLOOKUP($AP139,[1]Item!$AL$2:$BX$192,BQ$1,FALSE)</f>
        <v>Writer Convent Big Classic Mrp 12/24/32</v>
      </c>
      <c r="BR139" s="8" t="str">
        <f t="shared" si="139"/>
        <v>89.00X34.50</v>
      </c>
      <c r="BS139" s="8" t="str">
        <f t="shared" si="140"/>
        <v>Rulling-Single line-[170 x 220]</v>
      </c>
      <c r="BT139" s="8" t="str">
        <f t="shared" si="141"/>
        <v>Index-[170 x 220]</v>
      </c>
      <c r="BU139" s="76" t="s">
        <v>780</v>
      </c>
      <c r="BV139" s="109">
        <f t="shared" si="142"/>
        <v>0.25</v>
      </c>
      <c r="BW139" s="115" t="str">
        <f t="shared" si="130"/>
        <v>Proprint-50gsm-35.04in-(89.00cm)-Reel-Premium</v>
      </c>
      <c r="BX139" s="115" t="str">
        <f t="shared" si="131"/>
        <v>Proprint-50gsm-35.04in-(89.00cm)-Reel-Premium</v>
      </c>
      <c r="BY139" s="8" t="s">
        <v>541</v>
      </c>
      <c r="BZ139" s="8" t="s">
        <v>540</v>
      </c>
      <c r="CA139" s="115">
        <f t="shared" si="143"/>
        <v>34.5</v>
      </c>
      <c r="CB139" s="115">
        <f t="shared" si="144"/>
        <v>89</v>
      </c>
      <c r="CC139" s="115">
        <f t="shared" si="145"/>
        <v>13.58</v>
      </c>
      <c r="CD139" s="115">
        <f t="shared" si="146"/>
        <v>35.04</v>
      </c>
      <c r="CE139" s="5" t="s">
        <v>83</v>
      </c>
      <c r="CF139" s="8">
        <f t="shared" si="147"/>
        <v>50</v>
      </c>
      <c r="CG139" s="98" t="str">
        <f t="shared" si="148"/>
        <v>Proprint</v>
      </c>
      <c r="CH139" s="99" t="str">
        <f>VLOOKUP(CG139,PaperMaster!$AA$1:$AB$10,2,FALSE)</f>
        <v>Premium</v>
      </c>
      <c r="CI139" s="115">
        <f t="shared" si="132"/>
        <v>7.6749999999999998</v>
      </c>
      <c r="CJ139" s="115">
        <f t="shared" si="133"/>
        <v>7</v>
      </c>
      <c r="CK139" s="99">
        <v>70</v>
      </c>
      <c r="CL139" s="115" t="s">
        <v>76</v>
      </c>
      <c r="CM139" s="115">
        <v>1.35</v>
      </c>
      <c r="CN139" s="99" t="s">
        <v>576</v>
      </c>
      <c r="CO139" s="116" t="s">
        <v>577</v>
      </c>
      <c r="CP139" s="117" t="s">
        <v>578</v>
      </c>
      <c r="CQ139" s="99" t="s">
        <v>32</v>
      </c>
      <c r="CR139" s="99" t="s">
        <v>32</v>
      </c>
      <c r="CS139" s="99" t="s">
        <v>35</v>
      </c>
      <c r="CT139" s="99" t="s">
        <v>35</v>
      </c>
      <c r="CU139" s="8" t="s">
        <v>73</v>
      </c>
      <c r="CV139" s="8"/>
      <c r="CW139" s="8"/>
      <c r="CX139" s="8" t="str">
        <f t="shared" si="149"/>
        <v>*11102</v>
      </c>
      <c r="CY139" s="8" t="str">
        <f t="shared" si="150"/>
        <v>*06016</v>
      </c>
      <c r="CZ139" s="8" t="str">
        <f>VLOOKUP(BW139,PaperMaster!$AD$2:$BB$200,25,FALSE)</f>
        <v>*00028</v>
      </c>
      <c r="DA139" s="31" t="str">
        <f t="shared" si="151"/>
        <v>*00028</v>
      </c>
      <c r="DB139" s="31" t="str">
        <f t="shared" si="152"/>
        <v>*00014</v>
      </c>
      <c r="DC139" s="119" t="str">
        <f>VLOOKUP(AI139,UFG_Title!$C$3:$AD$49,28,FALSE)</f>
        <v>000263</v>
      </c>
      <c r="DD139" s="119"/>
      <c r="DE139" s="115" t="str">
        <f t="shared" si="153"/>
        <v>Board-250gsm-35.43X27.64in²-(90.00X70.20cm²)-15.795kg-GB</v>
      </c>
      <c r="DF139" s="115" t="str">
        <f t="shared" si="154"/>
        <v>Board-250gsm-35.43X27.64in²-(90.00X70.20cm²)-15.795kg-GB</v>
      </c>
      <c r="DG139" s="8" t="s">
        <v>1128</v>
      </c>
      <c r="DH139" s="8" t="str">
        <f t="shared" si="155"/>
        <v>B</v>
      </c>
      <c r="DI139" s="115">
        <f t="shared" si="156"/>
        <v>90</v>
      </c>
      <c r="DJ139" s="115">
        <f t="shared" si="157"/>
        <v>70.2</v>
      </c>
      <c r="DK139" s="115">
        <f t="shared" si="158"/>
        <v>35.43</v>
      </c>
      <c r="DL139" s="115">
        <f t="shared" si="159"/>
        <v>27.64</v>
      </c>
      <c r="DM139" s="5" t="s">
        <v>58</v>
      </c>
      <c r="DN139" s="8">
        <f t="shared" si="160"/>
        <v>250</v>
      </c>
      <c r="DO139" s="134" t="str">
        <f t="shared" si="161"/>
        <v>Board</v>
      </c>
      <c r="DP139" s="99" t="str">
        <f t="shared" si="162"/>
        <v>GB</v>
      </c>
      <c r="DQ139" s="115">
        <f t="shared" si="163"/>
        <v>15.795</v>
      </c>
      <c r="DR139" s="115">
        <f t="shared" si="164"/>
        <v>3</v>
      </c>
      <c r="DS139" s="99">
        <v>70</v>
      </c>
      <c r="DT139" s="115" t="s">
        <v>76</v>
      </c>
      <c r="DU139" s="115">
        <v>1.35</v>
      </c>
      <c r="DV139" s="99" t="s">
        <v>576</v>
      </c>
      <c r="DW139" s="116" t="s">
        <v>577</v>
      </c>
      <c r="DX139" s="117" t="s">
        <v>578</v>
      </c>
      <c r="DY139" s="99" t="s">
        <v>32</v>
      </c>
      <c r="DZ139" s="99" t="s">
        <v>32</v>
      </c>
      <c r="EA139" s="99" t="s">
        <v>35</v>
      </c>
      <c r="EB139" s="99" t="s">
        <v>35</v>
      </c>
      <c r="EC139" t="str">
        <f>VLOOKUP(DE139,PaperMaster!$BH$3:$CF$30,25,FALSE)</f>
        <v>*00014</v>
      </c>
      <c r="ED139" s="13" t="str">
        <f>VLOOKUP($AP139,[1]Item!$AL$2:$BX$192,ED$1,FALSE)</f>
        <v>Classic</v>
      </c>
      <c r="EE139">
        <f t="shared" si="165"/>
        <v>55</v>
      </c>
    </row>
    <row r="140" spans="1:135" x14ac:dyDescent="0.25">
      <c r="A140" s="83">
        <f t="shared" si="124"/>
        <v>138</v>
      </c>
      <c r="B140" s="76" t="s">
        <v>781</v>
      </c>
      <c r="C140" s="8" t="str">
        <f t="shared" si="134"/>
        <v>Writer Convent Big Classic Mrp 24 [English]-80 page</v>
      </c>
      <c r="D140" s="8" t="str">
        <f t="shared" si="135"/>
        <v>Writer Convent Big Classic Mrp 24 [English]-80 page</v>
      </c>
      <c r="E140" s="8" t="str">
        <f>VLOOKUP(AS140,DefaltMaster!$U$1:$AB$14,8,FALSE)</f>
        <v>*11102</v>
      </c>
      <c r="F140" s="8" t="str">
        <f>VLOOKUP(AX140,DefaltMaster!$H$1:$J$26,3,FALSE)</f>
        <v>*06016</v>
      </c>
      <c r="G140" s="110">
        <v>0</v>
      </c>
      <c r="H140" s="8">
        <v>0</v>
      </c>
      <c r="I140" s="8">
        <v>1138</v>
      </c>
      <c r="J140" s="8"/>
      <c r="K140" s="8" t="str">
        <f>VLOOKUP(AW140,DefaltMaster!$M$1:$N$60,2,FALSE)</f>
        <v>*05029</v>
      </c>
      <c r="L140" s="5" t="s">
        <v>522</v>
      </c>
      <c r="M140" s="8"/>
      <c r="N140" s="111" t="str">
        <f t="shared" si="136"/>
        <v>Writer Convent Big Classic Mrp 24 [English]-80 page</v>
      </c>
      <c r="O140" s="111" t="s">
        <v>33</v>
      </c>
      <c r="P140" s="8"/>
      <c r="Q140" s="8" t="s">
        <v>32</v>
      </c>
      <c r="R140" s="8" t="s">
        <v>32</v>
      </c>
      <c r="S140" s="8" t="s">
        <v>32</v>
      </c>
      <c r="T140" s="8" t="s">
        <v>32</v>
      </c>
      <c r="U140" s="8" t="s">
        <v>32</v>
      </c>
      <c r="V140" s="8" t="s">
        <v>32</v>
      </c>
      <c r="W140" s="8" t="s">
        <v>34</v>
      </c>
      <c r="X140" s="76" t="s">
        <v>577</v>
      </c>
      <c r="Y140" s="112" t="s">
        <v>578</v>
      </c>
      <c r="Z140" s="8" t="s">
        <v>32</v>
      </c>
      <c r="AA140" s="8" t="s">
        <v>32</v>
      </c>
      <c r="AB140" s="8" t="s">
        <v>35</v>
      </c>
      <c r="AC140" s="8" t="s">
        <v>35</v>
      </c>
      <c r="AD140" s="113" t="str">
        <f t="shared" si="137"/>
        <v>000138</v>
      </c>
      <c r="AE140" s="113"/>
      <c r="AF140" s="106" t="str">
        <f t="shared" si="138"/>
        <v>Rulling-English-[170 x 220]</v>
      </c>
      <c r="AG140" s="106" t="str">
        <f>VLOOKUP(AF140,UFG_Rulling!$C$1:$AD$38,28,FALSE)</f>
        <v>000194</v>
      </c>
      <c r="AH140" s="128" t="str">
        <f t="shared" si="125"/>
        <v>5.000</v>
      </c>
      <c r="AI140" s="114" t="str">
        <f t="shared" si="126"/>
        <v>Writer Convent Big Classic Mrp 12/24/32 [Title]</v>
      </c>
      <c r="AJ140" s="114" t="str">
        <f>VLOOKUP(AI140,UFG_Title!$C$1:$AD$49,28,FALSE)</f>
        <v>000263</v>
      </c>
      <c r="AK140" s="107" t="str">
        <f t="shared" si="127"/>
        <v>0.125</v>
      </c>
      <c r="AL140" s="122" t="str">
        <f t="shared" si="118"/>
        <v>Index-[170 x 220]</v>
      </c>
      <c r="AM140" s="122" t="str">
        <f>IF(AV140&lt;&gt;"",VLOOKUP(AL140,UFG_Index!$C$1:$AD$17,28,FALSE),"")</f>
        <v>000235</v>
      </c>
      <c r="AN140" s="123" t="str">
        <f t="shared" si="128"/>
        <v>0.250</v>
      </c>
      <c r="AO140" s="129" t="str">
        <f t="shared" si="129"/>
        <v>0.250</v>
      </c>
      <c r="AP140" s="14" t="s">
        <v>1184</v>
      </c>
      <c r="AQ140" s="14" t="s">
        <v>1239</v>
      </c>
      <c r="AR140" s="13">
        <v>1000</v>
      </c>
      <c r="AS140" s="21" t="s">
        <v>442</v>
      </c>
      <c r="AT140" s="13">
        <v>80</v>
      </c>
      <c r="AU140" s="13">
        <v>4</v>
      </c>
      <c r="AV140" s="13" t="s">
        <v>450</v>
      </c>
      <c r="AW140" s="22" t="s">
        <v>493</v>
      </c>
      <c r="AX140" s="22" t="s">
        <v>470</v>
      </c>
      <c r="AY140" s="13"/>
      <c r="AZ140" s="13">
        <v>75</v>
      </c>
      <c r="BA140" s="13" t="s">
        <v>1248</v>
      </c>
      <c r="BB140" s="21" t="s">
        <v>479</v>
      </c>
      <c r="BC140" s="13" t="s">
        <v>1249</v>
      </c>
      <c r="BD140" s="13">
        <v>250</v>
      </c>
      <c r="BE140" s="14" t="s">
        <v>497</v>
      </c>
      <c r="BF140" s="14">
        <v>8</v>
      </c>
      <c r="BG140" s="15">
        <f t="shared" ref="BG140:BG143" si="167">IF(BD140=0,0,AR140/BF140)</f>
        <v>125</v>
      </c>
      <c r="BH140" s="23">
        <f t="shared" si="6"/>
        <v>1.9743750000000001E-2</v>
      </c>
      <c r="BI140" s="13" t="s">
        <v>481</v>
      </c>
      <c r="BJ140" s="139">
        <v>50</v>
      </c>
      <c r="BK140" s="138">
        <v>89</v>
      </c>
      <c r="BL140" s="13">
        <v>34.5</v>
      </c>
      <c r="BM140" s="21">
        <v>16</v>
      </c>
      <c r="BN140" s="16">
        <f t="shared" si="7"/>
        <v>5</v>
      </c>
      <c r="BO140" s="16">
        <f t="shared" si="8"/>
        <v>7.6762500000000011E-2</v>
      </c>
      <c r="BP140" s="17">
        <f t="shared" si="28"/>
        <v>5250</v>
      </c>
      <c r="BQ140" s="13" t="str">
        <f>VLOOKUP($AP140,[1]Item!$AL$2:$BX$192,BQ$1,FALSE)</f>
        <v>Writer Convent Big Classic Mrp 12/24/32</v>
      </c>
      <c r="BR140" s="8" t="str">
        <f t="shared" si="139"/>
        <v>89.00X34.50</v>
      </c>
      <c r="BS140" s="8" t="str">
        <f t="shared" si="140"/>
        <v>Rulling-English-[170 x 220]</v>
      </c>
      <c r="BT140" s="8" t="str">
        <f t="shared" si="141"/>
        <v>Index-[170 x 220]</v>
      </c>
      <c r="BU140" s="76" t="s">
        <v>781</v>
      </c>
      <c r="BV140" s="109">
        <f t="shared" si="142"/>
        <v>0.25</v>
      </c>
      <c r="BW140" s="115" t="str">
        <f t="shared" si="130"/>
        <v>Proprint-50gsm-35.04in-(89.00cm)-Reel-Premium</v>
      </c>
      <c r="BX140" s="115" t="str">
        <f t="shared" si="131"/>
        <v>Proprint-50gsm-35.04in-(89.00cm)-Reel-Premium</v>
      </c>
      <c r="BY140" s="8" t="s">
        <v>541</v>
      </c>
      <c r="BZ140" s="8" t="s">
        <v>540</v>
      </c>
      <c r="CA140" s="115">
        <f t="shared" si="143"/>
        <v>34.5</v>
      </c>
      <c r="CB140" s="115">
        <f t="shared" si="144"/>
        <v>89</v>
      </c>
      <c r="CC140" s="115">
        <f t="shared" si="145"/>
        <v>13.58</v>
      </c>
      <c r="CD140" s="115">
        <f t="shared" si="146"/>
        <v>35.04</v>
      </c>
      <c r="CE140" s="5" t="s">
        <v>83</v>
      </c>
      <c r="CF140" s="8">
        <f t="shared" si="147"/>
        <v>50</v>
      </c>
      <c r="CG140" s="98" t="str">
        <f t="shared" si="148"/>
        <v>Proprint</v>
      </c>
      <c r="CH140" s="99" t="str">
        <f>VLOOKUP(CG140,PaperMaster!$AA$1:$AB$10,2,FALSE)</f>
        <v>Premium</v>
      </c>
      <c r="CI140" s="115">
        <f t="shared" si="132"/>
        <v>7.6749999999999998</v>
      </c>
      <c r="CJ140" s="115">
        <f t="shared" si="133"/>
        <v>7</v>
      </c>
      <c r="CK140" s="99">
        <v>70</v>
      </c>
      <c r="CL140" s="115" t="s">
        <v>76</v>
      </c>
      <c r="CM140" s="115">
        <v>1.35</v>
      </c>
      <c r="CN140" s="99" t="s">
        <v>576</v>
      </c>
      <c r="CO140" s="116" t="s">
        <v>577</v>
      </c>
      <c r="CP140" s="117" t="s">
        <v>578</v>
      </c>
      <c r="CQ140" s="99" t="s">
        <v>32</v>
      </c>
      <c r="CR140" s="99" t="s">
        <v>32</v>
      </c>
      <c r="CS140" s="99" t="s">
        <v>35</v>
      </c>
      <c r="CT140" s="99" t="s">
        <v>35</v>
      </c>
      <c r="CU140" s="8" t="s">
        <v>73</v>
      </c>
      <c r="CV140" s="8"/>
      <c r="CW140" s="8"/>
      <c r="CX140" s="8" t="str">
        <f t="shared" si="149"/>
        <v>*11102</v>
      </c>
      <c r="CY140" s="8" t="str">
        <f t="shared" si="150"/>
        <v>*06016</v>
      </c>
      <c r="CZ140" s="8" t="str">
        <f>VLOOKUP(BW140,PaperMaster!$AD$2:$BB$200,25,FALSE)</f>
        <v>*00028</v>
      </c>
      <c r="DA140" s="31" t="str">
        <f t="shared" si="151"/>
        <v>*00028</v>
      </c>
      <c r="DB140" s="31" t="str">
        <f t="shared" si="152"/>
        <v>*00014</v>
      </c>
      <c r="DC140" s="119" t="str">
        <f>VLOOKUP(AI140,UFG_Title!$C$3:$AD$49,28,FALSE)</f>
        <v>000263</v>
      </c>
      <c r="DD140" s="119"/>
      <c r="DE140" s="115" t="str">
        <f t="shared" si="153"/>
        <v>Board-250gsm-35.43X27.64in²-(90.00X70.20cm²)-15.795kg-GB</v>
      </c>
      <c r="DF140" s="115" t="str">
        <f t="shared" si="154"/>
        <v>Board-250gsm-35.43X27.64in²-(90.00X70.20cm²)-15.795kg-GB</v>
      </c>
      <c r="DG140" s="8" t="s">
        <v>1128</v>
      </c>
      <c r="DH140" s="8" t="str">
        <f t="shared" si="155"/>
        <v>B</v>
      </c>
      <c r="DI140" s="115">
        <f t="shared" si="156"/>
        <v>90</v>
      </c>
      <c r="DJ140" s="115">
        <f t="shared" si="157"/>
        <v>70.2</v>
      </c>
      <c r="DK140" s="115">
        <f t="shared" si="158"/>
        <v>35.43</v>
      </c>
      <c r="DL140" s="115">
        <f t="shared" si="159"/>
        <v>27.64</v>
      </c>
      <c r="DM140" s="5" t="s">
        <v>58</v>
      </c>
      <c r="DN140" s="8">
        <f t="shared" si="160"/>
        <v>250</v>
      </c>
      <c r="DO140" s="134" t="str">
        <f t="shared" si="161"/>
        <v>Board</v>
      </c>
      <c r="DP140" s="99" t="str">
        <f t="shared" si="162"/>
        <v>GB</v>
      </c>
      <c r="DQ140" s="115">
        <f t="shared" si="163"/>
        <v>15.795</v>
      </c>
      <c r="DR140" s="115">
        <f t="shared" si="164"/>
        <v>3</v>
      </c>
      <c r="DS140" s="99">
        <v>70</v>
      </c>
      <c r="DT140" s="115" t="s">
        <v>76</v>
      </c>
      <c r="DU140" s="115">
        <v>1.35</v>
      </c>
      <c r="DV140" s="99" t="s">
        <v>576</v>
      </c>
      <c r="DW140" s="116" t="s">
        <v>577</v>
      </c>
      <c r="DX140" s="117" t="s">
        <v>578</v>
      </c>
      <c r="DY140" s="99" t="s">
        <v>32</v>
      </c>
      <c r="DZ140" s="99" t="s">
        <v>32</v>
      </c>
      <c r="EA140" s="99" t="s">
        <v>35</v>
      </c>
      <c r="EB140" s="99" t="s">
        <v>35</v>
      </c>
      <c r="EC140" t="str">
        <f>VLOOKUP(DE140,PaperMaster!$BH$3:$CF$30,25,FALSE)</f>
        <v>*00014</v>
      </c>
      <c r="ED140" s="13" t="str">
        <f>VLOOKUP($AP140,[1]Item!$AL$2:$BX$192,ED$1,FALSE)</f>
        <v>Classic</v>
      </c>
      <c r="EE140">
        <f t="shared" si="165"/>
        <v>51</v>
      </c>
    </row>
    <row r="141" spans="1:135" x14ac:dyDescent="0.25">
      <c r="A141" s="83">
        <f t="shared" si="124"/>
        <v>139</v>
      </c>
      <c r="B141" s="76" t="s">
        <v>782</v>
      </c>
      <c r="C141" s="8" t="str">
        <f t="shared" si="134"/>
        <v>Writer Convent Big Classic Mrp 24 [12 mm Squire ( Medium)]</v>
      </c>
      <c r="D141" s="8" t="str">
        <f t="shared" si="135"/>
        <v>Writer Convent Big Classic Mrp 24 [12 mm Squire ( Medium)]</v>
      </c>
      <c r="E141" s="8" t="str">
        <f>VLOOKUP(AS141,DefaltMaster!$U$1:$AB$14,8,FALSE)</f>
        <v>*11102</v>
      </c>
      <c r="F141" s="8" t="str">
        <f>VLOOKUP(AX141,DefaltMaster!$H$1:$J$26,3,FALSE)</f>
        <v>*06016</v>
      </c>
      <c r="G141" s="110">
        <v>0</v>
      </c>
      <c r="H141" s="8">
        <v>0</v>
      </c>
      <c r="I141" s="8">
        <v>1139</v>
      </c>
      <c r="J141" s="8"/>
      <c r="K141" s="8" t="str">
        <f>VLOOKUP(AW141,DefaltMaster!$M$1:$N$60,2,FALSE)</f>
        <v>*05045</v>
      </c>
      <c r="L141" s="5" t="s">
        <v>522</v>
      </c>
      <c r="M141" s="8"/>
      <c r="N141" s="111" t="str">
        <f>AP141&amp;" ["&amp;AW141&amp;"]"</f>
        <v>Writer Convent Big Classic Mrp 24 [12 mm Squire ( Medium)]</v>
      </c>
      <c r="O141" s="111" t="s">
        <v>33</v>
      </c>
      <c r="P141" s="8"/>
      <c r="Q141" s="8" t="s">
        <v>32</v>
      </c>
      <c r="R141" s="8" t="s">
        <v>32</v>
      </c>
      <c r="S141" s="8" t="s">
        <v>32</v>
      </c>
      <c r="T141" s="8" t="s">
        <v>32</v>
      </c>
      <c r="U141" s="8" t="s">
        <v>32</v>
      </c>
      <c r="V141" s="8" t="s">
        <v>32</v>
      </c>
      <c r="W141" s="8" t="s">
        <v>34</v>
      </c>
      <c r="X141" s="76" t="s">
        <v>577</v>
      </c>
      <c r="Y141" s="112" t="s">
        <v>578</v>
      </c>
      <c r="Z141" s="8" t="s">
        <v>32</v>
      </c>
      <c r="AA141" s="8" t="s">
        <v>32</v>
      </c>
      <c r="AB141" s="8" t="s">
        <v>35</v>
      </c>
      <c r="AC141" s="8" t="s">
        <v>35</v>
      </c>
      <c r="AD141" s="113" t="str">
        <f t="shared" si="137"/>
        <v>000139</v>
      </c>
      <c r="AE141" s="113"/>
      <c r="AF141" s="106" t="str">
        <f t="shared" si="138"/>
        <v>Rulling-12 mm Squire ( Medium)-[170 x 220]</v>
      </c>
      <c r="AG141" s="106" t="str">
        <f>VLOOKUP(AF141,UFG_Rulling!$C$1:$AD$38,28,FALSE)</f>
        <v>000225</v>
      </c>
      <c r="AH141" s="128" t="str">
        <f t="shared" si="125"/>
        <v>5.000</v>
      </c>
      <c r="AI141" s="114" t="str">
        <f t="shared" si="126"/>
        <v>Writer Convent Big Classic Mrp 12/24/32 [Title]</v>
      </c>
      <c r="AJ141" s="114" t="str">
        <f>VLOOKUP(AI141,UFG_Title!$C$1:$AD$49,28,FALSE)</f>
        <v>000263</v>
      </c>
      <c r="AK141" s="107" t="str">
        <f t="shared" si="127"/>
        <v>0.125</v>
      </c>
      <c r="AL141" s="122" t="str">
        <f t="shared" si="118"/>
        <v>Index-[170 x 220]</v>
      </c>
      <c r="AM141" s="122" t="str">
        <f>IF(AV141&lt;&gt;"",VLOOKUP(AL141,UFG_Index!$C$1:$AD$17,28,FALSE),"")</f>
        <v>000235</v>
      </c>
      <c r="AN141" s="123" t="str">
        <f t="shared" si="128"/>
        <v>0.250</v>
      </c>
      <c r="AO141" s="129" t="str">
        <f t="shared" si="129"/>
        <v>0.250</v>
      </c>
      <c r="AP141" s="14" t="s">
        <v>1184</v>
      </c>
      <c r="AQ141" s="14" t="s">
        <v>1239</v>
      </c>
      <c r="AR141" s="13">
        <v>1000</v>
      </c>
      <c r="AS141" s="21" t="s">
        <v>442</v>
      </c>
      <c r="AT141" s="13">
        <v>80</v>
      </c>
      <c r="AU141" s="13">
        <v>4</v>
      </c>
      <c r="AV141" s="13" t="s">
        <v>450</v>
      </c>
      <c r="AW141" s="22" t="s">
        <v>1198</v>
      </c>
      <c r="AX141" s="22" t="s">
        <v>470</v>
      </c>
      <c r="AY141" s="13"/>
      <c r="AZ141" s="13">
        <v>75</v>
      </c>
      <c r="BA141" s="13" t="s">
        <v>1248</v>
      </c>
      <c r="BB141" s="21" t="s">
        <v>479</v>
      </c>
      <c r="BC141" s="13" t="s">
        <v>1249</v>
      </c>
      <c r="BD141" s="13">
        <v>250</v>
      </c>
      <c r="BE141" s="14" t="s">
        <v>497</v>
      </c>
      <c r="BF141" s="14">
        <v>8</v>
      </c>
      <c r="BG141" s="15">
        <f t="shared" si="167"/>
        <v>125</v>
      </c>
      <c r="BH141" s="23">
        <f t="shared" si="6"/>
        <v>1.9743750000000001E-2</v>
      </c>
      <c r="BI141" s="13" t="s">
        <v>481</v>
      </c>
      <c r="BJ141" s="139">
        <v>50</v>
      </c>
      <c r="BK141" s="138">
        <v>89</v>
      </c>
      <c r="BL141" s="13">
        <v>34.5</v>
      </c>
      <c r="BM141" s="21">
        <v>16</v>
      </c>
      <c r="BN141" s="16">
        <f t="shared" si="7"/>
        <v>5</v>
      </c>
      <c r="BO141" s="16">
        <f t="shared" si="8"/>
        <v>7.6762500000000011E-2</v>
      </c>
      <c r="BP141" s="17">
        <f t="shared" si="28"/>
        <v>5250</v>
      </c>
      <c r="BQ141" s="13" t="str">
        <f>VLOOKUP($AP141,[1]Item!$AL$2:$BX$192,BQ$1,FALSE)</f>
        <v>Writer Convent Big Classic Mrp 12/24/32</v>
      </c>
      <c r="BR141" s="8" t="str">
        <f t="shared" si="139"/>
        <v>89.00X34.50</v>
      </c>
      <c r="BS141" s="8" t="str">
        <f t="shared" si="140"/>
        <v>Rulling-12 mm Squire ( Medium)-[170 x 220]</v>
      </c>
      <c r="BT141" s="8" t="str">
        <f t="shared" si="141"/>
        <v>Index-[170 x 220]</v>
      </c>
      <c r="BU141" s="76" t="s">
        <v>782</v>
      </c>
      <c r="BV141" s="109">
        <f t="shared" si="142"/>
        <v>0.25</v>
      </c>
      <c r="BW141" s="115" t="str">
        <f t="shared" si="130"/>
        <v>Proprint-50gsm-35.04in-(89.00cm)-Reel-Premium</v>
      </c>
      <c r="BX141" s="115" t="str">
        <f t="shared" si="131"/>
        <v>Proprint-50gsm-35.04in-(89.00cm)-Reel-Premium</v>
      </c>
      <c r="BY141" s="8" t="s">
        <v>541</v>
      </c>
      <c r="BZ141" s="8" t="s">
        <v>540</v>
      </c>
      <c r="CA141" s="115">
        <f t="shared" si="143"/>
        <v>34.5</v>
      </c>
      <c r="CB141" s="115">
        <f t="shared" si="144"/>
        <v>89</v>
      </c>
      <c r="CC141" s="115">
        <f t="shared" si="145"/>
        <v>13.58</v>
      </c>
      <c r="CD141" s="115">
        <f t="shared" si="146"/>
        <v>35.04</v>
      </c>
      <c r="CE141" s="5" t="s">
        <v>83</v>
      </c>
      <c r="CF141" s="8">
        <f t="shared" si="147"/>
        <v>50</v>
      </c>
      <c r="CG141" s="98" t="str">
        <f t="shared" si="148"/>
        <v>Proprint</v>
      </c>
      <c r="CH141" s="99" t="str">
        <f>VLOOKUP(CG141,PaperMaster!$AA$1:$AB$10,2,FALSE)</f>
        <v>Premium</v>
      </c>
      <c r="CI141" s="115">
        <f t="shared" si="132"/>
        <v>7.6749999999999998</v>
      </c>
      <c r="CJ141" s="115">
        <f t="shared" si="133"/>
        <v>7</v>
      </c>
      <c r="CK141" s="99">
        <v>70</v>
      </c>
      <c r="CL141" s="115" t="s">
        <v>76</v>
      </c>
      <c r="CM141" s="115">
        <v>1.35</v>
      </c>
      <c r="CN141" s="99" t="s">
        <v>576</v>
      </c>
      <c r="CO141" s="116" t="s">
        <v>577</v>
      </c>
      <c r="CP141" s="117" t="s">
        <v>578</v>
      </c>
      <c r="CQ141" s="99" t="s">
        <v>32</v>
      </c>
      <c r="CR141" s="99" t="s">
        <v>32</v>
      </c>
      <c r="CS141" s="99" t="s">
        <v>35</v>
      </c>
      <c r="CT141" s="99" t="s">
        <v>35</v>
      </c>
      <c r="CU141" s="8" t="s">
        <v>73</v>
      </c>
      <c r="CV141" s="8"/>
      <c r="CW141" s="8"/>
      <c r="CX141" s="8" t="str">
        <f t="shared" si="149"/>
        <v>*11102</v>
      </c>
      <c r="CY141" s="8" t="str">
        <f t="shared" si="150"/>
        <v>*06016</v>
      </c>
      <c r="CZ141" s="8" t="str">
        <f>VLOOKUP(BW141,PaperMaster!$AD$2:$BB$200,25,FALSE)</f>
        <v>*00028</v>
      </c>
      <c r="DA141" s="31" t="str">
        <f t="shared" si="151"/>
        <v>*00028</v>
      </c>
      <c r="DB141" s="31" t="str">
        <f t="shared" si="152"/>
        <v>*00014</v>
      </c>
      <c r="DC141" s="119" t="str">
        <f>VLOOKUP(AI141,UFG_Title!$C$3:$AD$49,28,FALSE)</f>
        <v>000263</v>
      </c>
      <c r="DD141" s="119"/>
      <c r="DE141" s="115" t="str">
        <f t="shared" si="153"/>
        <v>Board-250gsm-35.43X27.64in²-(90.00X70.20cm²)-15.795kg-GB</v>
      </c>
      <c r="DF141" s="115" t="str">
        <f t="shared" si="154"/>
        <v>Board-250gsm-35.43X27.64in²-(90.00X70.20cm²)-15.795kg-GB</v>
      </c>
      <c r="DG141" s="8" t="s">
        <v>1128</v>
      </c>
      <c r="DH141" s="8" t="str">
        <f t="shared" si="155"/>
        <v>B</v>
      </c>
      <c r="DI141" s="115">
        <f t="shared" si="156"/>
        <v>90</v>
      </c>
      <c r="DJ141" s="115">
        <f t="shared" si="157"/>
        <v>70.2</v>
      </c>
      <c r="DK141" s="115">
        <f t="shared" si="158"/>
        <v>35.43</v>
      </c>
      <c r="DL141" s="115">
        <f t="shared" si="159"/>
        <v>27.64</v>
      </c>
      <c r="DM141" s="5" t="s">
        <v>58</v>
      </c>
      <c r="DN141" s="8">
        <f t="shared" si="160"/>
        <v>250</v>
      </c>
      <c r="DO141" s="134" t="str">
        <f t="shared" si="161"/>
        <v>Board</v>
      </c>
      <c r="DP141" s="99" t="str">
        <f t="shared" si="162"/>
        <v>GB</v>
      </c>
      <c r="DQ141" s="115">
        <f t="shared" si="163"/>
        <v>15.795</v>
      </c>
      <c r="DR141" s="115">
        <f t="shared" si="164"/>
        <v>3</v>
      </c>
      <c r="DS141" s="99">
        <v>70</v>
      </c>
      <c r="DT141" s="115" t="s">
        <v>76</v>
      </c>
      <c r="DU141" s="115">
        <v>1.35</v>
      </c>
      <c r="DV141" s="99" t="s">
        <v>576</v>
      </c>
      <c r="DW141" s="116" t="s">
        <v>577</v>
      </c>
      <c r="DX141" s="117" t="s">
        <v>578</v>
      </c>
      <c r="DY141" s="99" t="s">
        <v>32</v>
      </c>
      <c r="DZ141" s="99" t="s">
        <v>32</v>
      </c>
      <c r="EA141" s="99" t="s">
        <v>35</v>
      </c>
      <c r="EB141" s="99" t="s">
        <v>35</v>
      </c>
      <c r="EC141" t="str">
        <f>VLOOKUP(DE141,PaperMaster!$BH$3:$CF$30,25,FALSE)</f>
        <v>*00014</v>
      </c>
      <c r="ED141" s="13" t="str">
        <f>VLOOKUP($AP141,[1]Item!$AL$2:$BX$192,ED$1,FALSE)</f>
        <v>Classic</v>
      </c>
      <c r="EE141">
        <f t="shared" si="165"/>
        <v>58</v>
      </c>
    </row>
    <row r="142" spans="1:135" x14ac:dyDescent="0.25">
      <c r="A142" s="83">
        <f t="shared" si="124"/>
        <v>140</v>
      </c>
      <c r="B142" s="76" t="s">
        <v>783</v>
      </c>
      <c r="C142" s="8" t="str">
        <f t="shared" si="134"/>
        <v>Writer Convent Big Classic Mrp 24 [3 In 1]-80 page</v>
      </c>
      <c r="D142" s="8" t="str">
        <f t="shared" si="135"/>
        <v>Writer Convent Big Classic Mrp 24 [3 In 1]-80 page</v>
      </c>
      <c r="E142" s="8" t="str">
        <f>VLOOKUP(AS142,DefaltMaster!$U$1:$AB$14,8,FALSE)</f>
        <v>*11102</v>
      </c>
      <c r="F142" s="8" t="str">
        <f>VLOOKUP(AX142,DefaltMaster!$H$1:$J$26,3,FALSE)</f>
        <v>*06016</v>
      </c>
      <c r="G142" s="110">
        <v>0</v>
      </c>
      <c r="H142" s="8">
        <v>0</v>
      </c>
      <c r="I142" s="8">
        <v>1140</v>
      </c>
      <c r="J142" s="8"/>
      <c r="K142" s="8" t="str">
        <f>VLOOKUP(AW142,DefaltMaster!$M$1:$N$60,2,FALSE)</f>
        <v>*05027</v>
      </c>
      <c r="L142" s="5" t="s">
        <v>522</v>
      </c>
      <c r="M142" s="8"/>
      <c r="N142" s="111" t="str">
        <f t="shared" si="136"/>
        <v>Writer Convent Big Classic Mrp 24 [3 In 1]-80 page</v>
      </c>
      <c r="O142" s="111" t="s">
        <v>33</v>
      </c>
      <c r="P142" s="8"/>
      <c r="Q142" s="8" t="s">
        <v>32</v>
      </c>
      <c r="R142" s="8" t="s">
        <v>32</v>
      </c>
      <c r="S142" s="8" t="s">
        <v>32</v>
      </c>
      <c r="T142" s="8" t="s">
        <v>32</v>
      </c>
      <c r="U142" s="8" t="s">
        <v>32</v>
      </c>
      <c r="V142" s="8" t="s">
        <v>32</v>
      </c>
      <c r="W142" s="8" t="s">
        <v>34</v>
      </c>
      <c r="X142" s="76" t="s">
        <v>577</v>
      </c>
      <c r="Y142" s="112" t="s">
        <v>578</v>
      </c>
      <c r="Z142" s="8" t="s">
        <v>32</v>
      </c>
      <c r="AA142" s="8" t="s">
        <v>32</v>
      </c>
      <c r="AB142" s="8" t="s">
        <v>35</v>
      </c>
      <c r="AC142" s="8" t="s">
        <v>35</v>
      </c>
      <c r="AD142" s="113" t="str">
        <f t="shared" si="137"/>
        <v>000140</v>
      </c>
      <c r="AE142" s="113"/>
      <c r="AF142" s="106" t="str">
        <f t="shared" si="138"/>
        <v>Rulling-3 In 1-[170 x 220]</v>
      </c>
      <c r="AG142" s="106" t="str">
        <f>VLOOKUP(AF142,UFG_Rulling!$C$1:$AD$38,28,FALSE)</f>
        <v>000226</v>
      </c>
      <c r="AH142" s="128" t="str">
        <f t="shared" si="125"/>
        <v>5.000</v>
      </c>
      <c r="AI142" s="114" t="str">
        <f t="shared" si="126"/>
        <v>Writer Convent Big Classic Mrp 12/24/32 [Title]</v>
      </c>
      <c r="AJ142" s="114" t="str">
        <f>VLOOKUP(AI142,UFG_Title!$C$1:$AD$49,28,FALSE)</f>
        <v>000263</v>
      </c>
      <c r="AK142" s="107" t="str">
        <f t="shared" si="127"/>
        <v>0.125</v>
      </c>
      <c r="AL142" s="122" t="str">
        <f t="shared" si="118"/>
        <v xml:space="preserve"> 3 In 1-[170 x 220]</v>
      </c>
      <c r="AM142" s="122" t="str">
        <f>IF(AV142&lt;&gt;"",VLOOKUP(AL142,UFG_Index!$C$1:$AD$17,28,FALSE),"")</f>
        <v>000239</v>
      </c>
      <c r="AN142" s="123" t="str">
        <f t="shared" si="128"/>
        <v>0.250</v>
      </c>
      <c r="AO142" s="129" t="str">
        <f t="shared" si="129"/>
        <v>0.250</v>
      </c>
      <c r="AP142" s="14" t="s">
        <v>1184</v>
      </c>
      <c r="AQ142" s="14" t="s">
        <v>1239</v>
      </c>
      <c r="AR142" s="13">
        <v>1000</v>
      </c>
      <c r="AS142" s="21" t="s">
        <v>442</v>
      </c>
      <c r="AT142" s="13">
        <v>80</v>
      </c>
      <c r="AU142" s="13">
        <v>4</v>
      </c>
      <c r="AV142" s="22" t="s">
        <v>1247</v>
      </c>
      <c r="AW142" s="22" t="s">
        <v>1200</v>
      </c>
      <c r="AX142" s="22" t="s">
        <v>470</v>
      </c>
      <c r="AY142" s="13"/>
      <c r="AZ142" s="13">
        <v>75</v>
      </c>
      <c r="BA142" s="13" t="s">
        <v>1248</v>
      </c>
      <c r="BB142" s="21" t="s">
        <v>479</v>
      </c>
      <c r="BC142" s="13" t="s">
        <v>1249</v>
      </c>
      <c r="BD142" s="13">
        <v>250</v>
      </c>
      <c r="BE142" s="14" t="s">
        <v>497</v>
      </c>
      <c r="BF142" s="14">
        <v>8</v>
      </c>
      <c r="BG142" s="15">
        <f t="shared" si="167"/>
        <v>125</v>
      </c>
      <c r="BH142" s="23">
        <f t="shared" si="6"/>
        <v>1.9743750000000001E-2</v>
      </c>
      <c r="BI142" s="13" t="s">
        <v>481</v>
      </c>
      <c r="BJ142" s="139">
        <v>50</v>
      </c>
      <c r="BK142" s="138">
        <v>89</v>
      </c>
      <c r="BL142" s="13">
        <v>34.5</v>
      </c>
      <c r="BM142" s="21">
        <v>16</v>
      </c>
      <c r="BN142" s="16">
        <f t="shared" si="7"/>
        <v>5</v>
      </c>
      <c r="BO142" s="16">
        <f t="shared" si="8"/>
        <v>7.6762500000000011E-2</v>
      </c>
      <c r="BP142" s="17">
        <f t="shared" si="28"/>
        <v>5250</v>
      </c>
      <c r="BQ142" s="13" t="str">
        <f>VLOOKUP($AP142,[1]Item!$AL$2:$BX$192,BQ$1,FALSE)</f>
        <v>Writer Convent Big Classic Mrp 12/24/32</v>
      </c>
      <c r="BR142" s="8" t="str">
        <f t="shared" si="139"/>
        <v>89.00X34.50</v>
      </c>
      <c r="BS142" s="8" t="str">
        <f t="shared" si="140"/>
        <v>Rulling-3 In 1-[170 x 220]</v>
      </c>
      <c r="BT142" s="8" t="str">
        <f t="shared" si="141"/>
        <v xml:space="preserve"> 3 In 1-[170 x 220]</v>
      </c>
      <c r="BU142" s="76" t="s">
        <v>783</v>
      </c>
      <c r="BV142" s="109">
        <f t="shared" si="142"/>
        <v>0.25</v>
      </c>
      <c r="BW142" s="115" t="str">
        <f t="shared" si="130"/>
        <v>Proprint-50gsm-35.04in-(89.00cm)-Reel-Premium</v>
      </c>
      <c r="BX142" s="115" t="str">
        <f t="shared" si="131"/>
        <v>Proprint-50gsm-35.04in-(89.00cm)-Reel-Premium</v>
      </c>
      <c r="BY142" s="8" t="s">
        <v>541</v>
      </c>
      <c r="BZ142" s="8" t="s">
        <v>540</v>
      </c>
      <c r="CA142" s="115">
        <f t="shared" si="143"/>
        <v>34.5</v>
      </c>
      <c r="CB142" s="115">
        <f t="shared" si="144"/>
        <v>89</v>
      </c>
      <c r="CC142" s="115">
        <f t="shared" si="145"/>
        <v>13.58</v>
      </c>
      <c r="CD142" s="115">
        <f t="shared" si="146"/>
        <v>35.04</v>
      </c>
      <c r="CE142" s="5" t="s">
        <v>83</v>
      </c>
      <c r="CF142" s="8">
        <f t="shared" si="147"/>
        <v>50</v>
      </c>
      <c r="CG142" s="98" t="str">
        <f t="shared" si="148"/>
        <v>Proprint</v>
      </c>
      <c r="CH142" s="99" t="str">
        <f>VLOOKUP(CG142,PaperMaster!$AA$1:$AB$10,2,FALSE)</f>
        <v>Premium</v>
      </c>
      <c r="CI142" s="115">
        <f t="shared" si="132"/>
        <v>7.6749999999999998</v>
      </c>
      <c r="CJ142" s="115">
        <f t="shared" si="133"/>
        <v>7</v>
      </c>
      <c r="CK142" s="99">
        <v>70</v>
      </c>
      <c r="CL142" s="115" t="s">
        <v>76</v>
      </c>
      <c r="CM142" s="115">
        <v>1.35</v>
      </c>
      <c r="CN142" s="99" t="s">
        <v>576</v>
      </c>
      <c r="CO142" s="116" t="s">
        <v>577</v>
      </c>
      <c r="CP142" s="117" t="s">
        <v>578</v>
      </c>
      <c r="CQ142" s="99" t="s">
        <v>32</v>
      </c>
      <c r="CR142" s="99" t="s">
        <v>32</v>
      </c>
      <c r="CS142" s="99" t="s">
        <v>35</v>
      </c>
      <c r="CT142" s="99" t="s">
        <v>35</v>
      </c>
      <c r="CU142" s="8" t="s">
        <v>73</v>
      </c>
      <c r="CV142" s="8"/>
      <c r="CW142" s="8"/>
      <c r="CX142" s="8" t="str">
        <f t="shared" si="149"/>
        <v>*11102</v>
      </c>
      <c r="CY142" s="8" t="str">
        <f t="shared" si="150"/>
        <v>*06016</v>
      </c>
      <c r="CZ142" s="8" t="str">
        <f>VLOOKUP(BW142,PaperMaster!$AD$2:$BB$200,25,FALSE)</f>
        <v>*00028</v>
      </c>
      <c r="DA142" s="31" t="str">
        <f t="shared" si="151"/>
        <v>*00028</v>
      </c>
      <c r="DB142" s="31" t="str">
        <f t="shared" si="152"/>
        <v>*00014</v>
      </c>
      <c r="DC142" s="119" t="str">
        <f>VLOOKUP(AI142,UFG_Title!$C$3:$AD$49,28,FALSE)</f>
        <v>000263</v>
      </c>
      <c r="DD142" s="119"/>
      <c r="DE142" s="115" t="str">
        <f t="shared" si="153"/>
        <v>Board-250gsm-35.43X27.64in²-(90.00X70.20cm²)-15.795kg-GB</v>
      </c>
      <c r="DF142" s="115" t="str">
        <f t="shared" si="154"/>
        <v>Board-250gsm-35.43X27.64in²-(90.00X70.20cm²)-15.795kg-GB</v>
      </c>
      <c r="DG142" s="8" t="s">
        <v>1128</v>
      </c>
      <c r="DH142" s="8" t="str">
        <f t="shared" si="155"/>
        <v>B</v>
      </c>
      <c r="DI142" s="115">
        <f t="shared" si="156"/>
        <v>90</v>
      </c>
      <c r="DJ142" s="115">
        <f t="shared" si="157"/>
        <v>70.2</v>
      </c>
      <c r="DK142" s="115">
        <f t="shared" si="158"/>
        <v>35.43</v>
      </c>
      <c r="DL142" s="115">
        <f t="shared" si="159"/>
        <v>27.64</v>
      </c>
      <c r="DM142" s="5" t="s">
        <v>58</v>
      </c>
      <c r="DN142" s="8">
        <f t="shared" si="160"/>
        <v>250</v>
      </c>
      <c r="DO142" s="134" t="str">
        <f t="shared" si="161"/>
        <v>Board</v>
      </c>
      <c r="DP142" s="99" t="str">
        <f t="shared" si="162"/>
        <v>GB</v>
      </c>
      <c r="DQ142" s="115">
        <f t="shared" si="163"/>
        <v>15.795</v>
      </c>
      <c r="DR142" s="115">
        <f t="shared" si="164"/>
        <v>3</v>
      </c>
      <c r="DS142" s="99">
        <v>70</v>
      </c>
      <c r="DT142" s="115" t="s">
        <v>76</v>
      </c>
      <c r="DU142" s="115">
        <v>1.35</v>
      </c>
      <c r="DV142" s="99" t="s">
        <v>576</v>
      </c>
      <c r="DW142" s="116" t="s">
        <v>577</v>
      </c>
      <c r="DX142" s="117" t="s">
        <v>578</v>
      </c>
      <c r="DY142" s="99" t="s">
        <v>32</v>
      </c>
      <c r="DZ142" s="99" t="s">
        <v>32</v>
      </c>
      <c r="EA142" s="99" t="s">
        <v>35</v>
      </c>
      <c r="EB142" s="99" t="s">
        <v>35</v>
      </c>
      <c r="EC142" t="str">
        <f>VLOOKUP(DE142,PaperMaster!$BH$3:$CF$30,25,FALSE)</f>
        <v>*00014</v>
      </c>
      <c r="ED142" s="13" t="str">
        <f>VLOOKUP($AP142,[1]Item!$AL$2:$BX$192,ED$1,FALSE)</f>
        <v>Classic</v>
      </c>
      <c r="EE142">
        <f t="shared" si="165"/>
        <v>50</v>
      </c>
    </row>
    <row r="143" spans="1:135" x14ac:dyDescent="0.25">
      <c r="A143" s="83">
        <f t="shared" si="124"/>
        <v>141</v>
      </c>
      <c r="B143" s="76" t="s">
        <v>784</v>
      </c>
      <c r="C143" s="8" t="str">
        <f t="shared" si="134"/>
        <v>Writer Convent Big ClassicMrp 24 [Hindi /Geometry]-80 page</v>
      </c>
      <c r="D143" s="8" t="str">
        <f t="shared" si="135"/>
        <v>Writer Convent Big ClassicMrp 24 [Hindi /Geometry]-80 page</v>
      </c>
      <c r="E143" s="8" t="str">
        <f>VLOOKUP(AS143,DefaltMaster!$U$1:$AB$14,8,FALSE)</f>
        <v>*11102</v>
      </c>
      <c r="F143" s="8" t="str">
        <f>VLOOKUP(AX143,DefaltMaster!$H$1:$J$26,3,FALSE)</f>
        <v>*06016</v>
      </c>
      <c r="G143" s="110">
        <v>0</v>
      </c>
      <c r="H143" s="8">
        <v>0</v>
      </c>
      <c r="I143" s="8">
        <v>1141</v>
      </c>
      <c r="J143" s="8"/>
      <c r="K143" s="8" t="str">
        <f>VLOOKUP(AW143,DefaltMaster!$M$1:$N$60,2,FALSE)</f>
        <v>*05033</v>
      </c>
      <c r="L143" s="5" t="s">
        <v>522</v>
      </c>
      <c r="M143" s="8"/>
      <c r="N143" s="111" t="str">
        <f t="shared" si="136"/>
        <v>Writer Convent Big ClassicMrp 24 [Hindi /Geometry]-80 page</v>
      </c>
      <c r="O143" s="111" t="s">
        <v>33</v>
      </c>
      <c r="P143" s="8"/>
      <c r="Q143" s="8" t="s">
        <v>32</v>
      </c>
      <c r="R143" s="8" t="s">
        <v>32</v>
      </c>
      <c r="S143" s="8" t="s">
        <v>32</v>
      </c>
      <c r="T143" s="8" t="s">
        <v>32</v>
      </c>
      <c r="U143" s="8" t="s">
        <v>32</v>
      </c>
      <c r="V143" s="8" t="s">
        <v>32</v>
      </c>
      <c r="W143" s="8" t="s">
        <v>34</v>
      </c>
      <c r="X143" s="76" t="s">
        <v>577</v>
      </c>
      <c r="Y143" s="112" t="s">
        <v>578</v>
      </c>
      <c r="Z143" s="8" t="s">
        <v>32</v>
      </c>
      <c r="AA143" s="8" t="s">
        <v>32</v>
      </c>
      <c r="AB143" s="8" t="s">
        <v>35</v>
      </c>
      <c r="AC143" s="8" t="s">
        <v>35</v>
      </c>
      <c r="AD143" s="113" t="str">
        <f t="shared" si="137"/>
        <v>000141</v>
      </c>
      <c r="AE143" s="113"/>
      <c r="AF143" s="106" t="str">
        <f t="shared" si="138"/>
        <v>Rulling-Hindi /Geometry-[170 x 220]</v>
      </c>
      <c r="AG143" s="106" t="str">
        <f>VLOOKUP(AF143,UFG_Rulling!$C$1:$AD$38,28,FALSE)</f>
        <v>000197</v>
      </c>
      <c r="AH143" s="128" t="str">
        <f t="shared" si="125"/>
        <v>5.000</v>
      </c>
      <c r="AI143" s="114" t="str">
        <f t="shared" si="126"/>
        <v>Writer Convent Big Classic Mrp 12/24/32 [Title]</v>
      </c>
      <c r="AJ143" s="114" t="str">
        <f>VLOOKUP(AI143,UFG_Title!$C$1:$AD$49,28,FALSE)</f>
        <v>000263</v>
      </c>
      <c r="AK143" s="107" t="str">
        <f t="shared" si="127"/>
        <v>0.125</v>
      </c>
      <c r="AL143" s="122" t="str">
        <f t="shared" si="118"/>
        <v>Index-[170 x 220]</v>
      </c>
      <c r="AM143" s="122" t="str">
        <f>IF(AV143&lt;&gt;"",VLOOKUP(AL143,UFG_Index!$C$1:$AD$17,28,FALSE),"")</f>
        <v>000235</v>
      </c>
      <c r="AN143" s="123" t="str">
        <f t="shared" si="128"/>
        <v>0.250</v>
      </c>
      <c r="AO143" s="129" t="str">
        <f t="shared" si="129"/>
        <v>0.250</v>
      </c>
      <c r="AP143" s="14" t="s">
        <v>1185</v>
      </c>
      <c r="AQ143" s="14" t="s">
        <v>1239</v>
      </c>
      <c r="AR143" s="13">
        <v>1000</v>
      </c>
      <c r="AS143" s="21" t="s">
        <v>442</v>
      </c>
      <c r="AT143" s="13">
        <v>80</v>
      </c>
      <c r="AU143" s="13">
        <v>4</v>
      </c>
      <c r="AV143" s="13" t="s">
        <v>450</v>
      </c>
      <c r="AW143" s="22" t="s">
        <v>511</v>
      </c>
      <c r="AX143" s="22" t="s">
        <v>470</v>
      </c>
      <c r="AY143" s="13"/>
      <c r="AZ143" s="13">
        <v>75</v>
      </c>
      <c r="BA143" s="13" t="s">
        <v>1248</v>
      </c>
      <c r="BB143" s="21" t="s">
        <v>479</v>
      </c>
      <c r="BC143" s="13" t="s">
        <v>1249</v>
      </c>
      <c r="BD143" s="13">
        <v>250</v>
      </c>
      <c r="BE143" s="14" t="s">
        <v>497</v>
      </c>
      <c r="BF143" s="14">
        <v>8</v>
      </c>
      <c r="BG143" s="15">
        <f t="shared" si="167"/>
        <v>125</v>
      </c>
      <c r="BH143" s="23">
        <f t="shared" si="6"/>
        <v>1.9743750000000001E-2</v>
      </c>
      <c r="BI143" s="13" t="s">
        <v>481</v>
      </c>
      <c r="BJ143" s="139">
        <v>50</v>
      </c>
      <c r="BK143" s="138">
        <v>89</v>
      </c>
      <c r="BL143" s="13">
        <v>34.5</v>
      </c>
      <c r="BM143" s="21">
        <v>16</v>
      </c>
      <c r="BN143" s="16">
        <f t="shared" si="7"/>
        <v>5</v>
      </c>
      <c r="BO143" s="16">
        <f t="shared" si="8"/>
        <v>7.6762500000000011E-2</v>
      </c>
      <c r="BP143" s="17">
        <f t="shared" si="28"/>
        <v>5250</v>
      </c>
      <c r="BQ143" s="13" t="str">
        <f>VLOOKUP($AP143,[1]Item!$AL$2:$BX$192,BQ$1,FALSE)</f>
        <v>Writer Convent Big Classic Mrp 12/24/32</v>
      </c>
      <c r="BR143" s="8" t="str">
        <f t="shared" si="139"/>
        <v>89.00X34.50</v>
      </c>
      <c r="BS143" s="8" t="str">
        <f t="shared" si="140"/>
        <v>Rulling-Hindi /Geometry-[170 x 220]</v>
      </c>
      <c r="BT143" s="8" t="str">
        <f t="shared" si="141"/>
        <v>Index-[170 x 220]</v>
      </c>
      <c r="BU143" s="76" t="s">
        <v>784</v>
      </c>
      <c r="BV143" s="109">
        <f t="shared" si="142"/>
        <v>0.25</v>
      </c>
      <c r="BW143" s="115" t="str">
        <f t="shared" si="130"/>
        <v>Proprint-50gsm-35.04in-(89.00cm)-Reel-Premium</v>
      </c>
      <c r="BX143" s="115" t="str">
        <f t="shared" si="131"/>
        <v>Proprint-50gsm-35.04in-(89.00cm)-Reel-Premium</v>
      </c>
      <c r="BY143" s="8" t="s">
        <v>541</v>
      </c>
      <c r="BZ143" s="8" t="s">
        <v>540</v>
      </c>
      <c r="CA143" s="115">
        <f t="shared" si="143"/>
        <v>34.5</v>
      </c>
      <c r="CB143" s="115">
        <f t="shared" si="144"/>
        <v>89</v>
      </c>
      <c r="CC143" s="115">
        <f t="shared" si="145"/>
        <v>13.58</v>
      </c>
      <c r="CD143" s="115">
        <f t="shared" si="146"/>
        <v>35.04</v>
      </c>
      <c r="CE143" s="5" t="s">
        <v>83</v>
      </c>
      <c r="CF143" s="8">
        <f t="shared" si="147"/>
        <v>50</v>
      </c>
      <c r="CG143" s="98" t="str">
        <f t="shared" si="148"/>
        <v>Proprint</v>
      </c>
      <c r="CH143" s="99" t="str">
        <f>VLOOKUP(CG143,PaperMaster!$AA$1:$AB$10,2,FALSE)</f>
        <v>Premium</v>
      </c>
      <c r="CI143" s="115">
        <f t="shared" si="132"/>
        <v>7.6749999999999998</v>
      </c>
      <c r="CJ143" s="115">
        <f t="shared" si="133"/>
        <v>7</v>
      </c>
      <c r="CK143" s="99">
        <v>70</v>
      </c>
      <c r="CL143" s="115" t="s">
        <v>76</v>
      </c>
      <c r="CM143" s="115">
        <v>1.35</v>
      </c>
      <c r="CN143" s="99" t="s">
        <v>576</v>
      </c>
      <c r="CO143" s="116" t="s">
        <v>577</v>
      </c>
      <c r="CP143" s="117" t="s">
        <v>578</v>
      </c>
      <c r="CQ143" s="99" t="s">
        <v>32</v>
      </c>
      <c r="CR143" s="99" t="s">
        <v>32</v>
      </c>
      <c r="CS143" s="99" t="s">
        <v>35</v>
      </c>
      <c r="CT143" s="99" t="s">
        <v>35</v>
      </c>
      <c r="CU143" s="8" t="s">
        <v>73</v>
      </c>
      <c r="CV143" s="8"/>
      <c r="CW143" s="8"/>
      <c r="CX143" s="8" t="str">
        <f t="shared" si="149"/>
        <v>*11102</v>
      </c>
      <c r="CY143" s="8" t="str">
        <f t="shared" si="150"/>
        <v>*06016</v>
      </c>
      <c r="CZ143" s="8" t="str">
        <f>VLOOKUP(BW143,PaperMaster!$AD$2:$BB$200,25,FALSE)</f>
        <v>*00028</v>
      </c>
      <c r="DA143" s="31" t="str">
        <f t="shared" si="151"/>
        <v>*00028</v>
      </c>
      <c r="DB143" s="31" t="str">
        <f t="shared" si="152"/>
        <v>*00014</v>
      </c>
      <c r="DC143" s="119" t="str">
        <f>VLOOKUP(AI143,UFG_Title!$C$3:$AD$49,28,FALSE)</f>
        <v>000263</v>
      </c>
      <c r="DD143" s="119"/>
      <c r="DE143" s="115" t="str">
        <f t="shared" si="153"/>
        <v>Board-250gsm-35.43X27.64in²-(90.00X70.20cm²)-15.795kg-GB</v>
      </c>
      <c r="DF143" s="115" t="str">
        <f t="shared" si="154"/>
        <v>Board-250gsm-35.43X27.64in²-(90.00X70.20cm²)-15.795kg-GB</v>
      </c>
      <c r="DG143" s="8" t="s">
        <v>1128</v>
      </c>
      <c r="DH143" s="8" t="str">
        <f t="shared" si="155"/>
        <v>B</v>
      </c>
      <c r="DI143" s="115">
        <f t="shared" si="156"/>
        <v>90</v>
      </c>
      <c r="DJ143" s="115">
        <f t="shared" si="157"/>
        <v>70.2</v>
      </c>
      <c r="DK143" s="115">
        <f t="shared" si="158"/>
        <v>35.43</v>
      </c>
      <c r="DL143" s="115">
        <f t="shared" si="159"/>
        <v>27.64</v>
      </c>
      <c r="DM143" s="5" t="s">
        <v>58</v>
      </c>
      <c r="DN143" s="8">
        <f t="shared" si="160"/>
        <v>250</v>
      </c>
      <c r="DO143" s="134" t="str">
        <f t="shared" si="161"/>
        <v>Board</v>
      </c>
      <c r="DP143" s="99" t="str">
        <f t="shared" si="162"/>
        <v>GB</v>
      </c>
      <c r="DQ143" s="115">
        <f t="shared" si="163"/>
        <v>15.795</v>
      </c>
      <c r="DR143" s="115">
        <f t="shared" si="164"/>
        <v>3</v>
      </c>
      <c r="DS143" s="99">
        <v>70</v>
      </c>
      <c r="DT143" s="115" t="s">
        <v>76</v>
      </c>
      <c r="DU143" s="115">
        <v>1.35</v>
      </c>
      <c r="DV143" s="99" t="s">
        <v>576</v>
      </c>
      <c r="DW143" s="116" t="s">
        <v>577</v>
      </c>
      <c r="DX143" s="117" t="s">
        <v>578</v>
      </c>
      <c r="DY143" s="99" t="s">
        <v>32</v>
      </c>
      <c r="DZ143" s="99" t="s">
        <v>32</v>
      </c>
      <c r="EA143" s="99" t="s">
        <v>35</v>
      </c>
      <c r="EB143" s="99" t="s">
        <v>35</v>
      </c>
      <c r="EC143" t="str">
        <f>VLOOKUP(DE143,PaperMaster!$BH$3:$CF$30,25,FALSE)</f>
        <v>*00014</v>
      </c>
      <c r="ED143" s="13" t="str">
        <f>VLOOKUP($AP143,[1]Item!$AL$2:$BX$192,ED$1,FALSE)</f>
        <v>Classic</v>
      </c>
      <c r="EE143">
        <f t="shared" si="165"/>
        <v>58</v>
      </c>
    </row>
    <row r="144" spans="1:135" x14ac:dyDescent="0.25">
      <c r="A144" s="83">
        <f t="shared" si="124"/>
        <v>142</v>
      </c>
      <c r="B144" s="76" t="s">
        <v>785</v>
      </c>
      <c r="C144" s="8" t="str">
        <f t="shared" si="134"/>
        <v>Writer Convent Big Classic Mrp 32 [Single line]-116 page</v>
      </c>
      <c r="D144" s="8" t="str">
        <f t="shared" si="135"/>
        <v>Writer Convent Big Classic Mrp 32 [Single line]-116 page</v>
      </c>
      <c r="E144" s="8" t="str">
        <f>VLOOKUP(AS144,DefaltMaster!$U$1:$AB$14,8,FALSE)</f>
        <v>*11102</v>
      </c>
      <c r="F144" s="8" t="str">
        <f>VLOOKUP(AX144,DefaltMaster!$H$1:$J$26,3,FALSE)</f>
        <v>*06016</v>
      </c>
      <c r="G144" s="110">
        <v>0</v>
      </c>
      <c r="H144" s="8">
        <v>0</v>
      </c>
      <c r="I144" s="8">
        <v>1142</v>
      </c>
      <c r="J144" s="8"/>
      <c r="K144" s="8" t="str">
        <f>VLOOKUP(AW144,DefaltMaster!$M$1:$N$60,2,FALSE)</f>
        <v>*05035</v>
      </c>
      <c r="L144" s="5" t="s">
        <v>522</v>
      </c>
      <c r="M144" s="8"/>
      <c r="N144" s="111" t="str">
        <f t="shared" si="136"/>
        <v>Writer Convent Big Classic Mrp 32 [Single line]-116 page</v>
      </c>
      <c r="O144" s="111" t="s">
        <v>33</v>
      </c>
      <c r="P144" s="8"/>
      <c r="Q144" s="8" t="s">
        <v>32</v>
      </c>
      <c r="R144" s="8" t="s">
        <v>32</v>
      </c>
      <c r="S144" s="8" t="s">
        <v>32</v>
      </c>
      <c r="T144" s="8" t="s">
        <v>32</v>
      </c>
      <c r="U144" s="8" t="s">
        <v>32</v>
      </c>
      <c r="V144" s="8" t="s">
        <v>32</v>
      </c>
      <c r="W144" s="8" t="s">
        <v>34</v>
      </c>
      <c r="X144" s="76" t="s">
        <v>577</v>
      </c>
      <c r="Y144" s="112" t="s">
        <v>578</v>
      </c>
      <c r="Z144" s="8" t="s">
        <v>32</v>
      </c>
      <c r="AA144" s="8" t="s">
        <v>32</v>
      </c>
      <c r="AB144" s="8" t="s">
        <v>35</v>
      </c>
      <c r="AC144" s="8" t="s">
        <v>35</v>
      </c>
      <c r="AD144" s="113" t="str">
        <f t="shared" si="137"/>
        <v>000142</v>
      </c>
      <c r="AE144" s="113"/>
      <c r="AF144" s="106" t="str">
        <f t="shared" si="138"/>
        <v>Rulling-Single line-[170 x 220]</v>
      </c>
      <c r="AG144" s="106" t="str">
        <f>VLOOKUP(AF144,UFG_Rulling!$C$1:$AD$38,28,FALSE)</f>
        <v>000208</v>
      </c>
      <c r="AH144" s="128" t="str">
        <f t="shared" si="125"/>
        <v>7.250</v>
      </c>
      <c r="AI144" s="114" t="str">
        <f t="shared" si="126"/>
        <v>Writer Convent Big Classic Mrp 12/24/32 [Title]</v>
      </c>
      <c r="AJ144" s="114" t="str">
        <f>VLOOKUP(AI144,UFG_Title!$C$1:$AD$49,28,FALSE)</f>
        <v>000263</v>
      </c>
      <c r="AK144" s="107" t="str">
        <f t="shared" si="127"/>
        <v>0.125</v>
      </c>
      <c r="AL144" s="122" t="str">
        <f t="shared" ref="AL144:AL192" si="168">IF(AV144&lt;&gt;"",AV144&amp;"-["&amp;AS144&amp;"]","")</f>
        <v>Index-[170 x 220]</v>
      </c>
      <c r="AM144" s="122" t="str">
        <f>IF(AV144&lt;&gt;"",VLOOKUP(AL144,UFG_Index!$C$1:$AD$17,28,FALSE),"")</f>
        <v>000235</v>
      </c>
      <c r="AN144" s="123" t="str">
        <f t="shared" si="128"/>
        <v>0.250</v>
      </c>
      <c r="AO144" s="129" t="str">
        <f t="shared" si="129"/>
        <v>0.250</v>
      </c>
      <c r="AP144" s="14" t="s">
        <v>1186</v>
      </c>
      <c r="AQ144" s="14" t="s">
        <v>1239</v>
      </c>
      <c r="AR144" s="13">
        <v>1000</v>
      </c>
      <c r="AS144" s="21" t="s">
        <v>442</v>
      </c>
      <c r="AT144" s="13">
        <v>116</v>
      </c>
      <c r="AU144" s="13">
        <v>4</v>
      </c>
      <c r="AV144" s="13" t="s">
        <v>450</v>
      </c>
      <c r="AW144" s="22" t="s">
        <v>469</v>
      </c>
      <c r="AX144" s="22" t="s">
        <v>470</v>
      </c>
      <c r="AY144" s="13"/>
      <c r="AZ144" s="13">
        <v>60</v>
      </c>
      <c r="BA144" s="13" t="s">
        <v>1248</v>
      </c>
      <c r="BB144" s="21" t="s">
        <v>479</v>
      </c>
      <c r="BC144" s="13" t="s">
        <v>1249</v>
      </c>
      <c r="BD144" s="13">
        <v>250</v>
      </c>
      <c r="BE144" s="14" t="s">
        <v>497</v>
      </c>
      <c r="BF144" s="14">
        <v>8</v>
      </c>
      <c r="BG144" s="15">
        <f>IF(BD144=0,0,AR144/BF144)</f>
        <v>125</v>
      </c>
      <c r="BH144" s="23">
        <f t="shared" si="6"/>
        <v>1.9743750000000001E-2</v>
      </c>
      <c r="BI144" s="13" t="s">
        <v>481</v>
      </c>
      <c r="BJ144" s="139">
        <v>50</v>
      </c>
      <c r="BK144" s="138">
        <v>89</v>
      </c>
      <c r="BL144" s="13">
        <v>34.5</v>
      </c>
      <c r="BM144" s="21">
        <v>16</v>
      </c>
      <c r="BN144" s="16">
        <f t="shared" si="7"/>
        <v>7.25</v>
      </c>
      <c r="BO144" s="16">
        <f t="shared" si="8"/>
        <v>0.11130562500000002</v>
      </c>
      <c r="BP144" s="17">
        <f t="shared" si="28"/>
        <v>7500</v>
      </c>
      <c r="BQ144" s="13" t="str">
        <f>VLOOKUP($AP144,[1]Item!$AL$2:$BX$192,BQ$1,FALSE)</f>
        <v>Writer Convent Big Classic Mrp 12/24/32</v>
      </c>
      <c r="BR144" s="8" t="str">
        <f t="shared" si="139"/>
        <v>89.00X34.50</v>
      </c>
      <c r="BS144" s="8" t="str">
        <f t="shared" si="140"/>
        <v>Rulling-Single line-[170 x 220]</v>
      </c>
      <c r="BT144" s="8" t="str">
        <f t="shared" si="141"/>
        <v>Index-[170 x 220]</v>
      </c>
      <c r="BU144" s="76" t="s">
        <v>785</v>
      </c>
      <c r="BV144" s="109">
        <f t="shared" si="142"/>
        <v>0.25</v>
      </c>
      <c r="BW144" s="115" t="str">
        <f t="shared" si="130"/>
        <v>Proprint-50gsm-35.04in-(89.00cm)-Reel-Premium</v>
      </c>
      <c r="BX144" s="115" t="str">
        <f t="shared" si="131"/>
        <v>Proprint-50gsm-35.04in-(89.00cm)-Reel-Premium</v>
      </c>
      <c r="BY144" s="8" t="s">
        <v>541</v>
      </c>
      <c r="BZ144" s="8" t="s">
        <v>540</v>
      </c>
      <c r="CA144" s="115">
        <f t="shared" si="143"/>
        <v>34.5</v>
      </c>
      <c r="CB144" s="115">
        <f t="shared" si="144"/>
        <v>89</v>
      </c>
      <c r="CC144" s="115">
        <f t="shared" si="145"/>
        <v>13.58</v>
      </c>
      <c r="CD144" s="115">
        <f t="shared" si="146"/>
        <v>35.04</v>
      </c>
      <c r="CE144" s="5" t="s">
        <v>83</v>
      </c>
      <c r="CF144" s="8">
        <f t="shared" si="147"/>
        <v>50</v>
      </c>
      <c r="CG144" s="98" t="str">
        <f t="shared" si="148"/>
        <v>Proprint</v>
      </c>
      <c r="CH144" s="99" t="str">
        <f>VLOOKUP(CG144,PaperMaster!$AA$1:$AB$10,2,FALSE)</f>
        <v>Premium</v>
      </c>
      <c r="CI144" s="115">
        <f t="shared" si="132"/>
        <v>7.6749999999999998</v>
      </c>
      <c r="CJ144" s="115">
        <f t="shared" si="133"/>
        <v>7</v>
      </c>
      <c r="CK144" s="99">
        <v>70</v>
      </c>
      <c r="CL144" s="115" t="s">
        <v>76</v>
      </c>
      <c r="CM144" s="115">
        <v>1.35</v>
      </c>
      <c r="CN144" s="99" t="s">
        <v>576</v>
      </c>
      <c r="CO144" s="116" t="s">
        <v>577</v>
      </c>
      <c r="CP144" s="117" t="s">
        <v>578</v>
      </c>
      <c r="CQ144" s="99" t="s">
        <v>32</v>
      </c>
      <c r="CR144" s="99" t="s">
        <v>32</v>
      </c>
      <c r="CS144" s="99" t="s">
        <v>35</v>
      </c>
      <c r="CT144" s="99" t="s">
        <v>35</v>
      </c>
      <c r="CU144" s="8" t="s">
        <v>73</v>
      </c>
      <c r="CV144" s="8"/>
      <c r="CW144" s="8"/>
      <c r="CX144" s="8" t="str">
        <f t="shared" si="149"/>
        <v>*11102</v>
      </c>
      <c r="CY144" s="8" t="str">
        <f t="shared" si="150"/>
        <v>*06016</v>
      </c>
      <c r="CZ144" s="8" t="str">
        <f>VLOOKUP(BW144,PaperMaster!$AD$2:$BB$200,25,FALSE)</f>
        <v>*00028</v>
      </c>
      <c r="DA144" s="31" t="str">
        <f t="shared" si="151"/>
        <v>*00028</v>
      </c>
      <c r="DB144" s="31" t="str">
        <f t="shared" si="152"/>
        <v>*00014</v>
      </c>
      <c r="DC144" s="119" t="str">
        <f>VLOOKUP(AI144,UFG_Title!$C$3:$AD$49,28,FALSE)</f>
        <v>000263</v>
      </c>
      <c r="DD144" s="119"/>
      <c r="DE144" s="115" t="str">
        <f t="shared" si="153"/>
        <v>Board-250gsm-35.43X27.64in²-(90.00X70.20cm²)-15.795kg-GB</v>
      </c>
      <c r="DF144" s="115" t="str">
        <f t="shared" si="154"/>
        <v>Board-250gsm-35.43X27.64in²-(90.00X70.20cm²)-15.795kg-GB</v>
      </c>
      <c r="DG144" s="8" t="s">
        <v>1128</v>
      </c>
      <c r="DH144" s="8" t="str">
        <f t="shared" si="155"/>
        <v>B</v>
      </c>
      <c r="DI144" s="115">
        <f t="shared" si="156"/>
        <v>90</v>
      </c>
      <c r="DJ144" s="115">
        <f t="shared" si="157"/>
        <v>70.2</v>
      </c>
      <c r="DK144" s="115">
        <f t="shared" si="158"/>
        <v>35.43</v>
      </c>
      <c r="DL144" s="115">
        <f t="shared" si="159"/>
        <v>27.64</v>
      </c>
      <c r="DM144" s="5" t="s">
        <v>58</v>
      </c>
      <c r="DN144" s="8">
        <f t="shared" si="160"/>
        <v>250</v>
      </c>
      <c r="DO144" s="134" t="str">
        <f t="shared" si="161"/>
        <v>Board</v>
      </c>
      <c r="DP144" s="99" t="str">
        <f t="shared" si="162"/>
        <v>GB</v>
      </c>
      <c r="DQ144" s="115">
        <f t="shared" si="163"/>
        <v>15.795</v>
      </c>
      <c r="DR144" s="115">
        <f t="shared" si="164"/>
        <v>3</v>
      </c>
      <c r="DS144" s="99">
        <v>70</v>
      </c>
      <c r="DT144" s="115" t="s">
        <v>76</v>
      </c>
      <c r="DU144" s="115">
        <v>1.35</v>
      </c>
      <c r="DV144" s="99" t="s">
        <v>576</v>
      </c>
      <c r="DW144" s="116" t="s">
        <v>577</v>
      </c>
      <c r="DX144" s="117" t="s">
        <v>578</v>
      </c>
      <c r="DY144" s="99" t="s">
        <v>32</v>
      </c>
      <c r="DZ144" s="99" t="s">
        <v>32</v>
      </c>
      <c r="EA144" s="99" t="s">
        <v>35</v>
      </c>
      <c r="EB144" s="99" t="s">
        <v>35</v>
      </c>
      <c r="EC144" t="str">
        <f>VLOOKUP(DE144,PaperMaster!$BH$3:$CF$30,25,FALSE)</f>
        <v>*00014</v>
      </c>
      <c r="ED144" s="13" t="str">
        <f>VLOOKUP($AP144,[1]Item!$AL$2:$BX$192,ED$1,FALSE)</f>
        <v>Classic</v>
      </c>
      <c r="EE144">
        <f t="shared" si="165"/>
        <v>56</v>
      </c>
    </row>
    <row r="145" spans="1:135" x14ac:dyDescent="0.25">
      <c r="A145" s="83">
        <f t="shared" si="124"/>
        <v>143</v>
      </c>
      <c r="B145" s="76" t="s">
        <v>786</v>
      </c>
      <c r="C145" s="8" t="str">
        <f t="shared" si="134"/>
        <v>Writer Convent Big Classic Mrp 32 [English]-116 page</v>
      </c>
      <c r="D145" s="8" t="str">
        <f t="shared" si="135"/>
        <v>Writer Convent Big Classic Mrp 32 [English]-116 page</v>
      </c>
      <c r="E145" s="8" t="str">
        <f>VLOOKUP(AS145,DefaltMaster!$U$1:$AB$14,8,FALSE)</f>
        <v>*11102</v>
      </c>
      <c r="F145" s="8" t="str">
        <f>VLOOKUP(AX145,DefaltMaster!$H$1:$J$26,3,FALSE)</f>
        <v>*06016</v>
      </c>
      <c r="G145" s="110">
        <v>0</v>
      </c>
      <c r="H145" s="8">
        <v>0</v>
      </c>
      <c r="I145" s="8">
        <v>1143</v>
      </c>
      <c r="J145" s="8"/>
      <c r="K145" s="8" t="str">
        <f>VLOOKUP(AW145,DefaltMaster!$M$1:$N$60,2,FALSE)</f>
        <v>*05029</v>
      </c>
      <c r="L145" s="5" t="s">
        <v>522</v>
      </c>
      <c r="M145" s="8"/>
      <c r="N145" s="111" t="str">
        <f t="shared" si="136"/>
        <v>Writer Convent Big Classic Mrp 32 [English]-116 page</v>
      </c>
      <c r="O145" s="111" t="s">
        <v>33</v>
      </c>
      <c r="P145" s="8"/>
      <c r="Q145" s="8" t="s">
        <v>32</v>
      </c>
      <c 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shared" si="137"/>
        <v>000143</v>
      </c>
      <c r="AE145" s="113"/>
      <c r="AF145" s="106" t="str">
        <f t="shared" si="138"/>
        <v>Rulling-English-[170 x 220]</v>
      </c>
      <c r="AG145" s="106" t="str">
        <f>VLOOKUP(AF145,UFG_Rulling!$C$1:$AD$38,28,FALSE)</f>
        <v>000194</v>
      </c>
      <c r="AH145" s="128" t="str">
        <f t="shared" si="125"/>
        <v>7.250</v>
      </c>
      <c r="AI145" s="114" t="str">
        <f t="shared" si="126"/>
        <v>Writer Convent Big Classic Mrp 12/24/32 [Title]</v>
      </c>
      <c r="AJ145" s="114" t="str">
        <f>VLOOKUP(AI145,UFG_Title!$C$1:$AD$49,28,FALSE)</f>
        <v>000263</v>
      </c>
      <c r="AK145" s="107" t="str">
        <f t="shared" si="127"/>
        <v>0.125</v>
      </c>
      <c r="AL145" s="122" t="str">
        <f t="shared" si="168"/>
        <v>Index-[170 x 220]</v>
      </c>
      <c r="AM145" s="122" t="str">
        <f>IF(AV145&lt;&gt;"",VLOOKUP(AL145,UFG_Index!$C$1:$AD$17,28,FALSE),"")</f>
        <v>000235</v>
      </c>
      <c r="AN145" s="123" t="str">
        <f t="shared" si="128"/>
        <v>0.250</v>
      </c>
      <c r="AO145" s="129" t="str">
        <f t="shared" si="129"/>
        <v>0.250</v>
      </c>
      <c r="AP145" s="14" t="s">
        <v>1186</v>
      </c>
      <c r="AQ145" s="14" t="s">
        <v>1239</v>
      </c>
      <c r="AR145" s="13">
        <v>1000</v>
      </c>
      <c r="AS145" s="21" t="s">
        <v>442</v>
      </c>
      <c r="AT145" s="13">
        <v>116</v>
      </c>
      <c r="AU145" s="13">
        <v>4</v>
      </c>
      <c r="AV145" s="13" t="s">
        <v>450</v>
      </c>
      <c r="AW145" s="22" t="s">
        <v>493</v>
      </c>
      <c r="AX145" s="22" t="s">
        <v>470</v>
      </c>
      <c r="AY145" s="13"/>
      <c r="AZ145" s="13">
        <v>60</v>
      </c>
      <c r="BA145" s="13" t="s">
        <v>1248</v>
      </c>
      <c r="BB145" s="21" t="s">
        <v>479</v>
      </c>
      <c r="BC145" s="13" t="s">
        <v>1249</v>
      </c>
      <c r="BD145" s="13">
        <v>250</v>
      </c>
      <c r="BE145" s="14" t="s">
        <v>497</v>
      </c>
      <c r="BF145" s="14">
        <v>8</v>
      </c>
      <c r="BG145" s="15">
        <f t="shared" ref="BG145:BG179" si="169">IF(BD145=0,0,AR145/BF145)</f>
        <v>125</v>
      </c>
      <c r="BH145" s="23">
        <f t="shared" si="6"/>
        <v>1.9743750000000001E-2</v>
      </c>
      <c r="BI145" s="13" t="s">
        <v>481</v>
      </c>
      <c r="BJ145" s="139">
        <v>50</v>
      </c>
      <c r="BK145" s="138">
        <v>89</v>
      </c>
      <c r="BL145" s="13">
        <v>34.5</v>
      </c>
      <c r="BM145" s="21">
        <v>16</v>
      </c>
      <c r="BN145" s="16">
        <f t="shared" si="7"/>
        <v>7.25</v>
      </c>
      <c r="BO145" s="16">
        <f t="shared" si="8"/>
        <v>0.11130562500000002</v>
      </c>
      <c r="BP145" s="17">
        <f t="shared" si="28"/>
        <v>7500</v>
      </c>
      <c r="BQ145" s="13" t="str">
        <f>VLOOKUP($AP145,[1]Item!$AL$2:$BX$192,BQ$1,FALSE)</f>
        <v>Writer Convent Big Classic Mrp 12/24/32</v>
      </c>
      <c r="BR145" s="8" t="str">
        <f t="shared" si="139"/>
        <v>89.00X34.50</v>
      </c>
      <c r="BS145" s="8" t="str">
        <f t="shared" si="140"/>
        <v>Rulling-English-[170 x 220]</v>
      </c>
      <c r="BT145" s="8" t="str">
        <f t="shared" si="141"/>
        <v>Index-[170 x 220]</v>
      </c>
      <c r="BU145" s="76" t="s">
        <v>786</v>
      </c>
      <c r="BV145" s="109">
        <f t="shared" si="142"/>
        <v>0.25</v>
      </c>
      <c r="BW145" s="115" t="str">
        <f t="shared" si="130"/>
        <v>Proprint-50gsm-35.04in-(89.00cm)-Reel-Premium</v>
      </c>
      <c r="BX145" s="115" t="str">
        <f t="shared" si="131"/>
        <v>Proprint-50gsm-35.04in-(89.00cm)-Reel-Premium</v>
      </c>
      <c r="BY145" s="8" t="s">
        <v>541</v>
      </c>
      <c r="BZ145" s="8" t="s">
        <v>540</v>
      </c>
      <c r="CA145" s="115">
        <f t="shared" si="143"/>
        <v>34.5</v>
      </c>
      <c r="CB145" s="115">
        <f t="shared" si="144"/>
        <v>89</v>
      </c>
      <c r="CC145" s="115">
        <f t="shared" si="145"/>
        <v>13.58</v>
      </c>
      <c r="CD145" s="115">
        <f t="shared" si="146"/>
        <v>35.04</v>
      </c>
      <c r="CE145" s="5" t="s">
        <v>83</v>
      </c>
      <c r="CF145" s="8">
        <f t="shared" si="147"/>
        <v>50</v>
      </c>
      <c r="CG145" s="98" t="str">
        <f t="shared" si="148"/>
        <v>Proprint</v>
      </c>
      <c r="CH145" s="99" t="str">
        <f>VLOOKUP(CG145,PaperMaster!$AA$1:$AB$10,2,FALSE)</f>
        <v>Premium</v>
      </c>
      <c r="CI145" s="115">
        <f t="shared" si="132"/>
        <v>7.6749999999999998</v>
      </c>
      <c r="CJ145" s="115">
        <f t="shared" si="133"/>
        <v>7</v>
      </c>
      <c r="CK145" s="99">
        <v>70</v>
      </c>
      <c r="CL145" s="115" t="s">
        <v>76</v>
      </c>
      <c r="CM145" s="115">
        <v>1.35</v>
      </c>
      <c r="CN145" s="99" t="s">
        <v>576</v>
      </c>
      <c r="CO145" s="116" t="s">
        <v>577</v>
      </c>
      <c r="CP145" s="117" t="s">
        <v>578</v>
      </c>
      <c r="CQ145" s="99" t="s">
        <v>32</v>
      </c>
      <c r="CR145" s="99" t="s">
        <v>32</v>
      </c>
      <c r="CS145" s="99" t="s">
        <v>35</v>
      </c>
      <c r="CT145" s="99" t="s">
        <v>35</v>
      </c>
      <c r="CU145" s="8" t="s">
        <v>73</v>
      </c>
      <c r="CV145" s="8"/>
      <c r="CW145" s="8"/>
      <c r="CX145" s="8" t="str">
        <f t="shared" si="149"/>
        <v>*11102</v>
      </c>
      <c r="CY145" s="8" t="str">
        <f t="shared" si="150"/>
        <v>*06016</v>
      </c>
      <c r="CZ145" s="8" t="str">
        <f>VLOOKUP(BW145,PaperMaster!$AD$2:$BB$200,25,FALSE)</f>
        <v>*00028</v>
      </c>
      <c r="DA145" s="31" t="str">
        <f t="shared" si="151"/>
        <v>*00028</v>
      </c>
      <c r="DB145" s="31" t="str">
        <f t="shared" si="152"/>
        <v>*00014</v>
      </c>
      <c r="DC145" s="119" t="str">
        <f>VLOOKUP(AI145,UFG_Title!$C$3:$AD$49,28,FALSE)</f>
        <v>000263</v>
      </c>
      <c r="DD145" s="119"/>
      <c r="DE145" s="115" t="str">
        <f t="shared" si="153"/>
        <v>Board-250gsm-35.43X27.64in²-(90.00X70.20cm²)-15.795kg-GB</v>
      </c>
      <c r="DF145" s="115" t="str">
        <f t="shared" si="154"/>
        <v>Board-250gsm-35.43X27.64in²-(90.00X70.20cm²)-15.795kg-GB</v>
      </c>
      <c r="DG145" s="8" t="s">
        <v>1128</v>
      </c>
      <c r="DH145" s="8" t="str">
        <f t="shared" si="155"/>
        <v>B</v>
      </c>
      <c r="DI145" s="115">
        <f t="shared" si="156"/>
        <v>90</v>
      </c>
      <c r="DJ145" s="115">
        <f t="shared" si="157"/>
        <v>70.2</v>
      </c>
      <c r="DK145" s="115">
        <f t="shared" si="158"/>
        <v>35.43</v>
      </c>
      <c r="DL145" s="115">
        <f t="shared" si="159"/>
        <v>27.64</v>
      </c>
      <c r="DM145" s="5" t="s">
        <v>58</v>
      </c>
      <c r="DN145" s="8">
        <f t="shared" si="160"/>
        <v>250</v>
      </c>
      <c r="DO145" s="134" t="str">
        <f t="shared" si="161"/>
        <v>Board</v>
      </c>
      <c r="DP145" s="99" t="str">
        <f t="shared" si="162"/>
        <v>GB</v>
      </c>
      <c r="DQ145" s="115">
        <f t="shared" si="163"/>
        <v>15.795</v>
      </c>
      <c r="DR145" s="115">
        <f t="shared" si="164"/>
        <v>3</v>
      </c>
      <c r="DS145" s="99">
        <v>70</v>
      </c>
      <c r="DT145" s="115" t="s">
        <v>76</v>
      </c>
      <c r="DU145" s="115">
        <v>1.35</v>
      </c>
      <c r="DV145" s="99" t="s">
        <v>576</v>
      </c>
      <c r="DW145" s="116" t="s">
        <v>577</v>
      </c>
      <c r="DX145" s="117" t="s">
        <v>578</v>
      </c>
      <c r="DY145" s="99" t="s">
        <v>32</v>
      </c>
      <c r="DZ145" s="99" t="s">
        <v>32</v>
      </c>
      <c r="EA145" s="99" t="s">
        <v>35</v>
      </c>
      <c r="EB145" s="99" t="s">
        <v>35</v>
      </c>
      <c r="EC145" t="str">
        <f>VLOOKUP(DE145,PaperMaster!$BH$3:$CF$30,25,FALSE)</f>
        <v>*00014</v>
      </c>
      <c r="ED145" s="13" t="str">
        <f>VLOOKUP($AP145,[1]Item!$AL$2:$BX$192,ED$1,FALSE)</f>
        <v>Classic</v>
      </c>
      <c r="EE145">
        <f t="shared" si="165"/>
        <v>52</v>
      </c>
    </row>
    <row r="146" spans="1:135" x14ac:dyDescent="0.25">
      <c r="A146" s="83">
        <f t="shared" si="124"/>
        <v>144</v>
      </c>
      <c r="B146" s="76" t="s">
        <v>787</v>
      </c>
      <c r="C146" s="8" t="str">
        <f t="shared" si="134"/>
        <v>Writer Convent Big Classic Mrp 32 [12 mm Squire ( Medium)]</v>
      </c>
      <c r="D146" s="8" t="str">
        <f t="shared" si="135"/>
        <v>Writer Convent Big Classic Mrp 32 [12 mm Squire ( Medium)]</v>
      </c>
      <c r="E146" s="8" t="str">
        <f>VLOOKUP(AS146,DefaltMaster!$U$1:$AB$14,8,FALSE)</f>
        <v>*11102</v>
      </c>
      <c r="F146" s="8" t="str">
        <f>VLOOKUP(AX146,DefaltMaster!$H$1:$J$26,3,FALSE)</f>
        <v>*06016</v>
      </c>
      <c r="G146" s="110">
        <v>0</v>
      </c>
      <c r="H146" s="8">
        <v>0</v>
      </c>
      <c r="I146" s="8">
        <v>1144</v>
      </c>
      <c r="J146" s="8"/>
      <c r="K146" s="8" t="str">
        <f>VLOOKUP(AW146,DefaltMaster!$M$1:$N$60,2,FALSE)</f>
        <v>*05045</v>
      </c>
      <c r="L146" s="5" t="s">
        <v>522</v>
      </c>
      <c r="M146" s="8"/>
      <c r="N146" s="111" t="str">
        <f>AP146&amp;" ["&amp;AW146&amp;"]"</f>
        <v>Writer Convent Big Classic Mrp 32 [12 mm Squire ( Medium)]</v>
      </c>
      <c r="O146" s="111" t="s">
        <v>33</v>
      </c>
      <c r="P146" s="8"/>
      <c r="Q146" s="8" t="s">
        <v>32</v>
      </c>
      <c r="R146" s="8" t="s">
        <v>32</v>
      </c>
      <c r="S146" s="8" t="s">
        <v>32</v>
      </c>
      <c r="T146" s="8" t="s">
        <v>32</v>
      </c>
      <c r="U146" s="8" t="s">
        <v>32</v>
      </c>
      <c r="V146" s="8" t="s">
        <v>32</v>
      </c>
      <c r="W146" s="8" t="s">
        <v>34</v>
      </c>
      <c r="X146" s="76" t="s">
        <v>577</v>
      </c>
      <c r="Y146" s="112" t="s">
        <v>578</v>
      </c>
      <c r="Z146" s="8" t="s">
        <v>32</v>
      </c>
      <c r="AA146" s="8" t="s">
        <v>32</v>
      </c>
      <c r="AB146" s="8" t="s">
        <v>35</v>
      </c>
      <c r="AC146" s="8" t="s">
        <v>35</v>
      </c>
      <c r="AD146" s="113" t="str">
        <f t="shared" si="137"/>
        <v>000144</v>
      </c>
      <c r="AE146" s="113"/>
      <c r="AF146" s="106" t="str">
        <f t="shared" si="138"/>
        <v>Rulling-12 mm Squire ( Medium)-[170 x 220]</v>
      </c>
      <c r="AG146" s="106" t="str">
        <f>VLOOKUP(AF146,UFG_Rulling!$C$1:$AD$38,28,FALSE)</f>
        <v>000225</v>
      </c>
      <c r="AH146" s="128" t="str">
        <f t="shared" si="125"/>
        <v>7.250</v>
      </c>
      <c r="AI146" s="114" t="str">
        <f t="shared" si="126"/>
        <v>Writer Convent Big Classic Mrp 12/24/32 [Title]</v>
      </c>
      <c r="AJ146" s="114" t="str">
        <f>VLOOKUP(AI146,UFG_Title!$C$1:$AD$49,28,FALSE)</f>
        <v>000263</v>
      </c>
      <c r="AK146" s="107" t="str">
        <f t="shared" si="127"/>
        <v>0.125</v>
      </c>
      <c r="AL146" s="122" t="str">
        <f t="shared" si="168"/>
        <v>Index-[170 x 220]</v>
      </c>
      <c r="AM146" s="122" t="str">
        <f>IF(AV146&lt;&gt;"",VLOOKUP(AL146,UFG_Index!$C$1:$AD$17,28,FALSE),"")</f>
        <v>000235</v>
      </c>
      <c r="AN146" s="123" t="str">
        <f t="shared" si="128"/>
        <v>0.250</v>
      </c>
      <c r="AO146" s="129" t="str">
        <f t="shared" si="129"/>
        <v>0.250</v>
      </c>
      <c r="AP146" s="14" t="s">
        <v>1186</v>
      </c>
      <c r="AQ146" s="14" t="s">
        <v>1239</v>
      </c>
      <c r="AR146" s="13">
        <v>1000</v>
      </c>
      <c r="AS146" s="21" t="s">
        <v>442</v>
      </c>
      <c r="AT146" s="13">
        <v>116</v>
      </c>
      <c r="AU146" s="13">
        <v>4</v>
      </c>
      <c r="AV146" s="13" t="s">
        <v>450</v>
      </c>
      <c r="AW146" s="22" t="s">
        <v>1198</v>
      </c>
      <c r="AX146" s="22" t="s">
        <v>470</v>
      </c>
      <c r="AY146" s="13"/>
      <c r="AZ146" s="13">
        <v>60</v>
      </c>
      <c r="BA146" s="13" t="s">
        <v>1248</v>
      </c>
      <c r="BB146" s="21" t="s">
        <v>479</v>
      </c>
      <c r="BC146" s="13" t="s">
        <v>1249</v>
      </c>
      <c r="BD146" s="13">
        <v>250</v>
      </c>
      <c r="BE146" s="14" t="s">
        <v>497</v>
      </c>
      <c r="BF146" s="14">
        <v>8</v>
      </c>
      <c r="BG146" s="15">
        <f t="shared" si="169"/>
        <v>125</v>
      </c>
      <c r="BH146" s="23">
        <f t="shared" si="6"/>
        <v>1.9743750000000001E-2</v>
      </c>
      <c r="BI146" s="13" t="s">
        <v>481</v>
      </c>
      <c r="BJ146" s="139">
        <v>50</v>
      </c>
      <c r="BK146" s="138">
        <v>89</v>
      </c>
      <c r="BL146" s="13">
        <v>34.5</v>
      </c>
      <c r="BM146" s="21">
        <v>16</v>
      </c>
      <c r="BN146" s="16">
        <f t="shared" si="7"/>
        <v>7.25</v>
      </c>
      <c r="BO146" s="16">
        <f t="shared" si="8"/>
        <v>0.11130562500000002</v>
      </c>
      <c r="BP146" s="17">
        <f t="shared" si="28"/>
        <v>7500</v>
      </c>
      <c r="BQ146" s="13" t="str">
        <f>VLOOKUP($AP146,[1]Item!$AL$2:$BX$192,BQ$1,FALSE)</f>
        <v>Writer Convent Big Classic Mrp 12/24/32</v>
      </c>
      <c r="BR146" s="8" t="str">
        <f t="shared" si="139"/>
        <v>89.00X34.50</v>
      </c>
      <c r="BS146" s="8" t="str">
        <f t="shared" si="140"/>
        <v>Rulling-12 mm Squire ( Medium)-[170 x 220]</v>
      </c>
      <c r="BT146" s="8" t="str">
        <f t="shared" si="141"/>
        <v>Index-[170 x 220]</v>
      </c>
      <c r="BU146" s="76" t="s">
        <v>787</v>
      </c>
      <c r="BV146" s="109">
        <f t="shared" si="142"/>
        <v>0.25</v>
      </c>
      <c r="BW146" s="115" t="str">
        <f t="shared" si="130"/>
        <v>Proprint-50gsm-35.04in-(89.00cm)-Reel-Premium</v>
      </c>
      <c r="BX146" s="115" t="str">
        <f t="shared" si="131"/>
        <v>Proprint-50gsm-35.04in-(89.00cm)-Reel-Premium</v>
      </c>
      <c r="BY146" s="8" t="s">
        <v>541</v>
      </c>
      <c r="BZ146" s="8" t="s">
        <v>540</v>
      </c>
      <c r="CA146" s="115">
        <f t="shared" si="143"/>
        <v>34.5</v>
      </c>
      <c r="CB146" s="115">
        <f t="shared" si="144"/>
        <v>89</v>
      </c>
      <c r="CC146" s="115">
        <f t="shared" si="145"/>
        <v>13.58</v>
      </c>
      <c r="CD146" s="115">
        <f t="shared" si="146"/>
        <v>35.04</v>
      </c>
      <c r="CE146" s="5" t="s">
        <v>83</v>
      </c>
      <c r="CF146" s="8">
        <f t="shared" si="147"/>
        <v>50</v>
      </c>
      <c r="CG146" s="98" t="str">
        <f t="shared" si="148"/>
        <v>Proprint</v>
      </c>
      <c r="CH146" s="99" t="str">
        <f>VLOOKUP(CG146,PaperMaster!$AA$1:$AB$10,2,FALSE)</f>
        <v>Premium</v>
      </c>
      <c r="CI146" s="115">
        <f t="shared" si="132"/>
        <v>7.6749999999999998</v>
      </c>
      <c r="CJ146" s="115">
        <f t="shared" si="133"/>
        <v>7</v>
      </c>
      <c r="CK146" s="99">
        <v>70</v>
      </c>
      <c r="CL146" s="115" t="s">
        <v>76</v>
      </c>
      <c r="CM146" s="115">
        <v>1.35</v>
      </c>
      <c r="CN146" s="99" t="s">
        <v>576</v>
      </c>
      <c r="CO146" s="116" t="s">
        <v>577</v>
      </c>
      <c r="CP146" s="117" t="s">
        <v>578</v>
      </c>
      <c r="CQ146" s="99" t="s">
        <v>32</v>
      </c>
      <c r="CR146" s="99" t="s">
        <v>32</v>
      </c>
      <c r="CS146" s="99" t="s">
        <v>35</v>
      </c>
      <c r="CT146" s="99" t="s">
        <v>35</v>
      </c>
      <c r="CU146" s="8" t="s">
        <v>73</v>
      </c>
      <c r="CV146" s="8"/>
      <c r="CW146" s="8"/>
      <c r="CX146" s="8" t="str">
        <f t="shared" si="149"/>
        <v>*11102</v>
      </c>
      <c r="CY146" s="8" t="str">
        <f t="shared" si="150"/>
        <v>*06016</v>
      </c>
      <c r="CZ146" s="8" t="str">
        <f>VLOOKUP(BW146,PaperMaster!$AD$2:$BB$200,25,FALSE)</f>
        <v>*00028</v>
      </c>
      <c r="DA146" s="31" t="str">
        <f t="shared" si="151"/>
        <v>*00028</v>
      </c>
      <c r="DB146" s="31" t="str">
        <f t="shared" si="152"/>
        <v>*00014</v>
      </c>
      <c r="DC146" s="119" t="str">
        <f>VLOOKUP(AI146,UFG_Title!$C$3:$AD$49,28,FALSE)</f>
        <v>000263</v>
      </c>
      <c r="DD146" s="119"/>
      <c r="DE146" s="115" t="str">
        <f t="shared" si="153"/>
        <v>Board-250gsm-35.43X27.64in²-(90.00X70.20cm²)-15.795kg-GB</v>
      </c>
      <c r="DF146" s="115" t="str">
        <f t="shared" si="154"/>
        <v>Board-250gsm-35.43X27.64in²-(90.00X70.20cm²)-15.795kg-GB</v>
      </c>
      <c r="DG146" s="8" t="s">
        <v>1128</v>
      </c>
      <c r="DH146" s="8" t="str">
        <f t="shared" si="155"/>
        <v>B</v>
      </c>
      <c r="DI146" s="115">
        <f t="shared" si="156"/>
        <v>90</v>
      </c>
      <c r="DJ146" s="115">
        <f t="shared" si="157"/>
        <v>70.2</v>
      </c>
      <c r="DK146" s="115">
        <f t="shared" si="158"/>
        <v>35.43</v>
      </c>
      <c r="DL146" s="115">
        <f t="shared" si="159"/>
        <v>27.64</v>
      </c>
      <c r="DM146" s="5" t="s">
        <v>58</v>
      </c>
      <c r="DN146" s="8">
        <f t="shared" si="160"/>
        <v>250</v>
      </c>
      <c r="DO146" s="134" t="str">
        <f t="shared" si="161"/>
        <v>Board</v>
      </c>
      <c r="DP146" s="99" t="str">
        <f t="shared" si="162"/>
        <v>GB</v>
      </c>
      <c r="DQ146" s="115">
        <f t="shared" si="163"/>
        <v>15.795</v>
      </c>
      <c r="DR146" s="115">
        <f t="shared" si="164"/>
        <v>3</v>
      </c>
      <c r="DS146" s="99">
        <v>70</v>
      </c>
      <c r="DT146" s="115" t="s">
        <v>76</v>
      </c>
      <c r="DU146" s="115">
        <v>1.35</v>
      </c>
      <c r="DV146" s="99" t="s">
        <v>576</v>
      </c>
      <c r="DW146" s="116" t="s">
        <v>577</v>
      </c>
      <c r="DX146" s="117" t="s">
        <v>578</v>
      </c>
      <c r="DY146" s="99" t="s">
        <v>32</v>
      </c>
      <c r="DZ146" s="99" t="s">
        <v>32</v>
      </c>
      <c r="EA146" s="99" t="s">
        <v>35</v>
      </c>
      <c r="EB146" s="99" t="s">
        <v>35</v>
      </c>
      <c r="EC146" t="str">
        <f>VLOOKUP(DE146,PaperMaster!$BH$3:$CF$30,25,FALSE)</f>
        <v>*00014</v>
      </c>
      <c r="ED146" s="13" t="str">
        <f>VLOOKUP($AP146,[1]Item!$AL$2:$BX$192,ED$1,FALSE)</f>
        <v>Classic</v>
      </c>
      <c r="EE146">
        <f t="shared" si="165"/>
        <v>58</v>
      </c>
    </row>
    <row r="147" spans="1:135" x14ac:dyDescent="0.25">
      <c r="A147" s="83">
        <f t="shared" si="124"/>
        <v>145</v>
      </c>
      <c r="B147" s="76" t="s">
        <v>788</v>
      </c>
      <c r="C147" s="8" t="str">
        <f t="shared" si="134"/>
        <v>Writer Convent Big Classic Mrp 32 [3 In 1]-116 page</v>
      </c>
      <c r="D147" s="8" t="str">
        <f t="shared" si="135"/>
        <v>Writer Convent Big Classic Mrp 32 [3 In 1]-116 page</v>
      </c>
      <c r="E147" s="8" t="str">
        <f>VLOOKUP(AS147,DefaltMaster!$U$1:$AB$14,8,FALSE)</f>
        <v>*11102</v>
      </c>
      <c r="F147" s="8" t="str">
        <f>VLOOKUP(AX147,DefaltMaster!$H$1:$J$26,3,FALSE)</f>
        <v>*06016</v>
      </c>
      <c r="G147" s="110">
        <v>0</v>
      </c>
      <c r="H147" s="8">
        <v>0</v>
      </c>
      <c r="I147" s="8">
        <v>1145</v>
      </c>
      <c r="J147" s="8"/>
      <c r="K147" s="8" t="str">
        <f>VLOOKUP(AW147,DefaltMaster!$M$1:$N$60,2,FALSE)</f>
        <v>*05027</v>
      </c>
      <c r="L147" s="5" t="s">
        <v>522</v>
      </c>
      <c r="M147" s="8"/>
      <c r="N147" s="111" t="str">
        <f t="shared" si="136"/>
        <v>Writer Convent Big Classic Mrp 32 [3 In 1]-116 page</v>
      </c>
      <c r="O147" s="111" t="s">
        <v>33</v>
      </c>
      <c r="P147" s="8"/>
      <c r="Q147" s="8" t="s">
        <v>32</v>
      </c>
      <c r="R147" s="8" t="s">
        <v>32</v>
      </c>
      <c r="S147" s="8" t="s">
        <v>32</v>
      </c>
      <c r="T147" s="8" t="s">
        <v>32</v>
      </c>
      <c r="U147" s="8" t="s">
        <v>32</v>
      </c>
      <c r="V147" s="8" t="s">
        <v>32</v>
      </c>
      <c r="W147" s="8" t="s">
        <v>34</v>
      </c>
      <c r="X147" s="76" t="s">
        <v>577</v>
      </c>
      <c r="Y147" s="112" t="s">
        <v>578</v>
      </c>
      <c r="Z147" s="8" t="s">
        <v>32</v>
      </c>
      <c r="AA147" s="8" t="s">
        <v>32</v>
      </c>
      <c r="AB147" s="8" t="s">
        <v>35</v>
      </c>
      <c r="AC147" s="8" t="s">
        <v>35</v>
      </c>
      <c r="AD147" s="113" t="str">
        <f t="shared" si="137"/>
        <v>000145</v>
      </c>
      <c r="AE147" s="113"/>
      <c r="AF147" s="106" t="str">
        <f t="shared" si="138"/>
        <v>Rulling-3 In 1-[170 x 220]</v>
      </c>
      <c r="AG147" s="106" t="str">
        <f>VLOOKUP(AF147,UFG_Rulling!$C$1:$AD$38,28,FALSE)</f>
        <v>000226</v>
      </c>
      <c r="AH147" s="128" t="str">
        <f t="shared" si="125"/>
        <v>7.250</v>
      </c>
      <c r="AI147" s="114" t="str">
        <f t="shared" si="126"/>
        <v>Writer Convent Big Classic Mrp 12/24/32 [Title]</v>
      </c>
      <c r="AJ147" s="114" t="str">
        <f>VLOOKUP(AI147,UFG_Title!$C$1:$AD$49,28,FALSE)</f>
        <v>000263</v>
      </c>
      <c r="AK147" s="107" t="str">
        <f t="shared" si="127"/>
        <v>0.125</v>
      </c>
      <c r="AL147" s="122" t="str">
        <f t="shared" si="168"/>
        <v xml:space="preserve"> 3 In 1-[170 x 220]</v>
      </c>
      <c r="AM147" s="122" t="str">
        <f>IF(AV147&lt;&gt;"",VLOOKUP(AL147,UFG_Index!$C$1:$AD$17,28,FALSE),"")</f>
        <v>000239</v>
      </c>
      <c r="AN147" s="123" t="str">
        <f t="shared" si="128"/>
        <v>0.250</v>
      </c>
      <c r="AO147" s="129" t="str">
        <f t="shared" si="129"/>
        <v>0.250</v>
      </c>
      <c r="AP147" s="14" t="s">
        <v>1186</v>
      </c>
      <c r="AQ147" s="14" t="s">
        <v>1239</v>
      </c>
      <c r="AR147" s="13">
        <v>1000</v>
      </c>
      <c r="AS147" s="21" t="s">
        <v>442</v>
      </c>
      <c r="AT147" s="13">
        <v>116</v>
      </c>
      <c r="AU147" s="13">
        <v>4</v>
      </c>
      <c r="AV147" s="22" t="s">
        <v>1247</v>
      </c>
      <c r="AW147" s="22" t="s">
        <v>1200</v>
      </c>
      <c r="AX147" s="22" t="s">
        <v>470</v>
      </c>
      <c r="AY147" s="13"/>
      <c r="AZ147" s="13">
        <v>60</v>
      </c>
      <c r="BA147" s="13" t="s">
        <v>1248</v>
      </c>
      <c r="BB147" s="21" t="s">
        <v>479</v>
      </c>
      <c r="BC147" s="13" t="s">
        <v>1249</v>
      </c>
      <c r="BD147" s="13">
        <v>250</v>
      </c>
      <c r="BE147" s="14" t="s">
        <v>497</v>
      </c>
      <c r="BF147" s="14">
        <v>8</v>
      </c>
      <c r="BG147" s="15">
        <f t="shared" si="169"/>
        <v>125</v>
      </c>
      <c r="BH147" s="23">
        <f t="shared" si="6"/>
        <v>1.9743750000000001E-2</v>
      </c>
      <c r="BI147" s="13" t="s">
        <v>481</v>
      </c>
      <c r="BJ147" s="139">
        <v>50</v>
      </c>
      <c r="BK147" s="138">
        <v>89</v>
      </c>
      <c r="BL147" s="13">
        <v>34.5</v>
      </c>
      <c r="BM147" s="21">
        <v>16</v>
      </c>
      <c r="BN147" s="16">
        <f t="shared" si="7"/>
        <v>7.25</v>
      </c>
      <c r="BO147" s="16">
        <f t="shared" si="8"/>
        <v>0.11130562500000002</v>
      </c>
      <c r="BP147" s="17">
        <f t="shared" si="28"/>
        <v>7500</v>
      </c>
      <c r="BQ147" s="13" t="str">
        <f>VLOOKUP($AP147,[1]Item!$AL$2:$BX$192,BQ$1,FALSE)</f>
        <v>Writer Convent Big Classic Mrp 12/24/32</v>
      </c>
      <c r="BR147" s="8" t="str">
        <f t="shared" si="139"/>
        <v>89.00X34.50</v>
      </c>
      <c r="BS147" s="8" t="str">
        <f t="shared" si="140"/>
        <v>Rulling-3 In 1-[170 x 220]</v>
      </c>
      <c r="BT147" s="8" t="str">
        <f t="shared" si="141"/>
        <v xml:space="preserve"> 3 In 1-[170 x 220]</v>
      </c>
      <c r="BU147" s="76" t="s">
        <v>788</v>
      </c>
      <c r="BV147" s="109">
        <f t="shared" si="142"/>
        <v>0.25</v>
      </c>
      <c r="BW147" s="115" t="str">
        <f t="shared" si="130"/>
        <v>Proprint-50gsm-35.04in-(89.00cm)-Reel-Premium</v>
      </c>
      <c r="BX147" s="115" t="str">
        <f t="shared" si="131"/>
        <v>Proprint-50gsm-35.04in-(89.00cm)-Reel-Premium</v>
      </c>
      <c r="BY147" s="8" t="s">
        <v>541</v>
      </c>
      <c r="BZ147" s="8" t="s">
        <v>540</v>
      </c>
      <c r="CA147" s="115">
        <f t="shared" si="143"/>
        <v>34.5</v>
      </c>
      <c r="CB147" s="115">
        <f t="shared" si="144"/>
        <v>89</v>
      </c>
      <c r="CC147" s="115">
        <f t="shared" si="145"/>
        <v>13.58</v>
      </c>
      <c r="CD147" s="115">
        <f t="shared" si="146"/>
        <v>35.04</v>
      </c>
      <c r="CE147" s="5" t="s">
        <v>83</v>
      </c>
      <c r="CF147" s="8">
        <f t="shared" si="147"/>
        <v>50</v>
      </c>
      <c r="CG147" s="98" t="str">
        <f t="shared" si="148"/>
        <v>Proprint</v>
      </c>
      <c r="CH147" s="99" t="str">
        <f>VLOOKUP(CG147,PaperMaster!$AA$1:$AB$10,2,FALSE)</f>
        <v>Premium</v>
      </c>
      <c r="CI147" s="115">
        <f t="shared" si="132"/>
        <v>7.6749999999999998</v>
      </c>
      <c r="CJ147" s="115">
        <f t="shared" si="133"/>
        <v>7</v>
      </c>
      <c r="CK147" s="99">
        <v>70</v>
      </c>
      <c r="CL147" s="115" t="s">
        <v>76</v>
      </c>
      <c r="CM147" s="115">
        <v>1.35</v>
      </c>
      <c r="CN147" s="99" t="s">
        <v>576</v>
      </c>
      <c r="CO147" s="116" t="s">
        <v>577</v>
      </c>
      <c r="CP147" s="117" t="s">
        <v>578</v>
      </c>
      <c r="CQ147" s="99" t="s">
        <v>32</v>
      </c>
      <c r="CR147" s="99" t="s">
        <v>32</v>
      </c>
      <c r="CS147" s="99" t="s">
        <v>35</v>
      </c>
      <c r="CT147" s="99" t="s">
        <v>35</v>
      </c>
      <c r="CU147" s="8" t="s">
        <v>73</v>
      </c>
      <c r="CV147" s="8"/>
      <c r="CW147" s="8"/>
      <c r="CX147" s="8" t="str">
        <f t="shared" si="149"/>
        <v>*11102</v>
      </c>
      <c r="CY147" s="8" t="str">
        <f t="shared" si="150"/>
        <v>*06016</v>
      </c>
      <c r="CZ147" s="8" t="str">
        <f>VLOOKUP(BW147,PaperMaster!$AD$2:$BB$200,25,FALSE)</f>
        <v>*00028</v>
      </c>
      <c r="DA147" s="31" t="str">
        <f t="shared" si="151"/>
        <v>*00028</v>
      </c>
      <c r="DB147" s="31" t="str">
        <f t="shared" si="152"/>
        <v>*00014</v>
      </c>
      <c r="DC147" s="119" t="str">
        <f>VLOOKUP(AI147,UFG_Title!$C$3:$AD$49,28,FALSE)</f>
        <v>000263</v>
      </c>
      <c r="DD147" s="119"/>
      <c r="DE147" s="115" t="str">
        <f t="shared" si="153"/>
        <v>Board-250gsm-35.43X27.64in²-(90.00X70.20cm²)-15.795kg-GB</v>
      </c>
      <c r="DF147" s="115" t="str">
        <f t="shared" si="154"/>
        <v>Board-250gsm-35.43X27.64in²-(90.00X70.20cm²)-15.795kg-GB</v>
      </c>
      <c r="DG147" s="8" t="s">
        <v>1128</v>
      </c>
      <c r="DH147" s="8" t="str">
        <f t="shared" si="155"/>
        <v>B</v>
      </c>
      <c r="DI147" s="115">
        <f t="shared" si="156"/>
        <v>90</v>
      </c>
      <c r="DJ147" s="115">
        <f t="shared" si="157"/>
        <v>70.2</v>
      </c>
      <c r="DK147" s="115">
        <f t="shared" si="158"/>
        <v>35.43</v>
      </c>
      <c r="DL147" s="115">
        <f t="shared" si="159"/>
        <v>27.64</v>
      </c>
      <c r="DM147" s="5" t="s">
        <v>58</v>
      </c>
      <c r="DN147" s="8">
        <f t="shared" si="160"/>
        <v>250</v>
      </c>
      <c r="DO147" s="134" t="str">
        <f t="shared" si="161"/>
        <v>Board</v>
      </c>
      <c r="DP147" s="99" t="str">
        <f t="shared" si="162"/>
        <v>GB</v>
      </c>
      <c r="DQ147" s="115">
        <f t="shared" si="163"/>
        <v>15.795</v>
      </c>
      <c r="DR147" s="115">
        <f t="shared" si="164"/>
        <v>3</v>
      </c>
      <c r="DS147" s="99">
        <v>70</v>
      </c>
      <c r="DT147" s="115" t="s">
        <v>76</v>
      </c>
      <c r="DU147" s="115">
        <v>1.35</v>
      </c>
      <c r="DV147" s="99" t="s">
        <v>576</v>
      </c>
      <c r="DW147" s="116" t="s">
        <v>577</v>
      </c>
      <c r="DX147" s="117" t="s">
        <v>578</v>
      </c>
      <c r="DY147" s="99" t="s">
        <v>32</v>
      </c>
      <c r="DZ147" s="99" t="s">
        <v>32</v>
      </c>
      <c r="EA147" s="99" t="s">
        <v>35</v>
      </c>
      <c r="EB147" s="99" t="s">
        <v>35</v>
      </c>
      <c r="EC147" t="str">
        <f>VLOOKUP(DE147,PaperMaster!$BH$3:$CF$30,25,FALSE)</f>
        <v>*00014</v>
      </c>
      <c r="ED147" s="13" t="str">
        <f>VLOOKUP($AP147,[1]Item!$AL$2:$BX$192,ED$1,FALSE)</f>
        <v>Classic</v>
      </c>
      <c r="EE147">
        <f t="shared" si="165"/>
        <v>51</v>
      </c>
    </row>
    <row r="148" spans="1:135" x14ac:dyDescent="0.25">
      <c r="A148" s="83">
        <f t="shared" si="124"/>
        <v>146</v>
      </c>
      <c r="B148" s="76" t="s">
        <v>789</v>
      </c>
      <c r="C148" s="8" t="str">
        <f t="shared" si="134"/>
        <v>Writer Convent Big ClassicMrp 32 [Hindi /Geometry]-116 page</v>
      </c>
      <c r="D148" s="8" t="str">
        <f t="shared" si="135"/>
        <v>Writer Convent Big ClassicMrp 32 [Hindi /Geometry]-116 page</v>
      </c>
      <c r="E148" s="8" t="str">
        <f>VLOOKUP(AS148,DefaltMaster!$U$1:$AB$14,8,FALSE)</f>
        <v>*11102</v>
      </c>
      <c r="F148" s="8" t="str">
        <f>VLOOKUP(AX148,DefaltMaster!$H$1:$J$26,3,FALSE)</f>
        <v>*06016</v>
      </c>
      <c r="G148" s="110">
        <v>0</v>
      </c>
      <c r="H148" s="8">
        <v>0</v>
      </c>
      <c r="I148" s="8">
        <v>1146</v>
      </c>
      <c r="J148" s="8"/>
      <c r="K148" s="8" t="str">
        <f>VLOOKUP(AW148,DefaltMaster!$M$1:$N$60,2,FALSE)</f>
        <v>*05033</v>
      </c>
      <c r="L148" s="5" t="s">
        <v>522</v>
      </c>
      <c r="M148" s="8"/>
      <c r="N148" s="111" t="str">
        <f t="shared" si="136"/>
        <v>Writer Convent Big ClassicMrp 32 [Hindi /Geometry]-116 page</v>
      </c>
      <c r="O148" s="111" t="s">
        <v>33</v>
      </c>
      <c r="P148" s="8"/>
      <c r="Q148" s="8" t="s">
        <v>32</v>
      </c>
      <c r="R148" s="8" t="s">
        <v>32</v>
      </c>
      <c r="S148" s="8" t="s">
        <v>32</v>
      </c>
      <c r="T148" s="8" t="s">
        <v>32</v>
      </c>
      <c r="U148" s="8" t="s">
        <v>32</v>
      </c>
      <c r="V148" s="8" t="s">
        <v>32</v>
      </c>
      <c r="W148" s="8" t="s">
        <v>34</v>
      </c>
      <c r="X148" s="76" t="s">
        <v>577</v>
      </c>
      <c r="Y148" s="112" t="s">
        <v>578</v>
      </c>
      <c r="Z148" s="8" t="s">
        <v>32</v>
      </c>
      <c r="AA148" s="8" t="s">
        <v>32</v>
      </c>
      <c r="AB148" s="8" t="s">
        <v>35</v>
      </c>
      <c r="AC148" s="8" t="s">
        <v>35</v>
      </c>
      <c r="AD148" s="113" t="str">
        <f t="shared" si="137"/>
        <v>000146</v>
      </c>
      <c r="AE148" s="113"/>
      <c r="AF148" s="106" t="str">
        <f t="shared" si="138"/>
        <v>Rulling-Hindi /Geometry-[170 x 220]</v>
      </c>
      <c r="AG148" s="106" t="str">
        <f>VLOOKUP(AF148,UFG_Rulling!$C$1:$AD$38,28,FALSE)</f>
        <v>000197</v>
      </c>
      <c r="AH148" s="128" t="str">
        <f t="shared" si="125"/>
        <v>7.250</v>
      </c>
      <c r="AI148" s="114" t="str">
        <f t="shared" si="126"/>
        <v>Writer Convent Big Classic Mrp 12/24/32 [Title]</v>
      </c>
      <c r="AJ148" s="114" t="str">
        <f>VLOOKUP(AI148,UFG_Title!$C$1:$AD$49,28,FALSE)</f>
        <v>000263</v>
      </c>
      <c r="AK148" s="107" t="str">
        <f t="shared" si="127"/>
        <v>0.125</v>
      </c>
      <c r="AL148" s="122" t="str">
        <f t="shared" si="168"/>
        <v>Index-[170 x 220]</v>
      </c>
      <c r="AM148" s="122" t="str">
        <f>IF(AV148&lt;&gt;"",VLOOKUP(AL148,UFG_Index!$C$1:$AD$17,28,FALSE),"")</f>
        <v>000235</v>
      </c>
      <c r="AN148" s="123" t="str">
        <f t="shared" si="128"/>
        <v>0.250</v>
      </c>
      <c r="AO148" s="129" t="str">
        <f t="shared" si="129"/>
        <v>0.250</v>
      </c>
      <c r="AP148" s="14" t="s">
        <v>1187</v>
      </c>
      <c r="AQ148" s="14" t="s">
        <v>1239</v>
      </c>
      <c r="AR148" s="13">
        <v>1000</v>
      </c>
      <c r="AS148" s="21" t="s">
        <v>442</v>
      </c>
      <c r="AT148" s="13">
        <v>116</v>
      </c>
      <c r="AU148" s="13">
        <v>4</v>
      </c>
      <c r="AV148" s="13" t="s">
        <v>450</v>
      </c>
      <c r="AW148" s="22" t="s">
        <v>511</v>
      </c>
      <c r="AX148" s="22" t="s">
        <v>470</v>
      </c>
      <c r="AY148" s="13"/>
      <c r="AZ148" s="13">
        <v>60</v>
      </c>
      <c r="BA148" s="13" t="s">
        <v>1248</v>
      </c>
      <c r="BB148" s="21" t="s">
        <v>479</v>
      </c>
      <c r="BC148" s="13" t="s">
        <v>1249</v>
      </c>
      <c r="BD148" s="13">
        <v>250</v>
      </c>
      <c r="BE148" s="14" t="s">
        <v>497</v>
      </c>
      <c r="BF148" s="14">
        <v>8</v>
      </c>
      <c r="BG148" s="15">
        <f t="shared" si="169"/>
        <v>125</v>
      </c>
      <c r="BH148" s="23">
        <f t="shared" si="6"/>
        <v>1.9743750000000001E-2</v>
      </c>
      <c r="BI148" s="13" t="s">
        <v>481</v>
      </c>
      <c r="BJ148" s="139">
        <v>50</v>
      </c>
      <c r="BK148" s="138">
        <v>89</v>
      </c>
      <c r="BL148" s="13">
        <v>34.5</v>
      </c>
      <c r="BM148" s="21">
        <v>16</v>
      </c>
      <c r="BN148" s="16">
        <f t="shared" si="7"/>
        <v>7.25</v>
      </c>
      <c r="BO148" s="16">
        <f t="shared" si="8"/>
        <v>0.11130562500000002</v>
      </c>
      <c r="BP148" s="17">
        <f t="shared" si="28"/>
        <v>7500</v>
      </c>
      <c r="BQ148" s="13" t="str">
        <f>VLOOKUP($AP148,[1]Item!$AL$2:$BX$192,BQ$1,FALSE)</f>
        <v>Writer Convent Big Classic Mrp 12/24/32</v>
      </c>
      <c r="BR148" s="8" t="str">
        <f t="shared" si="139"/>
        <v>89.00X34.50</v>
      </c>
      <c r="BS148" s="8" t="str">
        <f t="shared" si="140"/>
        <v>Rulling-Hindi /Geometry-[170 x 220]</v>
      </c>
      <c r="BT148" s="8" t="str">
        <f t="shared" si="141"/>
        <v>Index-[170 x 220]</v>
      </c>
      <c r="BU148" s="76" t="s">
        <v>789</v>
      </c>
      <c r="BV148" s="109">
        <f t="shared" si="142"/>
        <v>0.25</v>
      </c>
      <c r="BW148" s="115" t="str">
        <f t="shared" si="130"/>
        <v>Proprint-50gsm-35.04in-(89.00cm)-Reel-Premium</v>
      </c>
      <c r="BX148" s="115" t="str">
        <f t="shared" si="131"/>
        <v>Proprint-50gsm-35.04in-(89.00cm)-Reel-Premium</v>
      </c>
      <c r="BY148" s="8" t="s">
        <v>541</v>
      </c>
      <c r="BZ148" s="8" t="s">
        <v>540</v>
      </c>
      <c r="CA148" s="115">
        <f t="shared" si="143"/>
        <v>34.5</v>
      </c>
      <c r="CB148" s="115">
        <f t="shared" si="144"/>
        <v>89</v>
      </c>
      <c r="CC148" s="115">
        <f t="shared" si="145"/>
        <v>13.58</v>
      </c>
      <c r="CD148" s="115">
        <f t="shared" si="146"/>
        <v>35.04</v>
      </c>
      <c r="CE148" s="5" t="s">
        <v>83</v>
      </c>
      <c r="CF148" s="8">
        <f t="shared" si="147"/>
        <v>50</v>
      </c>
      <c r="CG148" s="98" t="str">
        <f t="shared" si="148"/>
        <v>Proprint</v>
      </c>
      <c r="CH148" s="99" t="str">
        <f>VLOOKUP(CG148,PaperMaster!$AA$1:$AB$10,2,FALSE)</f>
        <v>Premium</v>
      </c>
      <c r="CI148" s="115">
        <f t="shared" si="132"/>
        <v>7.6749999999999998</v>
      </c>
      <c r="CJ148" s="115">
        <f t="shared" si="133"/>
        <v>7</v>
      </c>
      <c r="CK148" s="99">
        <v>70</v>
      </c>
      <c r="CL148" s="115" t="s">
        <v>76</v>
      </c>
      <c r="CM148" s="115">
        <v>1.35</v>
      </c>
      <c r="CN148" s="99" t="s">
        <v>576</v>
      </c>
      <c r="CO148" s="116" t="s">
        <v>577</v>
      </c>
      <c r="CP148" s="117" t="s">
        <v>578</v>
      </c>
      <c r="CQ148" s="99" t="s">
        <v>32</v>
      </c>
      <c r="CR148" s="99" t="s">
        <v>32</v>
      </c>
      <c r="CS148" s="99" t="s">
        <v>35</v>
      </c>
      <c r="CT148" s="99" t="s">
        <v>35</v>
      </c>
      <c r="CU148" s="8" t="s">
        <v>73</v>
      </c>
      <c r="CV148" s="8"/>
      <c r="CW148" s="8"/>
      <c r="CX148" s="8" t="str">
        <f t="shared" si="149"/>
        <v>*11102</v>
      </c>
      <c r="CY148" s="8" t="str">
        <f t="shared" si="150"/>
        <v>*06016</v>
      </c>
      <c r="CZ148" s="8" t="str">
        <f>VLOOKUP(BW148,PaperMaster!$AD$2:$BB$200,25,FALSE)</f>
        <v>*00028</v>
      </c>
      <c r="DA148" s="31" t="str">
        <f t="shared" si="151"/>
        <v>*00028</v>
      </c>
      <c r="DB148" s="31" t="str">
        <f t="shared" si="152"/>
        <v>*00014</v>
      </c>
      <c r="DC148" s="119" t="str">
        <f>VLOOKUP(AI148,UFG_Title!$C$3:$AD$49,28,FALSE)</f>
        <v>000263</v>
      </c>
      <c r="DD148" s="119"/>
      <c r="DE148" s="115" t="str">
        <f t="shared" si="153"/>
        <v>Board-250gsm-35.43X27.64in²-(90.00X70.20cm²)-15.795kg-GB</v>
      </c>
      <c r="DF148" s="115" t="str">
        <f t="shared" si="154"/>
        <v>Board-250gsm-35.43X27.64in²-(90.00X70.20cm²)-15.795kg-GB</v>
      </c>
      <c r="DG148" s="8" t="s">
        <v>1128</v>
      </c>
      <c r="DH148" s="8" t="str">
        <f t="shared" si="155"/>
        <v>B</v>
      </c>
      <c r="DI148" s="115">
        <f t="shared" si="156"/>
        <v>90</v>
      </c>
      <c r="DJ148" s="115">
        <f t="shared" si="157"/>
        <v>70.2</v>
      </c>
      <c r="DK148" s="115">
        <f t="shared" si="158"/>
        <v>35.43</v>
      </c>
      <c r="DL148" s="115">
        <f t="shared" si="159"/>
        <v>27.64</v>
      </c>
      <c r="DM148" s="5" t="s">
        <v>58</v>
      </c>
      <c r="DN148" s="8">
        <f t="shared" si="160"/>
        <v>250</v>
      </c>
      <c r="DO148" s="134" t="str">
        <f t="shared" si="161"/>
        <v>Board</v>
      </c>
      <c r="DP148" s="99" t="str">
        <f t="shared" si="162"/>
        <v>GB</v>
      </c>
      <c r="DQ148" s="115">
        <f t="shared" si="163"/>
        <v>15.795</v>
      </c>
      <c r="DR148" s="115">
        <f t="shared" si="164"/>
        <v>3</v>
      </c>
      <c r="DS148" s="99">
        <v>70</v>
      </c>
      <c r="DT148" s="115" t="s">
        <v>76</v>
      </c>
      <c r="DU148" s="115">
        <v>1.35</v>
      </c>
      <c r="DV148" s="99" t="s">
        <v>576</v>
      </c>
      <c r="DW148" s="116" t="s">
        <v>577</v>
      </c>
      <c r="DX148" s="117" t="s">
        <v>578</v>
      </c>
      <c r="DY148" s="99" t="s">
        <v>32</v>
      </c>
      <c r="DZ148" s="99" t="s">
        <v>32</v>
      </c>
      <c r="EA148" s="99" t="s">
        <v>35</v>
      </c>
      <c r="EB148" s="99" t="s">
        <v>35</v>
      </c>
      <c r="EC148" t="str">
        <f>VLOOKUP(DE148,PaperMaster!$BH$3:$CF$30,25,FALSE)</f>
        <v>*00014</v>
      </c>
      <c r="ED148" s="13" t="str">
        <f>VLOOKUP($AP148,[1]Item!$AL$2:$BX$192,ED$1,FALSE)</f>
        <v>Classic</v>
      </c>
      <c r="EE148">
        <f t="shared" si="165"/>
        <v>59</v>
      </c>
    </row>
    <row r="149" spans="1:135" x14ac:dyDescent="0.25">
      <c r="A149" s="83">
        <f t="shared" si="124"/>
        <v>147</v>
      </c>
      <c r="B149" s="76" t="s">
        <v>790</v>
      </c>
      <c r="C149" s="8" t="str">
        <f t="shared" si="134"/>
        <v>Writer  Convent Classic  Mrp 16 [Single line]-40 page</v>
      </c>
      <c r="D149" s="8" t="str">
        <f t="shared" si="135"/>
        <v>Writer  Convent Classic  Mrp 16 [Single line]-40 page</v>
      </c>
      <c r="E149" s="8" t="str">
        <f>VLOOKUP(AS149,DefaltMaster!$U$1:$AB$14,8,FALSE)</f>
        <v>*11103</v>
      </c>
      <c r="F149" s="8" t="str">
        <f>VLOOKUP(AX149,DefaltMaster!$H$1:$J$26,3,FALSE)</f>
        <v>*06016</v>
      </c>
      <c r="G149" s="110">
        <v>0</v>
      </c>
      <c r="H149" s="8">
        <v>0</v>
      </c>
      <c r="I149" s="8">
        <v>1147</v>
      </c>
      <c r="J149" s="8"/>
      <c r="K149" s="8" t="str">
        <f>VLOOKUP(AW149,DefaltMaster!$M$1:$N$60,2,FALSE)</f>
        <v>*05035</v>
      </c>
      <c r="L149" s="5" t="s">
        <v>522</v>
      </c>
      <c r="M149" s="8"/>
      <c r="N149" s="111" t="str">
        <f t="shared" si="136"/>
        <v>Writer  Convent Classic  Mrp 16 [Single line]-40 page</v>
      </c>
      <c r="O149" s="111" t="s">
        <v>33</v>
      </c>
      <c r="P149" s="8"/>
      <c r="Q149" s="8" t="s">
        <v>32</v>
      </c>
      <c r="R149" s="8" t="s">
        <v>32</v>
      </c>
      <c r="S149" s="8" t="s">
        <v>32</v>
      </c>
      <c r="T149" s="8" t="s">
        <v>32</v>
      </c>
      <c r="U149" s="8" t="s">
        <v>32</v>
      </c>
      <c r="V149" s="8" t="s">
        <v>32</v>
      </c>
      <c r="W149" s="8" t="s">
        <v>34</v>
      </c>
      <c r="X149" s="76" t="s">
        <v>577</v>
      </c>
      <c r="Y149" s="112" t="s">
        <v>578</v>
      </c>
      <c r="Z149" s="8" t="s">
        <v>32</v>
      </c>
      <c r="AA149" s="8" t="s">
        <v>32</v>
      </c>
      <c r="AB149" s="8" t="s">
        <v>35</v>
      </c>
      <c r="AC149" s="8" t="s">
        <v>35</v>
      </c>
      <c r="AD149" s="113" t="str">
        <f t="shared" si="137"/>
        <v>000147</v>
      </c>
      <c r="AE149" s="113"/>
      <c r="AF149" s="106" t="str">
        <f t="shared" si="138"/>
        <v>Rulling-Single line-[180 x 240]</v>
      </c>
      <c r="AG149" s="106" t="str">
        <f>VLOOKUP(AF149,UFG_Rulling!$C$1:$AD$38,28,FALSE)</f>
        <v>000209</v>
      </c>
      <c r="AH149" s="128" t="str">
        <f t="shared" si="125"/>
        <v>2.500</v>
      </c>
      <c r="AI149" s="114" t="str">
        <f t="shared" si="126"/>
        <v>Writer  Convent Classic  Mrp 16/24/32 [Title]</v>
      </c>
      <c r="AJ149" s="114" t="str">
        <f>VLOOKUP(AI149,UFG_Title!$C$1:$AD$49,28,FALSE)</f>
        <v>000240</v>
      </c>
      <c r="AK149" s="107" t="str">
        <f t="shared" si="127"/>
        <v>0.125</v>
      </c>
      <c r="AL149" s="122" t="str">
        <f t="shared" si="168"/>
        <v>Index-[180 x 240]</v>
      </c>
      <c r="AM149" s="122" t="str">
        <f>IF(AV149&lt;&gt;"",VLOOKUP(AL149,UFG_Index!$C$1:$AD$17,28,FALSE),"")</f>
        <v>000234</v>
      </c>
      <c r="AN149" s="123" t="str">
        <f t="shared" si="128"/>
        <v>0.250</v>
      </c>
      <c r="AO149" s="129" t="str">
        <f t="shared" si="129"/>
        <v>0.250</v>
      </c>
      <c r="AP149" s="13" t="s">
        <v>1188</v>
      </c>
      <c r="AQ149" s="13" t="s">
        <v>1240</v>
      </c>
      <c r="AR149" s="13">
        <v>1000</v>
      </c>
      <c r="AS149" s="21" t="s">
        <v>440</v>
      </c>
      <c r="AT149" s="13">
        <v>40</v>
      </c>
      <c r="AU149" s="13">
        <v>4</v>
      </c>
      <c r="AV149" s="13" t="s">
        <v>450</v>
      </c>
      <c r="AW149" s="22" t="s">
        <v>469</v>
      </c>
      <c r="AX149" s="22" t="s">
        <v>470</v>
      </c>
      <c r="AY149" s="13">
        <v>25</v>
      </c>
      <c r="AZ149" s="13">
        <v>100</v>
      </c>
      <c r="BA149" s="13" t="s">
        <v>1248</v>
      </c>
      <c r="BB149" s="21" t="s">
        <v>479</v>
      </c>
      <c r="BC149" s="13" t="s">
        <v>1249</v>
      </c>
      <c r="BD149" s="13">
        <v>260</v>
      </c>
      <c r="BE149" s="14" t="s">
        <v>492</v>
      </c>
      <c r="BF149" s="14">
        <v>8</v>
      </c>
      <c r="BG149" s="15">
        <f t="shared" si="169"/>
        <v>125</v>
      </c>
      <c r="BH149" s="23">
        <f t="shared" si="6"/>
        <v>2.2931999999999998E-2</v>
      </c>
      <c r="BI149" s="13" t="s">
        <v>481</v>
      </c>
      <c r="BJ149" s="139">
        <v>54</v>
      </c>
      <c r="BK149" s="138">
        <v>96</v>
      </c>
      <c r="BL149" s="13">
        <v>36.5</v>
      </c>
      <c r="BM149" s="21">
        <v>16</v>
      </c>
      <c r="BN149" s="16">
        <f t="shared" si="7"/>
        <v>2.5</v>
      </c>
      <c r="BO149" s="16">
        <f t="shared" si="8"/>
        <v>4.7303999999999992E-2</v>
      </c>
      <c r="BP149" s="17">
        <f t="shared" si="28"/>
        <v>2750</v>
      </c>
      <c r="BQ149" s="13" t="str">
        <f>VLOOKUP($AP149,[1]Item!$AL$2:$BX$192,BQ$1,FALSE)</f>
        <v>Writer  Convent Classic  Mrp 16/24/32</v>
      </c>
      <c r="BR149" s="8" t="str">
        <f t="shared" si="139"/>
        <v>96.00X36.50</v>
      </c>
      <c r="BS149" s="8" t="str">
        <f t="shared" si="140"/>
        <v>Rulling-Single line-[180 x 240]</v>
      </c>
      <c r="BT149" s="8" t="str">
        <f t="shared" si="141"/>
        <v>Index-[180 x 240]</v>
      </c>
      <c r="BU149" s="76" t="s">
        <v>790</v>
      </c>
      <c r="BV149" s="109">
        <f t="shared" si="142"/>
        <v>0.25</v>
      </c>
      <c r="BW149" s="115" t="str">
        <f t="shared" si="130"/>
        <v>Proprint-54gsm-37.80in-(96.00cm)-Reel-Premium</v>
      </c>
      <c r="BX149" s="115" t="str">
        <f t="shared" si="131"/>
        <v>Proprint-54gsm-37.80in-(96.00cm)-Reel-Premium</v>
      </c>
      <c r="BY149" s="8" t="s">
        <v>541</v>
      </c>
      <c r="BZ149" s="8" t="s">
        <v>540</v>
      </c>
      <c r="CA149" s="115">
        <f t="shared" si="143"/>
        <v>36.5</v>
      </c>
      <c r="CB149" s="115">
        <f t="shared" si="144"/>
        <v>96</v>
      </c>
      <c r="CC149" s="115">
        <f t="shared" si="145"/>
        <v>14.37</v>
      </c>
      <c r="CD149" s="115">
        <f t="shared" si="146"/>
        <v>37.799999999999997</v>
      </c>
      <c r="CE149" s="5" t="s">
        <v>83</v>
      </c>
      <c r="CF149" s="8">
        <f t="shared" si="147"/>
        <v>54</v>
      </c>
      <c r="CG149" s="98" t="str">
        <f t="shared" si="148"/>
        <v>Proprint</v>
      </c>
      <c r="CH149" s="99" t="str">
        <f>VLOOKUP(CG149,PaperMaster!$AA$1:$AB$10,2,FALSE)</f>
        <v>Premium</v>
      </c>
      <c r="CI149" s="115">
        <f t="shared" si="132"/>
        <v>9.4619999999999997</v>
      </c>
      <c r="CJ149" s="115">
        <f t="shared" si="133"/>
        <v>5</v>
      </c>
      <c r="CK149" s="99">
        <v>70</v>
      </c>
      <c r="CL149" s="115" t="s">
        <v>76</v>
      </c>
      <c r="CM149" s="115">
        <v>1.35</v>
      </c>
      <c r="CN149" s="99" t="s">
        <v>576</v>
      </c>
      <c r="CO149" s="116" t="s">
        <v>577</v>
      </c>
      <c r="CP149" s="117" t="s">
        <v>578</v>
      </c>
      <c r="CQ149" s="99" t="s">
        <v>32</v>
      </c>
      <c r="CR149" s="99" t="s">
        <v>32</v>
      </c>
      <c r="CS149" s="99" t="s">
        <v>35</v>
      </c>
      <c r="CT149" s="99" t="s">
        <v>35</v>
      </c>
      <c r="CU149" s="8" t="s">
        <v>73</v>
      </c>
      <c r="CV149" s="8"/>
      <c r="CW149" s="8"/>
      <c r="CX149" s="8" t="str">
        <f t="shared" si="149"/>
        <v>*11103</v>
      </c>
      <c r="CY149" s="8" t="str">
        <f t="shared" si="150"/>
        <v>*06016</v>
      </c>
      <c r="CZ149" s="8" t="str">
        <f>VLOOKUP(BW149,PaperMaster!$AD$2:$BB$200,25,FALSE)</f>
        <v>*00031</v>
      </c>
      <c r="DA149" s="31" t="str">
        <f t="shared" si="151"/>
        <v>*00031</v>
      </c>
      <c r="DB149" s="31" t="str">
        <f t="shared" si="152"/>
        <v>*00015</v>
      </c>
      <c r="DC149" s="119" t="str">
        <f>VLOOKUP(AI149,UFG_Title!$C$3:$AD$49,28,FALSE)</f>
        <v>000240</v>
      </c>
      <c r="DD149" s="119"/>
      <c r="DE149" s="115" t="str">
        <f t="shared" si="153"/>
        <v>Board-260gsm-37.80X28.94in²-(96.00X73.50cm²)-18.35kg-GB</v>
      </c>
      <c r="DF149" s="115" t="str">
        <f t="shared" si="154"/>
        <v>Board-260gsm-37.80X28.94in²-(96.00X73.50cm²)-18.35kg-GB</v>
      </c>
      <c r="DG149" s="8" t="s">
        <v>1128</v>
      </c>
      <c r="DH149" s="8" t="str">
        <f t="shared" si="155"/>
        <v>B</v>
      </c>
      <c r="DI149" s="115">
        <f t="shared" si="156"/>
        <v>96</v>
      </c>
      <c r="DJ149" s="115">
        <f t="shared" si="157"/>
        <v>73.5</v>
      </c>
      <c r="DK149" s="115">
        <f t="shared" si="158"/>
        <v>37.799999999999997</v>
      </c>
      <c r="DL149" s="115">
        <f t="shared" si="159"/>
        <v>28.94</v>
      </c>
      <c r="DM149" s="5" t="s">
        <v>58</v>
      </c>
      <c r="DN149" s="8">
        <f t="shared" si="160"/>
        <v>260</v>
      </c>
      <c r="DO149" s="134" t="str">
        <f t="shared" si="161"/>
        <v>Board</v>
      </c>
      <c r="DP149" s="99" t="str">
        <f t="shared" si="162"/>
        <v>GB</v>
      </c>
      <c r="DQ149" s="115">
        <f t="shared" si="163"/>
        <v>18.350000000000001</v>
      </c>
      <c r="DR149" s="115">
        <f t="shared" si="164"/>
        <v>3</v>
      </c>
      <c r="DS149" s="99">
        <v>70</v>
      </c>
      <c r="DT149" s="115" t="s">
        <v>76</v>
      </c>
      <c r="DU149" s="115">
        <v>1.35</v>
      </c>
      <c r="DV149" s="99" t="s">
        <v>576</v>
      </c>
      <c r="DW149" s="116" t="s">
        <v>577</v>
      </c>
      <c r="DX149" s="117" t="s">
        <v>578</v>
      </c>
      <c r="DY149" s="99" t="s">
        <v>32</v>
      </c>
      <c r="DZ149" s="99" t="s">
        <v>32</v>
      </c>
      <c r="EA149" s="99" t="s">
        <v>35</v>
      </c>
      <c r="EB149" s="99" t="s">
        <v>35</v>
      </c>
      <c r="EC149" t="str">
        <f>VLOOKUP(DE149,PaperMaster!$BH$3:$CF$30,25,FALSE)</f>
        <v>*00015</v>
      </c>
      <c r="ED149" s="13" t="str">
        <f>VLOOKUP($AP149,[1]Item!$AL$2:$BX$192,ED$1,FALSE)</f>
        <v>Classic</v>
      </c>
      <c r="EE149">
        <f t="shared" si="165"/>
        <v>53</v>
      </c>
    </row>
    <row r="150" spans="1:135" x14ac:dyDescent="0.25">
      <c r="A150" s="83">
        <f t="shared" si="124"/>
        <v>148</v>
      </c>
      <c r="B150" s="76" t="s">
        <v>791</v>
      </c>
      <c r="C150" s="8" t="str">
        <f t="shared" si="134"/>
        <v>Writer  Convent Classic  Mrp 16 [English]-40 page</v>
      </c>
      <c r="D150" s="8" t="str">
        <f t="shared" si="135"/>
        <v>Writer  Convent Classic  Mrp 16 [English]-40 page</v>
      </c>
      <c r="E150" s="8" t="str">
        <f>VLOOKUP(AS150,DefaltMaster!$U$1:$AB$14,8,FALSE)</f>
        <v>*11103</v>
      </c>
      <c r="F150" s="8" t="str">
        <f>VLOOKUP(AX150,DefaltMaster!$H$1:$J$26,3,FALSE)</f>
        <v>*06016</v>
      </c>
      <c r="G150" s="110">
        <v>0</v>
      </c>
      <c r="H150" s="8">
        <v>0</v>
      </c>
      <c r="I150" s="8">
        <v>1148</v>
      </c>
      <c r="J150" s="8"/>
      <c r="K150" s="8" t="str">
        <f>VLOOKUP(AW150,DefaltMaster!$M$1:$N$60,2,FALSE)</f>
        <v>*05029</v>
      </c>
      <c r="L150" s="5" t="s">
        <v>522</v>
      </c>
      <c r="M150" s="8"/>
      <c r="N150" s="111" t="str">
        <f t="shared" si="136"/>
        <v>Writer  Convent Classic  Mrp 16 [English]-40 page</v>
      </c>
      <c r="O150" s="111" t="s">
        <v>33</v>
      </c>
      <c r="P150" s="8"/>
      <c r="Q150" s="8" t="s">
        <v>32</v>
      </c>
      <c r="R150" s="8" t="s">
        <v>32</v>
      </c>
      <c r="S150" s="8" t="s">
        <v>32</v>
      </c>
      <c r="T150" s="8" t="s">
        <v>32</v>
      </c>
      <c r="U150" s="8" t="s">
        <v>32</v>
      </c>
      <c r="V150" s="8" t="s">
        <v>32</v>
      </c>
      <c r="W150" s="8" t="s">
        <v>34</v>
      </c>
      <c r="X150" s="76" t="s">
        <v>577</v>
      </c>
      <c r="Y150" s="112" t="s">
        <v>578</v>
      </c>
      <c r="Z150" s="8" t="s">
        <v>32</v>
      </c>
      <c r="AA150" s="8" t="s">
        <v>32</v>
      </c>
      <c r="AB150" s="8" t="s">
        <v>35</v>
      </c>
      <c r="AC150" s="8" t="s">
        <v>35</v>
      </c>
      <c r="AD150" s="113" t="str">
        <f t="shared" si="137"/>
        <v>000148</v>
      </c>
      <c r="AE150" s="113"/>
      <c r="AF150" s="106" t="str">
        <f t="shared" si="138"/>
        <v>Rulling-English-[180 x 240]</v>
      </c>
      <c r="AG150" s="106" t="str">
        <f>VLOOKUP(AF150,UFG_Rulling!$C$1:$AD$38,28,FALSE)</f>
        <v>000195</v>
      </c>
      <c r="AH150" s="128" t="str">
        <f t="shared" si="125"/>
        <v>2.500</v>
      </c>
      <c r="AI150" s="114" t="str">
        <f t="shared" si="126"/>
        <v>Writer  Convent Classic  Mrp 16/24/32 [Title]</v>
      </c>
      <c r="AJ150" s="114" t="str">
        <f>VLOOKUP(AI150,UFG_Title!$C$1:$AD$49,28,FALSE)</f>
        <v>000240</v>
      </c>
      <c r="AK150" s="107" t="str">
        <f t="shared" si="127"/>
        <v>0.125</v>
      </c>
      <c r="AL150" s="122" t="str">
        <f t="shared" si="168"/>
        <v>Index-[180 x 240]</v>
      </c>
      <c r="AM150" s="122" t="str">
        <f>IF(AV150&lt;&gt;"",VLOOKUP(AL150,UFG_Index!$C$1:$AD$17,28,FALSE),"")</f>
        <v>000234</v>
      </c>
      <c r="AN150" s="123" t="str">
        <f t="shared" si="128"/>
        <v>0.250</v>
      </c>
      <c r="AO150" s="129" t="str">
        <f t="shared" si="129"/>
        <v>0.250</v>
      </c>
      <c r="AP150" s="13" t="s">
        <v>1188</v>
      </c>
      <c r="AQ150" s="13" t="s">
        <v>1240</v>
      </c>
      <c r="AR150" s="13">
        <v>1000</v>
      </c>
      <c r="AS150" s="21" t="s">
        <v>440</v>
      </c>
      <c r="AT150" s="13">
        <v>40</v>
      </c>
      <c r="AU150" s="13">
        <v>4</v>
      </c>
      <c r="AV150" s="13" t="s">
        <v>450</v>
      </c>
      <c r="AW150" s="22" t="s">
        <v>493</v>
      </c>
      <c r="AX150" s="22" t="s">
        <v>470</v>
      </c>
      <c r="AY150" s="13">
        <v>25</v>
      </c>
      <c r="AZ150" s="13">
        <v>100</v>
      </c>
      <c r="BA150" s="13" t="s">
        <v>1248</v>
      </c>
      <c r="BB150" s="21" t="s">
        <v>479</v>
      </c>
      <c r="BC150" s="13" t="s">
        <v>1249</v>
      </c>
      <c r="BD150" s="13">
        <v>260</v>
      </c>
      <c r="BE150" s="14" t="s">
        <v>492</v>
      </c>
      <c r="BF150" s="14">
        <v>8</v>
      </c>
      <c r="BG150" s="15">
        <f t="shared" si="169"/>
        <v>125</v>
      </c>
      <c r="BH150" s="23">
        <f t="shared" si="6"/>
        <v>2.2931999999999998E-2</v>
      </c>
      <c r="BI150" s="13" t="s">
        <v>481</v>
      </c>
      <c r="BJ150" s="139">
        <v>54</v>
      </c>
      <c r="BK150" s="138">
        <v>96</v>
      </c>
      <c r="BL150" s="13">
        <v>36.5</v>
      </c>
      <c r="BM150" s="21">
        <v>16</v>
      </c>
      <c r="BN150" s="16">
        <f t="shared" si="7"/>
        <v>2.5</v>
      </c>
      <c r="BO150" s="16">
        <f t="shared" si="8"/>
        <v>4.7303999999999992E-2</v>
      </c>
      <c r="BP150" s="17">
        <f t="shared" si="28"/>
        <v>2750</v>
      </c>
      <c r="BQ150" s="13" t="str">
        <f>VLOOKUP($AP150,[1]Item!$AL$2:$BX$192,BQ$1,FALSE)</f>
        <v>Writer  Convent Classic  Mrp 16/24/32</v>
      </c>
      <c r="BR150" s="8" t="str">
        <f t="shared" si="139"/>
        <v>96.00X36.50</v>
      </c>
      <c r="BS150" s="8" t="str">
        <f t="shared" si="140"/>
        <v>Rulling-English-[180 x 240]</v>
      </c>
      <c r="BT150" s="8" t="str">
        <f t="shared" si="141"/>
        <v>Index-[180 x 240]</v>
      </c>
      <c r="BU150" s="76" t="s">
        <v>791</v>
      </c>
      <c r="BV150" s="109">
        <f t="shared" si="142"/>
        <v>0.25</v>
      </c>
      <c r="BW150" s="115" t="str">
        <f t="shared" si="130"/>
        <v>Proprint-54gsm-37.80in-(96.00cm)-Reel-Premium</v>
      </c>
      <c r="BX150" s="115" t="str">
        <f t="shared" si="131"/>
        <v>Proprint-54gsm-37.80in-(96.00cm)-Reel-Premium</v>
      </c>
      <c r="BY150" s="8" t="s">
        <v>541</v>
      </c>
      <c r="BZ150" s="8" t="s">
        <v>540</v>
      </c>
      <c r="CA150" s="115">
        <f t="shared" si="143"/>
        <v>36.5</v>
      </c>
      <c r="CB150" s="115">
        <f t="shared" si="144"/>
        <v>96</v>
      </c>
      <c r="CC150" s="115">
        <f t="shared" si="145"/>
        <v>14.37</v>
      </c>
      <c r="CD150" s="115">
        <f t="shared" si="146"/>
        <v>37.799999999999997</v>
      </c>
      <c r="CE150" s="5" t="s">
        <v>83</v>
      </c>
      <c r="CF150" s="8">
        <f t="shared" si="147"/>
        <v>54</v>
      </c>
      <c r="CG150" s="98" t="str">
        <f t="shared" si="148"/>
        <v>Proprint</v>
      </c>
      <c r="CH150" s="99" t="str">
        <f>VLOOKUP(CG150,PaperMaster!$AA$1:$AB$10,2,FALSE)</f>
        <v>Premium</v>
      </c>
      <c r="CI150" s="115">
        <f t="shared" si="132"/>
        <v>9.4619999999999997</v>
      </c>
      <c r="CJ150" s="115">
        <f t="shared" si="133"/>
        <v>5</v>
      </c>
      <c r="CK150" s="99">
        <v>70</v>
      </c>
      <c r="CL150" s="115" t="s">
        <v>76</v>
      </c>
      <c r="CM150" s="115">
        <v>1.35</v>
      </c>
      <c r="CN150" s="99" t="s">
        <v>576</v>
      </c>
      <c r="CO150" s="116" t="s">
        <v>577</v>
      </c>
      <c r="CP150" s="117" t="s">
        <v>578</v>
      </c>
      <c r="CQ150" s="99" t="s">
        <v>32</v>
      </c>
      <c r="CR150" s="99" t="s">
        <v>32</v>
      </c>
      <c r="CS150" s="99" t="s">
        <v>35</v>
      </c>
      <c r="CT150" s="99" t="s">
        <v>35</v>
      </c>
      <c r="CU150" s="8" t="s">
        <v>73</v>
      </c>
      <c r="CV150" s="8"/>
      <c r="CW150" s="8"/>
      <c r="CX150" s="8" t="str">
        <f t="shared" si="149"/>
        <v>*11103</v>
      </c>
      <c r="CY150" s="8" t="str">
        <f t="shared" si="150"/>
        <v>*06016</v>
      </c>
      <c r="CZ150" s="8" t="str">
        <f>VLOOKUP(BW150,PaperMaster!$AD$2:$BB$200,25,FALSE)</f>
        <v>*00031</v>
      </c>
      <c r="DA150" s="31" t="str">
        <f t="shared" si="151"/>
        <v>*00031</v>
      </c>
      <c r="DB150" s="31" t="str">
        <f t="shared" si="152"/>
        <v>*00015</v>
      </c>
      <c r="DC150" s="119" t="str">
        <f>VLOOKUP(AI150,UFG_Title!$C$3:$AD$49,28,FALSE)</f>
        <v>000240</v>
      </c>
      <c r="DD150" s="119"/>
      <c r="DE150" s="115" t="str">
        <f t="shared" si="153"/>
        <v>Board-260gsm-37.80X28.94in²-(96.00X73.50cm²)-18.35kg-GB</v>
      </c>
      <c r="DF150" s="115" t="str">
        <f t="shared" si="154"/>
        <v>Board-260gsm-37.80X28.94in²-(96.00X73.50cm²)-18.35kg-GB</v>
      </c>
      <c r="DG150" s="8" t="s">
        <v>1128</v>
      </c>
      <c r="DH150" s="8" t="str">
        <f t="shared" si="155"/>
        <v>B</v>
      </c>
      <c r="DI150" s="115">
        <f t="shared" si="156"/>
        <v>96</v>
      </c>
      <c r="DJ150" s="115">
        <f t="shared" si="157"/>
        <v>73.5</v>
      </c>
      <c r="DK150" s="115">
        <f t="shared" si="158"/>
        <v>37.799999999999997</v>
      </c>
      <c r="DL150" s="115">
        <f t="shared" si="159"/>
        <v>28.94</v>
      </c>
      <c r="DM150" s="5" t="s">
        <v>58</v>
      </c>
      <c r="DN150" s="8">
        <f t="shared" si="160"/>
        <v>260</v>
      </c>
      <c r="DO150" s="134" t="str">
        <f t="shared" si="161"/>
        <v>Board</v>
      </c>
      <c r="DP150" s="99" t="str">
        <f t="shared" si="162"/>
        <v>GB</v>
      </c>
      <c r="DQ150" s="115">
        <f t="shared" si="163"/>
        <v>18.350000000000001</v>
      </c>
      <c r="DR150" s="115">
        <f t="shared" si="164"/>
        <v>3</v>
      </c>
      <c r="DS150" s="99">
        <v>70</v>
      </c>
      <c r="DT150" s="115" t="s">
        <v>76</v>
      </c>
      <c r="DU150" s="115">
        <v>1.35</v>
      </c>
      <c r="DV150" s="99" t="s">
        <v>576</v>
      </c>
      <c r="DW150" s="116" t="s">
        <v>577</v>
      </c>
      <c r="DX150" s="117" t="s">
        <v>578</v>
      </c>
      <c r="DY150" s="99" t="s">
        <v>32</v>
      </c>
      <c r="DZ150" s="99" t="s">
        <v>32</v>
      </c>
      <c r="EA150" s="99" t="s">
        <v>35</v>
      </c>
      <c r="EB150" s="99" t="s">
        <v>35</v>
      </c>
      <c r="EC150" t="str">
        <f>VLOOKUP(DE150,PaperMaster!$BH$3:$CF$30,25,FALSE)</f>
        <v>*00015</v>
      </c>
      <c r="ED150" s="13" t="str">
        <f>VLOOKUP($AP150,[1]Item!$AL$2:$BX$192,ED$1,FALSE)</f>
        <v>Classic</v>
      </c>
      <c r="EE150">
        <f t="shared" si="165"/>
        <v>49</v>
      </c>
    </row>
    <row r="151" spans="1:135" x14ac:dyDescent="0.25">
      <c r="A151" s="83">
        <f t="shared" si="124"/>
        <v>149</v>
      </c>
      <c r="B151" s="76" t="s">
        <v>792</v>
      </c>
      <c r="C151" s="8" t="str">
        <f t="shared" si="134"/>
        <v>Writer  Convent Classic  Mrp 16 [12 mm Squire ( Medium)]</v>
      </c>
      <c r="D151" s="8" t="str">
        <f t="shared" si="135"/>
        <v>Writer  Convent Classic  Mrp 16 [12 mm Squire ( Medium)]</v>
      </c>
      <c r="E151" s="8" t="str">
        <f>VLOOKUP(AS151,DefaltMaster!$U$1:$AB$14,8,FALSE)</f>
        <v>*11103</v>
      </c>
      <c r="F151" s="8" t="str">
        <f>VLOOKUP(AX151,DefaltMaster!$H$1:$J$26,3,FALSE)</f>
        <v>*06016</v>
      </c>
      <c r="G151" s="110">
        <v>0</v>
      </c>
      <c r="H151" s="8">
        <v>0</v>
      </c>
      <c r="I151" s="8">
        <v>1149</v>
      </c>
      <c r="J151" s="8"/>
      <c r="K151" s="8" t="str">
        <f>VLOOKUP(AW151,DefaltMaster!$M$1:$N$60,2,FALSE)</f>
        <v>*05045</v>
      </c>
      <c r="L151" s="5" t="s">
        <v>522</v>
      </c>
      <c r="M151" s="8"/>
      <c r="N151" s="111" t="str">
        <f>AP151&amp;" ["&amp;AW151&amp;"]"</f>
        <v>Writer  Convent Classic  Mrp 16 [12 mm Squire ( Medium)]</v>
      </c>
      <c r="O151" s="111" t="s">
        <v>33</v>
      </c>
      <c r="P151" s="8"/>
      <c r="Q151" s="8" t="s">
        <v>32</v>
      </c>
      <c r="R151" s="8" t="s">
        <v>32</v>
      </c>
      <c r="S151" s="8" t="s">
        <v>32</v>
      </c>
      <c r="T151" s="8" t="s">
        <v>32</v>
      </c>
      <c r="U151" s="8" t="s">
        <v>32</v>
      </c>
      <c r="V151" s="8" t="s">
        <v>32</v>
      </c>
      <c r="W151" s="8" t="s">
        <v>34</v>
      </c>
      <c r="X151" s="76" t="s">
        <v>577</v>
      </c>
      <c r="Y151" s="112" t="s">
        <v>578</v>
      </c>
      <c r="Z151" s="8" t="s">
        <v>32</v>
      </c>
      <c r="AA151" s="8" t="s">
        <v>32</v>
      </c>
      <c r="AB151" s="8" t="s">
        <v>35</v>
      </c>
      <c r="AC151" s="8" t="s">
        <v>35</v>
      </c>
      <c r="AD151" s="113" t="str">
        <f t="shared" si="137"/>
        <v>000149</v>
      </c>
      <c r="AE151" s="113"/>
      <c r="AF151" s="106" t="str">
        <f t="shared" si="138"/>
        <v>Rulling-12 mm Squire ( Medium)-[180 x 240]</v>
      </c>
      <c r="AG151" s="106" t="str">
        <f>VLOOKUP(AF151,UFG_Rulling!$C$1:$AD$38,28,FALSE)</f>
        <v>000218</v>
      </c>
      <c r="AH151" s="128" t="str">
        <f t="shared" si="125"/>
        <v>2.500</v>
      </c>
      <c r="AI151" s="114" t="str">
        <f t="shared" si="126"/>
        <v>Writer  Convent Classic  Mrp 16/24/32 [Title]</v>
      </c>
      <c r="AJ151" s="114" t="str">
        <f>VLOOKUP(AI151,UFG_Title!$C$1:$AD$49,28,FALSE)</f>
        <v>000240</v>
      </c>
      <c r="AK151" s="107" t="str">
        <f t="shared" si="127"/>
        <v>0.125</v>
      </c>
      <c r="AL151" s="122" t="str">
        <f t="shared" si="168"/>
        <v>Index-[180 x 240]</v>
      </c>
      <c r="AM151" s="122" t="str">
        <f>IF(AV151&lt;&gt;"",VLOOKUP(AL151,UFG_Index!$C$1:$AD$17,28,FALSE),"")</f>
        <v>000234</v>
      </c>
      <c r="AN151" s="123" t="str">
        <f t="shared" si="128"/>
        <v>0.250</v>
      </c>
      <c r="AO151" s="129" t="str">
        <f t="shared" si="129"/>
        <v>0.250</v>
      </c>
      <c r="AP151" s="13" t="s">
        <v>1188</v>
      </c>
      <c r="AQ151" s="13" t="s">
        <v>1240</v>
      </c>
      <c r="AR151" s="13">
        <v>1000</v>
      </c>
      <c r="AS151" s="21" t="s">
        <v>440</v>
      </c>
      <c r="AT151" s="13">
        <v>40</v>
      </c>
      <c r="AU151" s="13">
        <v>4</v>
      </c>
      <c r="AV151" s="13" t="s">
        <v>450</v>
      </c>
      <c r="AW151" s="22" t="s">
        <v>1198</v>
      </c>
      <c r="AX151" s="22" t="s">
        <v>470</v>
      </c>
      <c r="AY151" s="13">
        <v>25</v>
      </c>
      <c r="AZ151" s="13">
        <v>100</v>
      </c>
      <c r="BA151" s="13" t="s">
        <v>1248</v>
      </c>
      <c r="BB151" s="21" t="s">
        <v>479</v>
      </c>
      <c r="BC151" s="13" t="s">
        <v>1249</v>
      </c>
      <c r="BD151" s="13">
        <v>260</v>
      </c>
      <c r="BE151" s="14" t="s">
        <v>492</v>
      </c>
      <c r="BF151" s="14">
        <v>8</v>
      </c>
      <c r="BG151" s="15">
        <f t="shared" si="169"/>
        <v>125</v>
      </c>
      <c r="BH151" s="23">
        <f t="shared" si="6"/>
        <v>2.2931999999999998E-2</v>
      </c>
      <c r="BI151" s="13" t="s">
        <v>481</v>
      </c>
      <c r="BJ151" s="139">
        <v>54</v>
      </c>
      <c r="BK151" s="138">
        <v>96</v>
      </c>
      <c r="BL151" s="13">
        <v>36.5</v>
      </c>
      <c r="BM151" s="21">
        <v>16</v>
      </c>
      <c r="BN151" s="16">
        <f t="shared" si="7"/>
        <v>2.5</v>
      </c>
      <c r="BO151" s="16">
        <f t="shared" si="8"/>
        <v>4.7303999999999992E-2</v>
      </c>
      <c r="BP151" s="17">
        <f t="shared" si="28"/>
        <v>2750</v>
      </c>
      <c r="BQ151" s="13" t="str">
        <f>VLOOKUP($AP151,[1]Item!$AL$2:$BX$192,BQ$1,FALSE)</f>
        <v>Writer  Convent Classic  Mrp 16/24/32</v>
      </c>
      <c r="BR151" s="8" t="str">
        <f t="shared" si="139"/>
        <v>96.00X36.50</v>
      </c>
      <c r="BS151" s="8" t="str">
        <f t="shared" si="140"/>
        <v>Rulling-12 mm Squire ( Medium)-[180 x 240]</v>
      </c>
      <c r="BT151" s="8" t="str">
        <f t="shared" si="141"/>
        <v>Index-[180 x 240]</v>
      </c>
      <c r="BU151" s="76" t="s">
        <v>792</v>
      </c>
      <c r="BV151" s="109">
        <f t="shared" si="142"/>
        <v>0.25</v>
      </c>
      <c r="BW151" s="115" t="str">
        <f t="shared" si="130"/>
        <v>Proprint-54gsm-37.80in-(96.00cm)-Reel-Premium</v>
      </c>
      <c r="BX151" s="115" t="str">
        <f t="shared" si="131"/>
        <v>Proprint-54gsm-37.80in-(96.00cm)-Reel-Premium</v>
      </c>
      <c r="BY151" s="8" t="s">
        <v>541</v>
      </c>
      <c r="BZ151" s="8" t="s">
        <v>540</v>
      </c>
      <c r="CA151" s="115">
        <f t="shared" si="143"/>
        <v>36.5</v>
      </c>
      <c r="CB151" s="115">
        <f t="shared" si="144"/>
        <v>96</v>
      </c>
      <c r="CC151" s="115">
        <f t="shared" si="145"/>
        <v>14.37</v>
      </c>
      <c r="CD151" s="115">
        <f t="shared" si="146"/>
        <v>37.799999999999997</v>
      </c>
      <c r="CE151" s="5" t="s">
        <v>83</v>
      </c>
      <c r="CF151" s="8">
        <f t="shared" si="147"/>
        <v>54</v>
      </c>
      <c r="CG151" s="98" t="str">
        <f t="shared" si="148"/>
        <v>Proprint</v>
      </c>
      <c r="CH151" s="99" t="str">
        <f>VLOOKUP(CG151,PaperMaster!$AA$1:$AB$10,2,FALSE)</f>
        <v>Premium</v>
      </c>
      <c r="CI151" s="115">
        <f t="shared" si="132"/>
        <v>9.4619999999999997</v>
      </c>
      <c r="CJ151" s="115">
        <f t="shared" si="133"/>
        <v>5</v>
      </c>
      <c r="CK151" s="99">
        <v>70</v>
      </c>
      <c r="CL151" s="115" t="s">
        <v>76</v>
      </c>
      <c r="CM151" s="115">
        <v>1.35</v>
      </c>
      <c r="CN151" s="99" t="s">
        <v>576</v>
      </c>
      <c r="CO151" s="116" t="s">
        <v>577</v>
      </c>
      <c r="CP151" s="117" t="s">
        <v>578</v>
      </c>
      <c r="CQ151" s="99" t="s">
        <v>32</v>
      </c>
      <c r="CR151" s="99" t="s">
        <v>32</v>
      </c>
      <c r="CS151" s="99" t="s">
        <v>35</v>
      </c>
      <c r="CT151" s="99" t="s">
        <v>35</v>
      </c>
      <c r="CU151" s="8" t="s">
        <v>73</v>
      </c>
      <c r="CV151" s="8"/>
      <c r="CW151" s="8"/>
      <c r="CX151" s="8" t="str">
        <f t="shared" si="149"/>
        <v>*11103</v>
      </c>
      <c r="CY151" s="8" t="str">
        <f t="shared" si="150"/>
        <v>*06016</v>
      </c>
      <c r="CZ151" s="8" t="str">
        <f>VLOOKUP(BW151,PaperMaster!$AD$2:$BB$200,25,FALSE)</f>
        <v>*00031</v>
      </c>
      <c r="DA151" s="31" t="str">
        <f t="shared" si="151"/>
        <v>*00031</v>
      </c>
      <c r="DB151" s="31" t="str">
        <f t="shared" si="152"/>
        <v>*00015</v>
      </c>
      <c r="DC151" s="119" t="str">
        <f>VLOOKUP(AI151,UFG_Title!$C$3:$AD$49,28,FALSE)</f>
        <v>000240</v>
      </c>
      <c r="DD151" s="119"/>
      <c r="DE151" s="115" t="str">
        <f t="shared" si="153"/>
        <v>Board-260gsm-37.80X28.94in²-(96.00X73.50cm²)-18.35kg-GB</v>
      </c>
      <c r="DF151" s="115" t="str">
        <f t="shared" si="154"/>
        <v>Board-260gsm-37.80X28.94in²-(96.00X73.50cm²)-18.35kg-GB</v>
      </c>
      <c r="DG151" s="8" t="s">
        <v>1128</v>
      </c>
      <c r="DH151" s="8" t="str">
        <f t="shared" si="155"/>
        <v>B</v>
      </c>
      <c r="DI151" s="115">
        <f t="shared" si="156"/>
        <v>96</v>
      </c>
      <c r="DJ151" s="115">
        <f t="shared" si="157"/>
        <v>73.5</v>
      </c>
      <c r="DK151" s="115">
        <f t="shared" si="158"/>
        <v>37.799999999999997</v>
      </c>
      <c r="DL151" s="115">
        <f t="shared" si="159"/>
        <v>28.94</v>
      </c>
      <c r="DM151" s="5" t="s">
        <v>58</v>
      </c>
      <c r="DN151" s="8">
        <f t="shared" si="160"/>
        <v>260</v>
      </c>
      <c r="DO151" s="134" t="str">
        <f t="shared" si="161"/>
        <v>Board</v>
      </c>
      <c r="DP151" s="99" t="str">
        <f t="shared" si="162"/>
        <v>GB</v>
      </c>
      <c r="DQ151" s="115">
        <f t="shared" si="163"/>
        <v>18.350000000000001</v>
      </c>
      <c r="DR151" s="115">
        <f t="shared" si="164"/>
        <v>3</v>
      </c>
      <c r="DS151" s="99">
        <v>70</v>
      </c>
      <c r="DT151" s="115" t="s">
        <v>76</v>
      </c>
      <c r="DU151" s="115">
        <v>1.35</v>
      </c>
      <c r="DV151" s="99" t="s">
        <v>576</v>
      </c>
      <c r="DW151" s="116" t="s">
        <v>577</v>
      </c>
      <c r="DX151" s="117" t="s">
        <v>578</v>
      </c>
      <c r="DY151" s="99" t="s">
        <v>32</v>
      </c>
      <c r="DZ151" s="99" t="s">
        <v>32</v>
      </c>
      <c r="EA151" s="99" t="s">
        <v>35</v>
      </c>
      <c r="EB151" s="99" t="s">
        <v>35</v>
      </c>
      <c r="EC151" t="str">
        <f>VLOOKUP(DE151,PaperMaster!$BH$3:$CF$30,25,FALSE)</f>
        <v>*00015</v>
      </c>
      <c r="ED151" s="13" t="str">
        <f>VLOOKUP($AP151,[1]Item!$AL$2:$BX$192,ED$1,FALSE)</f>
        <v>Classic</v>
      </c>
      <c r="EE151">
        <f t="shared" si="165"/>
        <v>56</v>
      </c>
    </row>
    <row r="152" spans="1:135" x14ac:dyDescent="0.25">
      <c r="A152" s="83">
        <f t="shared" si="124"/>
        <v>150</v>
      </c>
      <c r="B152" s="76" t="s">
        <v>793</v>
      </c>
      <c r="C152" s="8" t="str">
        <f t="shared" si="134"/>
        <v>Writer  Convent Classic  Mrp 16 [Hindi /Geometry]-40 page</v>
      </c>
      <c r="D152" s="8" t="str">
        <f t="shared" si="135"/>
        <v>Writer  Convent Classic  Mrp 16 [Hindi /Geometry]-40 page</v>
      </c>
      <c r="E152" s="8" t="str">
        <f>VLOOKUP(AS152,DefaltMaster!$U$1:$AB$14,8,FALSE)</f>
        <v>*11103</v>
      </c>
      <c r="F152" s="8" t="str">
        <f>VLOOKUP(AX152,DefaltMaster!$H$1:$J$26,3,FALSE)</f>
        <v>*06016</v>
      </c>
      <c r="G152" s="110">
        <v>0</v>
      </c>
      <c r="H152" s="8">
        <v>0</v>
      </c>
      <c r="I152" s="8">
        <v>1150</v>
      </c>
      <c r="J152" s="8"/>
      <c r="K152" s="8" t="str">
        <f>VLOOKUP(AW152,DefaltMaster!$M$1:$N$60,2,FALSE)</f>
        <v>*05033</v>
      </c>
      <c r="L152" s="5" t="s">
        <v>522</v>
      </c>
      <c r="M152" s="8"/>
      <c r="N152" s="111" t="str">
        <f t="shared" si="136"/>
        <v>Writer  Convent Classic  Mrp 16 [Hindi /Geometry]-40 page</v>
      </c>
      <c r="O152" s="111" t="s">
        <v>33</v>
      </c>
      <c r="P152" s="8"/>
      <c r="Q152" s="8" t="s">
        <v>32</v>
      </c>
      <c r="R152" s="8" t="s">
        <v>32</v>
      </c>
      <c r="S152" s="8" t="s">
        <v>32</v>
      </c>
      <c r="T152" s="8" t="s">
        <v>32</v>
      </c>
      <c r="U152" s="8" t="s">
        <v>32</v>
      </c>
      <c r="V152" s="8" t="s">
        <v>32</v>
      </c>
      <c r="W152" s="8" t="s">
        <v>34</v>
      </c>
      <c r="X152" s="76" t="s">
        <v>577</v>
      </c>
      <c r="Y152" s="112" t="s">
        <v>578</v>
      </c>
      <c r="Z152" s="8" t="s">
        <v>32</v>
      </c>
      <c r="AA152" s="8" t="s">
        <v>32</v>
      </c>
      <c r="AB152" s="8" t="s">
        <v>35</v>
      </c>
      <c r="AC152" s="8" t="s">
        <v>35</v>
      </c>
      <c r="AD152" s="113" t="str">
        <f t="shared" si="137"/>
        <v>000150</v>
      </c>
      <c r="AE152" s="113"/>
      <c r="AF152" s="106" t="str">
        <f t="shared" si="138"/>
        <v>Rulling-Hindi /Geometry-[180 x 240]</v>
      </c>
      <c r="AG152" s="106" t="str">
        <f>VLOOKUP(AF152,UFG_Rulling!$C$1:$AD$38,28,FALSE)</f>
        <v>000198</v>
      </c>
      <c r="AH152" s="128" t="str">
        <f t="shared" si="125"/>
        <v>2.500</v>
      </c>
      <c r="AI152" s="114" t="str">
        <f t="shared" si="126"/>
        <v>Writer  Convent Classic  Mrp 16/24/32 [Title]</v>
      </c>
      <c r="AJ152" s="114" t="str">
        <f>VLOOKUP(AI152,UFG_Title!$C$1:$AD$49,28,FALSE)</f>
        <v>000240</v>
      </c>
      <c r="AK152" s="107" t="str">
        <f t="shared" si="127"/>
        <v>0.125</v>
      </c>
      <c r="AL152" s="122" t="str">
        <f t="shared" si="168"/>
        <v>Index-[180 x 240]</v>
      </c>
      <c r="AM152" s="122" t="str">
        <f>IF(AV152&lt;&gt;"",VLOOKUP(AL152,UFG_Index!$C$1:$AD$17,28,FALSE),"")</f>
        <v>000234</v>
      </c>
      <c r="AN152" s="123" t="str">
        <f t="shared" si="128"/>
        <v>0.250</v>
      </c>
      <c r="AO152" s="129" t="str">
        <f t="shared" si="129"/>
        <v>0.250</v>
      </c>
      <c r="AP152" s="13" t="s">
        <v>1188</v>
      </c>
      <c r="AQ152" s="13" t="s">
        <v>1240</v>
      </c>
      <c r="AR152" s="13">
        <v>1000</v>
      </c>
      <c r="AS152" s="21" t="s">
        <v>440</v>
      </c>
      <c r="AT152" s="13">
        <v>40</v>
      </c>
      <c r="AU152" s="13">
        <v>4</v>
      </c>
      <c r="AV152" s="13" t="s">
        <v>450</v>
      </c>
      <c r="AW152" s="22" t="s">
        <v>511</v>
      </c>
      <c r="AX152" s="22" t="s">
        <v>470</v>
      </c>
      <c r="AY152" s="13">
        <v>25</v>
      </c>
      <c r="AZ152" s="13">
        <v>100</v>
      </c>
      <c r="BA152" s="13" t="s">
        <v>1248</v>
      </c>
      <c r="BB152" s="21" t="s">
        <v>479</v>
      </c>
      <c r="BC152" s="13" t="s">
        <v>1249</v>
      </c>
      <c r="BD152" s="13">
        <v>260</v>
      </c>
      <c r="BE152" s="14" t="s">
        <v>492</v>
      </c>
      <c r="BF152" s="14">
        <v>8</v>
      </c>
      <c r="BG152" s="15">
        <f t="shared" si="169"/>
        <v>125</v>
      </c>
      <c r="BH152" s="23">
        <f t="shared" si="6"/>
        <v>2.2931999999999998E-2</v>
      </c>
      <c r="BI152" s="13" t="s">
        <v>481</v>
      </c>
      <c r="BJ152" s="139">
        <v>54</v>
      </c>
      <c r="BK152" s="138">
        <v>96</v>
      </c>
      <c r="BL152" s="13">
        <v>36.5</v>
      </c>
      <c r="BM152" s="21">
        <v>16</v>
      </c>
      <c r="BN152" s="16">
        <f t="shared" si="7"/>
        <v>2.5</v>
      </c>
      <c r="BO152" s="16">
        <f t="shared" si="8"/>
        <v>4.7303999999999992E-2</v>
      </c>
      <c r="BP152" s="17">
        <f t="shared" si="28"/>
        <v>2750</v>
      </c>
      <c r="BQ152" s="13" t="str">
        <f>VLOOKUP($AP152,[1]Item!$AL$2:$BX$192,BQ$1,FALSE)</f>
        <v>Writer  Convent Classic  Mrp 16/24/32</v>
      </c>
      <c r="BR152" s="8" t="str">
        <f t="shared" si="139"/>
        <v>96.00X36.50</v>
      </c>
      <c r="BS152" s="8" t="str">
        <f t="shared" si="140"/>
        <v>Rulling-Hindi /Geometry-[180 x 240]</v>
      </c>
      <c r="BT152" s="8" t="str">
        <f t="shared" si="141"/>
        <v>Index-[180 x 240]</v>
      </c>
      <c r="BU152" s="76" t="s">
        <v>793</v>
      </c>
      <c r="BV152" s="109">
        <f t="shared" si="142"/>
        <v>0.25</v>
      </c>
      <c r="BW152" s="115" t="str">
        <f t="shared" si="130"/>
        <v>Proprint-54gsm-37.80in-(96.00cm)-Reel-Premium</v>
      </c>
      <c r="BX152" s="115" t="str">
        <f t="shared" si="131"/>
        <v>Proprint-54gsm-37.80in-(96.00cm)-Reel-Premium</v>
      </c>
      <c r="BY152" s="8" t="s">
        <v>541</v>
      </c>
      <c r="BZ152" s="8" t="s">
        <v>540</v>
      </c>
      <c r="CA152" s="115">
        <f t="shared" si="143"/>
        <v>36.5</v>
      </c>
      <c r="CB152" s="115">
        <f t="shared" si="144"/>
        <v>96</v>
      </c>
      <c r="CC152" s="115">
        <f t="shared" si="145"/>
        <v>14.37</v>
      </c>
      <c r="CD152" s="115">
        <f t="shared" si="146"/>
        <v>37.799999999999997</v>
      </c>
      <c r="CE152" s="5" t="s">
        <v>83</v>
      </c>
      <c r="CF152" s="8">
        <f t="shared" si="147"/>
        <v>54</v>
      </c>
      <c r="CG152" s="98" t="str">
        <f t="shared" si="148"/>
        <v>Proprint</v>
      </c>
      <c r="CH152" s="99" t="str">
        <f>VLOOKUP(CG152,PaperMaster!$AA$1:$AB$10,2,FALSE)</f>
        <v>Premium</v>
      </c>
      <c r="CI152" s="115">
        <f t="shared" si="132"/>
        <v>9.4619999999999997</v>
      </c>
      <c r="CJ152" s="115">
        <f t="shared" si="133"/>
        <v>5</v>
      </c>
      <c r="CK152" s="99">
        <v>70</v>
      </c>
      <c r="CL152" s="115" t="s">
        <v>76</v>
      </c>
      <c r="CM152" s="115">
        <v>1.35</v>
      </c>
      <c r="CN152" s="99" t="s">
        <v>576</v>
      </c>
      <c r="CO152" s="116" t="s">
        <v>577</v>
      </c>
      <c r="CP152" s="117" t="s">
        <v>578</v>
      </c>
      <c r="CQ152" s="99" t="s">
        <v>32</v>
      </c>
      <c r="CR152" s="99" t="s">
        <v>32</v>
      </c>
      <c r="CS152" s="99" t="s">
        <v>35</v>
      </c>
      <c r="CT152" s="99" t="s">
        <v>35</v>
      </c>
      <c r="CU152" s="8" t="s">
        <v>73</v>
      </c>
      <c r="CV152" s="8"/>
      <c r="CW152" s="8"/>
      <c r="CX152" s="8" t="str">
        <f t="shared" si="149"/>
        <v>*11103</v>
      </c>
      <c r="CY152" s="8" t="str">
        <f t="shared" si="150"/>
        <v>*06016</v>
      </c>
      <c r="CZ152" s="8" t="str">
        <f>VLOOKUP(BW152,PaperMaster!$AD$2:$BB$200,25,FALSE)</f>
        <v>*00031</v>
      </c>
      <c r="DA152" s="31" t="str">
        <f t="shared" si="151"/>
        <v>*00031</v>
      </c>
      <c r="DB152" s="31" t="str">
        <f t="shared" si="152"/>
        <v>*00015</v>
      </c>
      <c r="DC152" s="119" t="str">
        <f>VLOOKUP(AI152,UFG_Title!$C$3:$AD$49,28,FALSE)</f>
        <v>000240</v>
      </c>
      <c r="DD152" s="119"/>
      <c r="DE152" s="115" t="str">
        <f t="shared" si="153"/>
        <v>Board-260gsm-37.80X28.94in²-(96.00X73.50cm²)-18.35kg-GB</v>
      </c>
      <c r="DF152" s="115" t="str">
        <f t="shared" si="154"/>
        <v>Board-260gsm-37.80X28.94in²-(96.00X73.50cm²)-18.35kg-GB</v>
      </c>
      <c r="DG152" s="8" t="s">
        <v>1128</v>
      </c>
      <c r="DH152" s="8" t="str">
        <f t="shared" si="155"/>
        <v>B</v>
      </c>
      <c r="DI152" s="115">
        <f t="shared" si="156"/>
        <v>96</v>
      </c>
      <c r="DJ152" s="115">
        <f t="shared" si="157"/>
        <v>73.5</v>
      </c>
      <c r="DK152" s="115">
        <f t="shared" si="158"/>
        <v>37.799999999999997</v>
      </c>
      <c r="DL152" s="115">
        <f t="shared" si="159"/>
        <v>28.94</v>
      </c>
      <c r="DM152" s="5" t="s">
        <v>58</v>
      </c>
      <c r="DN152" s="8">
        <f t="shared" si="160"/>
        <v>260</v>
      </c>
      <c r="DO152" s="134" t="str">
        <f t="shared" si="161"/>
        <v>Board</v>
      </c>
      <c r="DP152" s="99" t="str">
        <f t="shared" si="162"/>
        <v>GB</v>
      </c>
      <c r="DQ152" s="115">
        <f t="shared" si="163"/>
        <v>18.350000000000001</v>
      </c>
      <c r="DR152" s="115">
        <f t="shared" si="164"/>
        <v>3</v>
      </c>
      <c r="DS152" s="99">
        <v>70</v>
      </c>
      <c r="DT152" s="115" t="s">
        <v>76</v>
      </c>
      <c r="DU152" s="115">
        <v>1.35</v>
      </c>
      <c r="DV152" s="99" t="s">
        <v>576</v>
      </c>
      <c r="DW152" s="116" t="s">
        <v>577</v>
      </c>
      <c r="DX152" s="117" t="s">
        <v>578</v>
      </c>
      <c r="DY152" s="99" t="s">
        <v>32</v>
      </c>
      <c r="DZ152" s="99" t="s">
        <v>32</v>
      </c>
      <c r="EA152" s="99" t="s">
        <v>35</v>
      </c>
      <c r="EB152" s="99" t="s">
        <v>35</v>
      </c>
      <c r="EC152" t="str">
        <f>VLOOKUP(DE152,PaperMaster!$BH$3:$CF$30,25,FALSE)</f>
        <v>*00015</v>
      </c>
      <c r="ED152" s="13" t="str">
        <f>VLOOKUP($AP152,[1]Item!$AL$2:$BX$192,ED$1,FALSE)</f>
        <v>Classic</v>
      </c>
      <c r="EE152">
        <f t="shared" si="165"/>
        <v>57</v>
      </c>
    </row>
    <row r="153" spans="1:135" x14ac:dyDescent="0.25">
      <c r="A153" s="83">
        <f t="shared" si="124"/>
        <v>151</v>
      </c>
      <c r="B153" s="76" t="s">
        <v>794</v>
      </c>
      <c r="C153" s="8" t="str">
        <f t="shared" si="134"/>
        <v>Writer  Convent Classic  Mrp 16 [3 In 1]-40 page</v>
      </c>
      <c r="D153" s="8" t="str">
        <f t="shared" si="135"/>
        <v>Writer  Convent Classic  Mrp 16 [3 In 1]-40 page</v>
      </c>
      <c r="E153" s="8" t="str">
        <f>VLOOKUP(AS153,DefaltMaster!$U$1:$AB$14,8,FALSE)</f>
        <v>*11103</v>
      </c>
      <c r="F153" s="8" t="str">
        <f>VLOOKUP(AX153,DefaltMaster!$H$1:$J$26,3,FALSE)</f>
        <v>*06016</v>
      </c>
      <c r="G153" s="110">
        <v>0</v>
      </c>
      <c r="H153" s="8">
        <v>0</v>
      </c>
      <c r="I153" s="8">
        <v>1151</v>
      </c>
      <c r="J153" s="8"/>
      <c r="K153" s="8" t="str">
        <f>VLOOKUP(AW153,DefaltMaster!$M$1:$N$60,2,FALSE)</f>
        <v>*05027</v>
      </c>
      <c r="L153" s="5" t="s">
        <v>522</v>
      </c>
      <c r="M153" s="8"/>
      <c r="N153" s="111" t="str">
        <f t="shared" si="136"/>
        <v>Writer  Convent Classic  Mrp 16 [3 In 1]-40 page</v>
      </c>
      <c r="O153" s="111" t="s">
        <v>33</v>
      </c>
      <c r="P153" s="8"/>
      <c r="Q153" s="8" t="s">
        <v>32</v>
      </c>
      <c r="R153" s="8" t="s">
        <v>32</v>
      </c>
      <c r="S153" s="8" t="s">
        <v>32</v>
      </c>
      <c r="T153" s="8" t="s">
        <v>32</v>
      </c>
      <c r="U153" s="8" t="s">
        <v>32</v>
      </c>
      <c r="V153" s="8" t="s">
        <v>32</v>
      </c>
      <c r="W153" s="8" t="s">
        <v>34</v>
      </c>
      <c r="X153" s="76" t="s">
        <v>577</v>
      </c>
      <c r="Y153" s="112" t="s">
        <v>578</v>
      </c>
      <c r="Z153" s="8" t="s">
        <v>32</v>
      </c>
      <c r="AA153" s="8" t="s">
        <v>32</v>
      </c>
      <c r="AB153" s="8" t="s">
        <v>35</v>
      </c>
      <c r="AC153" s="8" t="s">
        <v>35</v>
      </c>
      <c r="AD153" s="113" t="str">
        <f t="shared" si="137"/>
        <v>000151</v>
      </c>
      <c r="AE153" s="113"/>
      <c r="AF153" s="106" t="str">
        <f t="shared" si="138"/>
        <v>Rulling-3 In 1-[180 x 240]</v>
      </c>
      <c r="AG153" s="106" t="str">
        <f>VLOOKUP(AF153,UFG_Rulling!$C$1:$AD$38,28,FALSE)</f>
        <v>000220</v>
      </c>
      <c r="AH153" s="128" t="str">
        <f t="shared" si="125"/>
        <v>2.500</v>
      </c>
      <c r="AI153" s="114" t="str">
        <f t="shared" si="126"/>
        <v>Writer  Convent Classic  Mrp 16/24/32 [Title]</v>
      </c>
      <c r="AJ153" s="114" t="str">
        <f>VLOOKUP(AI153,UFG_Title!$C$1:$AD$49,28,FALSE)</f>
        <v>000240</v>
      </c>
      <c r="AK153" s="107" t="str">
        <f t="shared" si="127"/>
        <v>0.125</v>
      </c>
      <c r="AL153" s="122" t="str">
        <f t="shared" si="168"/>
        <v xml:space="preserve"> 3 In 1-[180 x 240]</v>
      </c>
      <c r="AM153" s="122" t="str">
        <f>IF(AV153&lt;&gt;"",VLOOKUP(AL153,UFG_Index!$C$1:$AD$17,28,FALSE),"")</f>
        <v>000238</v>
      </c>
      <c r="AN153" s="123" t="str">
        <f t="shared" si="128"/>
        <v>0.250</v>
      </c>
      <c r="AO153" s="129" t="str">
        <f t="shared" si="129"/>
        <v>0.250</v>
      </c>
      <c r="AP153" s="13" t="s">
        <v>1188</v>
      </c>
      <c r="AQ153" s="13" t="s">
        <v>1240</v>
      </c>
      <c r="AR153" s="13">
        <v>1000</v>
      </c>
      <c r="AS153" s="21" t="s">
        <v>440</v>
      </c>
      <c r="AT153" s="13">
        <v>40</v>
      </c>
      <c r="AU153" s="13">
        <v>4</v>
      </c>
      <c r="AV153" s="22" t="s">
        <v>1247</v>
      </c>
      <c r="AW153" s="22" t="s">
        <v>1200</v>
      </c>
      <c r="AX153" s="22" t="s">
        <v>470</v>
      </c>
      <c r="AY153" s="13">
        <v>25</v>
      </c>
      <c r="AZ153" s="13">
        <v>100</v>
      </c>
      <c r="BA153" s="13" t="s">
        <v>1248</v>
      </c>
      <c r="BB153" s="21" t="s">
        <v>479</v>
      </c>
      <c r="BC153" s="13" t="s">
        <v>1249</v>
      </c>
      <c r="BD153" s="13">
        <v>260</v>
      </c>
      <c r="BE153" s="14" t="s">
        <v>492</v>
      </c>
      <c r="BF153" s="14">
        <v>8</v>
      </c>
      <c r="BG153" s="15">
        <f t="shared" si="169"/>
        <v>125</v>
      </c>
      <c r="BH153" s="23">
        <f t="shared" si="6"/>
        <v>2.2931999999999998E-2</v>
      </c>
      <c r="BI153" s="13" t="s">
        <v>481</v>
      </c>
      <c r="BJ153" s="139">
        <v>54</v>
      </c>
      <c r="BK153" s="138">
        <v>96</v>
      </c>
      <c r="BL153" s="13">
        <v>36.5</v>
      </c>
      <c r="BM153" s="21">
        <v>16</v>
      </c>
      <c r="BN153" s="16">
        <f t="shared" si="7"/>
        <v>2.5</v>
      </c>
      <c r="BO153" s="16">
        <f t="shared" si="8"/>
        <v>4.7303999999999992E-2</v>
      </c>
      <c r="BP153" s="17">
        <f t="shared" si="28"/>
        <v>2750</v>
      </c>
      <c r="BQ153" s="13" t="str">
        <f>VLOOKUP($AP153,[1]Item!$AL$2:$BX$192,BQ$1,FALSE)</f>
        <v>Writer  Convent Classic  Mrp 16/24/32</v>
      </c>
      <c r="BR153" s="8" t="str">
        <f t="shared" si="139"/>
        <v>96.00X36.50</v>
      </c>
      <c r="BS153" s="8" t="str">
        <f t="shared" si="140"/>
        <v>Rulling-3 In 1-[180 x 240]</v>
      </c>
      <c r="BT153" s="8" t="str">
        <f t="shared" si="141"/>
        <v xml:space="preserve"> 3 In 1-[180 x 240]</v>
      </c>
      <c r="BU153" s="76" t="s">
        <v>794</v>
      </c>
      <c r="BV153" s="109">
        <f t="shared" si="142"/>
        <v>0.25</v>
      </c>
      <c r="BW153" s="115" t="str">
        <f t="shared" si="130"/>
        <v>Proprint-54gsm-37.80in-(96.00cm)-Reel-Premium</v>
      </c>
      <c r="BX153" s="115" t="str">
        <f t="shared" si="131"/>
        <v>Proprint-54gsm-37.80in-(96.00cm)-Reel-Premium</v>
      </c>
      <c r="BY153" s="8" t="s">
        <v>541</v>
      </c>
      <c r="BZ153" s="8" t="s">
        <v>540</v>
      </c>
      <c r="CA153" s="115">
        <f t="shared" si="143"/>
        <v>36.5</v>
      </c>
      <c r="CB153" s="115">
        <f t="shared" si="144"/>
        <v>96</v>
      </c>
      <c r="CC153" s="115">
        <f t="shared" si="145"/>
        <v>14.37</v>
      </c>
      <c r="CD153" s="115">
        <f t="shared" si="146"/>
        <v>37.799999999999997</v>
      </c>
      <c r="CE153" s="5" t="s">
        <v>83</v>
      </c>
      <c r="CF153" s="8">
        <f t="shared" si="147"/>
        <v>54</v>
      </c>
      <c r="CG153" s="98" t="str">
        <f t="shared" si="148"/>
        <v>Proprint</v>
      </c>
      <c r="CH153" s="99" t="str">
        <f>VLOOKUP(CG153,PaperMaster!$AA$1:$AB$10,2,FALSE)</f>
        <v>Premium</v>
      </c>
      <c r="CI153" s="115">
        <f t="shared" si="132"/>
        <v>9.4619999999999997</v>
      </c>
      <c r="CJ153" s="115">
        <f t="shared" si="133"/>
        <v>5</v>
      </c>
      <c r="CK153" s="99">
        <v>70</v>
      </c>
      <c r="CL153" s="115" t="s">
        <v>76</v>
      </c>
      <c r="CM153" s="115">
        <v>1.35</v>
      </c>
      <c r="CN153" s="99" t="s">
        <v>576</v>
      </c>
      <c r="CO153" s="116" t="s">
        <v>577</v>
      </c>
      <c r="CP153" s="117" t="s">
        <v>578</v>
      </c>
      <c r="CQ153" s="99" t="s">
        <v>32</v>
      </c>
      <c r="CR153" s="99" t="s">
        <v>32</v>
      </c>
      <c r="CS153" s="99" t="s">
        <v>35</v>
      </c>
      <c r="CT153" s="99" t="s">
        <v>35</v>
      </c>
      <c r="CU153" s="8" t="s">
        <v>73</v>
      </c>
      <c r="CV153" s="8"/>
      <c r="CW153" s="8"/>
      <c r="CX153" s="8" t="str">
        <f t="shared" si="149"/>
        <v>*11103</v>
      </c>
      <c r="CY153" s="8" t="str">
        <f t="shared" si="150"/>
        <v>*06016</v>
      </c>
      <c r="CZ153" s="8" t="str">
        <f>VLOOKUP(BW153,PaperMaster!$AD$2:$BB$200,25,FALSE)</f>
        <v>*00031</v>
      </c>
      <c r="DA153" s="31" t="str">
        <f t="shared" si="151"/>
        <v>*00031</v>
      </c>
      <c r="DB153" s="31" t="str">
        <f t="shared" si="152"/>
        <v>*00015</v>
      </c>
      <c r="DC153" s="119" t="str">
        <f>VLOOKUP(AI153,UFG_Title!$C$3:$AD$49,28,FALSE)</f>
        <v>000240</v>
      </c>
      <c r="DD153" s="119"/>
      <c r="DE153" s="115" t="str">
        <f t="shared" si="153"/>
        <v>Board-260gsm-37.80X28.94in²-(96.00X73.50cm²)-18.35kg-GB</v>
      </c>
      <c r="DF153" s="115" t="str">
        <f t="shared" si="154"/>
        <v>Board-260gsm-37.80X28.94in²-(96.00X73.50cm²)-18.35kg-GB</v>
      </c>
      <c r="DG153" s="8" t="s">
        <v>1128</v>
      </c>
      <c r="DH153" s="8" t="str">
        <f t="shared" si="155"/>
        <v>B</v>
      </c>
      <c r="DI153" s="115">
        <f t="shared" si="156"/>
        <v>96</v>
      </c>
      <c r="DJ153" s="115">
        <f t="shared" si="157"/>
        <v>73.5</v>
      </c>
      <c r="DK153" s="115">
        <f t="shared" si="158"/>
        <v>37.799999999999997</v>
      </c>
      <c r="DL153" s="115">
        <f t="shared" si="159"/>
        <v>28.94</v>
      </c>
      <c r="DM153" s="5" t="s">
        <v>58</v>
      </c>
      <c r="DN153" s="8">
        <f t="shared" si="160"/>
        <v>260</v>
      </c>
      <c r="DO153" s="134" t="str">
        <f t="shared" si="161"/>
        <v>Board</v>
      </c>
      <c r="DP153" s="99" t="str">
        <f t="shared" si="162"/>
        <v>GB</v>
      </c>
      <c r="DQ153" s="115">
        <f t="shared" si="163"/>
        <v>18.350000000000001</v>
      </c>
      <c r="DR153" s="115">
        <f t="shared" si="164"/>
        <v>3</v>
      </c>
      <c r="DS153" s="99">
        <v>70</v>
      </c>
      <c r="DT153" s="115" t="s">
        <v>76</v>
      </c>
      <c r="DU153" s="115">
        <v>1.35</v>
      </c>
      <c r="DV153" s="99" t="s">
        <v>576</v>
      </c>
      <c r="DW153" s="116" t="s">
        <v>577</v>
      </c>
      <c r="DX153" s="117" t="s">
        <v>578</v>
      </c>
      <c r="DY153" s="99" t="s">
        <v>32</v>
      </c>
      <c r="DZ153" s="99" t="s">
        <v>32</v>
      </c>
      <c r="EA153" s="99" t="s">
        <v>35</v>
      </c>
      <c r="EB153" s="99" t="s">
        <v>35</v>
      </c>
      <c r="EC153" t="str">
        <f>VLOOKUP(DE153,PaperMaster!$BH$3:$CF$30,25,FALSE)</f>
        <v>*00015</v>
      </c>
      <c r="ED153" s="13" t="str">
        <f>VLOOKUP($AP153,[1]Item!$AL$2:$BX$192,ED$1,FALSE)</f>
        <v>Classic</v>
      </c>
      <c r="EE153">
        <f t="shared" si="165"/>
        <v>48</v>
      </c>
    </row>
    <row r="154" spans="1:135" x14ac:dyDescent="0.25">
      <c r="A154" s="83">
        <f t="shared" si="124"/>
        <v>152</v>
      </c>
      <c r="B154" s="76" t="s">
        <v>795</v>
      </c>
      <c r="C154" s="8" t="str">
        <f t="shared" si="134"/>
        <v>Writer  Convent Classic  Mrp 24 [Single line]-72 page</v>
      </c>
      <c r="D154" s="8" t="str">
        <f t="shared" si="135"/>
        <v>Writer  Convent Classic  Mrp 24 [Single line]-72 page</v>
      </c>
      <c r="E154" s="8" t="str">
        <f>VLOOKUP(AS154,DefaltMaster!$U$1:$AB$14,8,FALSE)</f>
        <v>*11103</v>
      </c>
      <c r="F154" s="8" t="str">
        <f>VLOOKUP(AX154,DefaltMaster!$H$1:$J$26,3,FALSE)</f>
        <v>*06016</v>
      </c>
      <c r="G154" s="110">
        <v>0</v>
      </c>
      <c r="H154" s="8">
        <v>0</v>
      </c>
      <c r="I154" s="8">
        <v>1152</v>
      </c>
      <c r="J154" s="8"/>
      <c r="K154" s="8" t="str">
        <f>VLOOKUP(AW154,DefaltMaster!$M$1:$N$60,2,FALSE)</f>
        <v>*05035</v>
      </c>
      <c r="L154" s="5" t="s">
        <v>522</v>
      </c>
      <c r="M154" s="8"/>
      <c r="N154" s="111" t="str">
        <f t="shared" si="136"/>
        <v>Writer  Convent Classic  Mrp 24 [Single line]-72 page</v>
      </c>
      <c r="O154" s="111" t="s">
        <v>33</v>
      </c>
      <c r="P154" s="8"/>
      <c r="Q154" s="8" t="s">
        <v>32</v>
      </c>
      <c r="R154" s="8" t="s">
        <v>32</v>
      </c>
      <c r="S154" s="8" t="s">
        <v>32</v>
      </c>
      <c r="T154" s="8" t="s">
        <v>32</v>
      </c>
      <c r="U154" s="8" t="s">
        <v>32</v>
      </c>
      <c r="V154" s="8" t="s">
        <v>32</v>
      </c>
      <c r="W154" s="8" t="s">
        <v>34</v>
      </c>
      <c r="X154" s="76" t="s">
        <v>577</v>
      </c>
      <c r="Y154" s="112" t="s">
        <v>578</v>
      </c>
      <c r="Z154" s="8" t="s">
        <v>32</v>
      </c>
      <c r="AA154" s="8" t="s">
        <v>32</v>
      </c>
      <c r="AB154" s="8" t="s">
        <v>35</v>
      </c>
      <c r="AC154" s="8" t="s">
        <v>35</v>
      </c>
      <c r="AD154" s="113" t="str">
        <f t="shared" si="137"/>
        <v>000152</v>
      </c>
      <c r="AE154" s="113"/>
      <c r="AF154" s="106" t="str">
        <f t="shared" si="138"/>
        <v>Rulling-Single line-[180 x 240]</v>
      </c>
      <c r="AG154" s="106" t="str">
        <f>VLOOKUP(AF154,UFG_Rulling!$C$1:$AD$38,28,FALSE)</f>
        <v>000209</v>
      </c>
      <c r="AH154" s="128" t="str">
        <f t="shared" si="125"/>
        <v>4.500</v>
      </c>
      <c r="AI154" s="114" t="str">
        <f t="shared" si="126"/>
        <v>Writer  Convent Classic  Mrp 16/24/32 [Title]</v>
      </c>
      <c r="AJ154" s="114" t="str">
        <f>VLOOKUP(AI154,UFG_Title!$C$1:$AD$49,28,FALSE)</f>
        <v>000240</v>
      </c>
      <c r="AK154" s="107" t="str">
        <f t="shared" si="127"/>
        <v>0.125</v>
      </c>
      <c r="AL154" s="122" t="str">
        <f t="shared" si="168"/>
        <v>Index-[180 x 240]</v>
      </c>
      <c r="AM154" s="122" t="str">
        <f>IF(AV154&lt;&gt;"",VLOOKUP(AL154,UFG_Index!$C$1:$AD$17,28,FALSE),"")</f>
        <v>000234</v>
      </c>
      <c r="AN154" s="123" t="str">
        <f t="shared" si="128"/>
        <v>0.250</v>
      </c>
      <c r="AO154" s="129" t="str">
        <f t="shared" si="129"/>
        <v>0.250</v>
      </c>
      <c r="AP154" s="13" t="s">
        <v>1189</v>
      </c>
      <c r="AQ154" s="13" t="s">
        <v>1240</v>
      </c>
      <c r="AR154" s="13">
        <v>1000</v>
      </c>
      <c r="AS154" s="21" t="s">
        <v>440</v>
      </c>
      <c r="AT154" s="13">
        <v>72</v>
      </c>
      <c r="AU154" s="13">
        <v>4</v>
      </c>
      <c r="AV154" s="13" t="s">
        <v>450</v>
      </c>
      <c r="AW154" s="22" t="s">
        <v>469</v>
      </c>
      <c r="AX154" s="22" t="s">
        <v>470</v>
      </c>
      <c r="AY154" s="13">
        <v>15</v>
      </c>
      <c r="AZ154" s="13">
        <v>75</v>
      </c>
      <c r="BA154" s="13" t="s">
        <v>1246</v>
      </c>
      <c r="BB154" s="21" t="s">
        <v>479</v>
      </c>
      <c r="BC154" s="13" t="s">
        <v>1245</v>
      </c>
      <c r="BD154" s="13">
        <v>260</v>
      </c>
      <c r="BE154" s="14" t="s">
        <v>492</v>
      </c>
      <c r="BF154" s="14">
        <v>8</v>
      </c>
      <c r="BG154" s="15">
        <f t="shared" si="169"/>
        <v>125</v>
      </c>
      <c r="BH154" s="23">
        <f t="shared" si="6"/>
        <v>2.2931999999999998E-2</v>
      </c>
      <c r="BI154" s="13" t="s">
        <v>481</v>
      </c>
      <c r="BJ154" s="139">
        <v>54</v>
      </c>
      <c r="BK154" s="138">
        <v>96</v>
      </c>
      <c r="BL154" s="13">
        <v>36.5</v>
      </c>
      <c r="BM154" s="21">
        <v>16</v>
      </c>
      <c r="BN154" s="16">
        <f t="shared" si="7"/>
        <v>4.5</v>
      </c>
      <c r="BO154" s="16">
        <f t="shared" si="8"/>
        <v>8.5147199999999978E-2</v>
      </c>
      <c r="BP154" s="17">
        <f t="shared" si="28"/>
        <v>4750</v>
      </c>
      <c r="BQ154" s="13" t="str">
        <f>VLOOKUP($AP154,[1]Item!$AL$2:$BX$192,BQ$1,FALSE)</f>
        <v>Writer  Convent Classic  Mrp 16/24/32</v>
      </c>
      <c r="BR154" s="8" t="str">
        <f t="shared" si="139"/>
        <v>96.00X36.50</v>
      </c>
      <c r="BS154" s="8" t="str">
        <f t="shared" si="140"/>
        <v>Rulling-Single line-[180 x 240]</v>
      </c>
      <c r="BT154" s="8" t="str">
        <f t="shared" si="141"/>
        <v>Index-[180 x 240]</v>
      </c>
      <c r="BU154" s="76" t="s">
        <v>795</v>
      </c>
      <c r="BV154" s="109">
        <f t="shared" si="142"/>
        <v>0.25</v>
      </c>
      <c r="BW154" s="115" t="str">
        <f t="shared" si="130"/>
        <v>Proprint-54gsm-37.80in-(96.00cm)-Reel-Premium</v>
      </c>
      <c r="BX154" s="115" t="str">
        <f t="shared" si="131"/>
        <v>Proprint-54gsm-37.80in-(96.00cm)-Reel-Premium</v>
      </c>
      <c r="BY154" s="8" t="s">
        <v>541</v>
      </c>
      <c r="BZ154" s="8" t="s">
        <v>540</v>
      </c>
      <c r="CA154" s="115">
        <f t="shared" si="143"/>
        <v>36.5</v>
      </c>
      <c r="CB154" s="115">
        <f t="shared" si="144"/>
        <v>96</v>
      </c>
      <c r="CC154" s="115">
        <f t="shared" si="145"/>
        <v>14.37</v>
      </c>
      <c r="CD154" s="115">
        <f t="shared" si="146"/>
        <v>37.799999999999997</v>
      </c>
      <c r="CE154" s="5" t="s">
        <v>83</v>
      </c>
      <c r="CF154" s="8">
        <f t="shared" si="147"/>
        <v>54</v>
      </c>
      <c r="CG154" s="98" t="str">
        <f t="shared" si="148"/>
        <v>Proprint</v>
      </c>
      <c r="CH154" s="99" t="str">
        <f>VLOOKUP(CG154,PaperMaster!$AA$1:$AB$10,2,FALSE)</f>
        <v>Premium</v>
      </c>
      <c r="CI154" s="115">
        <f t="shared" si="132"/>
        <v>9.4619999999999997</v>
      </c>
      <c r="CJ154" s="115">
        <f t="shared" si="133"/>
        <v>5</v>
      </c>
      <c r="CK154" s="99">
        <v>70</v>
      </c>
      <c r="CL154" s="115" t="s">
        <v>76</v>
      </c>
      <c r="CM154" s="115">
        <v>1.35</v>
      </c>
      <c r="CN154" s="99" t="s">
        <v>576</v>
      </c>
      <c r="CO154" s="116" t="s">
        <v>577</v>
      </c>
      <c r="CP154" s="117" t="s">
        <v>578</v>
      </c>
      <c r="CQ154" s="99" t="s">
        <v>32</v>
      </c>
      <c r="CR154" s="99" t="s">
        <v>32</v>
      </c>
      <c r="CS154" s="99" t="s">
        <v>35</v>
      </c>
      <c r="CT154" s="99" t="s">
        <v>35</v>
      </c>
      <c r="CU154" s="8" t="s">
        <v>73</v>
      </c>
      <c r="CV154" s="8"/>
      <c r="CW154" s="8"/>
      <c r="CX154" s="8" t="str">
        <f t="shared" si="149"/>
        <v>*11103</v>
      </c>
      <c r="CY154" s="8" t="str">
        <f t="shared" si="150"/>
        <v>*06016</v>
      </c>
      <c r="CZ154" s="8" t="str">
        <f>VLOOKUP(BW154,PaperMaster!$AD$2:$BB$200,25,FALSE)</f>
        <v>*00031</v>
      </c>
      <c r="DA154" s="31" t="str">
        <f t="shared" si="151"/>
        <v>*00031</v>
      </c>
      <c r="DB154" s="31" t="str">
        <f t="shared" si="152"/>
        <v>*00006</v>
      </c>
      <c r="DC154" s="119" t="str">
        <f>VLOOKUP(AI154,UFG_Title!$C$3:$AD$49,28,FALSE)</f>
        <v>000240</v>
      </c>
      <c r="DD154" s="119"/>
      <c r="DE154" s="115" t="str">
        <f t="shared" si="153"/>
        <v>Board-260gsm-37.80X28.94in²-(96.00X73.50cm²)-18.35kg-WB</v>
      </c>
      <c r="DF154" s="115" t="str">
        <f t="shared" si="154"/>
        <v>Board-260gsm-37.80X28.94in²-(96.00X73.50cm²)-18.35kg-WB</v>
      </c>
      <c r="DG154" s="8" t="s">
        <v>1128</v>
      </c>
      <c r="DH154" s="8" t="str">
        <f t="shared" si="155"/>
        <v>B</v>
      </c>
      <c r="DI154" s="115">
        <f t="shared" si="156"/>
        <v>96</v>
      </c>
      <c r="DJ154" s="115">
        <f t="shared" si="157"/>
        <v>73.5</v>
      </c>
      <c r="DK154" s="115">
        <f t="shared" si="158"/>
        <v>37.799999999999997</v>
      </c>
      <c r="DL154" s="115">
        <f t="shared" si="159"/>
        <v>28.94</v>
      </c>
      <c r="DM154" s="5" t="s">
        <v>58</v>
      </c>
      <c r="DN154" s="8">
        <f t="shared" si="160"/>
        <v>260</v>
      </c>
      <c r="DO154" s="134" t="str">
        <f t="shared" si="161"/>
        <v>Board</v>
      </c>
      <c r="DP154" s="99" t="str">
        <f t="shared" si="162"/>
        <v>WB</v>
      </c>
      <c r="DQ154" s="115">
        <f t="shared" si="163"/>
        <v>18.350000000000001</v>
      </c>
      <c r="DR154" s="115">
        <f t="shared" si="164"/>
        <v>3</v>
      </c>
      <c r="DS154" s="99">
        <v>70</v>
      </c>
      <c r="DT154" s="115" t="s">
        <v>76</v>
      </c>
      <c r="DU154" s="115">
        <v>1.35</v>
      </c>
      <c r="DV154" s="99" t="s">
        <v>576</v>
      </c>
      <c r="DW154" s="116" t="s">
        <v>577</v>
      </c>
      <c r="DX154" s="117" t="s">
        <v>578</v>
      </c>
      <c r="DY154" s="99" t="s">
        <v>32</v>
      </c>
      <c r="DZ154" s="99" t="s">
        <v>32</v>
      </c>
      <c r="EA154" s="99" t="s">
        <v>35</v>
      </c>
      <c r="EB154" s="99" t="s">
        <v>35</v>
      </c>
      <c r="EC154" t="str">
        <f>VLOOKUP(DE154,PaperMaster!$BH$3:$CF$30,25,FALSE)</f>
        <v>*00006</v>
      </c>
      <c r="ED154" s="13" t="str">
        <f>VLOOKUP($AP154,[1]Item!$AL$2:$BX$192,ED$1,FALSE)</f>
        <v>Classic</v>
      </c>
      <c r="EE154">
        <f t="shared" si="165"/>
        <v>53</v>
      </c>
    </row>
    <row r="155" spans="1:135" x14ac:dyDescent="0.25">
      <c r="A155" s="83">
        <f t="shared" si="124"/>
        <v>153</v>
      </c>
      <c r="B155" s="76" t="s">
        <v>796</v>
      </c>
      <c r="C155" s="8" t="str">
        <f t="shared" si="134"/>
        <v>Writer  Convent Classic  Mrp 24 [English]-72 page</v>
      </c>
      <c r="D155" s="8" t="str">
        <f t="shared" si="135"/>
        <v>Writer  Convent Classic  Mrp 24 [English]-72 page</v>
      </c>
      <c r="E155" s="8" t="str">
        <f>VLOOKUP(AS155,DefaltMaster!$U$1:$AB$14,8,FALSE)</f>
        <v>*11103</v>
      </c>
      <c r="F155" s="8" t="str">
        <f>VLOOKUP(AX155,DefaltMaster!$H$1:$J$26,3,FALSE)</f>
        <v>*06016</v>
      </c>
      <c r="G155" s="110">
        <v>0</v>
      </c>
      <c r="H155" s="8">
        <v>0</v>
      </c>
      <c r="I155" s="8">
        <v>1153</v>
      </c>
      <c r="J155" s="8"/>
      <c r="K155" s="8" t="str">
        <f>VLOOKUP(AW155,DefaltMaster!$M$1:$N$60,2,FALSE)</f>
        <v>*05029</v>
      </c>
      <c r="L155" s="5" t="s">
        <v>522</v>
      </c>
      <c r="M155" s="8"/>
      <c r="N155" s="111" t="str">
        <f t="shared" si="136"/>
        <v>Writer  Convent Classic  Mrp 24 [English]-72 page</v>
      </c>
      <c r="O155" s="111" t="s">
        <v>33</v>
      </c>
      <c r="P155" s="8"/>
      <c r="Q155" s="8" t="s">
        <v>32</v>
      </c>
      <c r="R155" s="8" t="s">
        <v>32</v>
      </c>
      <c r="S155" s="8" t="s">
        <v>32</v>
      </c>
      <c r="T155" s="8" t="s">
        <v>32</v>
      </c>
      <c r="U155" s="8" t="s">
        <v>32</v>
      </c>
      <c r="V155" s="8" t="s">
        <v>32</v>
      </c>
      <c r="W155" s="8" t="s">
        <v>34</v>
      </c>
      <c r="X155" s="76" t="s">
        <v>577</v>
      </c>
      <c r="Y155" s="112" t="s">
        <v>578</v>
      </c>
      <c r="Z155" s="8" t="s">
        <v>32</v>
      </c>
      <c r="AA155" s="8" t="s">
        <v>32</v>
      </c>
      <c r="AB155" s="8" t="s">
        <v>35</v>
      </c>
      <c r="AC155" s="8" t="s">
        <v>35</v>
      </c>
      <c r="AD155" s="113" t="str">
        <f t="shared" si="137"/>
        <v>000153</v>
      </c>
      <c r="AE155" s="113"/>
      <c r="AF155" s="106" t="str">
        <f t="shared" si="138"/>
        <v>Rulling-English-[180 x 240]</v>
      </c>
      <c r="AG155" s="106" t="str">
        <f>VLOOKUP(AF155,UFG_Rulling!$C$1:$AD$38,28,FALSE)</f>
        <v>000195</v>
      </c>
      <c r="AH155" s="128" t="str">
        <f t="shared" si="125"/>
        <v>4.500</v>
      </c>
      <c r="AI155" s="114" t="str">
        <f t="shared" si="126"/>
        <v>Writer  Convent Classic  Mrp 16/24/32 [Title]</v>
      </c>
      <c r="AJ155" s="114" t="str">
        <f>VLOOKUP(AI155,UFG_Title!$C$1:$AD$49,28,FALSE)</f>
        <v>000240</v>
      </c>
      <c r="AK155" s="107" t="str">
        <f t="shared" si="127"/>
        <v>0.125</v>
      </c>
      <c r="AL155" s="122" t="str">
        <f t="shared" si="168"/>
        <v>Index-[180 x 240]</v>
      </c>
      <c r="AM155" s="122" t="str">
        <f>IF(AV155&lt;&gt;"",VLOOKUP(AL155,UFG_Index!$C$1:$AD$17,28,FALSE),"")</f>
        <v>000234</v>
      </c>
      <c r="AN155" s="123" t="str">
        <f t="shared" si="128"/>
        <v>0.250</v>
      </c>
      <c r="AO155" s="129" t="str">
        <f t="shared" si="129"/>
        <v>0.250</v>
      </c>
      <c r="AP155" s="13" t="s">
        <v>1189</v>
      </c>
      <c r="AQ155" s="13" t="s">
        <v>1240</v>
      </c>
      <c r="AR155" s="13">
        <v>1000</v>
      </c>
      <c r="AS155" s="21" t="s">
        <v>440</v>
      </c>
      <c r="AT155" s="13">
        <v>72</v>
      </c>
      <c r="AU155" s="13">
        <v>4</v>
      </c>
      <c r="AV155" s="13" t="s">
        <v>450</v>
      </c>
      <c r="AW155" s="22" t="s">
        <v>493</v>
      </c>
      <c r="AX155" s="22" t="s">
        <v>470</v>
      </c>
      <c r="AY155" s="13">
        <v>15</v>
      </c>
      <c r="AZ155" s="13">
        <v>75</v>
      </c>
      <c r="BA155" s="13" t="s">
        <v>1246</v>
      </c>
      <c r="BB155" s="21" t="s">
        <v>479</v>
      </c>
      <c r="BC155" s="13" t="s">
        <v>1245</v>
      </c>
      <c r="BD155" s="13">
        <v>260</v>
      </c>
      <c r="BE155" s="14" t="s">
        <v>492</v>
      </c>
      <c r="BF155" s="14">
        <v>8</v>
      </c>
      <c r="BG155" s="15">
        <f t="shared" si="169"/>
        <v>125</v>
      </c>
      <c r="BH155" s="23">
        <f t="shared" si="6"/>
        <v>2.2931999999999998E-2</v>
      </c>
      <c r="BI155" s="13" t="s">
        <v>481</v>
      </c>
      <c r="BJ155" s="139">
        <v>54</v>
      </c>
      <c r="BK155" s="138">
        <v>96</v>
      </c>
      <c r="BL155" s="13">
        <v>36.5</v>
      </c>
      <c r="BM155" s="21">
        <v>16</v>
      </c>
      <c r="BN155" s="16">
        <f t="shared" si="7"/>
        <v>4.5</v>
      </c>
      <c r="BO155" s="16">
        <f t="shared" si="8"/>
        <v>8.5147199999999978E-2</v>
      </c>
      <c r="BP155" s="17">
        <f t="shared" si="28"/>
        <v>4750</v>
      </c>
      <c r="BQ155" s="13" t="str">
        <f>VLOOKUP($AP155,[1]Item!$AL$2:$BX$192,BQ$1,FALSE)</f>
        <v>Writer  Convent Classic  Mrp 16/24/32</v>
      </c>
      <c r="BR155" s="8" t="str">
        <f t="shared" si="139"/>
        <v>96.00X36.50</v>
      </c>
      <c r="BS155" s="8" t="str">
        <f t="shared" si="140"/>
        <v>Rulling-English-[180 x 240]</v>
      </c>
      <c r="BT155" s="8" t="str">
        <f t="shared" si="141"/>
        <v>Index-[180 x 240]</v>
      </c>
      <c r="BU155" s="76" t="s">
        <v>796</v>
      </c>
      <c r="BV155" s="109">
        <f t="shared" si="142"/>
        <v>0.25</v>
      </c>
      <c r="BW155" s="115" t="str">
        <f t="shared" si="130"/>
        <v>Proprint-54gsm-37.80in-(96.00cm)-Reel-Premium</v>
      </c>
      <c r="BX155" s="115" t="str">
        <f t="shared" si="131"/>
        <v>Proprint-54gsm-37.80in-(96.00cm)-Reel-Premium</v>
      </c>
      <c r="BY155" s="8" t="s">
        <v>541</v>
      </c>
      <c r="BZ155" s="8" t="s">
        <v>540</v>
      </c>
      <c r="CA155" s="115">
        <f t="shared" si="143"/>
        <v>36.5</v>
      </c>
      <c r="CB155" s="115">
        <f t="shared" si="144"/>
        <v>96</v>
      </c>
      <c r="CC155" s="115">
        <f t="shared" si="145"/>
        <v>14.37</v>
      </c>
      <c r="CD155" s="115">
        <f t="shared" si="146"/>
        <v>37.799999999999997</v>
      </c>
      <c r="CE155" s="5" t="s">
        <v>83</v>
      </c>
      <c r="CF155" s="8">
        <f t="shared" si="147"/>
        <v>54</v>
      </c>
      <c r="CG155" s="98" t="str">
        <f t="shared" si="148"/>
        <v>Proprint</v>
      </c>
      <c r="CH155" s="99" t="str">
        <f>VLOOKUP(CG155,PaperMaster!$AA$1:$AB$10,2,FALSE)</f>
        <v>Premium</v>
      </c>
      <c r="CI155" s="115">
        <f t="shared" si="132"/>
        <v>9.4619999999999997</v>
      </c>
      <c r="CJ155" s="115">
        <f t="shared" si="133"/>
        <v>5</v>
      </c>
      <c r="CK155" s="99">
        <v>70</v>
      </c>
      <c r="CL155" s="115" t="s">
        <v>76</v>
      </c>
      <c r="CM155" s="115">
        <v>1.35</v>
      </c>
      <c r="CN155" s="99" t="s">
        <v>576</v>
      </c>
      <c r="CO155" s="116" t="s">
        <v>577</v>
      </c>
      <c r="CP155" s="117" t="s">
        <v>578</v>
      </c>
      <c r="CQ155" s="99" t="s">
        <v>32</v>
      </c>
      <c r="CR155" s="99" t="s">
        <v>32</v>
      </c>
      <c r="CS155" s="99" t="s">
        <v>35</v>
      </c>
      <c r="CT155" s="99" t="s">
        <v>35</v>
      </c>
      <c r="CU155" s="8" t="s">
        <v>73</v>
      </c>
      <c r="CV155" s="8"/>
      <c r="CW155" s="8"/>
      <c r="CX155" s="8" t="str">
        <f t="shared" si="149"/>
        <v>*11103</v>
      </c>
      <c r="CY155" s="8" t="str">
        <f t="shared" si="150"/>
        <v>*06016</v>
      </c>
      <c r="CZ155" s="8" t="str">
        <f>VLOOKUP(BW155,PaperMaster!$AD$2:$BB$200,25,FALSE)</f>
        <v>*00031</v>
      </c>
      <c r="DA155" s="31" t="str">
        <f t="shared" si="151"/>
        <v>*00031</v>
      </c>
      <c r="DB155" s="31" t="str">
        <f t="shared" si="152"/>
        <v>*00006</v>
      </c>
      <c r="DC155" s="119" t="str">
        <f>VLOOKUP(AI155,UFG_Title!$C$3:$AD$49,28,FALSE)</f>
        <v>000240</v>
      </c>
      <c r="DD155" s="119"/>
      <c r="DE155" s="115" t="str">
        <f t="shared" si="153"/>
        <v>Board-260gsm-37.80X28.94in²-(96.00X73.50cm²)-18.35kg-WB</v>
      </c>
      <c r="DF155" s="115" t="str">
        <f t="shared" si="154"/>
        <v>Board-260gsm-37.80X28.94in²-(96.00X73.50cm²)-18.35kg-WB</v>
      </c>
      <c r="DG155" s="8" t="s">
        <v>1128</v>
      </c>
      <c r="DH155" s="8" t="str">
        <f t="shared" si="155"/>
        <v>B</v>
      </c>
      <c r="DI155" s="115">
        <f t="shared" si="156"/>
        <v>96</v>
      </c>
      <c r="DJ155" s="115">
        <f t="shared" si="157"/>
        <v>73.5</v>
      </c>
      <c r="DK155" s="115">
        <f t="shared" si="158"/>
        <v>37.799999999999997</v>
      </c>
      <c r="DL155" s="115">
        <f t="shared" si="159"/>
        <v>28.94</v>
      </c>
      <c r="DM155" s="5" t="s">
        <v>58</v>
      </c>
      <c r="DN155" s="8">
        <f t="shared" si="160"/>
        <v>260</v>
      </c>
      <c r="DO155" s="134" t="str">
        <f t="shared" si="161"/>
        <v>Board</v>
      </c>
      <c r="DP155" s="99" t="str">
        <f t="shared" si="162"/>
        <v>WB</v>
      </c>
      <c r="DQ155" s="115">
        <f t="shared" si="163"/>
        <v>18.350000000000001</v>
      </c>
      <c r="DR155" s="115">
        <f t="shared" si="164"/>
        <v>3</v>
      </c>
      <c r="DS155" s="99">
        <v>70</v>
      </c>
      <c r="DT155" s="115" t="s">
        <v>76</v>
      </c>
      <c r="DU155" s="115">
        <v>1.35</v>
      </c>
      <c r="DV155" s="99" t="s">
        <v>576</v>
      </c>
      <c r="DW155" s="116" t="s">
        <v>577</v>
      </c>
      <c r="DX155" s="117" t="s">
        <v>578</v>
      </c>
      <c r="DY155" s="99" t="s">
        <v>32</v>
      </c>
      <c r="DZ155" s="99" t="s">
        <v>32</v>
      </c>
      <c r="EA155" s="99" t="s">
        <v>35</v>
      </c>
      <c r="EB155" s="99" t="s">
        <v>35</v>
      </c>
      <c r="EC155" t="str">
        <f>VLOOKUP(DE155,PaperMaster!$BH$3:$CF$30,25,FALSE)</f>
        <v>*00006</v>
      </c>
      <c r="ED155" s="13" t="str">
        <f>VLOOKUP($AP155,[1]Item!$AL$2:$BX$192,ED$1,FALSE)</f>
        <v>Classic</v>
      </c>
      <c r="EE155">
        <f t="shared" si="165"/>
        <v>49</v>
      </c>
    </row>
    <row r="156" spans="1:135" x14ac:dyDescent="0.25">
      <c r="A156" s="83">
        <f t="shared" si="124"/>
        <v>154</v>
      </c>
      <c r="B156" s="76" t="s">
        <v>933</v>
      </c>
      <c r="C156" s="8" t="str">
        <f t="shared" si="134"/>
        <v>Writer  Convent Classic  Mrp 24 [12 mm Squire ( Medium)]</v>
      </c>
      <c r="D156" s="8" t="str">
        <f t="shared" si="135"/>
        <v>Writer  Convent Classic  Mrp 24 [12 mm Squire ( Medium)]</v>
      </c>
      <c r="E156" s="8" t="str">
        <f>VLOOKUP(AS156,DefaltMaster!$U$1:$AB$14,8,FALSE)</f>
        <v>*11103</v>
      </c>
      <c r="F156" s="8" t="str">
        <f>VLOOKUP(AX156,DefaltMaster!$H$1:$J$26,3,FALSE)</f>
        <v>*06016</v>
      </c>
      <c r="G156" s="110">
        <v>0</v>
      </c>
      <c r="H156" s="8">
        <v>0</v>
      </c>
      <c r="I156" s="8">
        <v>1154</v>
      </c>
      <c r="J156" s="8"/>
      <c r="K156" s="8" t="str">
        <f>VLOOKUP(AW156,DefaltMaster!$M$1:$N$60,2,FALSE)</f>
        <v>*05045</v>
      </c>
      <c r="L156" s="5" t="s">
        <v>522</v>
      </c>
      <c r="M156" s="8"/>
      <c r="N156" s="111" t="str">
        <f>AP156&amp;" ["&amp;AW156&amp;"]"</f>
        <v>Writer  Convent Classic  Mrp 24 [12 mm Squire ( Medium)]</v>
      </c>
      <c r="O156" s="111" t="s">
        <v>33</v>
      </c>
      <c r="P156" s="8"/>
      <c r="Q156" s="8" t="s">
        <v>32</v>
      </c>
      <c r="R156" s="8" t="s">
        <v>32</v>
      </c>
      <c r="S156" s="8" t="s">
        <v>32</v>
      </c>
      <c r="T156" s="8" t="s">
        <v>32</v>
      </c>
      <c r="U156" s="8" t="s">
        <v>32</v>
      </c>
      <c r="V156" s="8" t="s">
        <v>32</v>
      </c>
      <c r="W156" s="8" t="s">
        <v>34</v>
      </c>
      <c r="X156" s="76" t="s">
        <v>577</v>
      </c>
      <c r="Y156" s="112" t="s">
        <v>578</v>
      </c>
      <c r="Z156" s="8" t="s">
        <v>32</v>
      </c>
      <c r="AA156" s="8" t="s">
        <v>32</v>
      </c>
      <c r="AB156" s="8" t="s">
        <v>35</v>
      </c>
      <c r="AC156" s="8" t="s">
        <v>35</v>
      </c>
      <c r="AD156" s="113" t="str">
        <f t="shared" si="137"/>
        <v>000154</v>
      </c>
      <c r="AE156" s="113"/>
      <c r="AF156" s="106" t="str">
        <f t="shared" si="138"/>
        <v>Rulling-12 mm Squire ( Medium)-[180 x 240]</v>
      </c>
      <c r="AG156" s="106" t="str">
        <f>VLOOKUP(AF156,UFG_Rulling!$C$1:$AD$38,28,FALSE)</f>
        <v>000218</v>
      </c>
      <c r="AH156" s="128" t="str">
        <f t="shared" si="125"/>
        <v>4.500</v>
      </c>
      <c r="AI156" s="114" t="str">
        <f t="shared" si="126"/>
        <v>Writer  Convent Classic  Mrp 16/24/32 [Title]</v>
      </c>
      <c r="AJ156" s="114" t="str">
        <f>VLOOKUP(AI156,UFG_Title!$C$1:$AD$49,28,FALSE)</f>
        <v>000240</v>
      </c>
      <c r="AK156" s="107" t="str">
        <f t="shared" si="127"/>
        <v>0.125</v>
      </c>
      <c r="AL156" s="122" t="str">
        <f t="shared" si="168"/>
        <v>Index-[180 x 240]</v>
      </c>
      <c r="AM156" s="122" t="str">
        <f>IF(AV156&lt;&gt;"",VLOOKUP(AL156,UFG_Index!$C$1:$AD$17,28,FALSE),"")</f>
        <v>000234</v>
      </c>
      <c r="AN156" s="123" t="str">
        <f t="shared" si="128"/>
        <v>0.250</v>
      </c>
      <c r="AO156" s="129" t="str">
        <f t="shared" si="129"/>
        <v>0.250</v>
      </c>
      <c r="AP156" s="13" t="s">
        <v>1189</v>
      </c>
      <c r="AQ156" s="13" t="s">
        <v>1240</v>
      </c>
      <c r="AR156" s="13">
        <v>1000</v>
      </c>
      <c r="AS156" s="21" t="s">
        <v>440</v>
      </c>
      <c r="AT156" s="13">
        <v>72</v>
      </c>
      <c r="AU156" s="13">
        <v>4</v>
      </c>
      <c r="AV156" s="13" t="s">
        <v>450</v>
      </c>
      <c r="AW156" s="22" t="s">
        <v>1198</v>
      </c>
      <c r="AX156" s="22" t="s">
        <v>470</v>
      </c>
      <c r="AY156" s="13">
        <v>15</v>
      </c>
      <c r="AZ156" s="13">
        <v>75</v>
      </c>
      <c r="BA156" s="13" t="s">
        <v>1246</v>
      </c>
      <c r="BB156" s="21" t="s">
        <v>479</v>
      </c>
      <c r="BC156" s="13" t="s">
        <v>1245</v>
      </c>
      <c r="BD156" s="13">
        <v>260</v>
      </c>
      <c r="BE156" s="14" t="s">
        <v>492</v>
      </c>
      <c r="BF156" s="14">
        <v>8</v>
      </c>
      <c r="BG156" s="15">
        <f t="shared" si="169"/>
        <v>125</v>
      </c>
      <c r="BH156" s="23">
        <f t="shared" si="6"/>
        <v>2.2931999999999998E-2</v>
      </c>
      <c r="BI156" s="13" t="s">
        <v>481</v>
      </c>
      <c r="BJ156" s="139">
        <v>54</v>
      </c>
      <c r="BK156" s="138">
        <v>96</v>
      </c>
      <c r="BL156" s="13">
        <v>36.5</v>
      </c>
      <c r="BM156" s="21">
        <v>16</v>
      </c>
      <c r="BN156" s="16">
        <f t="shared" si="7"/>
        <v>4.5</v>
      </c>
      <c r="BO156" s="16">
        <f t="shared" si="8"/>
        <v>8.5147199999999978E-2</v>
      </c>
      <c r="BP156" s="17">
        <f t="shared" si="28"/>
        <v>4750</v>
      </c>
      <c r="BQ156" s="13" t="str">
        <f>VLOOKUP($AP156,[1]Item!$AL$2:$BX$192,BQ$1,FALSE)</f>
        <v>Writer  Convent Classic  Mrp 16/24/32</v>
      </c>
      <c r="BR156" s="8" t="str">
        <f t="shared" si="139"/>
        <v>96.00X36.50</v>
      </c>
      <c r="BS156" s="8" t="str">
        <f t="shared" si="140"/>
        <v>Rulling-12 mm Squire ( Medium)-[180 x 240]</v>
      </c>
      <c r="BT156" s="8" t="str">
        <f t="shared" si="141"/>
        <v>Index-[180 x 240]</v>
      </c>
      <c r="BU156" s="76" t="s">
        <v>933</v>
      </c>
      <c r="BV156" s="109">
        <f t="shared" si="142"/>
        <v>0.25</v>
      </c>
      <c r="BW156" s="115" t="str">
        <f t="shared" si="130"/>
        <v>Proprint-54gsm-37.80in-(96.00cm)-Reel-Premium</v>
      </c>
      <c r="BX156" s="115" t="str">
        <f t="shared" si="131"/>
        <v>Proprint-54gsm-37.80in-(96.00cm)-Reel-Premium</v>
      </c>
      <c r="BY156" s="8" t="s">
        <v>541</v>
      </c>
      <c r="BZ156" s="8" t="s">
        <v>540</v>
      </c>
      <c r="CA156" s="115">
        <f t="shared" si="143"/>
        <v>36.5</v>
      </c>
      <c r="CB156" s="115">
        <f t="shared" si="144"/>
        <v>96</v>
      </c>
      <c r="CC156" s="115">
        <f t="shared" si="145"/>
        <v>14.37</v>
      </c>
      <c r="CD156" s="115">
        <f t="shared" si="146"/>
        <v>37.799999999999997</v>
      </c>
      <c r="CE156" s="5" t="s">
        <v>83</v>
      </c>
      <c r="CF156" s="8">
        <f t="shared" si="147"/>
        <v>54</v>
      </c>
      <c r="CG156" s="98" t="str">
        <f t="shared" si="148"/>
        <v>Proprint</v>
      </c>
      <c r="CH156" s="99" t="str">
        <f>VLOOKUP(CG156,PaperMaster!$AA$1:$AB$10,2,FALSE)</f>
        <v>Premium</v>
      </c>
      <c r="CI156" s="115">
        <f t="shared" si="132"/>
        <v>9.4619999999999997</v>
      </c>
      <c r="CJ156" s="115">
        <f t="shared" si="133"/>
        <v>5</v>
      </c>
      <c r="CK156" s="99">
        <v>70</v>
      </c>
      <c r="CL156" s="115" t="s">
        <v>76</v>
      </c>
      <c r="CM156" s="115">
        <v>1.35</v>
      </c>
      <c r="CN156" s="99" t="s">
        <v>576</v>
      </c>
      <c r="CO156" s="116" t="s">
        <v>577</v>
      </c>
      <c r="CP156" s="117" t="s">
        <v>578</v>
      </c>
      <c r="CQ156" s="99" t="s">
        <v>32</v>
      </c>
      <c r="CR156" s="99" t="s">
        <v>32</v>
      </c>
      <c r="CS156" s="99" t="s">
        <v>35</v>
      </c>
      <c r="CT156" s="99" t="s">
        <v>35</v>
      </c>
      <c r="CU156" s="8" t="s">
        <v>73</v>
      </c>
      <c r="CV156" s="8"/>
      <c r="CW156" s="8"/>
      <c r="CX156" s="8" t="str">
        <f t="shared" si="149"/>
        <v>*11103</v>
      </c>
      <c r="CY156" s="8" t="str">
        <f t="shared" si="150"/>
        <v>*06016</v>
      </c>
      <c r="CZ156" s="8" t="str">
        <f>VLOOKUP(BW156,PaperMaster!$AD$2:$BB$200,25,FALSE)</f>
        <v>*00031</v>
      </c>
      <c r="DA156" s="31" t="str">
        <f t="shared" si="151"/>
        <v>*00031</v>
      </c>
      <c r="DB156" s="31" t="str">
        <f t="shared" si="152"/>
        <v>*00006</v>
      </c>
      <c r="DC156" s="119" t="str">
        <f>VLOOKUP(AI156,UFG_Title!$C$3:$AD$49,28,FALSE)</f>
        <v>000240</v>
      </c>
      <c r="DD156" s="119"/>
      <c r="DE156" s="115" t="str">
        <f t="shared" si="153"/>
        <v>Board-260gsm-37.80X28.94in²-(96.00X73.50cm²)-18.35kg-WB</v>
      </c>
      <c r="DF156" s="115" t="str">
        <f t="shared" si="154"/>
        <v>Board-260gsm-37.80X28.94in²-(96.00X73.50cm²)-18.35kg-WB</v>
      </c>
      <c r="DG156" s="8" t="s">
        <v>1128</v>
      </c>
      <c r="DH156" s="8" t="str">
        <f t="shared" si="155"/>
        <v>B</v>
      </c>
      <c r="DI156" s="115">
        <f t="shared" si="156"/>
        <v>96</v>
      </c>
      <c r="DJ156" s="115">
        <f t="shared" si="157"/>
        <v>73.5</v>
      </c>
      <c r="DK156" s="115">
        <f t="shared" si="158"/>
        <v>37.799999999999997</v>
      </c>
      <c r="DL156" s="115">
        <f t="shared" si="159"/>
        <v>28.94</v>
      </c>
      <c r="DM156" s="5" t="s">
        <v>58</v>
      </c>
      <c r="DN156" s="8">
        <f t="shared" si="160"/>
        <v>260</v>
      </c>
      <c r="DO156" s="134" t="str">
        <f t="shared" si="161"/>
        <v>Board</v>
      </c>
      <c r="DP156" s="99" t="str">
        <f t="shared" si="162"/>
        <v>WB</v>
      </c>
      <c r="DQ156" s="115">
        <f t="shared" si="163"/>
        <v>18.350000000000001</v>
      </c>
      <c r="DR156" s="115">
        <f t="shared" si="164"/>
        <v>3</v>
      </c>
      <c r="DS156" s="99">
        <v>70</v>
      </c>
      <c r="DT156" s="115" t="s">
        <v>76</v>
      </c>
      <c r="DU156" s="115">
        <v>1.35</v>
      </c>
      <c r="DV156" s="99" t="s">
        <v>576</v>
      </c>
      <c r="DW156" s="116" t="s">
        <v>577</v>
      </c>
      <c r="DX156" s="117" t="s">
        <v>578</v>
      </c>
      <c r="DY156" s="99" t="s">
        <v>32</v>
      </c>
      <c r="DZ156" s="99" t="s">
        <v>32</v>
      </c>
      <c r="EA156" s="99" t="s">
        <v>35</v>
      </c>
      <c r="EB156" s="99" t="s">
        <v>35</v>
      </c>
      <c r="EC156" t="str">
        <f>VLOOKUP(DE156,PaperMaster!$BH$3:$CF$30,25,FALSE)</f>
        <v>*00006</v>
      </c>
      <c r="ED156" s="13" t="str">
        <f>VLOOKUP($AP156,[1]Item!$AL$2:$BX$192,ED$1,FALSE)</f>
        <v>Classic</v>
      </c>
      <c r="EE156">
        <f t="shared" si="165"/>
        <v>56</v>
      </c>
    </row>
    <row r="157" spans="1:135" x14ac:dyDescent="0.25">
      <c r="A157" s="83">
        <f t="shared" si="124"/>
        <v>155</v>
      </c>
      <c r="B157" s="76" t="s">
        <v>934</v>
      </c>
      <c r="C157" s="8" t="str">
        <f t="shared" si="134"/>
        <v>Writer  Convent Classic  Mrp 24 [Hindi /Geometry]-72 page</v>
      </c>
      <c r="D157" s="8" t="str">
        <f t="shared" si="135"/>
        <v>Writer  Convent Classic  Mrp 24 [Hindi /Geometry]-72 page</v>
      </c>
      <c r="E157" s="8" t="str">
        <f>VLOOKUP(AS157,DefaltMaster!$U$1:$AB$14,8,FALSE)</f>
        <v>*11103</v>
      </c>
      <c r="F157" s="8" t="str">
        <f>VLOOKUP(AX157,DefaltMaster!$H$1:$J$26,3,FALSE)</f>
        <v>*06016</v>
      </c>
      <c r="G157" s="110">
        <v>0</v>
      </c>
      <c r="H157" s="8">
        <v>0</v>
      </c>
      <c r="I157" s="8">
        <v>1155</v>
      </c>
      <c r="J157" s="8"/>
      <c r="K157" s="8" t="str">
        <f>VLOOKUP(AW157,DefaltMaster!$M$1:$N$60,2,FALSE)</f>
        <v>*05033</v>
      </c>
      <c r="L157" s="5" t="s">
        <v>522</v>
      </c>
      <c r="M157" s="8"/>
      <c r="N157" s="111" t="str">
        <f t="shared" si="136"/>
        <v>Writer  Convent Classic  Mrp 24 [Hindi /Geometry]-72 page</v>
      </c>
      <c r="O157" s="111" t="s">
        <v>33</v>
      </c>
      <c r="P157" s="8"/>
      <c r="Q157" s="8" t="s">
        <v>32</v>
      </c>
      <c r="R157" s="8" t="s">
        <v>32</v>
      </c>
      <c r="S157" s="8" t="s">
        <v>32</v>
      </c>
      <c r="T157" s="8" t="s">
        <v>32</v>
      </c>
      <c r="U157" s="8" t="s">
        <v>32</v>
      </c>
      <c r="V157" s="8" t="s">
        <v>32</v>
      </c>
      <c r="W157" s="8" t="s">
        <v>34</v>
      </c>
      <c r="X157" s="76" t="s">
        <v>577</v>
      </c>
      <c r="Y157" s="112" t="s">
        <v>578</v>
      </c>
      <c r="Z157" s="8" t="s">
        <v>32</v>
      </c>
      <c r="AA157" s="8" t="s">
        <v>32</v>
      </c>
      <c r="AB157" s="8" t="s">
        <v>35</v>
      </c>
      <c r="AC157" s="8" t="s">
        <v>35</v>
      </c>
      <c r="AD157" s="113" t="str">
        <f t="shared" si="137"/>
        <v>000155</v>
      </c>
      <c r="AE157" s="113"/>
      <c r="AF157" s="106" t="str">
        <f t="shared" si="138"/>
        <v>Rulling-Hindi /Geometry-[180 x 240]</v>
      </c>
      <c r="AG157" s="106" t="str">
        <f>VLOOKUP(AF157,UFG_Rulling!$C$1:$AD$38,28,FALSE)</f>
        <v>000198</v>
      </c>
      <c r="AH157" s="128" t="str">
        <f t="shared" si="125"/>
        <v>4.500</v>
      </c>
      <c r="AI157" s="114" t="str">
        <f t="shared" si="126"/>
        <v>Writer  Convent Classic  Mrp 16/24/32 [Title]</v>
      </c>
      <c r="AJ157" s="114" t="str">
        <f>VLOOKUP(AI157,UFG_Title!$C$1:$AD$49,28,FALSE)</f>
        <v>000240</v>
      </c>
      <c r="AK157" s="107" t="str">
        <f t="shared" si="127"/>
        <v>0.125</v>
      </c>
      <c r="AL157" s="122" t="str">
        <f t="shared" si="168"/>
        <v>Index-[180 x 240]</v>
      </c>
      <c r="AM157" s="122" t="str">
        <f>IF(AV157&lt;&gt;"",VLOOKUP(AL157,UFG_Index!$C$1:$AD$17,28,FALSE),"")</f>
        <v>000234</v>
      </c>
      <c r="AN157" s="123" t="str">
        <f t="shared" si="128"/>
        <v>0.250</v>
      </c>
      <c r="AO157" s="129" t="str">
        <f t="shared" si="129"/>
        <v>0.250</v>
      </c>
      <c r="AP157" s="13" t="s">
        <v>1189</v>
      </c>
      <c r="AQ157" s="13" t="s">
        <v>1240</v>
      </c>
      <c r="AR157" s="13">
        <v>1000</v>
      </c>
      <c r="AS157" s="21" t="s">
        <v>440</v>
      </c>
      <c r="AT157" s="13">
        <v>72</v>
      </c>
      <c r="AU157" s="13">
        <v>4</v>
      </c>
      <c r="AV157" s="13" t="s">
        <v>450</v>
      </c>
      <c r="AW157" s="22" t="s">
        <v>511</v>
      </c>
      <c r="AX157" s="22" t="s">
        <v>470</v>
      </c>
      <c r="AY157" s="13">
        <v>15</v>
      </c>
      <c r="AZ157" s="13">
        <v>75</v>
      </c>
      <c r="BA157" s="13" t="s">
        <v>1246</v>
      </c>
      <c r="BB157" s="21" t="s">
        <v>479</v>
      </c>
      <c r="BC157" s="13" t="s">
        <v>1245</v>
      </c>
      <c r="BD157" s="13">
        <v>260</v>
      </c>
      <c r="BE157" s="14" t="s">
        <v>492</v>
      </c>
      <c r="BF157" s="14">
        <v>8</v>
      </c>
      <c r="BG157" s="15">
        <f t="shared" si="169"/>
        <v>125</v>
      </c>
      <c r="BH157" s="23">
        <f t="shared" si="6"/>
        <v>2.2931999999999998E-2</v>
      </c>
      <c r="BI157" s="13" t="s">
        <v>481</v>
      </c>
      <c r="BJ157" s="139">
        <v>54</v>
      </c>
      <c r="BK157" s="138">
        <v>96</v>
      </c>
      <c r="BL157" s="13">
        <v>36.5</v>
      </c>
      <c r="BM157" s="21">
        <v>16</v>
      </c>
      <c r="BN157" s="16">
        <f t="shared" si="7"/>
        <v>4.5</v>
      </c>
      <c r="BO157" s="16">
        <f t="shared" si="8"/>
        <v>8.5147199999999978E-2</v>
      </c>
      <c r="BP157" s="17">
        <f t="shared" si="28"/>
        <v>4750</v>
      </c>
      <c r="BQ157" s="13" t="str">
        <f>VLOOKUP($AP157,[1]Item!$AL$2:$BX$192,BQ$1,FALSE)</f>
        <v>Writer  Convent Classic  Mrp 16/24/32</v>
      </c>
      <c r="BR157" s="8" t="str">
        <f t="shared" si="139"/>
        <v>96.00X36.50</v>
      </c>
      <c r="BS157" s="8" t="str">
        <f t="shared" si="140"/>
        <v>Rulling-Hindi /Geometry-[180 x 240]</v>
      </c>
      <c r="BT157" s="8" t="str">
        <f t="shared" si="141"/>
        <v>Index-[180 x 240]</v>
      </c>
      <c r="BU157" s="76" t="s">
        <v>934</v>
      </c>
      <c r="BV157" s="109">
        <f t="shared" si="142"/>
        <v>0.25</v>
      </c>
      <c r="BW157" s="115" t="str">
        <f t="shared" si="130"/>
        <v>Proprint-54gsm-37.80in-(96.00cm)-Reel-Premium</v>
      </c>
      <c r="BX157" s="115" t="str">
        <f t="shared" si="131"/>
        <v>Proprint-54gsm-37.80in-(96.00cm)-Reel-Premium</v>
      </c>
      <c r="BY157" s="8" t="s">
        <v>541</v>
      </c>
      <c r="BZ157" s="8" t="s">
        <v>540</v>
      </c>
      <c r="CA157" s="115">
        <f t="shared" si="143"/>
        <v>36.5</v>
      </c>
      <c r="CB157" s="115">
        <f t="shared" si="144"/>
        <v>96</v>
      </c>
      <c r="CC157" s="115">
        <f t="shared" si="145"/>
        <v>14.37</v>
      </c>
      <c r="CD157" s="115">
        <f t="shared" si="146"/>
        <v>37.799999999999997</v>
      </c>
      <c r="CE157" s="5" t="s">
        <v>83</v>
      </c>
      <c r="CF157" s="8">
        <f t="shared" si="147"/>
        <v>54</v>
      </c>
      <c r="CG157" s="98" t="str">
        <f t="shared" si="148"/>
        <v>Proprint</v>
      </c>
      <c r="CH157" s="99" t="str">
        <f>VLOOKUP(CG157,PaperMaster!$AA$1:$AB$10,2,FALSE)</f>
        <v>Premium</v>
      </c>
      <c r="CI157" s="115">
        <f t="shared" si="132"/>
        <v>9.4619999999999997</v>
      </c>
      <c r="CJ157" s="115">
        <f t="shared" si="133"/>
        <v>5</v>
      </c>
      <c r="CK157" s="99">
        <v>70</v>
      </c>
      <c r="CL157" s="115" t="s">
        <v>76</v>
      </c>
      <c r="CM157" s="115">
        <v>1.35</v>
      </c>
      <c r="CN157" s="99" t="s">
        <v>576</v>
      </c>
      <c r="CO157" s="116" t="s">
        <v>577</v>
      </c>
      <c r="CP157" s="117" t="s">
        <v>578</v>
      </c>
      <c r="CQ157" s="99" t="s">
        <v>32</v>
      </c>
      <c r="CR157" s="99" t="s">
        <v>32</v>
      </c>
      <c r="CS157" s="99" t="s">
        <v>35</v>
      </c>
      <c r="CT157" s="99" t="s">
        <v>35</v>
      </c>
      <c r="CU157" s="8" t="s">
        <v>73</v>
      </c>
      <c r="CV157" s="8"/>
      <c r="CW157" s="8"/>
      <c r="CX157" s="8" t="str">
        <f t="shared" si="149"/>
        <v>*11103</v>
      </c>
      <c r="CY157" s="8" t="str">
        <f t="shared" si="150"/>
        <v>*06016</v>
      </c>
      <c r="CZ157" s="8" t="str">
        <f>VLOOKUP(BW157,PaperMaster!$AD$2:$BB$200,25,FALSE)</f>
        <v>*00031</v>
      </c>
      <c r="DA157" s="31" t="str">
        <f t="shared" si="151"/>
        <v>*00031</v>
      </c>
      <c r="DB157" s="31" t="str">
        <f t="shared" si="152"/>
        <v>*00006</v>
      </c>
      <c r="DC157" s="119" t="str">
        <f>VLOOKUP(AI157,UFG_Title!$C$3:$AD$49,28,FALSE)</f>
        <v>000240</v>
      </c>
      <c r="DD157" s="119"/>
      <c r="DE157" s="115" t="str">
        <f t="shared" si="153"/>
        <v>Board-260gsm-37.80X28.94in²-(96.00X73.50cm²)-18.35kg-WB</v>
      </c>
      <c r="DF157" s="115" t="str">
        <f t="shared" si="154"/>
        <v>Board-260gsm-37.80X28.94in²-(96.00X73.50cm²)-18.35kg-WB</v>
      </c>
      <c r="DG157" s="8" t="s">
        <v>1128</v>
      </c>
      <c r="DH157" s="8" t="str">
        <f t="shared" si="155"/>
        <v>B</v>
      </c>
      <c r="DI157" s="115">
        <f t="shared" si="156"/>
        <v>96</v>
      </c>
      <c r="DJ157" s="115">
        <f t="shared" si="157"/>
        <v>73.5</v>
      </c>
      <c r="DK157" s="115">
        <f t="shared" si="158"/>
        <v>37.799999999999997</v>
      </c>
      <c r="DL157" s="115">
        <f t="shared" si="159"/>
        <v>28.94</v>
      </c>
      <c r="DM157" s="5" t="s">
        <v>58</v>
      </c>
      <c r="DN157" s="8">
        <f t="shared" si="160"/>
        <v>260</v>
      </c>
      <c r="DO157" s="134" t="str">
        <f t="shared" si="161"/>
        <v>Board</v>
      </c>
      <c r="DP157" s="99" t="str">
        <f t="shared" si="162"/>
        <v>WB</v>
      </c>
      <c r="DQ157" s="115">
        <f t="shared" si="163"/>
        <v>18.350000000000001</v>
      </c>
      <c r="DR157" s="115">
        <f t="shared" si="164"/>
        <v>3</v>
      </c>
      <c r="DS157" s="99">
        <v>70</v>
      </c>
      <c r="DT157" s="115" t="s">
        <v>76</v>
      </c>
      <c r="DU157" s="115">
        <v>1.35</v>
      </c>
      <c r="DV157" s="99" t="s">
        <v>576</v>
      </c>
      <c r="DW157" s="116" t="s">
        <v>577</v>
      </c>
      <c r="DX157" s="117" t="s">
        <v>578</v>
      </c>
      <c r="DY157" s="99" t="s">
        <v>32</v>
      </c>
      <c r="DZ157" s="99" t="s">
        <v>32</v>
      </c>
      <c r="EA157" s="99" t="s">
        <v>35</v>
      </c>
      <c r="EB157" s="99" t="s">
        <v>35</v>
      </c>
      <c r="EC157" t="str">
        <f>VLOOKUP(DE157,PaperMaster!$BH$3:$CF$30,25,FALSE)</f>
        <v>*00006</v>
      </c>
      <c r="ED157" s="13" t="str">
        <f>VLOOKUP($AP157,[1]Item!$AL$2:$BX$192,ED$1,FALSE)</f>
        <v>Classic</v>
      </c>
      <c r="EE157">
        <f t="shared" si="165"/>
        <v>57</v>
      </c>
    </row>
    <row r="158" spans="1:135" x14ac:dyDescent="0.25">
      <c r="A158" s="83">
        <f t="shared" si="124"/>
        <v>156</v>
      </c>
      <c r="B158" s="76" t="s">
        <v>935</v>
      </c>
      <c r="C158" s="8" t="str">
        <f t="shared" si="134"/>
        <v>Writer  Convent Classic  Mrp 24 [3 In 1]-72 page</v>
      </c>
      <c r="D158" s="8" t="str">
        <f t="shared" si="135"/>
        <v>Writer  Convent Classic  Mrp 24 [3 In 1]-72 page</v>
      </c>
      <c r="E158" s="8" t="str">
        <f>VLOOKUP(AS158,DefaltMaster!$U$1:$AB$14,8,FALSE)</f>
        <v>*11103</v>
      </c>
      <c r="F158" s="8" t="str">
        <f>VLOOKUP(AX158,DefaltMaster!$H$1:$J$26,3,FALSE)</f>
        <v>*06016</v>
      </c>
      <c r="G158" s="110">
        <v>0</v>
      </c>
      <c r="H158" s="8">
        <v>0</v>
      </c>
      <c r="I158" s="8">
        <v>1156</v>
      </c>
      <c r="J158" s="8"/>
      <c r="K158" s="8" t="str">
        <f>VLOOKUP(AW158,DefaltMaster!$M$1:$N$60,2,FALSE)</f>
        <v>*05027</v>
      </c>
      <c r="L158" s="5" t="s">
        <v>522</v>
      </c>
      <c r="M158" s="8"/>
      <c r="N158" s="111" t="str">
        <f t="shared" si="136"/>
        <v>Writer  Convent Classic  Mrp 24 [3 In 1]-72 page</v>
      </c>
      <c r="O158" s="111" t="s">
        <v>33</v>
      </c>
      <c r="P158" s="8"/>
      <c r="Q158" s="8" t="s">
        <v>32</v>
      </c>
      <c r="R158" s="8" t="s">
        <v>32</v>
      </c>
      <c r="S158" s="8" t="s">
        <v>32</v>
      </c>
      <c r="T158" s="8" t="s">
        <v>32</v>
      </c>
      <c r="U158" s="8" t="s">
        <v>32</v>
      </c>
      <c r="V158" s="8" t="s">
        <v>32</v>
      </c>
      <c r="W158" s="8" t="s">
        <v>34</v>
      </c>
      <c r="X158" s="76" t="s">
        <v>577</v>
      </c>
      <c r="Y158" s="112" t="s">
        <v>578</v>
      </c>
      <c r="Z158" s="8" t="s">
        <v>32</v>
      </c>
      <c r="AA158" s="8" t="s">
        <v>32</v>
      </c>
      <c r="AB158" s="8" t="s">
        <v>35</v>
      </c>
      <c r="AC158" s="8" t="s">
        <v>35</v>
      </c>
      <c r="AD158" s="113" t="str">
        <f t="shared" si="137"/>
        <v>000156</v>
      </c>
      <c r="AE158" s="113"/>
      <c r="AF158" s="106" t="str">
        <f t="shared" si="138"/>
        <v>Rulling-3 In 1-[180 x 240]</v>
      </c>
      <c r="AG158" s="106" t="str">
        <f>VLOOKUP(AF158,UFG_Rulling!$C$1:$AD$38,28,FALSE)</f>
        <v>000220</v>
      </c>
      <c r="AH158" s="128" t="str">
        <f t="shared" si="125"/>
        <v>4.500</v>
      </c>
      <c r="AI158" s="114" t="str">
        <f t="shared" si="126"/>
        <v>Writer  Convent Classic  Mrp 16/24/32 [Title]</v>
      </c>
      <c r="AJ158" s="114" t="str">
        <f>VLOOKUP(AI158,UFG_Title!$C$1:$AD$49,28,FALSE)</f>
        <v>000240</v>
      </c>
      <c r="AK158" s="107" t="str">
        <f t="shared" si="127"/>
        <v>0.125</v>
      </c>
      <c r="AL158" s="122" t="str">
        <f t="shared" si="168"/>
        <v xml:space="preserve"> 3 In 1-[180 x 240]</v>
      </c>
      <c r="AM158" s="122" t="str">
        <f>IF(AV158&lt;&gt;"",VLOOKUP(AL158,UFG_Index!$C$1:$AD$17,28,FALSE),"")</f>
        <v>000238</v>
      </c>
      <c r="AN158" s="123" t="str">
        <f t="shared" si="128"/>
        <v>0.250</v>
      </c>
      <c r="AO158" s="129" t="str">
        <f t="shared" si="129"/>
        <v>0.250</v>
      </c>
      <c r="AP158" s="13" t="s">
        <v>1189</v>
      </c>
      <c r="AQ158" s="13" t="s">
        <v>1240</v>
      </c>
      <c r="AR158" s="13">
        <v>1000</v>
      </c>
      <c r="AS158" s="21" t="s">
        <v>440</v>
      </c>
      <c r="AT158" s="13">
        <v>72</v>
      </c>
      <c r="AU158" s="13">
        <v>4</v>
      </c>
      <c r="AV158" s="22" t="s">
        <v>1247</v>
      </c>
      <c r="AW158" s="22" t="s">
        <v>1200</v>
      </c>
      <c r="AX158" s="22" t="s">
        <v>470</v>
      </c>
      <c r="AY158" s="13">
        <v>15</v>
      </c>
      <c r="AZ158" s="13">
        <v>75</v>
      </c>
      <c r="BA158" s="13" t="s">
        <v>1246</v>
      </c>
      <c r="BB158" s="21" t="s">
        <v>479</v>
      </c>
      <c r="BC158" s="13" t="s">
        <v>1245</v>
      </c>
      <c r="BD158" s="13">
        <v>260</v>
      </c>
      <c r="BE158" s="14" t="s">
        <v>492</v>
      </c>
      <c r="BF158" s="14">
        <v>8</v>
      </c>
      <c r="BG158" s="15">
        <f t="shared" si="169"/>
        <v>125</v>
      </c>
      <c r="BH158" s="23">
        <f t="shared" si="6"/>
        <v>2.2931999999999998E-2</v>
      </c>
      <c r="BI158" s="13" t="s">
        <v>481</v>
      </c>
      <c r="BJ158" s="139">
        <v>54</v>
      </c>
      <c r="BK158" s="138">
        <v>96</v>
      </c>
      <c r="BL158" s="13">
        <v>36.5</v>
      </c>
      <c r="BM158" s="21">
        <v>16</v>
      </c>
      <c r="BN158" s="16">
        <f t="shared" si="7"/>
        <v>4.5</v>
      </c>
      <c r="BO158" s="16">
        <f t="shared" si="8"/>
        <v>8.5147199999999978E-2</v>
      </c>
      <c r="BP158" s="17">
        <f t="shared" si="28"/>
        <v>4750</v>
      </c>
      <c r="BQ158" s="13" t="str">
        <f>VLOOKUP($AP158,[1]Item!$AL$2:$BX$192,BQ$1,FALSE)</f>
        <v>Writer  Convent Classic  Mrp 16/24/32</v>
      </c>
      <c r="BR158" s="8" t="str">
        <f t="shared" si="139"/>
        <v>96.00X36.50</v>
      </c>
      <c r="BS158" s="8" t="str">
        <f t="shared" si="140"/>
        <v>Rulling-3 In 1-[180 x 240]</v>
      </c>
      <c r="BT158" s="8" t="str">
        <f t="shared" si="141"/>
        <v xml:space="preserve"> 3 In 1-[180 x 240]</v>
      </c>
      <c r="BU158" s="76" t="s">
        <v>935</v>
      </c>
      <c r="BV158" s="109">
        <f t="shared" si="142"/>
        <v>0.25</v>
      </c>
      <c r="BW158" s="115" t="str">
        <f t="shared" si="130"/>
        <v>Proprint-54gsm-37.80in-(96.00cm)-Reel-Premium</v>
      </c>
      <c r="BX158" s="115" t="str">
        <f t="shared" si="131"/>
        <v>Proprint-54gsm-37.80in-(96.00cm)-Reel-Premium</v>
      </c>
      <c r="BY158" s="8" t="s">
        <v>541</v>
      </c>
      <c r="BZ158" s="8" t="s">
        <v>540</v>
      </c>
      <c r="CA158" s="115">
        <f t="shared" si="143"/>
        <v>36.5</v>
      </c>
      <c r="CB158" s="115">
        <f t="shared" si="144"/>
        <v>96</v>
      </c>
      <c r="CC158" s="115">
        <f t="shared" si="145"/>
        <v>14.37</v>
      </c>
      <c r="CD158" s="115">
        <f t="shared" si="146"/>
        <v>37.799999999999997</v>
      </c>
      <c r="CE158" s="5" t="s">
        <v>83</v>
      </c>
      <c r="CF158" s="8">
        <f t="shared" si="147"/>
        <v>54</v>
      </c>
      <c r="CG158" s="98" t="str">
        <f t="shared" si="148"/>
        <v>Proprint</v>
      </c>
      <c r="CH158" s="99" t="str">
        <f>VLOOKUP(CG158,PaperMaster!$AA$1:$AB$10,2,FALSE)</f>
        <v>Premium</v>
      </c>
      <c r="CI158" s="115">
        <f t="shared" si="132"/>
        <v>9.4619999999999997</v>
      </c>
      <c r="CJ158" s="115">
        <f t="shared" si="133"/>
        <v>5</v>
      </c>
      <c r="CK158" s="99">
        <v>70</v>
      </c>
      <c r="CL158" s="115" t="s">
        <v>76</v>
      </c>
      <c r="CM158" s="115">
        <v>1.35</v>
      </c>
      <c r="CN158" s="99" t="s">
        <v>576</v>
      </c>
      <c r="CO158" s="116" t="s">
        <v>577</v>
      </c>
      <c r="CP158" s="117" t="s">
        <v>578</v>
      </c>
      <c r="CQ158" s="99" t="s">
        <v>32</v>
      </c>
      <c r="CR158" s="99" t="s">
        <v>32</v>
      </c>
      <c r="CS158" s="99" t="s">
        <v>35</v>
      </c>
      <c r="CT158" s="99" t="s">
        <v>35</v>
      </c>
      <c r="CU158" s="8" t="s">
        <v>73</v>
      </c>
      <c r="CV158" s="8"/>
      <c r="CW158" s="8"/>
      <c r="CX158" s="8" t="str">
        <f t="shared" si="149"/>
        <v>*11103</v>
      </c>
      <c r="CY158" s="8" t="str">
        <f t="shared" si="150"/>
        <v>*06016</v>
      </c>
      <c r="CZ158" s="8" t="str">
        <f>VLOOKUP(BW158,PaperMaster!$AD$2:$BB$200,25,FALSE)</f>
        <v>*00031</v>
      </c>
      <c r="DA158" s="31" t="str">
        <f t="shared" si="151"/>
        <v>*00031</v>
      </c>
      <c r="DB158" s="31" t="str">
        <f t="shared" si="152"/>
        <v>*00006</v>
      </c>
      <c r="DC158" s="119" t="str">
        <f>VLOOKUP(AI158,UFG_Title!$C$3:$AD$49,28,FALSE)</f>
        <v>000240</v>
      </c>
      <c r="DD158" s="119"/>
      <c r="DE158" s="115" t="str">
        <f t="shared" si="153"/>
        <v>Board-260gsm-37.80X28.94in²-(96.00X73.50cm²)-18.35kg-WB</v>
      </c>
      <c r="DF158" s="115" t="str">
        <f t="shared" si="154"/>
        <v>Board-260gsm-37.80X28.94in²-(96.00X73.50cm²)-18.35kg-WB</v>
      </c>
      <c r="DG158" s="8" t="s">
        <v>1128</v>
      </c>
      <c r="DH158" s="8" t="str">
        <f t="shared" si="155"/>
        <v>B</v>
      </c>
      <c r="DI158" s="115">
        <f t="shared" si="156"/>
        <v>96</v>
      </c>
      <c r="DJ158" s="115">
        <f t="shared" si="157"/>
        <v>73.5</v>
      </c>
      <c r="DK158" s="115">
        <f t="shared" si="158"/>
        <v>37.799999999999997</v>
      </c>
      <c r="DL158" s="115">
        <f t="shared" si="159"/>
        <v>28.94</v>
      </c>
      <c r="DM158" s="5" t="s">
        <v>58</v>
      </c>
      <c r="DN158" s="8">
        <f t="shared" si="160"/>
        <v>260</v>
      </c>
      <c r="DO158" s="134" t="str">
        <f t="shared" si="161"/>
        <v>Board</v>
      </c>
      <c r="DP158" s="99" t="str">
        <f t="shared" si="162"/>
        <v>WB</v>
      </c>
      <c r="DQ158" s="115">
        <f t="shared" si="163"/>
        <v>18.350000000000001</v>
      </c>
      <c r="DR158" s="115">
        <f t="shared" si="164"/>
        <v>3</v>
      </c>
      <c r="DS158" s="99">
        <v>70</v>
      </c>
      <c r="DT158" s="115" t="s">
        <v>76</v>
      </c>
      <c r="DU158" s="115">
        <v>1.35</v>
      </c>
      <c r="DV158" s="99" t="s">
        <v>576</v>
      </c>
      <c r="DW158" s="116" t="s">
        <v>577</v>
      </c>
      <c r="DX158" s="117" t="s">
        <v>578</v>
      </c>
      <c r="DY158" s="99" t="s">
        <v>32</v>
      </c>
      <c r="DZ158" s="99" t="s">
        <v>32</v>
      </c>
      <c r="EA158" s="99" t="s">
        <v>35</v>
      </c>
      <c r="EB158" s="99" t="s">
        <v>35</v>
      </c>
      <c r="EC158" t="str">
        <f>VLOOKUP(DE158,PaperMaster!$BH$3:$CF$30,25,FALSE)</f>
        <v>*00006</v>
      </c>
      <c r="ED158" s="13" t="str">
        <f>VLOOKUP($AP158,[1]Item!$AL$2:$BX$192,ED$1,FALSE)</f>
        <v>Classic</v>
      </c>
      <c r="EE158">
        <f t="shared" si="165"/>
        <v>48</v>
      </c>
    </row>
    <row r="159" spans="1:135" x14ac:dyDescent="0.25">
      <c r="A159" s="83">
        <f t="shared" si="124"/>
        <v>157</v>
      </c>
      <c r="B159" s="76" t="s">
        <v>936</v>
      </c>
      <c r="C159" s="8" t="str">
        <f t="shared" si="134"/>
        <v>Writer  Convent Classic  Mrp 32 [Single line]-96 page</v>
      </c>
      <c r="D159" s="8" t="str">
        <f t="shared" si="135"/>
        <v>Writer  Convent Classic  Mrp 32 [Single line]-96 page</v>
      </c>
      <c r="E159" s="8" t="str">
        <f>VLOOKUP(AS159,DefaltMaster!$U$1:$AB$14,8,FALSE)</f>
        <v>*11103</v>
      </c>
      <c r="F159" s="8" t="str">
        <f>VLOOKUP(AX159,DefaltMaster!$H$1:$J$26,3,FALSE)</f>
        <v>*06016</v>
      </c>
      <c r="G159" s="110">
        <v>0</v>
      </c>
      <c r="H159" s="8">
        <v>0</v>
      </c>
      <c r="I159" s="8">
        <v>1157</v>
      </c>
      <c r="J159" s="8"/>
      <c r="K159" s="8" t="str">
        <f>VLOOKUP(AW159,DefaltMaster!$M$1:$N$60,2,FALSE)</f>
        <v>*05035</v>
      </c>
      <c r="L159" s="5" t="s">
        <v>522</v>
      </c>
      <c r="M159" s="8"/>
      <c r="N159" s="111" t="str">
        <f t="shared" si="136"/>
        <v>Writer  Convent Classic  Mrp 32 [Single line]-96 page</v>
      </c>
      <c r="O159" s="111" t="s">
        <v>33</v>
      </c>
      <c r="P159" s="8"/>
      <c r="Q159" s="8" t="s">
        <v>32</v>
      </c>
      <c r="R159" s="8" t="s">
        <v>32</v>
      </c>
      <c r="S159" s="8" t="s">
        <v>32</v>
      </c>
      <c r="T159" s="8" t="s">
        <v>32</v>
      </c>
      <c r="U159" s="8" t="s">
        <v>32</v>
      </c>
      <c r="V159" s="8" t="s">
        <v>32</v>
      </c>
      <c r="W159" s="8" t="s">
        <v>34</v>
      </c>
      <c r="X159" s="76" t="s">
        <v>577</v>
      </c>
      <c r="Y159" s="112" t="s">
        <v>578</v>
      </c>
      <c r="Z159" s="8" t="s">
        <v>32</v>
      </c>
      <c r="AA159" s="8" t="s">
        <v>32</v>
      </c>
      <c r="AB159" s="8" t="s">
        <v>35</v>
      </c>
      <c r="AC159" s="8" t="s">
        <v>35</v>
      </c>
      <c r="AD159" s="113" t="str">
        <f t="shared" si="137"/>
        <v>000157</v>
      </c>
      <c r="AE159" s="113"/>
      <c r="AF159" s="106" t="str">
        <f t="shared" si="138"/>
        <v>Rulling-Single line-[180 x 240]</v>
      </c>
      <c r="AG159" s="106" t="str">
        <f>VLOOKUP(AF159,UFG_Rulling!$C$1:$AD$38,28,FALSE)</f>
        <v>000209</v>
      </c>
      <c r="AH159" s="128" t="str">
        <f t="shared" si="125"/>
        <v>6.000</v>
      </c>
      <c r="AI159" s="114" t="str">
        <f t="shared" si="126"/>
        <v>Writer  Convent Classic  Mrp 16/24/32 [Title]</v>
      </c>
      <c r="AJ159" s="114" t="str">
        <f>VLOOKUP(AI159,UFG_Title!$C$1:$AD$49,28,FALSE)</f>
        <v>000240</v>
      </c>
      <c r="AK159" s="107" t="str">
        <f t="shared" si="127"/>
        <v>0.125</v>
      </c>
      <c r="AL159" s="122" t="str">
        <f t="shared" si="168"/>
        <v>Index-[180 x 240]</v>
      </c>
      <c r="AM159" s="122" t="str">
        <f>IF(AV159&lt;&gt;"",VLOOKUP(AL159,UFG_Index!$C$1:$AD$17,28,FALSE),"")</f>
        <v>000234</v>
      </c>
      <c r="AN159" s="123" t="str">
        <f t="shared" si="128"/>
        <v>0.250</v>
      </c>
      <c r="AO159" s="129" t="str">
        <f t="shared" si="129"/>
        <v>0.250</v>
      </c>
      <c r="AP159" s="13" t="s">
        <v>1190</v>
      </c>
      <c r="AQ159" s="13" t="s">
        <v>1240</v>
      </c>
      <c r="AR159" s="13">
        <v>1000</v>
      </c>
      <c r="AS159" s="21" t="s">
        <v>440</v>
      </c>
      <c r="AT159" s="13">
        <v>96</v>
      </c>
      <c r="AU159" s="13">
        <v>4</v>
      </c>
      <c r="AV159" s="13" t="s">
        <v>450</v>
      </c>
      <c r="AW159" s="22" t="s">
        <v>469</v>
      </c>
      <c r="AX159" s="22" t="s">
        <v>470</v>
      </c>
      <c r="AY159" s="13">
        <v>12</v>
      </c>
      <c r="AZ159" s="13">
        <v>60</v>
      </c>
      <c r="BA159" s="13" t="s">
        <v>1246</v>
      </c>
      <c r="BB159" s="21" t="s">
        <v>479</v>
      </c>
      <c r="BC159" s="13" t="s">
        <v>1245</v>
      </c>
      <c r="BD159" s="13">
        <v>260</v>
      </c>
      <c r="BE159" s="14" t="s">
        <v>492</v>
      </c>
      <c r="BF159" s="14">
        <v>8</v>
      </c>
      <c r="BG159" s="15">
        <f t="shared" si="169"/>
        <v>125</v>
      </c>
      <c r="BH159" s="23">
        <f t="shared" si="6"/>
        <v>2.2931999999999998E-2</v>
      </c>
      <c r="BI159" s="13" t="s">
        <v>481</v>
      </c>
      <c r="BJ159" s="139">
        <v>54</v>
      </c>
      <c r="BK159" s="138">
        <v>96</v>
      </c>
      <c r="BL159" s="13">
        <v>36.5</v>
      </c>
      <c r="BM159" s="21">
        <v>16</v>
      </c>
      <c r="BN159" s="16">
        <f t="shared" si="7"/>
        <v>6</v>
      </c>
      <c r="BO159" s="16">
        <f t="shared" si="8"/>
        <v>0.11352959999999998</v>
      </c>
      <c r="BP159" s="17">
        <f t="shared" si="28"/>
        <v>6250</v>
      </c>
      <c r="BQ159" s="13" t="str">
        <f>VLOOKUP($AP159,[1]Item!$AL$2:$BX$192,BQ$1,FALSE)</f>
        <v>Writer  Convent Classic  Mrp 16/24/32</v>
      </c>
      <c r="BR159" s="8" t="str">
        <f t="shared" si="139"/>
        <v>96.00X36.50</v>
      </c>
      <c r="BS159" s="8" t="str">
        <f t="shared" si="140"/>
        <v>Rulling-Single line-[180 x 240]</v>
      </c>
      <c r="BT159" s="8" t="str">
        <f t="shared" si="141"/>
        <v>Index-[180 x 240]</v>
      </c>
      <c r="BU159" s="76" t="s">
        <v>936</v>
      </c>
      <c r="BV159" s="109">
        <f t="shared" si="142"/>
        <v>0.25</v>
      </c>
      <c r="BW159" s="115" t="str">
        <f t="shared" si="130"/>
        <v>Proprint-54gsm-37.80in-(96.00cm)-Reel-Premium</v>
      </c>
      <c r="BX159" s="115" t="str">
        <f t="shared" si="131"/>
        <v>Proprint-54gsm-37.80in-(96.00cm)-Reel-Premium</v>
      </c>
      <c r="BY159" s="8" t="s">
        <v>541</v>
      </c>
      <c r="BZ159" s="8" t="s">
        <v>540</v>
      </c>
      <c r="CA159" s="115">
        <f t="shared" si="143"/>
        <v>36.5</v>
      </c>
      <c r="CB159" s="115">
        <f t="shared" si="144"/>
        <v>96</v>
      </c>
      <c r="CC159" s="115">
        <f t="shared" si="145"/>
        <v>14.37</v>
      </c>
      <c r="CD159" s="115">
        <f t="shared" si="146"/>
        <v>37.799999999999997</v>
      </c>
      <c r="CE159" s="5" t="s">
        <v>83</v>
      </c>
      <c r="CF159" s="8">
        <f t="shared" si="147"/>
        <v>54</v>
      </c>
      <c r="CG159" s="98" t="str">
        <f t="shared" si="148"/>
        <v>Proprint</v>
      </c>
      <c r="CH159" s="99" t="str">
        <f>VLOOKUP(CG159,PaperMaster!$AA$1:$AB$10,2,FALSE)</f>
        <v>Premium</v>
      </c>
      <c r="CI159" s="115">
        <f t="shared" si="132"/>
        <v>9.4619999999999997</v>
      </c>
      <c r="CJ159" s="115">
        <f t="shared" si="133"/>
        <v>5</v>
      </c>
      <c r="CK159" s="99">
        <v>70</v>
      </c>
      <c r="CL159" s="115" t="s">
        <v>76</v>
      </c>
      <c r="CM159" s="115">
        <v>1.35</v>
      </c>
      <c r="CN159" s="99" t="s">
        <v>576</v>
      </c>
      <c r="CO159" s="116" t="s">
        <v>577</v>
      </c>
      <c r="CP159" s="117" t="s">
        <v>578</v>
      </c>
      <c r="CQ159" s="99" t="s">
        <v>32</v>
      </c>
      <c r="CR159" s="99" t="s">
        <v>32</v>
      </c>
      <c r="CS159" s="99" t="s">
        <v>35</v>
      </c>
      <c r="CT159" s="99" t="s">
        <v>35</v>
      </c>
      <c r="CU159" s="8" t="s">
        <v>73</v>
      </c>
      <c r="CV159" s="8"/>
      <c r="CW159" s="8"/>
      <c r="CX159" s="8" t="str">
        <f t="shared" si="149"/>
        <v>*11103</v>
      </c>
      <c r="CY159" s="8" t="str">
        <f t="shared" si="150"/>
        <v>*06016</v>
      </c>
      <c r="CZ159" s="8" t="str">
        <f>VLOOKUP(BW159,PaperMaster!$AD$2:$BB$200,25,FALSE)</f>
        <v>*00031</v>
      </c>
      <c r="DA159" s="31" t="str">
        <f t="shared" si="151"/>
        <v>*00031</v>
      </c>
      <c r="DB159" s="31" t="str">
        <f t="shared" si="152"/>
        <v>*00006</v>
      </c>
      <c r="DC159" s="119" t="str">
        <f>VLOOKUP(AI159,UFG_Title!$C$3:$AD$49,28,FALSE)</f>
        <v>000240</v>
      </c>
      <c r="DD159" s="119"/>
      <c r="DE159" s="115" t="str">
        <f t="shared" si="153"/>
        <v>Board-260gsm-37.80X28.94in²-(96.00X73.50cm²)-18.35kg-WB</v>
      </c>
      <c r="DF159" s="115" t="str">
        <f t="shared" si="154"/>
        <v>Board-260gsm-37.80X28.94in²-(96.00X73.50cm²)-18.35kg-WB</v>
      </c>
      <c r="DG159" s="8" t="s">
        <v>1128</v>
      </c>
      <c r="DH159" s="8" t="str">
        <f t="shared" si="155"/>
        <v>B</v>
      </c>
      <c r="DI159" s="115">
        <f t="shared" si="156"/>
        <v>96</v>
      </c>
      <c r="DJ159" s="115">
        <f t="shared" si="157"/>
        <v>73.5</v>
      </c>
      <c r="DK159" s="115">
        <f t="shared" si="158"/>
        <v>37.799999999999997</v>
      </c>
      <c r="DL159" s="115">
        <f t="shared" si="159"/>
        <v>28.94</v>
      </c>
      <c r="DM159" s="5" t="s">
        <v>58</v>
      </c>
      <c r="DN159" s="8">
        <f t="shared" si="160"/>
        <v>260</v>
      </c>
      <c r="DO159" s="134" t="str">
        <f t="shared" si="161"/>
        <v>Board</v>
      </c>
      <c r="DP159" s="99" t="str">
        <f t="shared" si="162"/>
        <v>WB</v>
      </c>
      <c r="DQ159" s="115">
        <f t="shared" si="163"/>
        <v>18.350000000000001</v>
      </c>
      <c r="DR159" s="115">
        <f t="shared" si="164"/>
        <v>3</v>
      </c>
      <c r="DS159" s="99">
        <v>70</v>
      </c>
      <c r="DT159" s="115" t="s">
        <v>76</v>
      </c>
      <c r="DU159" s="115">
        <v>1.35</v>
      </c>
      <c r="DV159" s="99" t="s">
        <v>576</v>
      </c>
      <c r="DW159" s="116" t="s">
        <v>577</v>
      </c>
      <c r="DX159" s="117" t="s">
        <v>578</v>
      </c>
      <c r="DY159" s="99" t="s">
        <v>32</v>
      </c>
      <c r="DZ159" s="99" t="s">
        <v>32</v>
      </c>
      <c r="EA159" s="99" t="s">
        <v>35</v>
      </c>
      <c r="EB159" s="99" t="s">
        <v>35</v>
      </c>
      <c r="EC159" t="str">
        <f>VLOOKUP(DE159,PaperMaster!$BH$3:$CF$30,25,FALSE)</f>
        <v>*00006</v>
      </c>
      <c r="ED159" s="13" t="str">
        <f>VLOOKUP($AP159,[1]Item!$AL$2:$BX$192,ED$1,FALSE)</f>
        <v>Classic</v>
      </c>
      <c r="EE159">
        <f t="shared" si="165"/>
        <v>53</v>
      </c>
    </row>
    <row r="160" spans="1:135" x14ac:dyDescent="0.25">
      <c r="A160" s="83">
        <f t="shared" si="124"/>
        <v>158</v>
      </c>
      <c r="B160" s="76" t="s">
        <v>937</v>
      </c>
      <c r="C160" s="8" t="str">
        <f t="shared" si="134"/>
        <v>Writer  Convent Classic  Mrp 32 [English]-96 page</v>
      </c>
      <c r="D160" s="8" t="str">
        <f t="shared" si="135"/>
        <v>Writer  Convent Classic  Mrp 32 [English]-96 page</v>
      </c>
      <c r="E160" s="8" t="str">
        <f>VLOOKUP(AS160,DefaltMaster!$U$1:$AB$14,8,FALSE)</f>
        <v>*11103</v>
      </c>
      <c r="F160" s="8" t="str">
        <f>VLOOKUP(AX160,DefaltMaster!$H$1:$J$26,3,FALSE)</f>
        <v>*06016</v>
      </c>
      <c r="G160" s="110">
        <v>0</v>
      </c>
      <c r="H160" s="8">
        <v>0</v>
      </c>
      <c r="I160" s="8">
        <v>1158</v>
      </c>
      <c r="J160" s="8"/>
      <c r="K160" s="8" t="str">
        <f>VLOOKUP(AW160,DefaltMaster!$M$1:$N$60,2,FALSE)</f>
        <v>*05029</v>
      </c>
      <c r="L160" s="5" t="s">
        <v>522</v>
      </c>
      <c r="M160" s="8"/>
      <c r="N160" s="111" t="str">
        <f t="shared" si="136"/>
        <v>Writer  Convent Classic  Mrp 32 [English]-96 page</v>
      </c>
      <c r="O160" s="111" t="s">
        <v>33</v>
      </c>
      <c r="P160" s="8"/>
      <c r="Q160" s="8" t="s">
        <v>32</v>
      </c>
      <c r="R160" s="8" t="s">
        <v>32</v>
      </c>
      <c r="S160" s="8" t="s">
        <v>32</v>
      </c>
      <c r="T160" s="8" t="s">
        <v>32</v>
      </c>
      <c r="U160" s="8" t="s">
        <v>32</v>
      </c>
      <c r="V160" s="8" t="s">
        <v>32</v>
      </c>
      <c r="W160" s="8" t="s">
        <v>34</v>
      </c>
      <c r="X160" s="76" t="s">
        <v>577</v>
      </c>
      <c r="Y160" s="112" t="s">
        <v>578</v>
      </c>
      <c r="Z160" s="8" t="s">
        <v>32</v>
      </c>
      <c r="AA160" s="8" t="s">
        <v>32</v>
      </c>
      <c r="AB160" s="8" t="s">
        <v>35</v>
      </c>
      <c r="AC160" s="8" t="s">
        <v>35</v>
      </c>
      <c r="AD160" s="113" t="str">
        <f t="shared" si="137"/>
        <v>000158</v>
      </c>
      <c r="AE160" s="113"/>
      <c r="AF160" s="106" t="str">
        <f t="shared" si="138"/>
        <v>Rulling-English-[180 x 240]</v>
      </c>
      <c r="AG160" s="106" t="str">
        <f>VLOOKUP(AF160,UFG_Rulling!$C$1:$AD$38,28,FALSE)</f>
        <v>000195</v>
      </c>
      <c r="AH160" s="128" t="str">
        <f t="shared" si="125"/>
        <v>6.000</v>
      </c>
      <c r="AI160" s="114" t="str">
        <f t="shared" si="126"/>
        <v>Writer  Convent Classic  Mrp 16/24/32 [Title]</v>
      </c>
      <c r="AJ160" s="114" t="str">
        <f>VLOOKUP(AI160,UFG_Title!$C$1:$AD$49,28,FALSE)</f>
        <v>000240</v>
      </c>
      <c r="AK160" s="107" t="str">
        <f t="shared" si="127"/>
        <v>0.125</v>
      </c>
      <c r="AL160" s="122" t="str">
        <f t="shared" si="168"/>
        <v>Index-[180 x 240]</v>
      </c>
      <c r="AM160" s="122" t="str">
        <f>IF(AV160&lt;&gt;"",VLOOKUP(AL160,UFG_Index!$C$1:$AD$17,28,FALSE),"")</f>
        <v>000234</v>
      </c>
      <c r="AN160" s="123" t="str">
        <f t="shared" si="128"/>
        <v>0.250</v>
      </c>
      <c r="AO160" s="129" t="str">
        <f t="shared" si="129"/>
        <v>0.250</v>
      </c>
      <c r="AP160" s="13" t="s">
        <v>1190</v>
      </c>
      <c r="AQ160" s="13" t="s">
        <v>1240</v>
      </c>
      <c r="AR160" s="13">
        <v>1000</v>
      </c>
      <c r="AS160" s="21" t="s">
        <v>440</v>
      </c>
      <c r="AT160" s="13">
        <v>96</v>
      </c>
      <c r="AU160" s="13">
        <v>4</v>
      </c>
      <c r="AV160" s="13" t="s">
        <v>450</v>
      </c>
      <c r="AW160" s="22" t="s">
        <v>493</v>
      </c>
      <c r="AX160" s="22" t="s">
        <v>470</v>
      </c>
      <c r="AY160" s="13">
        <v>12</v>
      </c>
      <c r="AZ160" s="13">
        <v>60</v>
      </c>
      <c r="BA160" s="13" t="s">
        <v>1246</v>
      </c>
      <c r="BB160" s="21" t="s">
        <v>479</v>
      </c>
      <c r="BC160" s="13" t="s">
        <v>1245</v>
      </c>
      <c r="BD160" s="13">
        <v>260</v>
      </c>
      <c r="BE160" s="14" t="s">
        <v>492</v>
      </c>
      <c r="BF160" s="14">
        <v>8</v>
      </c>
      <c r="BG160" s="15">
        <f t="shared" si="169"/>
        <v>125</v>
      </c>
      <c r="BH160" s="23">
        <f t="shared" si="6"/>
        <v>2.2931999999999998E-2</v>
      </c>
      <c r="BI160" s="13" t="s">
        <v>481</v>
      </c>
      <c r="BJ160" s="139">
        <v>54</v>
      </c>
      <c r="BK160" s="138">
        <v>96</v>
      </c>
      <c r="BL160" s="13">
        <v>36.5</v>
      </c>
      <c r="BM160" s="21">
        <v>16</v>
      </c>
      <c r="BN160" s="16">
        <f t="shared" si="7"/>
        <v>6</v>
      </c>
      <c r="BO160" s="16">
        <f t="shared" si="8"/>
        <v>0.11352959999999998</v>
      </c>
      <c r="BP160" s="17">
        <f t="shared" si="28"/>
        <v>6250</v>
      </c>
      <c r="BQ160" s="13" t="str">
        <f>VLOOKUP($AP160,[1]Item!$AL$2:$BX$192,BQ$1,FALSE)</f>
        <v>Writer  Convent Classic  Mrp 16/24/32</v>
      </c>
      <c r="BR160" s="8" t="str">
        <f t="shared" si="139"/>
        <v>96.00X36.50</v>
      </c>
      <c r="BS160" s="8" t="str">
        <f t="shared" si="140"/>
        <v>Rulling-English-[180 x 240]</v>
      </c>
      <c r="BT160" s="8" t="str">
        <f t="shared" si="141"/>
        <v>Index-[180 x 240]</v>
      </c>
      <c r="BU160" s="76" t="s">
        <v>937</v>
      </c>
      <c r="BV160" s="109">
        <f t="shared" si="142"/>
        <v>0.25</v>
      </c>
      <c r="BW160" s="115" t="str">
        <f t="shared" si="130"/>
        <v>Proprint-54gsm-37.80in-(96.00cm)-Reel-Premium</v>
      </c>
      <c r="BX160" s="115" t="str">
        <f t="shared" si="131"/>
        <v>Proprint-54gsm-37.80in-(96.00cm)-Reel-Premium</v>
      </c>
      <c r="BY160" s="8" t="s">
        <v>541</v>
      </c>
      <c r="BZ160" s="8" t="s">
        <v>540</v>
      </c>
      <c r="CA160" s="115">
        <f t="shared" si="143"/>
        <v>36.5</v>
      </c>
      <c r="CB160" s="115">
        <f t="shared" si="144"/>
        <v>96</v>
      </c>
      <c r="CC160" s="115">
        <f t="shared" si="145"/>
        <v>14.37</v>
      </c>
      <c r="CD160" s="115">
        <f t="shared" si="146"/>
        <v>37.799999999999997</v>
      </c>
      <c r="CE160" s="5" t="s">
        <v>83</v>
      </c>
      <c r="CF160" s="8">
        <f t="shared" si="147"/>
        <v>54</v>
      </c>
      <c r="CG160" s="98" t="str">
        <f t="shared" si="148"/>
        <v>Proprint</v>
      </c>
      <c r="CH160" s="99" t="str">
        <f>VLOOKUP(CG160,PaperMaster!$AA$1:$AB$10,2,FALSE)</f>
        <v>Premium</v>
      </c>
      <c r="CI160" s="115">
        <f t="shared" si="132"/>
        <v>9.4619999999999997</v>
      </c>
      <c r="CJ160" s="115">
        <f t="shared" si="133"/>
        <v>5</v>
      </c>
      <c r="CK160" s="99">
        <v>70</v>
      </c>
      <c r="CL160" s="115" t="s">
        <v>76</v>
      </c>
      <c r="CM160" s="115">
        <v>1.35</v>
      </c>
      <c r="CN160" s="99" t="s">
        <v>576</v>
      </c>
      <c r="CO160" s="116" t="s">
        <v>577</v>
      </c>
      <c r="CP160" s="117" t="s">
        <v>578</v>
      </c>
      <c r="CQ160" s="99" t="s">
        <v>32</v>
      </c>
      <c r="CR160" s="99" t="s">
        <v>32</v>
      </c>
      <c r="CS160" s="99" t="s">
        <v>35</v>
      </c>
      <c r="CT160" s="99" t="s">
        <v>35</v>
      </c>
      <c r="CU160" s="8" t="s">
        <v>73</v>
      </c>
      <c r="CV160" s="8"/>
      <c r="CW160" s="8"/>
      <c r="CX160" s="8" t="str">
        <f t="shared" si="149"/>
        <v>*11103</v>
      </c>
      <c r="CY160" s="8" t="str">
        <f t="shared" si="150"/>
        <v>*06016</v>
      </c>
      <c r="CZ160" s="8" t="str">
        <f>VLOOKUP(BW160,PaperMaster!$AD$2:$BB$200,25,FALSE)</f>
        <v>*00031</v>
      </c>
      <c r="DA160" s="31" t="str">
        <f t="shared" si="151"/>
        <v>*00031</v>
      </c>
      <c r="DB160" s="31" t="str">
        <f t="shared" si="152"/>
        <v>*00006</v>
      </c>
      <c r="DC160" s="119" t="str">
        <f>VLOOKUP(AI160,UFG_Title!$C$3:$AD$49,28,FALSE)</f>
        <v>000240</v>
      </c>
      <c r="DD160" s="119"/>
      <c r="DE160" s="115" t="str">
        <f t="shared" si="153"/>
        <v>Board-260gsm-37.80X28.94in²-(96.00X73.50cm²)-18.35kg-WB</v>
      </c>
      <c r="DF160" s="115" t="str">
        <f t="shared" si="154"/>
        <v>Board-260gsm-37.80X28.94in²-(96.00X73.50cm²)-18.35kg-WB</v>
      </c>
      <c r="DG160" s="8" t="s">
        <v>1128</v>
      </c>
      <c r="DH160" s="8" t="str">
        <f t="shared" si="155"/>
        <v>B</v>
      </c>
      <c r="DI160" s="115">
        <f t="shared" si="156"/>
        <v>96</v>
      </c>
      <c r="DJ160" s="115">
        <f t="shared" si="157"/>
        <v>73.5</v>
      </c>
      <c r="DK160" s="115">
        <f t="shared" si="158"/>
        <v>37.799999999999997</v>
      </c>
      <c r="DL160" s="115">
        <f t="shared" si="159"/>
        <v>28.94</v>
      </c>
      <c r="DM160" s="5" t="s">
        <v>58</v>
      </c>
      <c r="DN160" s="8">
        <f t="shared" si="160"/>
        <v>260</v>
      </c>
      <c r="DO160" s="134" t="str">
        <f t="shared" si="161"/>
        <v>Board</v>
      </c>
      <c r="DP160" s="99" t="str">
        <f t="shared" si="162"/>
        <v>WB</v>
      </c>
      <c r="DQ160" s="115">
        <f t="shared" si="163"/>
        <v>18.350000000000001</v>
      </c>
      <c r="DR160" s="115">
        <f t="shared" si="164"/>
        <v>3</v>
      </c>
      <c r="DS160" s="99">
        <v>70</v>
      </c>
      <c r="DT160" s="115" t="s">
        <v>76</v>
      </c>
      <c r="DU160" s="115">
        <v>1.35</v>
      </c>
      <c r="DV160" s="99" t="s">
        <v>576</v>
      </c>
      <c r="DW160" s="116" t="s">
        <v>577</v>
      </c>
      <c r="DX160" s="117" t="s">
        <v>578</v>
      </c>
      <c r="DY160" s="99" t="s">
        <v>32</v>
      </c>
      <c r="DZ160" s="99" t="s">
        <v>32</v>
      </c>
      <c r="EA160" s="99" t="s">
        <v>35</v>
      </c>
      <c r="EB160" s="99" t="s">
        <v>35</v>
      </c>
      <c r="EC160" t="str">
        <f>VLOOKUP(DE160,PaperMaster!$BH$3:$CF$30,25,FALSE)</f>
        <v>*00006</v>
      </c>
      <c r="ED160" s="13" t="str">
        <f>VLOOKUP($AP160,[1]Item!$AL$2:$BX$192,ED$1,FALSE)</f>
        <v>Classic</v>
      </c>
      <c r="EE160">
        <f t="shared" si="165"/>
        <v>49</v>
      </c>
    </row>
    <row r="161" spans="1:135" x14ac:dyDescent="0.25">
      <c r="A161" s="83">
        <f t="shared" si="124"/>
        <v>159</v>
      </c>
      <c r="B161" s="76" t="s">
        <v>972</v>
      </c>
      <c r="C161" s="8" t="str">
        <f t="shared" si="134"/>
        <v>Writer  Convent Classic  Mrp 32 [12 mm Squire ( Medium)]</v>
      </c>
      <c r="D161" s="8" t="str">
        <f t="shared" si="135"/>
        <v>Writer  Convent Classic  Mrp 32 [12 mm Squire ( Medium)]</v>
      </c>
      <c r="E161" s="8" t="str">
        <f>VLOOKUP(AS161,DefaltMaster!$U$1:$AB$14,8,FALSE)</f>
        <v>*11103</v>
      </c>
      <c r="F161" s="8" t="str">
        <f>VLOOKUP(AX161,DefaltMaster!$H$1:$J$26,3,FALSE)</f>
        <v>*06016</v>
      </c>
      <c r="G161" s="110">
        <v>0</v>
      </c>
      <c r="H161" s="8">
        <v>0</v>
      </c>
      <c r="I161" s="8">
        <v>1159</v>
      </c>
      <c r="J161" s="8"/>
      <c r="K161" s="8" t="str">
        <f>VLOOKUP(AW161,DefaltMaster!$M$1:$N$60,2,FALSE)</f>
        <v>*05045</v>
      </c>
      <c r="L161" s="5" t="s">
        <v>522</v>
      </c>
      <c r="M161" s="8"/>
      <c r="N161" s="111" t="str">
        <f>AP161&amp;" ["&amp;AW161&amp;"]"</f>
        <v>Writer  Convent Classic  Mrp 32 [12 mm Squire ( Medium)]</v>
      </c>
      <c r="O161" s="111" t="s">
        <v>33</v>
      </c>
      <c r="P161" s="8"/>
      <c r="Q161" s="8" t="s">
        <v>32</v>
      </c>
      <c r="R161" s="8" t="s">
        <v>32</v>
      </c>
      <c r="S161" s="8" t="s">
        <v>32</v>
      </c>
      <c r="T161" s="8" t="s">
        <v>32</v>
      </c>
      <c r="U161" s="8" t="s">
        <v>32</v>
      </c>
      <c r="V161" s="8" t="s">
        <v>32</v>
      </c>
      <c r="W161" s="8" t="s">
        <v>34</v>
      </c>
      <c r="X161" s="76" t="s">
        <v>577</v>
      </c>
      <c r="Y161" s="112" t="s">
        <v>578</v>
      </c>
      <c r="Z161" s="8" t="s">
        <v>32</v>
      </c>
      <c r="AA161" s="8" t="s">
        <v>32</v>
      </c>
      <c r="AB161" s="8" t="s">
        <v>35</v>
      </c>
      <c r="AC161" s="8" t="s">
        <v>35</v>
      </c>
      <c r="AD161" s="113" t="str">
        <f t="shared" si="137"/>
        <v>000159</v>
      </c>
      <c r="AE161" s="113"/>
      <c r="AF161" s="106" t="str">
        <f t="shared" si="138"/>
        <v>Rulling-12 mm Squire ( Medium)-[180 x 240]</v>
      </c>
      <c r="AG161" s="106" t="str">
        <f>VLOOKUP(AF161,UFG_Rulling!$C$1:$AD$38,28,FALSE)</f>
        <v>000218</v>
      </c>
      <c r="AH161" s="128" t="str">
        <f t="shared" si="125"/>
        <v>6.000</v>
      </c>
      <c r="AI161" s="114" t="str">
        <f t="shared" si="126"/>
        <v>Writer  Convent Classic  Mrp 16/24/32 [Title]</v>
      </c>
      <c r="AJ161" s="114" t="str">
        <f>VLOOKUP(AI161,UFG_Title!$C$1:$AD$49,28,FALSE)</f>
        <v>000240</v>
      </c>
      <c r="AK161" s="107" t="str">
        <f t="shared" si="127"/>
        <v>0.125</v>
      </c>
      <c r="AL161" s="122" t="str">
        <f t="shared" si="168"/>
        <v>Index-[180 x 240]</v>
      </c>
      <c r="AM161" s="122" t="str">
        <f>IF(AV161&lt;&gt;"",VLOOKUP(AL161,UFG_Index!$C$1:$AD$17,28,FALSE),"")</f>
        <v>000234</v>
      </c>
      <c r="AN161" s="123" t="str">
        <f t="shared" si="128"/>
        <v>0.250</v>
      </c>
      <c r="AO161" s="129" t="str">
        <f t="shared" si="129"/>
        <v>0.250</v>
      </c>
      <c r="AP161" s="13" t="s">
        <v>1190</v>
      </c>
      <c r="AQ161" s="13" t="s">
        <v>1240</v>
      </c>
      <c r="AR161" s="13">
        <v>1000</v>
      </c>
      <c r="AS161" s="21" t="s">
        <v>440</v>
      </c>
      <c r="AT161" s="13">
        <v>96</v>
      </c>
      <c r="AU161" s="13">
        <v>4</v>
      </c>
      <c r="AV161" s="13" t="s">
        <v>450</v>
      </c>
      <c r="AW161" s="22" t="s">
        <v>1198</v>
      </c>
      <c r="AX161" s="22" t="s">
        <v>470</v>
      </c>
      <c r="AY161" s="13">
        <v>12</v>
      </c>
      <c r="AZ161" s="13">
        <v>60</v>
      </c>
      <c r="BA161" s="13" t="s">
        <v>1246</v>
      </c>
      <c r="BB161" s="21" t="s">
        <v>479</v>
      </c>
      <c r="BC161" s="13" t="s">
        <v>1245</v>
      </c>
      <c r="BD161" s="13">
        <v>260</v>
      </c>
      <c r="BE161" s="14" t="s">
        <v>492</v>
      </c>
      <c r="BF161" s="14">
        <v>8</v>
      </c>
      <c r="BG161" s="15">
        <f t="shared" si="169"/>
        <v>125</v>
      </c>
      <c r="BH161" s="23">
        <f t="shared" si="6"/>
        <v>2.2931999999999998E-2</v>
      </c>
      <c r="BI161" s="13" t="s">
        <v>481</v>
      </c>
      <c r="BJ161" s="139">
        <v>54</v>
      </c>
      <c r="BK161" s="138">
        <v>96</v>
      </c>
      <c r="BL161" s="13">
        <v>36.5</v>
      </c>
      <c r="BM161" s="21">
        <v>16</v>
      </c>
      <c r="BN161" s="16">
        <f t="shared" si="7"/>
        <v>6</v>
      </c>
      <c r="BO161" s="16">
        <f t="shared" si="8"/>
        <v>0.11352959999999998</v>
      </c>
      <c r="BP161" s="17">
        <f t="shared" si="28"/>
        <v>6250</v>
      </c>
      <c r="BQ161" s="13" t="str">
        <f>VLOOKUP($AP161,[1]Item!$AL$2:$BX$192,BQ$1,FALSE)</f>
        <v>Writer  Convent Classic  Mrp 16/24/32</v>
      </c>
      <c r="BR161" s="8" t="str">
        <f t="shared" si="139"/>
        <v>96.00X36.50</v>
      </c>
      <c r="BS161" s="8" t="str">
        <f t="shared" si="140"/>
        <v>Rulling-12 mm Squire ( Medium)-[180 x 240]</v>
      </c>
      <c r="BT161" s="8" t="str">
        <f t="shared" si="141"/>
        <v>Index-[180 x 240]</v>
      </c>
      <c r="BU161" s="76" t="s">
        <v>972</v>
      </c>
      <c r="BV161" s="109">
        <f t="shared" si="142"/>
        <v>0.25</v>
      </c>
      <c r="BW161" s="115" t="str">
        <f t="shared" si="130"/>
        <v>Proprint-54gsm-37.80in-(96.00cm)-Reel-Premium</v>
      </c>
      <c r="BX161" s="115" t="str">
        <f t="shared" si="131"/>
        <v>Proprint-54gsm-37.80in-(96.00cm)-Reel-Premium</v>
      </c>
      <c r="BY161" s="8" t="s">
        <v>541</v>
      </c>
      <c r="BZ161" s="8" t="s">
        <v>540</v>
      </c>
      <c r="CA161" s="115">
        <f t="shared" si="143"/>
        <v>36.5</v>
      </c>
      <c r="CB161" s="115">
        <f t="shared" si="144"/>
        <v>96</v>
      </c>
      <c r="CC161" s="115">
        <f t="shared" si="145"/>
        <v>14.37</v>
      </c>
      <c r="CD161" s="115">
        <f t="shared" si="146"/>
        <v>37.799999999999997</v>
      </c>
      <c r="CE161" s="5" t="s">
        <v>83</v>
      </c>
      <c r="CF161" s="8">
        <f t="shared" si="147"/>
        <v>54</v>
      </c>
      <c r="CG161" s="98" t="str">
        <f t="shared" si="148"/>
        <v>Proprint</v>
      </c>
      <c r="CH161" s="99" t="str">
        <f>VLOOKUP(CG161,PaperMaster!$AA$1:$AB$10,2,FALSE)</f>
        <v>Premium</v>
      </c>
      <c r="CI161" s="115">
        <f t="shared" si="132"/>
        <v>9.4619999999999997</v>
      </c>
      <c r="CJ161" s="115">
        <f t="shared" si="133"/>
        <v>5</v>
      </c>
      <c r="CK161" s="99">
        <v>70</v>
      </c>
      <c r="CL161" s="115" t="s">
        <v>76</v>
      </c>
      <c r="CM161" s="115">
        <v>1.35</v>
      </c>
      <c r="CN161" s="99" t="s">
        <v>576</v>
      </c>
      <c r="CO161" s="116" t="s">
        <v>577</v>
      </c>
      <c r="CP161" s="117" t="s">
        <v>578</v>
      </c>
      <c r="CQ161" s="99" t="s">
        <v>32</v>
      </c>
      <c r="CR161" s="99" t="s">
        <v>32</v>
      </c>
      <c r="CS161" s="99" t="s">
        <v>35</v>
      </c>
      <c r="CT161" s="99" t="s">
        <v>35</v>
      </c>
      <c r="CU161" s="8" t="s">
        <v>73</v>
      </c>
      <c r="CV161" s="8"/>
      <c r="CW161" s="8"/>
      <c r="CX161" s="8" t="str">
        <f t="shared" si="149"/>
        <v>*11103</v>
      </c>
      <c r="CY161" s="8" t="str">
        <f t="shared" si="150"/>
        <v>*06016</v>
      </c>
      <c r="CZ161" s="8" t="str">
        <f>VLOOKUP(BW161,PaperMaster!$AD$2:$BB$200,25,FALSE)</f>
        <v>*00031</v>
      </c>
      <c r="DA161" s="31" t="str">
        <f t="shared" si="151"/>
        <v>*00031</v>
      </c>
      <c r="DB161" s="31" t="str">
        <f t="shared" si="152"/>
        <v>*00006</v>
      </c>
      <c r="DC161" s="119" t="str">
        <f>VLOOKUP(AI161,UFG_Title!$C$3:$AD$49,28,FALSE)</f>
        <v>000240</v>
      </c>
      <c r="DD161" s="119"/>
      <c r="DE161" s="115" t="str">
        <f t="shared" si="153"/>
        <v>Board-260gsm-37.80X28.94in²-(96.00X73.50cm²)-18.35kg-WB</v>
      </c>
      <c r="DF161" s="115" t="str">
        <f t="shared" si="154"/>
        <v>Board-260gsm-37.80X28.94in²-(96.00X73.50cm²)-18.35kg-WB</v>
      </c>
      <c r="DG161" s="8" t="s">
        <v>1128</v>
      </c>
      <c r="DH161" s="8" t="str">
        <f t="shared" si="155"/>
        <v>B</v>
      </c>
      <c r="DI161" s="115">
        <f t="shared" si="156"/>
        <v>96</v>
      </c>
      <c r="DJ161" s="115">
        <f t="shared" si="157"/>
        <v>73.5</v>
      </c>
      <c r="DK161" s="115">
        <f t="shared" si="158"/>
        <v>37.799999999999997</v>
      </c>
      <c r="DL161" s="115">
        <f t="shared" si="159"/>
        <v>28.94</v>
      </c>
      <c r="DM161" s="5" t="s">
        <v>58</v>
      </c>
      <c r="DN161" s="8">
        <f t="shared" si="160"/>
        <v>260</v>
      </c>
      <c r="DO161" s="134" t="str">
        <f t="shared" si="161"/>
        <v>Board</v>
      </c>
      <c r="DP161" s="99" t="str">
        <f t="shared" si="162"/>
        <v>WB</v>
      </c>
      <c r="DQ161" s="115">
        <f t="shared" si="163"/>
        <v>18.350000000000001</v>
      </c>
      <c r="DR161" s="115">
        <f t="shared" si="164"/>
        <v>3</v>
      </c>
      <c r="DS161" s="99">
        <v>70</v>
      </c>
      <c r="DT161" s="115" t="s">
        <v>76</v>
      </c>
      <c r="DU161" s="115">
        <v>1.35</v>
      </c>
      <c r="DV161" s="99" t="s">
        <v>576</v>
      </c>
      <c r="DW161" s="116" t="s">
        <v>577</v>
      </c>
      <c r="DX161" s="117" t="s">
        <v>578</v>
      </c>
      <c r="DY161" s="99" t="s">
        <v>32</v>
      </c>
      <c r="DZ161" s="99" t="s">
        <v>32</v>
      </c>
      <c r="EA161" s="99" t="s">
        <v>35</v>
      </c>
      <c r="EB161" s="99" t="s">
        <v>35</v>
      </c>
      <c r="EC161" t="str">
        <f>VLOOKUP(DE161,PaperMaster!$BH$3:$CF$30,25,FALSE)</f>
        <v>*00006</v>
      </c>
      <c r="ED161" s="13" t="str">
        <f>VLOOKUP($AP161,[1]Item!$AL$2:$BX$192,ED$1,FALSE)</f>
        <v>Classic</v>
      </c>
      <c r="EE161">
        <f t="shared" si="165"/>
        <v>56</v>
      </c>
    </row>
    <row r="162" spans="1:135" x14ac:dyDescent="0.25">
      <c r="A162" s="83">
        <f t="shared" si="124"/>
        <v>160</v>
      </c>
      <c r="B162" s="76" t="s">
        <v>973</v>
      </c>
      <c r="C162" s="8" t="str">
        <f t="shared" si="134"/>
        <v>Writer  Convent Classic  Mrp 32 [Hindi /Geometry]-96 page</v>
      </c>
      <c r="D162" s="8" t="str">
        <f t="shared" si="135"/>
        <v>Writer  Convent Classic  Mrp 32 [Hindi /Geometry]-96 page</v>
      </c>
      <c r="E162" s="8" t="str">
        <f>VLOOKUP(AS162,DefaltMaster!$U$1:$AB$14,8,FALSE)</f>
        <v>*11103</v>
      </c>
      <c r="F162" s="8" t="str">
        <f>VLOOKUP(AX162,DefaltMaster!$H$1:$J$26,3,FALSE)</f>
        <v>*06016</v>
      </c>
      <c r="G162" s="110">
        <v>0</v>
      </c>
      <c r="H162" s="8">
        <v>0</v>
      </c>
      <c r="I162" s="8">
        <v>1160</v>
      </c>
      <c r="J162" s="8"/>
      <c r="K162" s="8" t="str">
        <f>VLOOKUP(AW162,DefaltMaster!$M$1:$N$60,2,FALSE)</f>
        <v>*05033</v>
      </c>
      <c r="L162" s="5" t="s">
        <v>522</v>
      </c>
      <c r="M162" s="8"/>
      <c r="N162" s="111" t="str">
        <f t="shared" si="136"/>
        <v>Writer  Convent Classic  Mrp 32 [Hindi /Geometry]-96 page</v>
      </c>
      <c r="O162" s="111" t="s">
        <v>33</v>
      </c>
      <c r="P162" s="8"/>
      <c r="Q162" s="8" t="s">
        <v>32</v>
      </c>
      <c r="R162" s="8" t="s">
        <v>32</v>
      </c>
      <c r="S162" s="8" t="s">
        <v>32</v>
      </c>
      <c r="T162" s="8" t="s">
        <v>32</v>
      </c>
      <c r="U162" s="8" t="s">
        <v>32</v>
      </c>
      <c r="V162" s="8" t="s">
        <v>32</v>
      </c>
      <c r="W162" s="8" t="s">
        <v>34</v>
      </c>
      <c r="X162" s="76" t="s">
        <v>577</v>
      </c>
      <c r="Y162" s="112" t="s">
        <v>578</v>
      </c>
      <c r="Z162" s="8" t="s">
        <v>32</v>
      </c>
      <c r="AA162" s="8" t="s">
        <v>32</v>
      </c>
      <c r="AB162" s="8" t="s">
        <v>35</v>
      </c>
      <c r="AC162" s="8" t="s">
        <v>35</v>
      </c>
      <c r="AD162" s="113" t="str">
        <f t="shared" si="137"/>
        <v>000160</v>
      </c>
      <c r="AE162" s="113"/>
      <c r="AF162" s="106" t="str">
        <f t="shared" si="138"/>
        <v>Rulling-Hindi /Geometry-[180 x 240]</v>
      </c>
      <c r="AG162" s="106" t="str">
        <f>VLOOKUP(AF162,UFG_Rulling!$C$1:$AD$38,28,FALSE)</f>
        <v>000198</v>
      </c>
      <c r="AH162" s="128" t="str">
        <f t="shared" si="125"/>
        <v>6.000</v>
      </c>
      <c r="AI162" s="114" t="str">
        <f t="shared" si="126"/>
        <v>Writer  Convent Classic  Mrp 16/24/32 [Title]</v>
      </c>
      <c r="AJ162" s="114" t="str">
        <f>VLOOKUP(AI162,UFG_Title!$C$1:$AD$49,28,FALSE)</f>
        <v>000240</v>
      </c>
      <c r="AK162" s="107" t="str">
        <f t="shared" si="127"/>
        <v>0.125</v>
      </c>
      <c r="AL162" s="122" t="str">
        <f t="shared" si="168"/>
        <v>Index-[180 x 240]</v>
      </c>
      <c r="AM162" s="122" t="str">
        <f>IF(AV162&lt;&gt;"",VLOOKUP(AL162,UFG_Index!$C$1:$AD$17,28,FALSE),"")</f>
        <v>000234</v>
      </c>
      <c r="AN162" s="123" t="str">
        <f t="shared" si="128"/>
        <v>0.250</v>
      </c>
      <c r="AO162" s="129" t="str">
        <f t="shared" si="129"/>
        <v>0.250</v>
      </c>
      <c r="AP162" s="13" t="s">
        <v>1190</v>
      </c>
      <c r="AQ162" s="13" t="s">
        <v>1240</v>
      </c>
      <c r="AR162" s="13">
        <v>1000</v>
      </c>
      <c r="AS162" s="21" t="s">
        <v>440</v>
      </c>
      <c r="AT162" s="13">
        <v>96</v>
      </c>
      <c r="AU162" s="13">
        <v>4</v>
      </c>
      <c r="AV162" s="13" t="s">
        <v>450</v>
      </c>
      <c r="AW162" s="22" t="s">
        <v>511</v>
      </c>
      <c r="AX162" s="22" t="s">
        <v>470</v>
      </c>
      <c r="AY162" s="13">
        <v>12</v>
      </c>
      <c r="AZ162" s="13">
        <v>60</v>
      </c>
      <c r="BA162" s="13" t="s">
        <v>1246</v>
      </c>
      <c r="BB162" s="21" t="s">
        <v>479</v>
      </c>
      <c r="BC162" s="13" t="s">
        <v>1245</v>
      </c>
      <c r="BD162" s="13">
        <v>260</v>
      </c>
      <c r="BE162" s="14" t="s">
        <v>492</v>
      </c>
      <c r="BF162" s="14">
        <v>8</v>
      </c>
      <c r="BG162" s="15">
        <f t="shared" si="169"/>
        <v>125</v>
      </c>
      <c r="BH162" s="23">
        <f t="shared" si="6"/>
        <v>2.2931999999999998E-2</v>
      </c>
      <c r="BI162" s="13" t="s">
        <v>481</v>
      </c>
      <c r="BJ162" s="139">
        <v>54</v>
      </c>
      <c r="BK162" s="138">
        <v>96</v>
      </c>
      <c r="BL162" s="13">
        <v>36.5</v>
      </c>
      <c r="BM162" s="21">
        <v>16</v>
      </c>
      <c r="BN162" s="16">
        <f t="shared" si="7"/>
        <v>6</v>
      </c>
      <c r="BO162" s="16">
        <f t="shared" si="8"/>
        <v>0.11352959999999998</v>
      </c>
      <c r="BP162" s="17">
        <f t="shared" si="28"/>
        <v>6250</v>
      </c>
      <c r="BQ162" s="13" t="str">
        <f>VLOOKUP($AP162,[1]Item!$AL$2:$BX$192,BQ$1,FALSE)</f>
        <v>Writer  Convent Classic  Mrp 16/24/32</v>
      </c>
      <c r="BR162" s="8" t="str">
        <f t="shared" si="139"/>
        <v>96.00X36.50</v>
      </c>
      <c r="BS162" s="8" t="str">
        <f t="shared" si="140"/>
        <v>Rulling-Hindi /Geometry-[180 x 240]</v>
      </c>
      <c r="BT162" s="8" t="str">
        <f t="shared" si="141"/>
        <v>Index-[180 x 240]</v>
      </c>
      <c r="BU162" s="76" t="s">
        <v>973</v>
      </c>
      <c r="BV162" s="109">
        <f t="shared" si="142"/>
        <v>0.25</v>
      </c>
      <c r="BW162" s="115" t="str">
        <f t="shared" si="130"/>
        <v>Proprint-54gsm-37.80in-(96.00cm)-Reel-Premium</v>
      </c>
      <c r="BX162" s="115" t="str">
        <f t="shared" si="131"/>
        <v>Proprint-54gsm-37.80in-(96.00cm)-Reel-Premium</v>
      </c>
      <c r="BY162" s="8" t="s">
        <v>541</v>
      </c>
      <c r="BZ162" s="8" t="s">
        <v>540</v>
      </c>
      <c r="CA162" s="115">
        <f t="shared" si="143"/>
        <v>36.5</v>
      </c>
      <c r="CB162" s="115">
        <f t="shared" si="144"/>
        <v>96</v>
      </c>
      <c r="CC162" s="115">
        <f t="shared" si="145"/>
        <v>14.37</v>
      </c>
      <c r="CD162" s="115">
        <f t="shared" si="146"/>
        <v>37.799999999999997</v>
      </c>
      <c r="CE162" s="5" t="s">
        <v>83</v>
      </c>
      <c r="CF162" s="8">
        <f t="shared" si="147"/>
        <v>54</v>
      </c>
      <c r="CG162" s="98" t="str">
        <f t="shared" si="148"/>
        <v>Proprint</v>
      </c>
      <c r="CH162" s="99" t="str">
        <f>VLOOKUP(CG162,PaperMaster!$AA$1:$AB$10,2,FALSE)</f>
        <v>Premium</v>
      </c>
      <c r="CI162" s="115">
        <f t="shared" si="132"/>
        <v>9.4619999999999997</v>
      </c>
      <c r="CJ162" s="115">
        <f t="shared" si="133"/>
        <v>5</v>
      </c>
      <c r="CK162" s="99">
        <v>70</v>
      </c>
      <c r="CL162" s="115" t="s">
        <v>76</v>
      </c>
      <c r="CM162" s="115">
        <v>1.35</v>
      </c>
      <c r="CN162" s="99" t="s">
        <v>576</v>
      </c>
      <c r="CO162" s="116" t="s">
        <v>577</v>
      </c>
      <c r="CP162" s="117" t="s">
        <v>578</v>
      </c>
      <c r="CQ162" s="99" t="s">
        <v>32</v>
      </c>
      <c r="CR162" s="99" t="s">
        <v>32</v>
      </c>
      <c r="CS162" s="99" t="s">
        <v>35</v>
      </c>
      <c r="CT162" s="99" t="s">
        <v>35</v>
      </c>
      <c r="CU162" s="8" t="s">
        <v>73</v>
      </c>
      <c r="CV162" s="8"/>
      <c r="CW162" s="8"/>
      <c r="CX162" s="8" t="str">
        <f t="shared" si="149"/>
        <v>*11103</v>
      </c>
      <c r="CY162" s="8" t="str">
        <f t="shared" si="150"/>
        <v>*06016</v>
      </c>
      <c r="CZ162" s="8" t="str">
        <f>VLOOKUP(BW162,PaperMaster!$AD$2:$BB$200,25,FALSE)</f>
        <v>*00031</v>
      </c>
      <c r="DA162" s="31" t="str">
        <f t="shared" si="151"/>
        <v>*00031</v>
      </c>
      <c r="DB162" s="31" t="str">
        <f t="shared" si="152"/>
        <v>*00006</v>
      </c>
      <c r="DC162" s="119" t="str">
        <f>VLOOKUP(AI162,UFG_Title!$C$3:$AD$49,28,FALSE)</f>
        <v>000240</v>
      </c>
      <c r="DD162" s="119"/>
      <c r="DE162" s="115" t="str">
        <f t="shared" si="153"/>
        <v>Board-260gsm-37.80X28.94in²-(96.00X73.50cm²)-18.35kg-WB</v>
      </c>
      <c r="DF162" s="115" t="str">
        <f t="shared" si="154"/>
        <v>Board-260gsm-37.80X28.94in²-(96.00X73.50cm²)-18.35kg-WB</v>
      </c>
      <c r="DG162" s="8" t="s">
        <v>1128</v>
      </c>
      <c r="DH162" s="8" t="str">
        <f t="shared" si="155"/>
        <v>B</v>
      </c>
      <c r="DI162" s="115">
        <f t="shared" si="156"/>
        <v>96</v>
      </c>
      <c r="DJ162" s="115">
        <f t="shared" si="157"/>
        <v>73.5</v>
      </c>
      <c r="DK162" s="115">
        <f t="shared" si="158"/>
        <v>37.799999999999997</v>
      </c>
      <c r="DL162" s="115">
        <f t="shared" si="159"/>
        <v>28.94</v>
      </c>
      <c r="DM162" s="5" t="s">
        <v>58</v>
      </c>
      <c r="DN162" s="8">
        <f t="shared" si="160"/>
        <v>260</v>
      </c>
      <c r="DO162" s="134" t="str">
        <f t="shared" si="161"/>
        <v>Board</v>
      </c>
      <c r="DP162" s="99" t="str">
        <f t="shared" si="162"/>
        <v>WB</v>
      </c>
      <c r="DQ162" s="115">
        <f t="shared" si="163"/>
        <v>18.350000000000001</v>
      </c>
      <c r="DR162" s="115">
        <f t="shared" si="164"/>
        <v>3</v>
      </c>
      <c r="DS162" s="99">
        <v>70</v>
      </c>
      <c r="DT162" s="115" t="s">
        <v>76</v>
      </c>
      <c r="DU162" s="115">
        <v>1.35</v>
      </c>
      <c r="DV162" s="99" t="s">
        <v>576</v>
      </c>
      <c r="DW162" s="116" t="s">
        <v>577</v>
      </c>
      <c r="DX162" s="117" t="s">
        <v>578</v>
      </c>
      <c r="DY162" s="99" t="s">
        <v>32</v>
      </c>
      <c r="DZ162" s="99" t="s">
        <v>32</v>
      </c>
      <c r="EA162" s="99" t="s">
        <v>35</v>
      </c>
      <c r="EB162" s="99" t="s">
        <v>35</v>
      </c>
      <c r="EC162" t="str">
        <f>VLOOKUP(DE162,PaperMaster!$BH$3:$CF$30,25,FALSE)</f>
        <v>*00006</v>
      </c>
      <c r="ED162" s="13" t="str">
        <f>VLOOKUP($AP162,[1]Item!$AL$2:$BX$192,ED$1,FALSE)</f>
        <v>Classic</v>
      </c>
      <c r="EE162">
        <f t="shared" si="165"/>
        <v>57</v>
      </c>
    </row>
    <row r="163" spans="1:135" x14ac:dyDescent="0.25">
      <c r="A163" s="83">
        <f t="shared" si="124"/>
        <v>161</v>
      </c>
      <c r="B163" s="76" t="s">
        <v>974</v>
      </c>
      <c r="C163" s="8" t="str">
        <f t="shared" si="134"/>
        <v>Writer  Convent Classic  Mrp 32 [3 In 1]-96 page</v>
      </c>
      <c r="D163" s="8" t="str">
        <f t="shared" si="135"/>
        <v>Writer  Convent Classic  Mrp 32 [3 In 1]-96 page</v>
      </c>
      <c r="E163" s="8" t="str">
        <f>VLOOKUP(AS163,DefaltMaster!$U$1:$AB$14,8,FALSE)</f>
        <v>*11103</v>
      </c>
      <c r="F163" s="8" t="str">
        <f>VLOOKUP(AX163,DefaltMaster!$H$1:$J$26,3,FALSE)</f>
        <v>*06016</v>
      </c>
      <c r="G163" s="110">
        <v>0</v>
      </c>
      <c r="H163" s="8">
        <v>0</v>
      </c>
      <c r="I163" s="8">
        <v>1161</v>
      </c>
      <c r="J163" s="8"/>
      <c r="K163" s="8" t="str">
        <f>VLOOKUP(AW163,DefaltMaster!$M$1:$N$60,2,FALSE)</f>
        <v>*05027</v>
      </c>
      <c r="L163" s="5" t="s">
        <v>522</v>
      </c>
      <c r="M163" s="8"/>
      <c r="N163" s="111" t="str">
        <f t="shared" si="136"/>
        <v>Writer  Convent Classic  Mrp 32 [3 In 1]-96 page</v>
      </c>
      <c r="O163" s="111" t="s">
        <v>33</v>
      </c>
      <c r="P163" s="8"/>
      <c r="Q163" s="8" t="s">
        <v>32</v>
      </c>
      <c r="R163" s="8" t="s">
        <v>32</v>
      </c>
      <c r="S163" s="8" t="s">
        <v>32</v>
      </c>
      <c r="T163" s="8" t="s">
        <v>32</v>
      </c>
      <c r="U163" s="8" t="s">
        <v>32</v>
      </c>
      <c r="V163" s="8" t="s">
        <v>32</v>
      </c>
      <c r="W163" s="8" t="s">
        <v>34</v>
      </c>
      <c r="X163" s="76" t="s">
        <v>577</v>
      </c>
      <c r="Y163" s="112" t="s">
        <v>578</v>
      </c>
      <c r="Z163" s="8" t="s">
        <v>32</v>
      </c>
      <c r="AA163" s="8" t="s">
        <v>32</v>
      </c>
      <c r="AB163" s="8" t="s">
        <v>35</v>
      </c>
      <c r="AC163" s="8" t="s">
        <v>35</v>
      </c>
      <c r="AD163" s="113" t="str">
        <f t="shared" si="137"/>
        <v>000161</v>
      </c>
      <c r="AE163" s="113"/>
      <c r="AF163" s="106" t="str">
        <f t="shared" si="138"/>
        <v>Rulling-3 In 1-[180 x 240]</v>
      </c>
      <c r="AG163" s="106" t="str">
        <f>VLOOKUP(AF163,UFG_Rulling!$C$1:$AD$38,28,FALSE)</f>
        <v>000220</v>
      </c>
      <c r="AH163" s="128" t="str">
        <f t="shared" si="125"/>
        <v>6.000</v>
      </c>
      <c r="AI163" s="114" t="str">
        <f t="shared" si="126"/>
        <v>Writer  Convent Classic  Mrp 16/24/32 [Title]</v>
      </c>
      <c r="AJ163" s="114" t="str">
        <f>VLOOKUP(AI163,UFG_Title!$C$1:$AD$49,28,FALSE)</f>
        <v>000240</v>
      </c>
      <c r="AK163" s="107" t="str">
        <f t="shared" si="127"/>
        <v>0.125</v>
      </c>
      <c r="AL163" s="122" t="str">
        <f t="shared" si="168"/>
        <v xml:space="preserve"> 3 In 1-[180 x 240]</v>
      </c>
      <c r="AM163" s="122" t="str">
        <f>IF(AV163&lt;&gt;"",VLOOKUP(AL163,UFG_Index!$C$1:$AD$17,28,FALSE),"")</f>
        <v>000238</v>
      </c>
      <c r="AN163" s="123" t="str">
        <f t="shared" si="128"/>
        <v>0.250</v>
      </c>
      <c r="AO163" s="129" t="str">
        <f t="shared" si="129"/>
        <v>0.250</v>
      </c>
      <c r="AP163" s="13" t="s">
        <v>1190</v>
      </c>
      <c r="AQ163" s="13" t="s">
        <v>1240</v>
      </c>
      <c r="AR163" s="13">
        <v>1000</v>
      </c>
      <c r="AS163" s="21" t="s">
        <v>440</v>
      </c>
      <c r="AT163" s="13">
        <v>96</v>
      </c>
      <c r="AU163" s="13">
        <v>4</v>
      </c>
      <c r="AV163" s="22" t="s">
        <v>1247</v>
      </c>
      <c r="AW163" s="22" t="s">
        <v>1200</v>
      </c>
      <c r="AX163" s="22" t="s">
        <v>470</v>
      </c>
      <c r="AY163" s="13">
        <v>12</v>
      </c>
      <c r="AZ163" s="13">
        <v>60</v>
      </c>
      <c r="BA163" s="13" t="s">
        <v>1246</v>
      </c>
      <c r="BB163" s="21" t="s">
        <v>479</v>
      </c>
      <c r="BC163" s="13" t="s">
        <v>1245</v>
      </c>
      <c r="BD163" s="13">
        <v>260</v>
      </c>
      <c r="BE163" s="14" t="s">
        <v>492</v>
      </c>
      <c r="BF163" s="14">
        <v>8</v>
      </c>
      <c r="BG163" s="15">
        <f t="shared" si="169"/>
        <v>125</v>
      </c>
      <c r="BH163" s="23">
        <f t="shared" si="6"/>
        <v>2.2931999999999998E-2</v>
      </c>
      <c r="BI163" s="13" t="s">
        <v>481</v>
      </c>
      <c r="BJ163" s="139">
        <v>54</v>
      </c>
      <c r="BK163" s="138">
        <v>96</v>
      </c>
      <c r="BL163" s="13">
        <v>36.5</v>
      </c>
      <c r="BM163" s="21">
        <v>16</v>
      </c>
      <c r="BN163" s="16">
        <f t="shared" si="7"/>
        <v>6</v>
      </c>
      <c r="BO163" s="16">
        <f t="shared" si="8"/>
        <v>0.11352959999999998</v>
      </c>
      <c r="BP163" s="17">
        <f t="shared" si="28"/>
        <v>6250</v>
      </c>
      <c r="BQ163" s="13" t="str">
        <f>VLOOKUP($AP163,[1]Item!$AL$2:$BX$192,BQ$1,FALSE)</f>
        <v>Writer  Convent Classic  Mrp 16/24/32</v>
      </c>
      <c r="BR163" s="8" t="str">
        <f t="shared" si="139"/>
        <v>96.00X36.50</v>
      </c>
      <c r="BS163" s="8" t="str">
        <f t="shared" si="140"/>
        <v>Rulling-3 In 1-[180 x 240]</v>
      </c>
      <c r="BT163" s="8" t="str">
        <f t="shared" si="141"/>
        <v xml:space="preserve"> 3 In 1-[180 x 240]</v>
      </c>
      <c r="BU163" s="76" t="s">
        <v>974</v>
      </c>
      <c r="BV163" s="109">
        <f t="shared" si="142"/>
        <v>0.25</v>
      </c>
      <c r="BW163" s="115" t="str">
        <f t="shared" si="130"/>
        <v>Proprint-54gsm-37.80in-(96.00cm)-Reel-Premium</v>
      </c>
      <c r="BX163" s="115" t="str">
        <f t="shared" si="131"/>
        <v>Proprint-54gsm-37.80in-(96.00cm)-Reel-Premium</v>
      </c>
      <c r="BY163" s="8" t="s">
        <v>541</v>
      </c>
      <c r="BZ163" s="8" t="s">
        <v>540</v>
      </c>
      <c r="CA163" s="115">
        <f t="shared" si="143"/>
        <v>36.5</v>
      </c>
      <c r="CB163" s="115">
        <f t="shared" si="144"/>
        <v>96</v>
      </c>
      <c r="CC163" s="115">
        <f t="shared" si="145"/>
        <v>14.37</v>
      </c>
      <c r="CD163" s="115">
        <f t="shared" si="146"/>
        <v>37.799999999999997</v>
      </c>
      <c r="CE163" s="5" t="s">
        <v>83</v>
      </c>
      <c r="CF163" s="8">
        <f t="shared" si="147"/>
        <v>54</v>
      </c>
      <c r="CG163" s="98" t="str">
        <f t="shared" si="148"/>
        <v>Proprint</v>
      </c>
      <c r="CH163" s="99" t="str">
        <f>VLOOKUP(CG163,PaperMaster!$AA$1:$AB$10,2,FALSE)</f>
        <v>Premium</v>
      </c>
      <c r="CI163" s="115">
        <f t="shared" si="132"/>
        <v>9.4619999999999997</v>
      </c>
      <c r="CJ163" s="115">
        <f t="shared" si="133"/>
        <v>5</v>
      </c>
      <c r="CK163" s="99">
        <v>70</v>
      </c>
      <c r="CL163" s="115" t="s">
        <v>76</v>
      </c>
      <c r="CM163" s="115">
        <v>1.35</v>
      </c>
      <c r="CN163" s="99" t="s">
        <v>576</v>
      </c>
      <c r="CO163" s="116" t="s">
        <v>577</v>
      </c>
      <c r="CP163" s="117" t="s">
        <v>578</v>
      </c>
      <c r="CQ163" s="99" t="s">
        <v>32</v>
      </c>
      <c r="CR163" s="99" t="s">
        <v>32</v>
      </c>
      <c r="CS163" s="99" t="s">
        <v>35</v>
      </c>
      <c r="CT163" s="99" t="s">
        <v>35</v>
      </c>
      <c r="CU163" s="8" t="s">
        <v>73</v>
      </c>
      <c r="CV163" s="8"/>
      <c r="CW163" s="8"/>
      <c r="CX163" s="8" t="str">
        <f t="shared" si="149"/>
        <v>*11103</v>
      </c>
      <c r="CY163" s="8" t="str">
        <f t="shared" si="150"/>
        <v>*06016</v>
      </c>
      <c r="CZ163" s="8" t="str">
        <f>VLOOKUP(BW163,PaperMaster!$AD$2:$BB$200,25,FALSE)</f>
        <v>*00031</v>
      </c>
      <c r="DA163" s="31" t="str">
        <f t="shared" si="151"/>
        <v>*00031</v>
      </c>
      <c r="DB163" s="31" t="str">
        <f t="shared" si="152"/>
        <v>*00006</v>
      </c>
      <c r="DC163" s="119" t="str">
        <f>VLOOKUP(AI163,UFG_Title!$C$3:$AD$49,28,FALSE)</f>
        <v>000240</v>
      </c>
      <c r="DD163" s="119"/>
      <c r="DE163" s="115" t="str">
        <f t="shared" si="153"/>
        <v>Board-260gsm-37.80X28.94in²-(96.00X73.50cm²)-18.35kg-WB</v>
      </c>
      <c r="DF163" s="115" t="str">
        <f t="shared" si="154"/>
        <v>Board-260gsm-37.80X28.94in²-(96.00X73.50cm²)-18.35kg-WB</v>
      </c>
      <c r="DG163" s="8" t="s">
        <v>1128</v>
      </c>
      <c r="DH163" s="8" t="str">
        <f t="shared" si="155"/>
        <v>B</v>
      </c>
      <c r="DI163" s="115">
        <f t="shared" si="156"/>
        <v>96</v>
      </c>
      <c r="DJ163" s="115">
        <f t="shared" si="157"/>
        <v>73.5</v>
      </c>
      <c r="DK163" s="115">
        <f t="shared" si="158"/>
        <v>37.799999999999997</v>
      </c>
      <c r="DL163" s="115">
        <f t="shared" si="159"/>
        <v>28.94</v>
      </c>
      <c r="DM163" s="5" t="s">
        <v>58</v>
      </c>
      <c r="DN163" s="8">
        <f t="shared" si="160"/>
        <v>260</v>
      </c>
      <c r="DO163" s="134" t="str">
        <f t="shared" si="161"/>
        <v>Board</v>
      </c>
      <c r="DP163" s="99" t="str">
        <f t="shared" si="162"/>
        <v>WB</v>
      </c>
      <c r="DQ163" s="115">
        <f t="shared" si="163"/>
        <v>18.350000000000001</v>
      </c>
      <c r="DR163" s="115">
        <f t="shared" si="164"/>
        <v>3</v>
      </c>
      <c r="DS163" s="99">
        <v>70</v>
      </c>
      <c r="DT163" s="115" t="s">
        <v>76</v>
      </c>
      <c r="DU163" s="115">
        <v>1.35</v>
      </c>
      <c r="DV163" s="99" t="s">
        <v>576</v>
      </c>
      <c r="DW163" s="116" t="s">
        <v>577</v>
      </c>
      <c r="DX163" s="117" t="s">
        <v>578</v>
      </c>
      <c r="DY163" s="99" t="s">
        <v>32</v>
      </c>
      <c r="DZ163" s="99" t="s">
        <v>32</v>
      </c>
      <c r="EA163" s="99" t="s">
        <v>35</v>
      </c>
      <c r="EB163" s="99" t="s">
        <v>35</v>
      </c>
      <c r="EC163" t="str">
        <f>VLOOKUP(DE163,PaperMaster!$BH$3:$CF$30,25,FALSE)</f>
        <v>*00006</v>
      </c>
      <c r="ED163" s="13" t="str">
        <f>VLOOKUP($AP163,[1]Item!$AL$2:$BX$192,ED$1,FALSE)</f>
        <v>Classic</v>
      </c>
      <c r="EE163">
        <f t="shared" si="165"/>
        <v>48</v>
      </c>
    </row>
    <row r="164" spans="1:135" x14ac:dyDescent="0.25">
      <c r="A164" s="83">
        <f t="shared" si="124"/>
        <v>162</v>
      </c>
      <c r="B164" s="76" t="s">
        <v>975</v>
      </c>
      <c r="C164" s="8" t="str">
        <f t="shared" si="134"/>
        <v>Writer  Convent Classic  Mrp 48 [Single line]-156 page</v>
      </c>
      <c r="D164" s="8" t="str">
        <f t="shared" si="135"/>
        <v>Writer  Convent Classic  Mrp 48 [Single line]-156 page</v>
      </c>
      <c r="E164" s="8" t="str">
        <f>VLOOKUP(AS164,DefaltMaster!$U$1:$AB$14,8,FALSE)</f>
        <v>*11103</v>
      </c>
      <c r="F164" s="8" t="str">
        <f>VLOOKUP(AX164,DefaltMaster!$H$1:$J$26,3,FALSE)</f>
        <v>*06016</v>
      </c>
      <c r="G164" s="110">
        <v>0</v>
      </c>
      <c r="H164" s="8">
        <v>0</v>
      </c>
      <c r="I164" s="8">
        <v>1162</v>
      </c>
      <c r="J164" s="8"/>
      <c r="K164" s="8" t="str">
        <f>VLOOKUP(AW164,DefaltMaster!$M$1:$N$60,2,FALSE)</f>
        <v>*05035</v>
      </c>
      <c r="L164" s="5" t="s">
        <v>522</v>
      </c>
      <c r="M164" s="8"/>
      <c r="N164" s="111" t="str">
        <f t="shared" si="136"/>
        <v>Writer  Convent Classic  Mrp 48 [Single line]-156 page</v>
      </c>
      <c r="O164" s="111" t="s">
        <v>33</v>
      </c>
      <c r="P164" s="8"/>
      <c r="Q164" s="8" t="s">
        <v>32</v>
      </c>
      <c r="R164" s="8" t="s">
        <v>32</v>
      </c>
      <c r="S164" s="8" t="s">
        <v>32</v>
      </c>
      <c r="T164" s="8" t="s">
        <v>32</v>
      </c>
      <c r="U164" s="8" t="s">
        <v>32</v>
      </c>
      <c r="V164" s="8" t="s">
        <v>32</v>
      </c>
      <c r="W164" s="8" t="s">
        <v>34</v>
      </c>
      <c r="X164" s="76" t="s">
        <v>577</v>
      </c>
      <c r="Y164" s="112" t="s">
        <v>578</v>
      </c>
      <c r="Z164" s="8" t="s">
        <v>32</v>
      </c>
      <c r="AA164" s="8" t="s">
        <v>32</v>
      </c>
      <c r="AB164" s="8" t="s">
        <v>35</v>
      </c>
      <c r="AC164" s="8" t="s">
        <v>35</v>
      </c>
      <c r="AD164" s="113" t="str">
        <f t="shared" si="137"/>
        <v>000162</v>
      </c>
      <c r="AE164" s="113"/>
      <c r="AF164" s="106" t="str">
        <f t="shared" si="138"/>
        <v>Rulling-Single line-[180 x 240]</v>
      </c>
      <c r="AG164" s="106" t="str">
        <f>VLOOKUP(AF164,UFG_Rulling!$C$1:$AD$38,28,FALSE)</f>
        <v>000209</v>
      </c>
      <c r="AH164" s="128" t="str">
        <f t="shared" si="125"/>
        <v>9.750</v>
      </c>
      <c r="AI164" s="114" t="str">
        <f t="shared" si="126"/>
        <v>Writer  Convent Classic  Mrp 48/65 [Title]</v>
      </c>
      <c r="AJ164" s="114" t="str">
        <f>VLOOKUP(AI164,UFG_Title!$C$1:$AD$49,28,FALSE)</f>
        <v>000241</v>
      </c>
      <c r="AK164" s="107" t="str">
        <f t="shared" si="127"/>
        <v>0.125</v>
      </c>
      <c r="AL164" s="122" t="str">
        <f t="shared" si="168"/>
        <v>Index-[180 x 240]</v>
      </c>
      <c r="AM164" s="122" t="str">
        <f>IF(AV164&lt;&gt;"",VLOOKUP(AL164,UFG_Index!$C$1:$AD$17,28,FALSE),"")</f>
        <v>000234</v>
      </c>
      <c r="AN164" s="123" t="str">
        <f t="shared" si="128"/>
        <v>0.250</v>
      </c>
      <c r="AO164" s="129" t="str">
        <f t="shared" si="129"/>
        <v>0.250</v>
      </c>
      <c r="AP164" s="13" t="s">
        <v>1191</v>
      </c>
      <c r="AQ164" s="13" t="s">
        <v>1241</v>
      </c>
      <c r="AR164" s="13">
        <v>1000</v>
      </c>
      <c r="AS164" s="21" t="s">
        <v>440</v>
      </c>
      <c r="AT164" s="13">
        <v>156</v>
      </c>
      <c r="AU164" s="13">
        <v>4</v>
      </c>
      <c r="AV164" s="13" t="s">
        <v>450</v>
      </c>
      <c r="AW164" s="22" t="s">
        <v>469</v>
      </c>
      <c r="AX164" s="22" t="s">
        <v>470</v>
      </c>
      <c r="AY164" s="13">
        <v>8</v>
      </c>
      <c r="AZ164" s="13">
        <v>40</v>
      </c>
      <c r="BA164" s="13" t="s">
        <v>1246</v>
      </c>
      <c r="BB164" s="21" t="s">
        <v>479</v>
      </c>
      <c r="BC164" s="13" t="s">
        <v>1245</v>
      </c>
      <c r="BD164" s="13">
        <v>260</v>
      </c>
      <c r="BE164" s="14" t="s">
        <v>492</v>
      </c>
      <c r="BF164" s="14">
        <v>8</v>
      </c>
      <c r="BG164" s="15">
        <f t="shared" si="169"/>
        <v>125</v>
      </c>
      <c r="BH164" s="23">
        <f t="shared" si="6"/>
        <v>2.2931999999999998E-2</v>
      </c>
      <c r="BI164" s="13" t="s">
        <v>481</v>
      </c>
      <c r="BJ164" s="139">
        <v>54</v>
      </c>
      <c r="BK164" s="138">
        <v>96</v>
      </c>
      <c r="BL164" s="13">
        <v>36.5</v>
      </c>
      <c r="BM164" s="21">
        <v>16</v>
      </c>
      <c r="BN164" s="16">
        <f t="shared" si="7"/>
        <v>9.75</v>
      </c>
      <c r="BO164" s="16">
        <f t="shared" si="8"/>
        <v>0.18448559999999997</v>
      </c>
      <c r="BP164" s="17">
        <f t="shared" si="28"/>
        <v>10000</v>
      </c>
      <c r="BQ164" s="13" t="str">
        <f>VLOOKUP($AP164,[1]Item!$AL$2:$BX$192,BQ$1,FALSE)</f>
        <v>Writer  Convent Classic  Mrp 48/65</v>
      </c>
      <c r="BR164" s="8" t="str">
        <f t="shared" si="139"/>
        <v>96.00X36.50</v>
      </c>
      <c r="BS164" s="8" t="str">
        <f t="shared" si="140"/>
        <v>Rulling-Single line-[180 x 240]</v>
      </c>
      <c r="BT164" s="8" t="str">
        <f t="shared" si="141"/>
        <v>Index-[180 x 240]</v>
      </c>
      <c r="BU164" s="76" t="s">
        <v>975</v>
      </c>
      <c r="BV164" s="109">
        <f t="shared" si="142"/>
        <v>0.25</v>
      </c>
      <c r="BW164" s="115" t="str">
        <f t="shared" si="130"/>
        <v>Proprint-54gsm-37.80in-(96.00cm)-Reel-Premium</v>
      </c>
      <c r="BX164" s="115" t="str">
        <f t="shared" si="131"/>
        <v>Proprint-54gsm-37.80in-(96.00cm)-Reel-Premium</v>
      </c>
      <c r="BY164" s="8" t="s">
        <v>541</v>
      </c>
      <c r="BZ164" s="8" t="s">
        <v>540</v>
      </c>
      <c r="CA164" s="115">
        <f t="shared" si="143"/>
        <v>36.5</v>
      </c>
      <c r="CB164" s="115">
        <f t="shared" si="144"/>
        <v>96</v>
      </c>
      <c r="CC164" s="115">
        <f t="shared" si="145"/>
        <v>14.37</v>
      </c>
      <c r="CD164" s="115">
        <f t="shared" si="146"/>
        <v>37.799999999999997</v>
      </c>
      <c r="CE164" s="5" t="s">
        <v>83</v>
      </c>
      <c r="CF164" s="8">
        <f t="shared" si="147"/>
        <v>54</v>
      </c>
      <c r="CG164" s="98" t="str">
        <f t="shared" si="148"/>
        <v>Proprint</v>
      </c>
      <c r="CH164" s="99" t="str">
        <f>VLOOKUP(CG164,PaperMaster!$AA$1:$AB$10,2,FALSE)</f>
        <v>Premium</v>
      </c>
      <c r="CI164" s="115">
        <f t="shared" si="132"/>
        <v>9.4619999999999997</v>
      </c>
      <c r="CJ164" s="115">
        <f t="shared" si="133"/>
        <v>5</v>
      </c>
      <c r="CK164" s="99">
        <v>70</v>
      </c>
      <c r="CL164" s="115" t="s">
        <v>76</v>
      </c>
      <c r="CM164" s="115">
        <v>1.35</v>
      </c>
      <c r="CN164" s="99" t="s">
        <v>576</v>
      </c>
      <c r="CO164" s="116" t="s">
        <v>577</v>
      </c>
      <c r="CP164" s="117" t="s">
        <v>578</v>
      </c>
      <c r="CQ164" s="99" t="s">
        <v>32</v>
      </c>
      <c r="CR164" s="99" t="s">
        <v>32</v>
      </c>
      <c r="CS164" s="99" t="s">
        <v>35</v>
      </c>
      <c r="CT164" s="99" t="s">
        <v>35</v>
      </c>
      <c r="CU164" s="8" t="s">
        <v>73</v>
      </c>
      <c r="CV164" s="8"/>
      <c r="CW164" s="8"/>
      <c r="CX164" s="8" t="str">
        <f t="shared" si="149"/>
        <v>*11103</v>
      </c>
      <c r="CY164" s="8" t="str">
        <f t="shared" si="150"/>
        <v>*06016</v>
      </c>
      <c r="CZ164" s="8" t="str">
        <f>VLOOKUP(BW164,PaperMaster!$AD$2:$BB$200,25,FALSE)</f>
        <v>*00031</v>
      </c>
      <c r="DA164" s="31" t="str">
        <f t="shared" si="151"/>
        <v>*00031</v>
      </c>
      <c r="DB164" s="31" t="str">
        <f t="shared" si="152"/>
        <v>*00006</v>
      </c>
      <c r="DC164" s="119" t="str">
        <f>VLOOKUP(AI164,UFG_Title!$C$3:$AD$49,28,FALSE)</f>
        <v>000241</v>
      </c>
      <c r="DD164" s="119"/>
      <c r="DE164" s="115" t="str">
        <f t="shared" si="153"/>
        <v>Board-260gsm-37.80X28.94in²-(96.00X73.50cm²)-18.35kg-WB</v>
      </c>
      <c r="DF164" s="115" t="str">
        <f t="shared" si="154"/>
        <v>Board-260gsm-37.80X28.94in²-(96.00X73.50cm²)-18.35kg-WB</v>
      </c>
      <c r="DG164" s="8" t="s">
        <v>1128</v>
      </c>
      <c r="DH164" s="8" t="str">
        <f t="shared" si="155"/>
        <v>B</v>
      </c>
      <c r="DI164" s="115">
        <f t="shared" si="156"/>
        <v>96</v>
      </c>
      <c r="DJ164" s="115">
        <f t="shared" si="157"/>
        <v>73.5</v>
      </c>
      <c r="DK164" s="115">
        <f t="shared" si="158"/>
        <v>37.799999999999997</v>
      </c>
      <c r="DL164" s="115">
        <f t="shared" si="159"/>
        <v>28.94</v>
      </c>
      <c r="DM164" s="5" t="s">
        <v>58</v>
      </c>
      <c r="DN164" s="8">
        <f t="shared" si="160"/>
        <v>260</v>
      </c>
      <c r="DO164" s="134" t="str">
        <f t="shared" si="161"/>
        <v>Board</v>
      </c>
      <c r="DP164" s="99" t="str">
        <f t="shared" si="162"/>
        <v>WB</v>
      </c>
      <c r="DQ164" s="115">
        <f t="shared" si="163"/>
        <v>18.350000000000001</v>
      </c>
      <c r="DR164" s="115">
        <f t="shared" si="164"/>
        <v>3</v>
      </c>
      <c r="DS164" s="99">
        <v>70</v>
      </c>
      <c r="DT164" s="115" t="s">
        <v>76</v>
      </c>
      <c r="DU164" s="115">
        <v>1.35</v>
      </c>
      <c r="DV164" s="99" t="s">
        <v>576</v>
      </c>
      <c r="DW164" s="116" t="s">
        <v>577</v>
      </c>
      <c r="DX164" s="117" t="s">
        <v>578</v>
      </c>
      <c r="DY164" s="99" t="s">
        <v>32</v>
      </c>
      <c r="DZ164" s="99" t="s">
        <v>32</v>
      </c>
      <c r="EA164" s="99" t="s">
        <v>35</v>
      </c>
      <c r="EB164" s="99" t="s">
        <v>35</v>
      </c>
      <c r="EC164" t="str">
        <f>VLOOKUP(DE164,PaperMaster!$BH$3:$CF$30,25,FALSE)</f>
        <v>*00006</v>
      </c>
      <c r="ED164" s="13" t="str">
        <f>VLOOKUP($AP164,[1]Item!$AL$2:$BX$192,ED$1,FALSE)</f>
        <v>Classic</v>
      </c>
      <c r="EE164">
        <f t="shared" si="165"/>
        <v>54</v>
      </c>
    </row>
    <row r="165" spans="1:135" x14ac:dyDescent="0.25">
      <c r="A165" s="83">
        <f t="shared" si="124"/>
        <v>163</v>
      </c>
      <c r="B165" s="76" t="s">
        <v>976</v>
      </c>
      <c r="C165" s="8" t="str">
        <f t="shared" si="134"/>
        <v>Writer  Convent Classic  Mrp 48 [English]-156 page</v>
      </c>
      <c r="D165" s="8" t="str">
        <f t="shared" si="135"/>
        <v>Writer  Convent Classic  Mrp 48 [English]-156 page</v>
      </c>
      <c r="E165" s="8" t="str">
        <f>VLOOKUP(AS165,DefaltMaster!$U$1:$AB$14,8,FALSE)</f>
        <v>*11103</v>
      </c>
      <c r="F165" s="8" t="str">
        <f>VLOOKUP(AX165,DefaltMaster!$H$1:$J$26,3,FALSE)</f>
        <v>*06016</v>
      </c>
      <c r="G165" s="110">
        <v>0</v>
      </c>
      <c r="H165" s="8">
        <v>0</v>
      </c>
      <c r="I165" s="8">
        <v>1163</v>
      </c>
      <c r="J165" s="8"/>
      <c r="K165" s="8" t="str">
        <f>VLOOKUP(AW165,DefaltMaster!$M$1:$N$60,2,FALSE)</f>
        <v>*05029</v>
      </c>
      <c r="L165" s="5" t="s">
        <v>522</v>
      </c>
      <c r="M165" s="8"/>
      <c r="N165" s="111" t="str">
        <f t="shared" si="136"/>
        <v>Writer  Convent Classic  Mrp 48 [English]-156 page</v>
      </c>
      <c r="O165" s="111" t="s">
        <v>33</v>
      </c>
      <c r="P165" s="8"/>
      <c r="Q165" s="8" t="s">
        <v>32</v>
      </c>
      <c r="R165" s="8" t="s">
        <v>32</v>
      </c>
      <c r="S165" s="8" t="s">
        <v>32</v>
      </c>
      <c r="T165" s="8" t="s">
        <v>32</v>
      </c>
      <c r="U165" s="8" t="s">
        <v>32</v>
      </c>
      <c r="V165" s="8" t="s">
        <v>32</v>
      </c>
      <c r="W165" s="8" t="s">
        <v>34</v>
      </c>
      <c r="X165" s="76" t="s">
        <v>577</v>
      </c>
      <c r="Y165" s="112" t="s">
        <v>578</v>
      </c>
      <c r="Z165" s="8" t="s">
        <v>32</v>
      </c>
      <c r="AA165" s="8" t="s">
        <v>32</v>
      </c>
      <c r="AB165" s="8" t="s">
        <v>35</v>
      </c>
      <c r="AC165" s="8" t="s">
        <v>35</v>
      </c>
      <c r="AD165" s="113" t="str">
        <f t="shared" si="137"/>
        <v>000163</v>
      </c>
      <c r="AE165" s="113"/>
      <c r="AF165" s="106" t="str">
        <f t="shared" si="138"/>
        <v>Rulling-English-[180 x 240]</v>
      </c>
      <c r="AG165" s="106" t="str">
        <f>VLOOKUP(AF165,UFG_Rulling!$C$1:$AD$38,28,FALSE)</f>
        <v>000195</v>
      </c>
      <c r="AH165" s="128" t="str">
        <f t="shared" si="125"/>
        <v>9.750</v>
      </c>
      <c r="AI165" s="114" t="str">
        <f t="shared" si="126"/>
        <v>Writer  Convent Classic  Mrp 48/65 [Title]</v>
      </c>
      <c r="AJ165" s="114" t="str">
        <f>VLOOKUP(AI165,UFG_Title!$C$1:$AD$49,28,FALSE)</f>
        <v>000241</v>
      </c>
      <c r="AK165" s="107" t="str">
        <f t="shared" si="127"/>
        <v>0.125</v>
      </c>
      <c r="AL165" s="122" t="str">
        <f t="shared" si="168"/>
        <v>Index-[180 x 240]</v>
      </c>
      <c r="AM165" s="122" t="str">
        <f>IF(AV165&lt;&gt;"",VLOOKUP(AL165,UFG_Index!$C$1:$AD$17,28,FALSE),"")</f>
        <v>000234</v>
      </c>
      <c r="AN165" s="123" t="str">
        <f t="shared" si="128"/>
        <v>0.250</v>
      </c>
      <c r="AO165" s="129" t="str">
        <f t="shared" si="129"/>
        <v>0.250</v>
      </c>
      <c r="AP165" s="13" t="s">
        <v>1191</v>
      </c>
      <c r="AQ165" s="13" t="s">
        <v>1241</v>
      </c>
      <c r="AR165" s="13">
        <v>1000</v>
      </c>
      <c r="AS165" s="21" t="s">
        <v>440</v>
      </c>
      <c r="AT165" s="13">
        <v>156</v>
      </c>
      <c r="AU165" s="13">
        <v>4</v>
      </c>
      <c r="AV165" s="13" t="s">
        <v>450</v>
      </c>
      <c r="AW165" s="22" t="s">
        <v>493</v>
      </c>
      <c r="AX165" s="22" t="s">
        <v>470</v>
      </c>
      <c r="AY165" s="13">
        <v>8</v>
      </c>
      <c r="AZ165" s="13">
        <v>40</v>
      </c>
      <c r="BA165" s="13" t="s">
        <v>1246</v>
      </c>
      <c r="BB165" s="21" t="s">
        <v>479</v>
      </c>
      <c r="BC165" s="13" t="s">
        <v>1245</v>
      </c>
      <c r="BD165" s="13">
        <v>260</v>
      </c>
      <c r="BE165" s="14" t="s">
        <v>492</v>
      </c>
      <c r="BF165" s="14">
        <v>8</v>
      </c>
      <c r="BG165" s="15">
        <f t="shared" si="169"/>
        <v>125</v>
      </c>
      <c r="BH165" s="23">
        <f t="shared" si="6"/>
        <v>2.2931999999999998E-2</v>
      </c>
      <c r="BI165" s="13" t="s">
        <v>481</v>
      </c>
      <c r="BJ165" s="139">
        <v>54</v>
      </c>
      <c r="BK165" s="138">
        <v>96</v>
      </c>
      <c r="BL165" s="13">
        <v>36.5</v>
      </c>
      <c r="BM165" s="21">
        <v>16</v>
      </c>
      <c r="BN165" s="16">
        <f t="shared" si="7"/>
        <v>9.75</v>
      </c>
      <c r="BO165" s="16">
        <f t="shared" si="8"/>
        <v>0.18448559999999997</v>
      </c>
      <c r="BP165" s="17">
        <f t="shared" si="28"/>
        <v>10000</v>
      </c>
      <c r="BQ165" s="13" t="str">
        <f>VLOOKUP($AP165,[1]Item!$AL$2:$BX$192,BQ$1,FALSE)</f>
        <v>Writer  Convent Classic  Mrp 48/65</v>
      </c>
      <c r="BR165" s="8" t="str">
        <f t="shared" si="139"/>
        <v>96.00X36.50</v>
      </c>
      <c r="BS165" s="8" t="str">
        <f t="shared" si="140"/>
        <v>Rulling-English-[180 x 240]</v>
      </c>
      <c r="BT165" s="8" t="str">
        <f t="shared" si="141"/>
        <v>Index-[180 x 240]</v>
      </c>
      <c r="BU165" s="76" t="s">
        <v>976</v>
      </c>
      <c r="BV165" s="109">
        <f t="shared" si="142"/>
        <v>0.25</v>
      </c>
      <c r="BW165" s="115" t="str">
        <f t="shared" si="130"/>
        <v>Proprint-54gsm-37.80in-(96.00cm)-Reel-Premium</v>
      </c>
      <c r="BX165" s="115" t="str">
        <f t="shared" si="131"/>
        <v>Proprint-54gsm-37.80in-(96.00cm)-Reel-Premium</v>
      </c>
      <c r="BY165" s="8" t="s">
        <v>541</v>
      </c>
      <c r="BZ165" s="8" t="s">
        <v>540</v>
      </c>
      <c r="CA165" s="115">
        <f t="shared" si="143"/>
        <v>36.5</v>
      </c>
      <c r="CB165" s="115">
        <f t="shared" si="144"/>
        <v>96</v>
      </c>
      <c r="CC165" s="115">
        <f t="shared" si="145"/>
        <v>14.37</v>
      </c>
      <c r="CD165" s="115">
        <f t="shared" si="146"/>
        <v>37.799999999999997</v>
      </c>
      <c r="CE165" s="5" t="s">
        <v>83</v>
      </c>
      <c r="CF165" s="8">
        <f t="shared" si="147"/>
        <v>54</v>
      </c>
      <c r="CG165" s="98" t="str">
        <f t="shared" si="148"/>
        <v>Proprint</v>
      </c>
      <c r="CH165" s="99" t="str">
        <f>VLOOKUP(CG165,PaperMaster!$AA$1:$AB$10,2,FALSE)</f>
        <v>Premium</v>
      </c>
      <c r="CI165" s="115">
        <f t="shared" si="132"/>
        <v>9.4619999999999997</v>
      </c>
      <c r="CJ165" s="115">
        <f t="shared" si="133"/>
        <v>5</v>
      </c>
      <c r="CK165" s="99">
        <v>70</v>
      </c>
      <c r="CL165" s="115" t="s">
        <v>76</v>
      </c>
      <c r="CM165" s="115">
        <v>1.35</v>
      </c>
      <c r="CN165" s="99" t="s">
        <v>576</v>
      </c>
      <c r="CO165" s="116" t="s">
        <v>577</v>
      </c>
      <c r="CP165" s="117" t="s">
        <v>578</v>
      </c>
      <c r="CQ165" s="99" t="s">
        <v>32</v>
      </c>
      <c r="CR165" s="99" t="s">
        <v>32</v>
      </c>
      <c r="CS165" s="99" t="s">
        <v>35</v>
      </c>
      <c r="CT165" s="99" t="s">
        <v>35</v>
      </c>
      <c r="CU165" s="8" t="s">
        <v>73</v>
      </c>
      <c r="CV165" s="8"/>
      <c r="CW165" s="8"/>
      <c r="CX165" s="8" t="str">
        <f t="shared" si="149"/>
        <v>*11103</v>
      </c>
      <c r="CY165" s="8" t="str">
        <f t="shared" si="150"/>
        <v>*06016</v>
      </c>
      <c r="CZ165" s="8" t="str">
        <f>VLOOKUP(BW165,PaperMaster!$AD$2:$BB$200,25,FALSE)</f>
        <v>*00031</v>
      </c>
      <c r="DA165" s="31" t="str">
        <f t="shared" si="151"/>
        <v>*00031</v>
      </c>
      <c r="DB165" s="31" t="str">
        <f t="shared" si="152"/>
        <v>*00006</v>
      </c>
      <c r="DC165" s="119" t="str">
        <f>VLOOKUP(AI165,UFG_Title!$C$3:$AD$49,28,FALSE)</f>
        <v>000241</v>
      </c>
      <c r="DD165" s="119"/>
      <c r="DE165" s="115" t="str">
        <f t="shared" si="153"/>
        <v>Board-260gsm-37.80X28.94in²-(96.00X73.50cm²)-18.35kg-WB</v>
      </c>
      <c r="DF165" s="115" t="str">
        <f t="shared" si="154"/>
        <v>Board-260gsm-37.80X28.94in²-(96.00X73.50cm²)-18.35kg-WB</v>
      </c>
      <c r="DG165" s="8" t="s">
        <v>1128</v>
      </c>
      <c r="DH165" s="8" t="str">
        <f t="shared" si="155"/>
        <v>B</v>
      </c>
      <c r="DI165" s="115">
        <f t="shared" si="156"/>
        <v>96</v>
      </c>
      <c r="DJ165" s="115">
        <f t="shared" si="157"/>
        <v>73.5</v>
      </c>
      <c r="DK165" s="115">
        <f t="shared" si="158"/>
        <v>37.799999999999997</v>
      </c>
      <c r="DL165" s="115">
        <f t="shared" si="159"/>
        <v>28.94</v>
      </c>
      <c r="DM165" s="5" t="s">
        <v>58</v>
      </c>
      <c r="DN165" s="8">
        <f t="shared" si="160"/>
        <v>260</v>
      </c>
      <c r="DO165" s="134" t="str">
        <f t="shared" si="161"/>
        <v>Board</v>
      </c>
      <c r="DP165" s="99" t="str">
        <f t="shared" si="162"/>
        <v>WB</v>
      </c>
      <c r="DQ165" s="115">
        <f t="shared" si="163"/>
        <v>18.350000000000001</v>
      </c>
      <c r="DR165" s="115">
        <f t="shared" si="164"/>
        <v>3</v>
      </c>
      <c r="DS165" s="99">
        <v>70</v>
      </c>
      <c r="DT165" s="115" t="s">
        <v>76</v>
      </c>
      <c r="DU165" s="115">
        <v>1.35</v>
      </c>
      <c r="DV165" s="99" t="s">
        <v>576</v>
      </c>
      <c r="DW165" s="116" t="s">
        <v>577</v>
      </c>
      <c r="DX165" s="117" t="s">
        <v>578</v>
      </c>
      <c r="DY165" s="99" t="s">
        <v>32</v>
      </c>
      <c r="DZ165" s="99" t="s">
        <v>32</v>
      </c>
      <c r="EA165" s="99" t="s">
        <v>35</v>
      </c>
      <c r="EB165" s="99" t="s">
        <v>35</v>
      </c>
      <c r="EC165" t="str">
        <f>VLOOKUP(DE165,PaperMaster!$BH$3:$CF$30,25,FALSE)</f>
        <v>*00006</v>
      </c>
      <c r="ED165" s="13" t="str">
        <f>VLOOKUP($AP165,[1]Item!$AL$2:$BX$192,ED$1,FALSE)</f>
        <v>Classic</v>
      </c>
      <c r="EE165">
        <f t="shared" si="165"/>
        <v>50</v>
      </c>
    </row>
    <row r="166" spans="1:135" x14ac:dyDescent="0.25">
      <c r="A166" s="83">
        <f t="shared" si="124"/>
        <v>164</v>
      </c>
      <c r="B166" s="76" t="s">
        <v>977</v>
      </c>
      <c r="C166" s="8" t="str">
        <f t="shared" si="134"/>
        <v>Writer  Convent Classic  Mrp 48 [10 mm Squire (small)]</v>
      </c>
      <c r="D166" s="8" t="str">
        <f t="shared" si="135"/>
        <v>Writer  Convent Classic  Mrp 48 [10 mm Squire (small)]</v>
      </c>
      <c r="E166" s="8" t="str">
        <f>VLOOKUP(AS166,DefaltMaster!$U$1:$AB$14,8,FALSE)</f>
        <v>*11103</v>
      </c>
      <c r="F166" s="8" t="str">
        <f>VLOOKUP(AX166,DefaltMaster!$H$1:$J$26,3,FALSE)</f>
        <v>*06016</v>
      </c>
      <c r="G166" s="110">
        <v>0</v>
      </c>
      <c r="H166" s="8">
        <v>0</v>
      </c>
      <c r="I166" s="8">
        <v>1164</v>
      </c>
      <c r="J166" s="8"/>
      <c r="K166" s="8" t="str">
        <f>VLOOKUP(AW166,DefaltMaster!$M$1:$N$60,2,FALSE)</f>
        <v>*05044</v>
      </c>
      <c r="L166" s="5" t="s">
        <v>522</v>
      </c>
      <c r="M166" s="8"/>
      <c r="N166" s="111" t="str">
        <f t="shared" ref="N166:N168" si="170">AP166&amp;" ["&amp;AW166&amp;"]"</f>
        <v>Writer  Convent Classic  Mrp 48 [10 mm Squire (small)]</v>
      </c>
      <c r="O166" s="111" t="s">
        <v>33</v>
      </c>
      <c r="P166" s="8"/>
      <c r="Q166" s="8" t="s">
        <v>32</v>
      </c>
      <c r="R166" s="8" t="s">
        <v>32</v>
      </c>
      <c r="S166" s="8" t="s">
        <v>32</v>
      </c>
      <c r="T166" s="8" t="s">
        <v>32</v>
      </c>
      <c r="U166" s="8" t="s">
        <v>32</v>
      </c>
      <c r="V166" s="8" t="s">
        <v>32</v>
      </c>
      <c r="W166" s="8" t="s">
        <v>34</v>
      </c>
      <c r="X166" s="76" t="s">
        <v>577</v>
      </c>
      <c r="Y166" s="112" t="s">
        <v>578</v>
      </c>
      <c r="Z166" s="8" t="s">
        <v>32</v>
      </c>
      <c r="AA166" s="8" t="s">
        <v>32</v>
      </c>
      <c r="AB166" s="8" t="s">
        <v>35</v>
      </c>
      <c r="AC166" s="8" t="s">
        <v>35</v>
      </c>
      <c r="AD166" s="113" t="str">
        <f t="shared" si="137"/>
        <v>000164</v>
      </c>
      <c r="AE166" s="113"/>
      <c r="AF166" s="106" t="str">
        <f t="shared" si="138"/>
        <v>Rulling-10 mm Squire (small)-[180 x 240]</v>
      </c>
      <c r="AG166" s="106" t="str">
        <f>VLOOKUP(AF166,UFG_Rulling!$C$1:$AD$38,28,FALSE)</f>
        <v>000217</v>
      </c>
      <c r="AH166" s="128" t="str">
        <f t="shared" si="125"/>
        <v>9.750</v>
      </c>
      <c r="AI166" s="114" t="str">
        <f t="shared" si="126"/>
        <v>Writer  Convent Classic  Mrp 48/65 [Title]</v>
      </c>
      <c r="AJ166" s="114" t="str">
        <f>VLOOKUP(AI166,UFG_Title!$C$1:$AD$49,28,FALSE)</f>
        <v>000241</v>
      </c>
      <c r="AK166" s="107" t="str">
        <f t="shared" si="127"/>
        <v>0.125</v>
      </c>
      <c r="AL166" s="122" t="str">
        <f t="shared" si="168"/>
        <v>Index-[180 x 240]</v>
      </c>
      <c r="AM166" s="122" t="str">
        <f>IF(AV166&lt;&gt;"",VLOOKUP(AL166,UFG_Index!$C$1:$AD$17,28,FALSE),"")</f>
        <v>000234</v>
      </c>
      <c r="AN166" s="123" t="str">
        <f t="shared" si="128"/>
        <v>0.250</v>
      </c>
      <c r="AO166" s="129" t="str">
        <f t="shared" si="129"/>
        <v>0.250</v>
      </c>
      <c r="AP166" s="13" t="s">
        <v>1191</v>
      </c>
      <c r="AQ166" s="13" t="s">
        <v>1241</v>
      </c>
      <c r="AR166" s="13">
        <v>1000</v>
      </c>
      <c r="AS166" s="21" t="s">
        <v>440</v>
      </c>
      <c r="AT166" s="13">
        <v>156</v>
      </c>
      <c r="AU166" s="13">
        <v>4</v>
      </c>
      <c r="AV166" s="13" t="s">
        <v>450</v>
      </c>
      <c r="AW166" s="22" t="s">
        <v>1197</v>
      </c>
      <c r="AX166" s="22" t="s">
        <v>470</v>
      </c>
      <c r="AY166" s="13">
        <v>8</v>
      </c>
      <c r="AZ166" s="13">
        <v>40</v>
      </c>
      <c r="BA166" s="13" t="s">
        <v>1246</v>
      </c>
      <c r="BB166" s="21" t="s">
        <v>479</v>
      </c>
      <c r="BC166" s="13" t="s">
        <v>1245</v>
      </c>
      <c r="BD166" s="13">
        <v>260</v>
      </c>
      <c r="BE166" s="14" t="s">
        <v>492</v>
      </c>
      <c r="BF166" s="14">
        <v>8</v>
      </c>
      <c r="BG166" s="15">
        <f t="shared" si="169"/>
        <v>125</v>
      </c>
      <c r="BH166" s="23">
        <f t="shared" si="6"/>
        <v>2.2931999999999998E-2</v>
      </c>
      <c r="BI166" s="13" t="s">
        <v>481</v>
      </c>
      <c r="BJ166" s="139">
        <v>54</v>
      </c>
      <c r="BK166" s="138">
        <v>96</v>
      </c>
      <c r="BL166" s="13">
        <v>36.5</v>
      </c>
      <c r="BM166" s="21">
        <v>16</v>
      </c>
      <c r="BN166" s="16">
        <f t="shared" si="7"/>
        <v>9.75</v>
      </c>
      <c r="BO166" s="16">
        <f t="shared" si="8"/>
        <v>0.18448559999999997</v>
      </c>
      <c r="BP166" s="17">
        <f t="shared" si="28"/>
        <v>10000</v>
      </c>
      <c r="BQ166" s="13" t="str">
        <f>VLOOKUP($AP166,[1]Item!$AL$2:$BX$192,BQ$1,FALSE)</f>
        <v>Writer  Convent Classic  Mrp 48/65</v>
      </c>
      <c r="BR166" s="8" t="str">
        <f t="shared" si="139"/>
        <v>96.00X36.50</v>
      </c>
      <c r="BS166" s="8" t="str">
        <f t="shared" si="140"/>
        <v>Rulling-10 mm Squire (small)-[180 x 240]</v>
      </c>
      <c r="BT166" s="8" t="str">
        <f t="shared" si="141"/>
        <v>Index-[180 x 240]</v>
      </c>
      <c r="BU166" s="76" t="s">
        <v>977</v>
      </c>
      <c r="BV166" s="109">
        <f t="shared" si="142"/>
        <v>0.25</v>
      </c>
      <c r="BW166" s="115" t="str">
        <f t="shared" si="130"/>
        <v>Proprint-54gsm-37.80in-(96.00cm)-Reel-Premium</v>
      </c>
      <c r="BX166" s="115" t="str">
        <f t="shared" si="131"/>
        <v>Proprint-54gsm-37.80in-(96.00cm)-Reel-Premium</v>
      </c>
      <c r="BY166" s="8" t="s">
        <v>541</v>
      </c>
      <c r="BZ166" s="8" t="s">
        <v>540</v>
      </c>
      <c r="CA166" s="115">
        <f t="shared" si="143"/>
        <v>36.5</v>
      </c>
      <c r="CB166" s="115">
        <f t="shared" si="144"/>
        <v>96</v>
      </c>
      <c r="CC166" s="115">
        <f t="shared" si="145"/>
        <v>14.37</v>
      </c>
      <c r="CD166" s="115">
        <f t="shared" si="146"/>
        <v>37.799999999999997</v>
      </c>
      <c r="CE166" s="5" t="s">
        <v>83</v>
      </c>
      <c r="CF166" s="8">
        <f t="shared" si="147"/>
        <v>54</v>
      </c>
      <c r="CG166" s="98" t="str">
        <f t="shared" si="148"/>
        <v>Proprint</v>
      </c>
      <c r="CH166" s="99" t="str">
        <f>VLOOKUP(CG166,PaperMaster!$AA$1:$AB$10,2,FALSE)</f>
        <v>Premium</v>
      </c>
      <c r="CI166" s="115">
        <f t="shared" si="132"/>
        <v>9.4619999999999997</v>
      </c>
      <c r="CJ166" s="115">
        <f t="shared" si="133"/>
        <v>5</v>
      </c>
      <c r="CK166" s="99">
        <v>70</v>
      </c>
      <c r="CL166" s="115" t="s">
        <v>76</v>
      </c>
      <c r="CM166" s="115">
        <v>1.35</v>
      </c>
      <c r="CN166" s="99" t="s">
        <v>576</v>
      </c>
      <c r="CO166" s="116" t="s">
        <v>577</v>
      </c>
      <c r="CP166" s="117" t="s">
        <v>578</v>
      </c>
      <c r="CQ166" s="99" t="s">
        <v>32</v>
      </c>
      <c r="CR166" s="99" t="s">
        <v>32</v>
      </c>
      <c r="CS166" s="99" t="s">
        <v>35</v>
      </c>
      <c r="CT166" s="99" t="s">
        <v>35</v>
      </c>
      <c r="CU166" s="8" t="s">
        <v>73</v>
      </c>
      <c r="CV166" s="8"/>
      <c r="CW166" s="8"/>
      <c r="CX166" s="8" t="str">
        <f t="shared" si="149"/>
        <v>*11103</v>
      </c>
      <c r="CY166" s="8" t="str">
        <f t="shared" si="150"/>
        <v>*06016</v>
      </c>
      <c r="CZ166" s="8" t="str">
        <f>VLOOKUP(BW166,PaperMaster!$AD$2:$BB$200,25,FALSE)</f>
        <v>*00031</v>
      </c>
      <c r="DA166" s="31" t="str">
        <f t="shared" si="151"/>
        <v>*00031</v>
      </c>
      <c r="DB166" s="31" t="str">
        <f t="shared" si="152"/>
        <v>*00006</v>
      </c>
      <c r="DC166" s="119" t="str">
        <f>VLOOKUP(AI166,UFG_Title!$C$3:$AD$49,28,FALSE)</f>
        <v>000241</v>
      </c>
      <c r="DD166" s="119"/>
      <c r="DE166" s="115" t="str">
        <f t="shared" si="153"/>
        <v>Board-260gsm-37.80X28.94in²-(96.00X73.50cm²)-18.35kg-WB</v>
      </c>
      <c r="DF166" s="115" t="str">
        <f t="shared" si="154"/>
        <v>Board-260gsm-37.80X28.94in²-(96.00X73.50cm²)-18.35kg-WB</v>
      </c>
      <c r="DG166" s="8" t="s">
        <v>1128</v>
      </c>
      <c r="DH166" s="8" t="str">
        <f t="shared" si="155"/>
        <v>B</v>
      </c>
      <c r="DI166" s="115">
        <f t="shared" si="156"/>
        <v>96</v>
      </c>
      <c r="DJ166" s="115">
        <f t="shared" si="157"/>
        <v>73.5</v>
      </c>
      <c r="DK166" s="115">
        <f t="shared" si="158"/>
        <v>37.799999999999997</v>
      </c>
      <c r="DL166" s="115">
        <f t="shared" si="159"/>
        <v>28.94</v>
      </c>
      <c r="DM166" s="5" t="s">
        <v>58</v>
      </c>
      <c r="DN166" s="8">
        <f t="shared" si="160"/>
        <v>260</v>
      </c>
      <c r="DO166" s="134" t="str">
        <f t="shared" si="161"/>
        <v>Board</v>
      </c>
      <c r="DP166" s="99" t="str">
        <f t="shared" si="162"/>
        <v>WB</v>
      </c>
      <c r="DQ166" s="115">
        <f t="shared" si="163"/>
        <v>18.350000000000001</v>
      </c>
      <c r="DR166" s="115">
        <f t="shared" si="164"/>
        <v>3</v>
      </c>
      <c r="DS166" s="99">
        <v>70</v>
      </c>
      <c r="DT166" s="115" t="s">
        <v>76</v>
      </c>
      <c r="DU166" s="115">
        <v>1.35</v>
      </c>
      <c r="DV166" s="99" t="s">
        <v>576</v>
      </c>
      <c r="DW166" s="116" t="s">
        <v>577</v>
      </c>
      <c r="DX166" s="117" t="s">
        <v>578</v>
      </c>
      <c r="DY166" s="99" t="s">
        <v>32</v>
      </c>
      <c r="DZ166" s="99" t="s">
        <v>32</v>
      </c>
      <c r="EA166" s="99" t="s">
        <v>35</v>
      </c>
      <c r="EB166" s="99" t="s">
        <v>35</v>
      </c>
      <c r="EC166" t="str">
        <f>VLOOKUP(DE166,PaperMaster!$BH$3:$CF$30,25,FALSE)</f>
        <v>*00006</v>
      </c>
      <c r="ED166" s="13" t="str">
        <f>VLOOKUP($AP166,[1]Item!$AL$2:$BX$192,ED$1,FALSE)</f>
        <v>Classic</v>
      </c>
      <c r="EE166">
        <f t="shared" si="165"/>
        <v>54</v>
      </c>
    </row>
    <row r="167" spans="1:135" x14ac:dyDescent="0.25">
      <c r="A167" s="83">
        <f t="shared" si="124"/>
        <v>165</v>
      </c>
      <c r="B167" s="76" t="s">
        <v>978</v>
      </c>
      <c r="C167" s="8" t="str">
        <f t="shared" si="134"/>
        <v>Writer  Convent Classic  Mrp 48 [12 mm Squire ( Medium)]</v>
      </c>
      <c r="D167" s="8" t="str">
        <f t="shared" si="135"/>
        <v>Writer  Convent Classic  Mrp 48 [12 mm Squire ( Medium)]</v>
      </c>
      <c r="E167" s="8" t="str">
        <f>VLOOKUP(AS167,DefaltMaster!$U$1:$AB$14,8,FALSE)</f>
        <v>*11103</v>
      </c>
      <c r="F167" s="8" t="str">
        <f>VLOOKUP(AX167,DefaltMaster!$H$1:$J$26,3,FALSE)</f>
        <v>*06016</v>
      </c>
      <c r="G167" s="110">
        <v>0</v>
      </c>
      <c r="H167" s="8">
        <v>0</v>
      </c>
      <c r="I167" s="8">
        <v>1165</v>
      </c>
      <c r="J167" s="8"/>
      <c r="K167" s="8" t="str">
        <f>VLOOKUP(AW167,DefaltMaster!$M$1:$N$60,2,FALSE)</f>
        <v>*05045</v>
      </c>
      <c r="L167" s="5" t="s">
        <v>522</v>
      </c>
      <c r="M167" s="8"/>
      <c r="N167" s="111" t="str">
        <f t="shared" si="170"/>
        <v>Writer  Convent Classic  Mrp 48 [12 mm Squire ( Medium)]</v>
      </c>
      <c r="O167" s="111" t="s">
        <v>33</v>
      </c>
      <c r="P167" s="8"/>
      <c r="Q167" s="8" t="s">
        <v>32</v>
      </c>
      <c r="R167" s="8" t="s">
        <v>32</v>
      </c>
      <c r="S167" s="8" t="s">
        <v>32</v>
      </c>
      <c r="T167" s="8" t="s">
        <v>32</v>
      </c>
      <c r="U167" s="8" t="s">
        <v>32</v>
      </c>
      <c r="V167" s="8" t="s">
        <v>32</v>
      </c>
      <c r="W167" s="8" t="s">
        <v>34</v>
      </c>
      <c r="X167" s="76" t="s">
        <v>577</v>
      </c>
      <c r="Y167" s="112" t="s">
        <v>578</v>
      </c>
      <c r="Z167" s="8" t="s">
        <v>32</v>
      </c>
      <c r="AA167" s="8" t="s">
        <v>32</v>
      </c>
      <c r="AB167" s="8" t="s">
        <v>35</v>
      </c>
      <c r="AC167" s="8" t="s">
        <v>35</v>
      </c>
      <c r="AD167" s="113" t="str">
        <f t="shared" si="137"/>
        <v>000165</v>
      </c>
      <c r="AE167" s="113"/>
      <c r="AF167" s="106" t="str">
        <f t="shared" si="138"/>
        <v>Rulling-12 mm Squire ( Medium)-[180 x 240]</v>
      </c>
      <c r="AG167" s="106" t="str">
        <f>VLOOKUP(AF167,UFG_Rulling!$C$1:$AD$38,28,FALSE)</f>
        <v>000218</v>
      </c>
      <c r="AH167" s="128" t="str">
        <f t="shared" si="125"/>
        <v>9.750</v>
      </c>
      <c r="AI167" s="114" t="str">
        <f t="shared" si="126"/>
        <v>Writer  Convent Classic  Mrp 48/65 [Title]</v>
      </c>
      <c r="AJ167" s="114" t="str">
        <f>VLOOKUP(AI167,UFG_Title!$C$1:$AD$49,28,FALSE)</f>
        <v>000241</v>
      </c>
      <c r="AK167" s="107" t="str">
        <f t="shared" si="127"/>
        <v>0.125</v>
      </c>
      <c r="AL167" s="122" t="str">
        <f t="shared" si="168"/>
        <v>Index-[180 x 240]</v>
      </c>
      <c r="AM167" s="122" t="str">
        <f>IF(AV167&lt;&gt;"",VLOOKUP(AL167,UFG_Index!$C$1:$AD$17,28,FALSE),"")</f>
        <v>000234</v>
      </c>
      <c r="AN167" s="123" t="str">
        <f t="shared" si="128"/>
        <v>0.250</v>
      </c>
      <c r="AO167" s="129" t="str">
        <f t="shared" si="129"/>
        <v>0.250</v>
      </c>
      <c r="AP167" s="13" t="s">
        <v>1191</v>
      </c>
      <c r="AQ167" s="13" t="s">
        <v>1241</v>
      </c>
      <c r="AR167" s="13">
        <v>1000</v>
      </c>
      <c r="AS167" s="21" t="s">
        <v>440</v>
      </c>
      <c r="AT167" s="13">
        <v>156</v>
      </c>
      <c r="AU167" s="13">
        <v>4</v>
      </c>
      <c r="AV167" s="13" t="s">
        <v>450</v>
      </c>
      <c r="AW167" s="22" t="s">
        <v>1198</v>
      </c>
      <c r="AX167" s="22" t="s">
        <v>470</v>
      </c>
      <c r="AY167" s="13">
        <v>8</v>
      </c>
      <c r="AZ167" s="13">
        <v>40</v>
      </c>
      <c r="BA167" s="13" t="s">
        <v>1246</v>
      </c>
      <c r="BB167" s="21" t="s">
        <v>479</v>
      </c>
      <c r="BC167" s="13" t="s">
        <v>1245</v>
      </c>
      <c r="BD167" s="13">
        <v>260</v>
      </c>
      <c r="BE167" s="14" t="s">
        <v>492</v>
      </c>
      <c r="BF167" s="14">
        <v>8</v>
      </c>
      <c r="BG167" s="15">
        <f t="shared" si="169"/>
        <v>125</v>
      </c>
      <c r="BH167" s="23">
        <f t="shared" si="6"/>
        <v>2.2931999999999998E-2</v>
      </c>
      <c r="BI167" s="13" t="s">
        <v>481</v>
      </c>
      <c r="BJ167" s="139">
        <v>54</v>
      </c>
      <c r="BK167" s="138">
        <v>96</v>
      </c>
      <c r="BL167" s="13">
        <v>36.5</v>
      </c>
      <c r="BM167" s="21">
        <v>16</v>
      </c>
      <c r="BN167" s="16">
        <f t="shared" si="7"/>
        <v>9.75</v>
      </c>
      <c r="BO167" s="16">
        <f t="shared" si="8"/>
        <v>0.18448559999999997</v>
      </c>
      <c r="BP167" s="17">
        <f t="shared" si="28"/>
        <v>10000</v>
      </c>
      <c r="BQ167" s="13" t="str">
        <f>VLOOKUP($AP167,[1]Item!$AL$2:$BX$192,BQ$1,FALSE)</f>
        <v>Writer  Convent Classic  Mrp 48/65</v>
      </c>
      <c r="BR167" s="8" t="str">
        <f t="shared" si="139"/>
        <v>96.00X36.50</v>
      </c>
      <c r="BS167" s="8" t="str">
        <f t="shared" si="140"/>
        <v>Rulling-12 mm Squire ( Medium)-[180 x 240]</v>
      </c>
      <c r="BT167" s="8" t="str">
        <f t="shared" si="141"/>
        <v>Index-[180 x 240]</v>
      </c>
      <c r="BU167" s="76" t="s">
        <v>978</v>
      </c>
      <c r="BV167" s="109">
        <f t="shared" si="142"/>
        <v>0.25</v>
      </c>
      <c r="BW167" s="115" t="str">
        <f t="shared" si="130"/>
        <v>Proprint-54gsm-37.80in-(96.00cm)-Reel-Premium</v>
      </c>
      <c r="BX167" s="115" t="str">
        <f t="shared" si="131"/>
        <v>Proprint-54gsm-37.80in-(96.00cm)-Reel-Premium</v>
      </c>
      <c r="BY167" s="8" t="s">
        <v>541</v>
      </c>
      <c r="BZ167" s="8" t="s">
        <v>540</v>
      </c>
      <c r="CA167" s="115">
        <f t="shared" si="143"/>
        <v>36.5</v>
      </c>
      <c r="CB167" s="115">
        <f t="shared" si="144"/>
        <v>96</v>
      </c>
      <c r="CC167" s="115">
        <f t="shared" si="145"/>
        <v>14.37</v>
      </c>
      <c r="CD167" s="115">
        <f t="shared" si="146"/>
        <v>37.799999999999997</v>
      </c>
      <c r="CE167" s="5" t="s">
        <v>83</v>
      </c>
      <c r="CF167" s="8">
        <f t="shared" si="147"/>
        <v>54</v>
      </c>
      <c r="CG167" s="98" t="str">
        <f t="shared" si="148"/>
        <v>Proprint</v>
      </c>
      <c r="CH167" s="99" t="str">
        <f>VLOOKUP(CG167,PaperMaster!$AA$1:$AB$10,2,FALSE)</f>
        <v>Premium</v>
      </c>
      <c r="CI167" s="115">
        <f t="shared" si="132"/>
        <v>9.4619999999999997</v>
      </c>
      <c r="CJ167" s="115">
        <f t="shared" si="133"/>
        <v>5</v>
      </c>
      <c r="CK167" s="99">
        <v>70</v>
      </c>
      <c r="CL167" s="115" t="s">
        <v>76</v>
      </c>
      <c r="CM167" s="115">
        <v>1.35</v>
      </c>
      <c r="CN167" s="99" t="s">
        <v>576</v>
      </c>
      <c r="CO167" s="116" t="s">
        <v>577</v>
      </c>
      <c r="CP167" s="117" t="s">
        <v>578</v>
      </c>
      <c r="CQ167" s="99" t="s">
        <v>32</v>
      </c>
      <c r="CR167" s="99" t="s">
        <v>32</v>
      </c>
      <c r="CS167" s="99" t="s">
        <v>35</v>
      </c>
      <c r="CT167" s="99" t="s">
        <v>35</v>
      </c>
      <c r="CU167" s="8" t="s">
        <v>73</v>
      </c>
      <c r="CV167" s="8"/>
      <c r="CW167" s="8"/>
      <c r="CX167" s="8" t="str">
        <f t="shared" si="149"/>
        <v>*11103</v>
      </c>
      <c r="CY167" s="8" t="str">
        <f t="shared" si="150"/>
        <v>*06016</v>
      </c>
      <c r="CZ167" s="8" t="str">
        <f>VLOOKUP(BW167,PaperMaster!$AD$2:$BB$200,25,FALSE)</f>
        <v>*00031</v>
      </c>
      <c r="DA167" s="31" t="str">
        <f t="shared" si="151"/>
        <v>*00031</v>
      </c>
      <c r="DB167" s="31" t="str">
        <f t="shared" si="152"/>
        <v>*00006</v>
      </c>
      <c r="DC167" s="119" t="str">
        <f>VLOOKUP(AI167,UFG_Title!$C$3:$AD$49,28,FALSE)</f>
        <v>000241</v>
      </c>
      <c r="DD167" s="119"/>
      <c r="DE167" s="115" t="str">
        <f t="shared" si="153"/>
        <v>Board-260gsm-37.80X28.94in²-(96.00X73.50cm²)-18.35kg-WB</v>
      </c>
      <c r="DF167" s="115" t="str">
        <f t="shared" si="154"/>
        <v>Board-260gsm-37.80X28.94in²-(96.00X73.50cm²)-18.35kg-WB</v>
      </c>
      <c r="DG167" s="8" t="s">
        <v>1128</v>
      </c>
      <c r="DH167" s="8" t="str">
        <f t="shared" si="155"/>
        <v>B</v>
      </c>
      <c r="DI167" s="115">
        <f t="shared" si="156"/>
        <v>96</v>
      </c>
      <c r="DJ167" s="115">
        <f t="shared" si="157"/>
        <v>73.5</v>
      </c>
      <c r="DK167" s="115">
        <f t="shared" si="158"/>
        <v>37.799999999999997</v>
      </c>
      <c r="DL167" s="115">
        <f t="shared" si="159"/>
        <v>28.94</v>
      </c>
      <c r="DM167" s="5" t="s">
        <v>58</v>
      </c>
      <c r="DN167" s="8">
        <f t="shared" si="160"/>
        <v>260</v>
      </c>
      <c r="DO167" s="134" t="str">
        <f t="shared" si="161"/>
        <v>Board</v>
      </c>
      <c r="DP167" s="99" t="str">
        <f t="shared" si="162"/>
        <v>WB</v>
      </c>
      <c r="DQ167" s="115">
        <f t="shared" si="163"/>
        <v>18.350000000000001</v>
      </c>
      <c r="DR167" s="115">
        <f t="shared" si="164"/>
        <v>3</v>
      </c>
      <c r="DS167" s="99">
        <v>70</v>
      </c>
      <c r="DT167" s="115" t="s">
        <v>76</v>
      </c>
      <c r="DU167" s="115">
        <v>1.35</v>
      </c>
      <c r="DV167" s="99" t="s">
        <v>576</v>
      </c>
      <c r="DW167" s="116" t="s">
        <v>577</v>
      </c>
      <c r="DX167" s="117" t="s">
        <v>578</v>
      </c>
      <c r="DY167" s="99" t="s">
        <v>32</v>
      </c>
      <c r="DZ167" s="99" t="s">
        <v>32</v>
      </c>
      <c r="EA167" s="99" t="s">
        <v>35</v>
      </c>
      <c r="EB167" s="99" t="s">
        <v>35</v>
      </c>
      <c r="EC167" t="str">
        <f>VLOOKUP(DE167,PaperMaster!$BH$3:$CF$30,25,FALSE)</f>
        <v>*00006</v>
      </c>
      <c r="ED167" s="13" t="str">
        <f>VLOOKUP($AP167,[1]Item!$AL$2:$BX$192,ED$1,FALSE)</f>
        <v>Classic</v>
      </c>
      <c r="EE167">
        <f t="shared" si="165"/>
        <v>56</v>
      </c>
    </row>
    <row r="168" spans="1:135" x14ac:dyDescent="0.25">
      <c r="A168" s="83">
        <f t="shared" si="124"/>
        <v>166</v>
      </c>
      <c r="B168" s="76" t="s">
        <v>979</v>
      </c>
      <c r="C168" s="8" t="str">
        <f t="shared" si="134"/>
        <v>Writer  Convent Classic  Mrp 48 [18 mm Squire (Big)]</v>
      </c>
      <c r="D168" s="8" t="str">
        <f t="shared" si="135"/>
        <v>Writer  Convent Classic  Mrp 48 [18 mm Squire (Big)]</v>
      </c>
      <c r="E168" s="8" t="str">
        <f>VLOOKUP(AS168,DefaltMaster!$U$1:$AB$14,8,FALSE)</f>
        <v>*11103</v>
      </c>
      <c r="F168" s="8" t="str">
        <f>VLOOKUP(AX168,DefaltMaster!$H$1:$J$26,3,FALSE)</f>
        <v>*06016</v>
      </c>
      <c r="G168" s="110">
        <v>0</v>
      </c>
      <c r="H168" s="8">
        <v>0</v>
      </c>
      <c r="I168" s="8">
        <v>1166</v>
      </c>
      <c r="J168" s="8"/>
      <c r="K168" s="8" t="str">
        <f>VLOOKUP(AW168,DefaltMaster!$M$1:$N$60,2,FALSE)</f>
        <v>*05046</v>
      </c>
      <c r="L168" s="5" t="s">
        <v>522</v>
      </c>
      <c r="M168" s="8"/>
      <c r="N168" s="111" t="str">
        <f t="shared" si="170"/>
        <v>Writer  Convent Classic  Mrp 48 [18 mm Squire (Big)]</v>
      </c>
      <c r="O168" s="111" t="s">
        <v>33</v>
      </c>
      <c r="P168" s="8"/>
      <c r="Q168" s="8" t="s">
        <v>32</v>
      </c>
      <c r="R168" s="8" t="s">
        <v>32</v>
      </c>
      <c r="S168" s="8" t="s">
        <v>32</v>
      </c>
      <c r="T168" s="8" t="s">
        <v>32</v>
      </c>
      <c r="U168" s="8" t="s">
        <v>32</v>
      </c>
      <c r="V168" s="8" t="s">
        <v>32</v>
      </c>
      <c r="W168" s="8" t="s">
        <v>34</v>
      </c>
      <c r="X168" s="76" t="s">
        <v>577</v>
      </c>
      <c r="Y168" s="112" t="s">
        <v>578</v>
      </c>
      <c r="Z168" s="8" t="s">
        <v>32</v>
      </c>
      <c r="AA168" s="8" t="s">
        <v>32</v>
      </c>
      <c r="AB168" s="8" t="s">
        <v>35</v>
      </c>
      <c r="AC168" s="8" t="s">
        <v>35</v>
      </c>
      <c r="AD168" s="113" t="str">
        <f t="shared" si="137"/>
        <v>000166</v>
      </c>
      <c r="AE168" s="113"/>
      <c r="AF168" s="106" t="str">
        <f t="shared" si="138"/>
        <v>Rulling-18 mm Squire (Big)-[180 x 240]</v>
      </c>
      <c r="AG168" s="106" t="str">
        <f>VLOOKUP(AF168,UFG_Rulling!$C$1:$AD$38,28,FALSE)</f>
        <v>000219</v>
      </c>
      <c r="AH168" s="128" t="str">
        <f t="shared" si="125"/>
        <v>9.750</v>
      </c>
      <c r="AI168" s="114" t="str">
        <f t="shared" si="126"/>
        <v>Writer  Convent Classic  Mrp 48/65 [Title]</v>
      </c>
      <c r="AJ168" s="114" t="str">
        <f>VLOOKUP(AI168,UFG_Title!$C$1:$AD$49,28,FALSE)</f>
        <v>000241</v>
      </c>
      <c r="AK168" s="107" t="str">
        <f t="shared" si="127"/>
        <v>0.125</v>
      </c>
      <c r="AL168" s="122" t="str">
        <f t="shared" si="168"/>
        <v>Index-[180 x 240]</v>
      </c>
      <c r="AM168" s="122" t="str">
        <f>IF(AV168&lt;&gt;"",VLOOKUP(AL168,UFG_Index!$C$1:$AD$17,28,FALSE),"")</f>
        <v>000234</v>
      </c>
      <c r="AN168" s="123" t="str">
        <f t="shared" si="128"/>
        <v>0.250</v>
      </c>
      <c r="AO168" s="129" t="str">
        <f t="shared" si="129"/>
        <v>0.250</v>
      </c>
      <c r="AP168" s="13" t="s">
        <v>1191</v>
      </c>
      <c r="AQ168" s="13" t="s">
        <v>1241</v>
      </c>
      <c r="AR168" s="13">
        <v>1000</v>
      </c>
      <c r="AS168" s="21" t="s">
        <v>440</v>
      </c>
      <c r="AT168" s="13">
        <v>156</v>
      </c>
      <c r="AU168" s="13">
        <v>4</v>
      </c>
      <c r="AV168" s="13" t="s">
        <v>450</v>
      </c>
      <c r="AW168" s="22" t="s">
        <v>1199</v>
      </c>
      <c r="AX168" s="22" t="s">
        <v>470</v>
      </c>
      <c r="AY168" s="13">
        <v>8</v>
      </c>
      <c r="AZ168" s="13">
        <v>40</v>
      </c>
      <c r="BA168" s="13" t="s">
        <v>1246</v>
      </c>
      <c r="BB168" s="21" t="s">
        <v>479</v>
      </c>
      <c r="BC168" s="13" t="s">
        <v>1245</v>
      </c>
      <c r="BD168" s="13">
        <v>260</v>
      </c>
      <c r="BE168" s="14" t="s">
        <v>492</v>
      </c>
      <c r="BF168" s="14">
        <v>8</v>
      </c>
      <c r="BG168" s="15">
        <f t="shared" si="169"/>
        <v>125</v>
      </c>
      <c r="BH168" s="23">
        <f t="shared" si="6"/>
        <v>2.2931999999999998E-2</v>
      </c>
      <c r="BI168" s="13" t="s">
        <v>481</v>
      </c>
      <c r="BJ168" s="139">
        <v>54</v>
      </c>
      <c r="BK168" s="138">
        <v>96</v>
      </c>
      <c r="BL168" s="13">
        <v>36.5</v>
      </c>
      <c r="BM168" s="21">
        <v>16</v>
      </c>
      <c r="BN168" s="16">
        <f t="shared" si="7"/>
        <v>9.75</v>
      </c>
      <c r="BO168" s="16">
        <f t="shared" si="8"/>
        <v>0.18448559999999997</v>
      </c>
      <c r="BP168" s="17">
        <f t="shared" si="28"/>
        <v>10000</v>
      </c>
      <c r="BQ168" s="13" t="str">
        <f>VLOOKUP($AP168,[1]Item!$AL$2:$BX$192,BQ$1,FALSE)</f>
        <v>Writer  Convent Classic  Mrp 48/65</v>
      </c>
      <c r="BR168" s="8" t="str">
        <f t="shared" si="139"/>
        <v>96.00X36.50</v>
      </c>
      <c r="BS168" s="8" t="str">
        <f t="shared" si="140"/>
        <v>Rulling-18 mm Squire (Big)-[180 x 240]</v>
      </c>
      <c r="BT168" s="8" t="str">
        <f t="shared" si="141"/>
        <v>Index-[180 x 240]</v>
      </c>
      <c r="BU168" s="76" t="s">
        <v>979</v>
      </c>
      <c r="BV168" s="109">
        <f t="shared" si="142"/>
        <v>0.25</v>
      </c>
      <c r="BW168" s="115" t="str">
        <f t="shared" si="130"/>
        <v>Proprint-54gsm-37.80in-(96.00cm)-Reel-Premium</v>
      </c>
      <c r="BX168" s="115" t="str">
        <f t="shared" si="131"/>
        <v>Proprint-54gsm-37.80in-(96.00cm)-Reel-Premium</v>
      </c>
      <c r="BY168" s="8" t="s">
        <v>541</v>
      </c>
      <c r="BZ168" s="8" t="s">
        <v>540</v>
      </c>
      <c r="CA168" s="115">
        <f t="shared" si="143"/>
        <v>36.5</v>
      </c>
      <c r="CB168" s="115">
        <f t="shared" si="144"/>
        <v>96</v>
      </c>
      <c r="CC168" s="115">
        <f t="shared" si="145"/>
        <v>14.37</v>
      </c>
      <c r="CD168" s="115">
        <f t="shared" si="146"/>
        <v>37.799999999999997</v>
      </c>
      <c r="CE168" s="5" t="s">
        <v>83</v>
      </c>
      <c r="CF168" s="8">
        <f t="shared" si="147"/>
        <v>54</v>
      </c>
      <c r="CG168" s="98" t="str">
        <f t="shared" si="148"/>
        <v>Proprint</v>
      </c>
      <c r="CH168" s="99" t="str">
        <f>VLOOKUP(CG168,PaperMaster!$AA$1:$AB$10,2,FALSE)</f>
        <v>Premium</v>
      </c>
      <c r="CI168" s="115">
        <f t="shared" si="132"/>
        <v>9.4619999999999997</v>
      </c>
      <c r="CJ168" s="115">
        <f t="shared" si="133"/>
        <v>5</v>
      </c>
      <c r="CK168" s="99">
        <v>70</v>
      </c>
      <c r="CL168" s="115" t="s">
        <v>76</v>
      </c>
      <c r="CM168" s="115">
        <v>1.35</v>
      </c>
      <c r="CN168" s="99" t="s">
        <v>576</v>
      </c>
      <c r="CO168" s="116" t="s">
        <v>577</v>
      </c>
      <c r="CP168" s="117" t="s">
        <v>578</v>
      </c>
      <c r="CQ168" s="99" t="s">
        <v>32</v>
      </c>
      <c r="CR168" s="99" t="s">
        <v>32</v>
      </c>
      <c r="CS168" s="99" t="s">
        <v>35</v>
      </c>
      <c r="CT168" s="99" t="s">
        <v>35</v>
      </c>
      <c r="CU168" s="8" t="s">
        <v>73</v>
      </c>
      <c r="CV168" s="8"/>
      <c r="CW168" s="8"/>
      <c r="CX168" s="8" t="str">
        <f t="shared" si="149"/>
        <v>*11103</v>
      </c>
      <c r="CY168" s="8" t="str">
        <f t="shared" si="150"/>
        <v>*06016</v>
      </c>
      <c r="CZ168" s="8" t="str">
        <f>VLOOKUP(BW168,PaperMaster!$AD$2:$BB$200,25,FALSE)</f>
        <v>*00031</v>
      </c>
      <c r="DA168" s="31" t="str">
        <f t="shared" si="151"/>
        <v>*00031</v>
      </c>
      <c r="DB168" s="31" t="str">
        <f t="shared" si="152"/>
        <v>*00006</v>
      </c>
      <c r="DC168" s="119" t="str">
        <f>VLOOKUP(AI168,UFG_Title!$C$3:$AD$49,28,FALSE)</f>
        <v>000241</v>
      </c>
      <c r="DD168" s="119"/>
      <c r="DE168" s="115" t="str">
        <f t="shared" si="153"/>
        <v>Board-260gsm-37.80X28.94in²-(96.00X73.50cm²)-18.35kg-WB</v>
      </c>
      <c r="DF168" s="115" t="str">
        <f t="shared" si="154"/>
        <v>Board-260gsm-37.80X28.94in²-(96.00X73.50cm²)-18.35kg-WB</v>
      </c>
      <c r="DG168" s="8" t="s">
        <v>1128</v>
      </c>
      <c r="DH168" s="8" t="str">
        <f t="shared" si="155"/>
        <v>B</v>
      </c>
      <c r="DI168" s="115">
        <f t="shared" si="156"/>
        <v>96</v>
      </c>
      <c r="DJ168" s="115">
        <f t="shared" si="157"/>
        <v>73.5</v>
      </c>
      <c r="DK168" s="115">
        <f t="shared" si="158"/>
        <v>37.799999999999997</v>
      </c>
      <c r="DL168" s="115">
        <f t="shared" si="159"/>
        <v>28.94</v>
      </c>
      <c r="DM168" s="5" t="s">
        <v>58</v>
      </c>
      <c r="DN168" s="8">
        <f t="shared" si="160"/>
        <v>260</v>
      </c>
      <c r="DO168" s="134" t="str">
        <f t="shared" si="161"/>
        <v>Board</v>
      </c>
      <c r="DP168" s="99" t="str">
        <f t="shared" si="162"/>
        <v>WB</v>
      </c>
      <c r="DQ168" s="115">
        <f t="shared" si="163"/>
        <v>18.350000000000001</v>
      </c>
      <c r="DR168" s="115">
        <f t="shared" si="164"/>
        <v>3</v>
      </c>
      <c r="DS168" s="99">
        <v>70</v>
      </c>
      <c r="DT168" s="115" t="s">
        <v>76</v>
      </c>
      <c r="DU168" s="115">
        <v>1.35</v>
      </c>
      <c r="DV168" s="99" t="s">
        <v>576</v>
      </c>
      <c r="DW168" s="116" t="s">
        <v>577</v>
      </c>
      <c r="DX168" s="117" t="s">
        <v>578</v>
      </c>
      <c r="DY168" s="99" t="s">
        <v>32</v>
      </c>
      <c r="DZ168" s="99" t="s">
        <v>32</v>
      </c>
      <c r="EA168" s="99" t="s">
        <v>35</v>
      </c>
      <c r="EB168" s="99" t="s">
        <v>35</v>
      </c>
      <c r="EC168" t="str">
        <f>VLOOKUP(DE168,PaperMaster!$BH$3:$CF$30,25,FALSE)</f>
        <v>*00006</v>
      </c>
      <c r="ED168" s="13" t="str">
        <f>VLOOKUP($AP168,[1]Item!$AL$2:$BX$192,ED$1,FALSE)</f>
        <v>Classic</v>
      </c>
      <c r="EE168">
        <f t="shared" si="165"/>
        <v>52</v>
      </c>
    </row>
    <row r="169" spans="1:135" x14ac:dyDescent="0.25">
      <c r="A169" s="83">
        <f t="shared" si="124"/>
        <v>167</v>
      </c>
      <c r="B169" s="76" t="s">
        <v>980</v>
      </c>
      <c r="C169" s="8" t="str">
        <f t="shared" si="134"/>
        <v>Writer  Convent Classic  Mrp 48 [3 In 1]-156 page</v>
      </c>
      <c r="D169" s="8" t="str">
        <f t="shared" si="135"/>
        <v>Writer  Convent Classic  Mrp 48 [3 In 1]-156 page</v>
      </c>
      <c r="E169" s="8" t="str">
        <f>VLOOKUP(AS169,DefaltMaster!$U$1:$AB$14,8,FALSE)</f>
        <v>*11103</v>
      </c>
      <c r="F169" s="8" t="str">
        <f>VLOOKUP(AX169,DefaltMaster!$H$1:$J$26,3,FALSE)</f>
        <v>*06016</v>
      </c>
      <c r="G169" s="110">
        <v>0</v>
      </c>
      <c r="H169" s="8">
        <v>0</v>
      </c>
      <c r="I169" s="8">
        <v>1167</v>
      </c>
      <c r="J169" s="8"/>
      <c r="K169" s="8" t="str">
        <f>VLOOKUP(AW169,DefaltMaster!$M$1:$N$60,2,FALSE)</f>
        <v>*05027</v>
      </c>
      <c r="L169" s="5" t="s">
        <v>522</v>
      </c>
      <c r="M169" s="8"/>
      <c r="N169" s="111" t="str">
        <f t="shared" si="136"/>
        <v>Writer  Convent Classic  Mrp 48 [3 In 1]-156 page</v>
      </c>
      <c r="O169" s="111" t="s">
        <v>33</v>
      </c>
      <c r="P169" s="8"/>
      <c r="Q169" s="8" t="s">
        <v>32</v>
      </c>
      <c r="R169" s="8" t="s">
        <v>32</v>
      </c>
      <c r="S169" s="8" t="s">
        <v>32</v>
      </c>
      <c r="T169" s="8" t="s">
        <v>32</v>
      </c>
      <c r="U169" s="8" t="s">
        <v>32</v>
      </c>
      <c r="V169" s="8" t="s">
        <v>32</v>
      </c>
      <c r="W169" s="8" t="s">
        <v>34</v>
      </c>
      <c r="X169" s="76" t="s">
        <v>577</v>
      </c>
      <c r="Y169" s="112" t="s">
        <v>578</v>
      </c>
      <c r="Z169" s="8" t="s">
        <v>32</v>
      </c>
      <c r="AA169" s="8" t="s">
        <v>32</v>
      </c>
      <c r="AB169" s="8" t="s">
        <v>35</v>
      </c>
      <c r="AC169" s="8" t="s">
        <v>35</v>
      </c>
      <c r="AD169" s="113" t="str">
        <f t="shared" si="137"/>
        <v>000167</v>
      </c>
      <c r="AE169" s="113"/>
      <c r="AF169" s="106" t="str">
        <f t="shared" si="138"/>
        <v>Rulling-3 In 1-[180 x 240]</v>
      </c>
      <c r="AG169" s="106" t="str">
        <f>VLOOKUP(AF169,UFG_Rulling!$C$1:$AD$38,28,FALSE)</f>
        <v>000220</v>
      </c>
      <c r="AH169" s="128" t="str">
        <f t="shared" si="125"/>
        <v>9.750</v>
      </c>
      <c r="AI169" s="114" t="str">
        <f t="shared" si="126"/>
        <v>Writer  Convent Classic  Mrp 48/65 [Title]</v>
      </c>
      <c r="AJ169" s="114" t="str">
        <f>VLOOKUP(AI169,UFG_Title!$C$1:$AD$49,28,FALSE)</f>
        <v>000241</v>
      </c>
      <c r="AK169" s="107" t="str">
        <f t="shared" si="127"/>
        <v>0.125</v>
      </c>
      <c r="AL169" s="122" t="str">
        <f t="shared" si="168"/>
        <v xml:space="preserve"> 3 In 1-[180 x 240]</v>
      </c>
      <c r="AM169" s="122" t="str">
        <f>IF(AV169&lt;&gt;"",VLOOKUP(AL169,UFG_Index!$C$1:$AD$17,28,FALSE),"")</f>
        <v>000238</v>
      </c>
      <c r="AN169" s="123" t="str">
        <f t="shared" si="128"/>
        <v>0.250</v>
      </c>
      <c r="AO169" s="129" t="str">
        <f t="shared" si="129"/>
        <v>0.250</v>
      </c>
      <c r="AP169" s="13" t="s">
        <v>1191</v>
      </c>
      <c r="AQ169" s="13" t="s">
        <v>1241</v>
      </c>
      <c r="AR169" s="13">
        <v>1000</v>
      </c>
      <c r="AS169" s="21" t="s">
        <v>440</v>
      </c>
      <c r="AT169" s="13">
        <v>156</v>
      </c>
      <c r="AU169" s="13">
        <v>4</v>
      </c>
      <c r="AV169" s="22" t="s">
        <v>1247</v>
      </c>
      <c r="AW169" s="22" t="s">
        <v>1200</v>
      </c>
      <c r="AX169" s="22" t="s">
        <v>470</v>
      </c>
      <c r="AY169" s="13">
        <v>8</v>
      </c>
      <c r="AZ169" s="13">
        <v>40</v>
      </c>
      <c r="BA169" s="13" t="s">
        <v>1246</v>
      </c>
      <c r="BB169" s="21" t="s">
        <v>479</v>
      </c>
      <c r="BC169" s="13" t="s">
        <v>1245</v>
      </c>
      <c r="BD169" s="13">
        <v>260</v>
      </c>
      <c r="BE169" s="14" t="s">
        <v>492</v>
      </c>
      <c r="BF169" s="14">
        <v>8</v>
      </c>
      <c r="BG169" s="15">
        <f t="shared" si="169"/>
        <v>125</v>
      </c>
      <c r="BH169" s="23">
        <f t="shared" si="6"/>
        <v>2.2931999999999998E-2</v>
      </c>
      <c r="BI169" s="13" t="s">
        <v>481</v>
      </c>
      <c r="BJ169" s="139">
        <v>54</v>
      </c>
      <c r="BK169" s="138">
        <v>96</v>
      </c>
      <c r="BL169" s="13">
        <v>36.5</v>
      </c>
      <c r="BM169" s="21">
        <v>16</v>
      </c>
      <c r="BN169" s="16">
        <f t="shared" si="7"/>
        <v>9.75</v>
      </c>
      <c r="BO169" s="16">
        <f t="shared" si="8"/>
        <v>0.18448559999999997</v>
      </c>
      <c r="BP169" s="17">
        <f t="shared" si="28"/>
        <v>10000</v>
      </c>
      <c r="BQ169" s="13" t="str">
        <f>VLOOKUP($AP169,[1]Item!$AL$2:$BX$192,BQ$1,FALSE)</f>
        <v>Writer  Convent Classic  Mrp 48/65</v>
      </c>
      <c r="BR169" s="8" t="str">
        <f t="shared" si="139"/>
        <v>96.00X36.50</v>
      </c>
      <c r="BS169" s="8" t="str">
        <f t="shared" si="140"/>
        <v>Rulling-3 In 1-[180 x 240]</v>
      </c>
      <c r="BT169" s="8" t="str">
        <f t="shared" si="141"/>
        <v xml:space="preserve"> 3 In 1-[180 x 240]</v>
      </c>
      <c r="BU169" s="76" t="s">
        <v>980</v>
      </c>
      <c r="BV169" s="109">
        <f t="shared" si="142"/>
        <v>0.25</v>
      </c>
      <c r="BW169" s="115" t="str">
        <f t="shared" si="130"/>
        <v>Proprint-54gsm-37.80in-(96.00cm)-Reel-Premium</v>
      </c>
      <c r="BX169" s="115" t="str">
        <f t="shared" si="131"/>
        <v>Proprint-54gsm-37.80in-(96.00cm)-Reel-Premium</v>
      </c>
      <c r="BY169" s="8" t="s">
        <v>541</v>
      </c>
      <c r="BZ169" s="8" t="s">
        <v>540</v>
      </c>
      <c r="CA169" s="115">
        <f t="shared" si="143"/>
        <v>36.5</v>
      </c>
      <c r="CB169" s="115">
        <f t="shared" si="144"/>
        <v>96</v>
      </c>
      <c r="CC169" s="115">
        <f t="shared" si="145"/>
        <v>14.37</v>
      </c>
      <c r="CD169" s="115">
        <f t="shared" si="146"/>
        <v>37.799999999999997</v>
      </c>
      <c r="CE169" s="5" t="s">
        <v>83</v>
      </c>
      <c r="CF169" s="8">
        <f t="shared" si="147"/>
        <v>54</v>
      </c>
      <c r="CG169" s="98" t="str">
        <f t="shared" si="148"/>
        <v>Proprint</v>
      </c>
      <c r="CH169" s="99" t="str">
        <f>VLOOKUP(CG169,PaperMaster!$AA$1:$AB$10,2,FALSE)</f>
        <v>Premium</v>
      </c>
      <c r="CI169" s="115">
        <f t="shared" si="132"/>
        <v>9.4619999999999997</v>
      </c>
      <c r="CJ169" s="115">
        <f t="shared" si="133"/>
        <v>5</v>
      </c>
      <c r="CK169" s="99">
        <v>70</v>
      </c>
      <c r="CL169" s="115" t="s">
        <v>76</v>
      </c>
      <c r="CM169" s="115">
        <v>1.35</v>
      </c>
      <c r="CN169" s="99" t="s">
        <v>576</v>
      </c>
      <c r="CO169" s="116" t="s">
        <v>577</v>
      </c>
      <c r="CP169" s="117" t="s">
        <v>578</v>
      </c>
      <c r="CQ169" s="99" t="s">
        <v>32</v>
      </c>
      <c r="CR169" s="99" t="s">
        <v>32</v>
      </c>
      <c r="CS169" s="99" t="s">
        <v>35</v>
      </c>
      <c r="CT169" s="99" t="s">
        <v>35</v>
      </c>
      <c r="CU169" s="8" t="s">
        <v>73</v>
      </c>
      <c r="CV169" s="8"/>
      <c r="CW169" s="8"/>
      <c r="CX169" s="8" t="str">
        <f t="shared" si="149"/>
        <v>*11103</v>
      </c>
      <c r="CY169" s="8" t="str">
        <f t="shared" si="150"/>
        <v>*06016</v>
      </c>
      <c r="CZ169" s="8" t="str">
        <f>VLOOKUP(BW169,PaperMaster!$AD$2:$BB$200,25,FALSE)</f>
        <v>*00031</v>
      </c>
      <c r="DA169" s="31" t="str">
        <f t="shared" si="151"/>
        <v>*00031</v>
      </c>
      <c r="DB169" s="31" t="str">
        <f t="shared" si="152"/>
        <v>*00006</v>
      </c>
      <c r="DC169" s="119" t="str">
        <f>VLOOKUP(AI169,UFG_Title!$C$3:$AD$49,28,FALSE)</f>
        <v>000241</v>
      </c>
      <c r="DD169" s="119"/>
      <c r="DE169" s="115" t="str">
        <f t="shared" si="153"/>
        <v>Board-260gsm-37.80X28.94in²-(96.00X73.50cm²)-18.35kg-WB</v>
      </c>
      <c r="DF169" s="115" t="str">
        <f t="shared" si="154"/>
        <v>Board-260gsm-37.80X28.94in²-(96.00X73.50cm²)-18.35kg-WB</v>
      </c>
      <c r="DG169" s="8" t="s">
        <v>1128</v>
      </c>
      <c r="DH169" s="8" t="str">
        <f t="shared" si="155"/>
        <v>B</v>
      </c>
      <c r="DI169" s="115">
        <f t="shared" si="156"/>
        <v>96</v>
      </c>
      <c r="DJ169" s="115">
        <f t="shared" si="157"/>
        <v>73.5</v>
      </c>
      <c r="DK169" s="115">
        <f t="shared" si="158"/>
        <v>37.799999999999997</v>
      </c>
      <c r="DL169" s="115">
        <f t="shared" si="159"/>
        <v>28.94</v>
      </c>
      <c r="DM169" s="5" t="s">
        <v>58</v>
      </c>
      <c r="DN169" s="8">
        <f t="shared" si="160"/>
        <v>260</v>
      </c>
      <c r="DO169" s="134" t="str">
        <f t="shared" si="161"/>
        <v>Board</v>
      </c>
      <c r="DP169" s="99" t="str">
        <f t="shared" si="162"/>
        <v>WB</v>
      </c>
      <c r="DQ169" s="115">
        <f t="shared" si="163"/>
        <v>18.350000000000001</v>
      </c>
      <c r="DR169" s="115">
        <f t="shared" si="164"/>
        <v>3</v>
      </c>
      <c r="DS169" s="99">
        <v>70</v>
      </c>
      <c r="DT169" s="115" t="s">
        <v>76</v>
      </c>
      <c r="DU169" s="115">
        <v>1.35</v>
      </c>
      <c r="DV169" s="99" t="s">
        <v>576</v>
      </c>
      <c r="DW169" s="116" t="s">
        <v>577</v>
      </c>
      <c r="DX169" s="117" t="s">
        <v>578</v>
      </c>
      <c r="DY169" s="99" t="s">
        <v>32</v>
      </c>
      <c r="DZ169" s="99" t="s">
        <v>32</v>
      </c>
      <c r="EA169" s="99" t="s">
        <v>35</v>
      </c>
      <c r="EB169" s="99" t="s">
        <v>35</v>
      </c>
      <c r="EC169" t="str">
        <f>VLOOKUP(DE169,PaperMaster!$BH$3:$CF$30,25,FALSE)</f>
        <v>*00006</v>
      </c>
      <c r="ED169" s="13" t="str">
        <f>VLOOKUP($AP169,[1]Item!$AL$2:$BX$192,ED$1,FALSE)</f>
        <v>Classic</v>
      </c>
      <c r="EE169">
        <f t="shared" si="165"/>
        <v>49</v>
      </c>
    </row>
    <row r="170" spans="1:135" x14ac:dyDescent="0.25">
      <c r="A170" s="83">
        <f t="shared" si="124"/>
        <v>168</v>
      </c>
      <c r="B170" s="76" t="s">
        <v>981</v>
      </c>
      <c r="C170" s="8" t="str">
        <f t="shared" si="134"/>
        <v>Writer  Convent Classic  Mrp 48 [Hindi /Geometry]-156 page</v>
      </c>
      <c r="D170" s="8" t="str">
        <f t="shared" si="135"/>
        <v>Writer  Convent Classic  Mrp 48 [Hindi /Geometry]-156 page</v>
      </c>
      <c r="E170" s="8" t="str">
        <f>VLOOKUP(AS170,DefaltMaster!$U$1:$AB$14,8,FALSE)</f>
        <v>*11103</v>
      </c>
      <c r="F170" s="8" t="str">
        <f>VLOOKUP(AX170,DefaltMaster!$H$1:$J$26,3,FALSE)</f>
        <v>*06016</v>
      </c>
      <c r="G170" s="110">
        <v>0</v>
      </c>
      <c r="H170" s="8">
        <v>0</v>
      </c>
      <c r="I170" s="8">
        <v>1168</v>
      </c>
      <c r="J170" s="8"/>
      <c r="K170" s="8" t="str">
        <f>VLOOKUP(AW170,DefaltMaster!$M$1:$N$60,2,FALSE)</f>
        <v>*05033</v>
      </c>
      <c r="L170" s="5" t="s">
        <v>522</v>
      </c>
      <c r="M170" s="8"/>
      <c r="N170" s="111" t="str">
        <f t="shared" si="136"/>
        <v>Writer  Convent Classic  Mrp 48 [Hindi /Geometry]-156 page</v>
      </c>
      <c r="O170" s="111" t="s">
        <v>33</v>
      </c>
      <c r="P170" s="8"/>
      <c r="Q170" s="8" t="s">
        <v>32</v>
      </c>
      <c r="R170" s="8" t="s">
        <v>32</v>
      </c>
      <c r="S170" s="8" t="s">
        <v>32</v>
      </c>
      <c r="T170" s="8" t="s">
        <v>32</v>
      </c>
      <c r="U170" s="8" t="s">
        <v>32</v>
      </c>
      <c r="V170" s="8" t="s">
        <v>32</v>
      </c>
      <c r="W170" s="8" t="s">
        <v>34</v>
      </c>
      <c r="X170" s="76" t="s">
        <v>577</v>
      </c>
      <c r="Y170" s="112" t="s">
        <v>578</v>
      </c>
      <c r="Z170" s="8" t="s">
        <v>32</v>
      </c>
      <c r="AA170" s="8" t="s">
        <v>32</v>
      </c>
      <c r="AB170" s="8" t="s">
        <v>35</v>
      </c>
      <c r="AC170" s="8" t="s">
        <v>35</v>
      </c>
      <c r="AD170" s="113" t="str">
        <f t="shared" si="137"/>
        <v>000168</v>
      </c>
      <c r="AE170" s="113"/>
      <c r="AF170" s="106" t="str">
        <f t="shared" si="138"/>
        <v>Rulling-Hindi /Geometry-[180 x 240]</v>
      </c>
      <c r="AG170" s="106" t="str">
        <f>VLOOKUP(AF170,UFG_Rulling!$C$1:$AD$38,28,FALSE)</f>
        <v>000198</v>
      </c>
      <c r="AH170" s="128" t="str">
        <f t="shared" si="125"/>
        <v>9.750</v>
      </c>
      <c r="AI170" s="114" t="str">
        <f t="shared" si="126"/>
        <v>Writer  Convent Classic  Mrp 48/65 [Title]</v>
      </c>
      <c r="AJ170" s="114" t="str">
        <f>VLOOKUP(AI170,UFG_Title!$C$1:$AD$49,28,FALSE)</f>
        <v>000241</v>
      </c>
      <c r="AK170" s="107" t="str">
        <f t="shared" si="127"/>
        <v>0.125</v>
      </c>
      <c r="AL170" s="122" t="str">
        <f t="shared" si="168"/>
        <v>Index-[180 x 240]</v>
      </c>
      <c r="AM170" s="122" t="str">
        <f>IF(AV170&lt;&gt;"",VLOOKUP(AL170,UFG_Index!$C$1:$AD$17,28,FALSE),"")</f>
        <v>000234</v>
      </c>
      <c r="AN170" s="123" t="str">
        <f t="shared" si="128"/>
        <v>0.250</v>
      </c>
      <c r="AO170" s="129" t="str">
        <f t="shared" si="129"/>
        <v>0.250</v>
      </c>
      <c r="AP170" s="13" t="s">
        <v>1191</v>
      </c>
      <c r="AQ170" s="13" t="s">
        <v>1241</v>
      </c>
      <c r="AR170" s="13">
        <v>1000</v>
      </c>
      <c r="AS170" s="21" t="s">
        <v>440</v>
      </c>
      <c r="AT170" s="13">
        <v>156</v>
      </c>
      <c r="AU170" s="13">
        <v>4</v>
      </c>
      <c r="AV170" s="13" t="s">
        <v>450</v>
      </c>
      <c r="AW170" s="22" t="s">
        <v>511</v>
      </c>
      <c r="AX170" s="22" t="s">
        <v>470</v>
      </c>
      <c r="AY170" s="13">
        <v>8</v>
      </c>
      <c r="AZ170" s="13">
        <v>40</v>
      </c>
      <c r="BA170" s="13" t="s">
        <v>1246</v>
      </c>
      <c r="BB170" s="21" t="s">
        <v>479</v>
      </c>
      <c r="BC170" s="13" t="s">
        <v>1245</v>
      </c>
      <c r="BD170" s="13">
        <v>260</v>
      </c>
      <c r="BE170" s="14" t="s">
        <v>492</v>
      </c>
      <c r="BF170" s="14">
        <v>8</v>
      </c>
      <c r="BG170" s="15">
        <f t="shared" si="169"/>
        <v>125</v>
      </c>
      <c r="BH170" s="23">
        <f t="shared" si="6"/>
        <v>2.2931999999999998E-2</v>
      </c>
      <c r="BI170" s="13" t="s">
        <v>481</v>
      </c>
      <c r="BJ170" s="139">
        <v>54</v>
      </c>
      <c r="BK170" s="138">
        <v>96</v>
      </c>
      <c r="BL170" s="13">
        <v>36.5</v>
      </c>
      <c r="BM170" s="21">
        <v>16</v>
      </c>
      <c r="BN170" s="16">
        <f t="shared" si="7"/>
        <v>9.75</v>
      </c>
      <c r="BO170" s="16">
        <f t="shared" si="8"/>
        <v>0.18448559999999997</v>
      </c>
      <c r="BP170" s="17">
        <f t="shared" si="28"/>
        <v>10000</v>
      </c>
      <c r="BQ170" s="13" t="str">
        <f>VLOOKUP($AP170,[1]Item!$AL$2:$BX$192,BQ$1,FALSE)</f>
        <v>Writer  Convent Classic  Mrp 48/65</v>
      </c>
      <c r="BR170" s="8" t="str">
        <f t="shared" si="139"/>
        <v>96.00X36.50</v>
      </c>
      <c r="BS170" s="8" t="str">
        <f t="shared" si="140"/>
        <v>Rulling-Hindi /Geometry-[180 x 240]</v>
      </c>
      <c r="BT170" s="8" t="str">
        <f t="shared" si="141"/>
        <v>Index-[180 x 240]</v>
      </c>
      <c r="BU170" s="76" t="s">
        <v>981</v>
      </c>
      <c r="BV170" s="109">
        <f t="shared" si="142"/>
        <v>0.25</v>
      </c>
      <c r="BW170" s="115" t="str">
        <f t="shared" si="130"/>
        <v>Proprint-54gsm-37.80in-(96.00cm)-Reel-Premium</v>
      </c>
      <c r="BX170" s="115" t="str">
        <f t="shared" si="131"/>
        <v>Proprint-54gsm-37.80in-(96.00cm)-Reel-Premium</v>
      </c>
      <c r="BY170" s="8" t="s">
        <v>541</v>
      </c>
      <c r="BZ170" s="8" t="s">
        <v>540</v>
      </c>
      <c r="CA170" s="115">
        <f t="shared" si="143"/>
        <v>36.5</v>
      </c>
      <c r="CB170" s="115">
        <f t="shared" si="144"/>
        <v>96</v>
      </c>
      <c r="CC170" s="115">
        <f t="shared" si="145"/>
        <v>14.37</v>
      </c>
      <c r="CD170" s="115">
        <f t="shared" si="146"/>
        <v>37.799999999999997</v>
      </c>
      <c r="CE170" s="5" t="s">
        <v>83</v>
      </c>
      <c r="CF170" s="8">
        <f t="shared" si="147"/>
        <v>54</v>
      </c>
      <c r="CG170" s="98" t="str">
        <f t="shared" si="148"/>
        <v>Proprint</v>
      </c>
      <c r="CH170" s="99" t="str">
        <f>VLOOKUP(CG170,PaperMaster!$AA$1:$AB$10,2,FALSE)</f>
        <v>Premium</v>
      </c>
      <c r="CI170" s="115">
        <f t="shared" si="132"/>
        <v>9.4619999999999997</v>
      </c>
      <c r="CJ170" s="115">
        <f t="shared" si="133"/>
        <v>5</v>
      </c>
      <c r="CK170" s="99">
        <v>70</v>
      </c>
      <c r="CL170" s="115" t="s">
        <v>76</v>
      </c>
      <c r="CM170" s="115">
        <v>1.35</v>
      </c>
      <c r="CN170" s="99" t="s">
        <v>576</v>
      </c>
      <c r="CO170" s="116" t="s">
        <v>577</v>
      </c>
      <c r="CP170" s="117" t="s">
        <v>578</v>
      </c>
      <c r="CQ170" s="99" t="s">
        <v>32</v>
      </c>
      <c r="CR170" s="99" t="s">
        <v>32</v>
      </c>
      <c r="CS170" s="99" t="s">
        <v>35</v>
      </c>
      <c r="CT170" s="99" t="s">
        <v>35</v>
      </c>
      <c r="CU170" s="8" t="s">
        <v>73</v>
      </c>
      <c r="CV170" s="8"/>
      <c r="CW170" s="8"/>
      <c r="CX170" s="8" t="str">
        <f t="shared" si="149"/>
        <v>*11103</v>
      </c>
      <c r="CY170" s="8" t="str">
        <f t="shared" si="150"/>
        <v>*06016</v>
      </c>
      <c r="CZ170" s="8" t="str">
        <f>VLOOKUP(BW170,PaperMaster!$AD$2:$BB$200,25,FALSE)</f>
        <v>*00031</v>
      </c>
      <c r="DA170" s="31" t="str">
        <f t="shared" si="151"/>
        <v>*00031</v>
      </c>
      <c r="DB170" s="31" t="str">
        <f t="shared" si="152"/>
        <v>*00006</v>
      </c>
      <c r="DC170" s="119" t="str">
        <f>VLOOKUP(AI170,UFG_Title!$C$3:$AD$49,28,FALSE)</f>
        <v>000241</v>
      </c>
      <c r="DD170" s="119"/>
      <c r="DE170" s="115" t="str">
        <f t="shared" si="153"/>
        <v>Board-260gsm-37.80X28.94in²-(96.00X73.50cm²)-18.35kg-WB</v>
      </c>
      <c r="DF170" s="115" t="str">
        <f t="shared" si="154"/>
        <v>Board-260gsm-37.80X28.94in²-(96.00X73.50cm²)-18.35kg-WB</v>
      </c>
      <c r="DG170" s="8" t="s">
        <v>1128</v>
      </c>
      <c r="DH170" s="8" t="str">
        <f t="shared" si="155"/>
        <v>B</v>
      </c>
      <c r="DI170" s="115">
        <f t="shared" si="156"/>
        <v>96</v>
      </c>
      <c r="DJ170" s="115">
        <f t="shared" si="157"/>
        <v>73.5</v>
      </c>
      <c r="DK170" s="115">
        <f t="shared" si="158"/>
        <v>37.799999999999997</v>
      </c>
      <c r="DL170" s="115">
        <f t="shared" si="159"/>
        <v>28.94</v>
      </c>
      <c r="DM170" s="5" t="s">
        <v>58</v>
      </c>
      <c r="DN170" s="8">
        <f t="shared" si="160"/>
        <v>260</v>
      </c>
      <c r="DO170" s="134" t="str">
        <f t="shared" si="161"/>
        <v>Board</v>
      </c>
      <c r="DP170" s="99" t="str">
        <f t="shared" si="162"/>
        <v>WB</v>
      </c>
      <c r="DQ170" s="115">
        <f t="shared" si="163"/>
        <v>18.350000000000001</v>
      </c>
      <c r="DR170" s="115">
        <f t="shared" si="164"/>
        <v>3</v>
      </c>
      <c r="DS170" s="99">
        <v>70</v>
      </c>
      <c r="DT170" s="115" t="s">
        <v>76</v>
      </c>
      <c r="DU170" s="115">
        <v>1.35</v>
      </c>
      <c r="DV170" s="99" t="s">
        <v>576</v>
      </c>
      <c r="DW170" s="116" t="s">
        <v>577</v>
      </c>
      <c r="DX170" s="117" t="s">
        <v>578</v>
      </c>
      <c r="DY170" s="99" t="s">
        <v>32</v>
      </c>
      <c r="DZ170" s="99" t="s">
        <v>32</v>
      </c>
      <c r="EA170" s="99" t="s">
        <v>35</v>
      </c>
      <c r="EB170" s="99" t="s">
        <v>35</v>
      </c>
      <c r="EC170" t="str">
        <f>VLOOKUP(DE170,PaperMaster!$BH$3:$CF$30,25,FALSE)</f>
        <v>*00006</v>
      </c>
      <c r="ED170" s="13" t="str">
        <f>VLOOKUP($AP170,[1]Item!$AL$2:$BX$192,ED$1,FALSE)</f>
        <v>Classic</v>
      </c>
      <c r="EE170">
        <f t="shared" si="165"/>
        <v>58</v>
      </c>
    </row>
    <row r="171" spans="1:135" x14ac:dyDescent="0.25">
      <c r="A171" s="83">
        <f t="shared" si="124"/>
        <v>169</v>
      </c>
      <c r="B171" s="76" t="s">
        <v>1061</v>
      </c>
      <c r="C171" s="8" t="str">
        <f t="shared" si="134"/>
        <v>Writer  Convent Classic  Mrp 48 [English /Geometry]-156 page</v>
      </c>
      <c r="D171" s="8" t="str">
        <f t="shared" si="135"/>
        <v>Writer  Convent Classic  Mrp 48 [English /Geometry]-156 page</v>
      </c>
      <c r="E171" s="8" t="str">
        <f>VLOOKUP(AS171,DefaltMaster!$U$1:$AB$14,8,FALSE)</f>
        <v>*11103</v>
      </c>
      <c r="F171" s="8" t="str">
        <f>VLOOKUP(AX171,DefaltMaster!$H$1:$J$26,3,FALSE)</f>
        <v>*06016</v>
      </c>
      <c r="G171" s="110">
        <v>0</v>
      </c>
      <c r="H171" s="8">
        <v>0</v>
      </c>
      <c r="I171" s="8">
        <v>1169</v>
      </c>
      <c r="J171" s="8"/>
      <c r="K171" s="8" t="str">
        <f>VLOOKUP(AW171,DefaltMaster!$M$1:$N$60,2,FALSE)</f>
        <v>*05030</v>
      </c>
      <c r="L171" s="5" t="s">
        <v>522</v>
      </c>
      <c r="M171" s="8"/>
      <c r="N171" s="111" t="str">
        <f t="shared" si="136"/>
        <v>Writer  Convent Classic  Mrp 48 [English /Geometry]-156 page</v>
      </c>
      <c r="O171" s="111" t="s">
        <v>33</v>
      </c>
      <c r="P171" s="8"/>
      <c r="Q171" s="8" t="s">
        <v>32</v>
      </c>
      <c r="R171" s="8" t="s">
        <v>32</v>
      </c>
      <c r="S171" s="8" t="s">
        <v>32</v>
      </c>
      <c r="T171" s="8" t="s">
        <v>32</v>
      </c>
      <c r="U171" s="8" t="s">
        <v>32</v>
      </c>
      <c r="V171" s="8" t="s">
        <v>32</v>
      </c>
      <c r="W171" s="8" t="s">
        <v>34</v>
      </c>
      <c r="X171" s="76" t="s">
        <v>577</v>
      </c>
      <c r="Y171" s="112" t="s">
        <v>578</v>
      </c>
      <c r="Z171" s="8" t="s">
        <v>32</v>
      </c>
      <c r="AA171" s="8" t="s">
        <v>32</v>
      </c>
      <c r="AB171" s="8" t="s">
        <v>35</v>
      </c>
      <c r="AC171" s="8" t="s">
        <v>35</v>
      </c>
      <c r="AD171" s="113" t="str">
        <f t="shared" si="137"/>
        <v>000169</v>
      </c>
      <c r="AE171" s="113"/>
      <c r="AF171" s="106" t="str">
        <f t="shared" si="138"/>
        <v>Rulling-English /Geometry-[180 x 240]</v>
      </c>
      <c r="AG171" s="106" t="str">
        <f>VLOOKUP(AF171,UFG_Rulling!$C$1:$AD$38,28,FALSE)</f>
        <v>000192</v>
      </c>
      <c r="AH171" s="128" t="str">
        <f t="shared" si="125"/>
        <v>9.750</v>
      </c>
      <c r="AI171" s="114" t="str">
        <f t="shared" si="126"/>
        <v>Writer  Convent Classic  Mrp 48/65 [Title]</v>
      </c>
      <c r="AJ171" s="114" t="str">
        <f>VLOOKUP(AI171,UFG_Title!$C$1:$AD$49,28,FALSE)</f>
        <v>000241</v>
      </c>
      <c r="AK171" s="107" t="str">
        <f t="shared" si="127"/>
        <v>0.125</v>
      </c>
      <c r="AL171" s="122" t="str">
        <f t="shared" si="168"/>
        <v>Index-[180 x 240]</v>
      </c>
      <c r="AM171" s="122" t="str">
        <f>IF(AV171&lt;&gt;"",VLOOKUP(AL171,UFG_Index!$C$1:$AD$17,28,FALSE),"")</f>
        <v>000234</v>
      </c>
      <c r="AN171" s="123" t="str">
        <f t="shared" si="128"/>
        <v>0.250</v>
      </c>
      <c r="AO171" s="129" t="str">
        <f t="shared" si="129"/>
        <v>0.250</v>
      </c>
      <c r="AP171" s="13" t="s">
        <v>1191</v>
      </c>
      <c r="AQ171" s="13" t="s">
        <v>1241</v>
      </c>
      <c r="AR171" s="13">
        <v>1000</v>
      </c>
      <c r="AS171" s="21" t="s">
        <v>440</v>
      </c>
      <c r="AT171" s="13">
        <v>156</v>
      </c>
      <c r="AU171" s="13">
        <v>4</v>
      </c>
      <c r="AV171" s="13" t="s">
        <v>450</v>
      </c>
      <c r="AW171" s="22" t="s">
        <v>510</v>
      </c>
      <c r="AX171" s="22" t="s">
        <v>470</v>
      </c>
      <c r="AY171" s="13">
        <v>8</v>
      </c>
      <c r="AZ171" s="13">
        <v>40</v>
      </c>
      <c r="BA171" s="13" t="s">
        <v>1246</v>
      </c>
      <c r="BB171" s="21" t="s">
        <v>479</v>
      </c>
      <c r="BC171" s="13" t="s">
        <v>1245</v>
      </c>
      <c r="BD171" s="13">
        <v>260</v>
      </c>
      <c r="BE171" s="14" t="s">
        <v>492</v>
      </c>
      <c r="BF171" s="14">
        <v>8</v>
      </c>
      <c r="BG171" s="15">
        <f t="shared" si="169"/>
        <v>125</v>
      </c>
      <c r="BH171" s="23">
        <f t="shared" si="6"/>
        <v>2.2931999999999998E-2</v>
      </c>
      <c r="BI171" s="13" t="s">
        <v>481</v>
      </c>
      <c r="BJ171" s="139">
        <v>54</v>
      </c>
      <c r="BK171" s="138">
        <v>96</v>
      </c>
      <c r="BL171" s="13">
        <v>36.5</v>
      </c>
      <c r="BM171" s="21">
        <v>16</v>
      </c>
      <c r="BN171" s="16">
        <f t="shared" si="7"/>
        <v>9.75</v>
      </c>
      <c r="BO171" s="16">
        <f t="shared" si="8"/>
        <v>0.18448559999999997</v>
      </c>
      <c r="BP171" s="17">
        <f t="shared" si="28"/>
        <v>10000</v>
      </c>
      <c r="BQ171" s="13" t="str">
        <f>VLOOKUP($AP171,[1]Item!$AL$2:$BX$192,BQ$1,FALSE)</f>
        <v>Writer  Convent Classic  Mrp 48/65</v>
      </c>
      <c r="BR171" s="8" t="str">
        <f t="shared" si="139"/>
        <v>96.00X36.50</v>
      </c>
      <c r="BS171" s="8" t="str">
        <f t="shared" si="140"/>
        <v>Rulling-English /Geometry-[180 x 240]</v>
      </c>
      <c r="BT171" s="8" t="str">
        <f t="shared" si="141"/>
        <v>Index-[180 x 240]</v>
      </c>
      <c r="BU171" s="76" t="s">
        <v>1061</v>
      </c>
      <c r="BV171" s="109">
        <f t="shared" si="142"/>
        <v>0.25</v>
      </c>
      <c r="BW171" s="115" t="str">
        <f t="shared" si="130"/>
        <v>Proprint-54gsm-37.80in-(96.00cm)-Reel-Premium</v>
      </c>
      <c r="BX171" s="115" t="str">
        <f t="shared" si="131"/>
        <v>Proprint-54gsm-37.80in-(96.00cm)-Reel-Premium</v>
      </c>
      <c r="BY171" s="8" t="s">
        <v>541</v>
      </c>
      <c r="BZ171" s="8" t="s">
        <v>540</v>
      </c>
      <c r="CA171" s="115">
        <f t="shared" si="143"/>
        <v>36.5</v>
      </c>
      <c r="CB171" s="115">
        <f t="shared" si="144"/>
        <v>96</v>
      </c>
      <c r="CC171" s="115">
        <f t="shared" si="145"/>
        <v>14.37</v>
      </c>
      <c r="CD171" s="115">
        <f t="shared" si="146"/>
        <v>37.799999999999997</v>
      </c>
      <c r="CE171" s="5" t="s">
        <v>83</v>
      </c>
      <c r="CF171" s="8">
        <f t="shared" si="147"/>
        <v>54</v>
      </c>
      <c r="CG171" s="98" t="str">
        <f t="shared" si="148"/>
        <v>Proprint</v>
      </c>
      <c r="CH171" s="99" t="str">
        <f>VLOOKUP(CG171,PaperMaster!$AA$1:$AB$10,2,FALSE)</f>
        <v>Premium</v>
      </c>
      <c r="CI171" s="115">
        <f t="shared" si="132"/>
        <v>9.4619999999999997</v>
      </c>
      <c r="CJ171" s="115">
        <f t="shared" si="133"/>
        <v>5</v>
      </c>
      <c r="CK171" s="99">
        <v>70</v>
      </c>
      <c r="CL171" s="115" t="s">
        <v>76</v>
      </c>
      <c r="CM171" s="115">
        <v>1.35</v>
      </c>
      <c r="CN171" s="99" t="s">
        <v>576</v>
      </c>
      <c r="CO171" s="116" t="s">
        <v>577</v>
      </c>
      <c r="CP171" s="117" t="s">
        <v>578</v>
      </c>
      <c r="CQ171" s="99" t="s">
        <v>32</v>
      </c>
      <c r="CR171" s="99" t="s">
        <v>32</v>
      </c>
      <c r="CS171" s="99" t="s">
        <v>35</v>
      </c>
      <c r="CT171" s="99" t="s">
        <v>35</v>
      </c>
      <c r="CU171" s="8" t="s">
        <v>73</v>
      </c>
      <c r="CV171" s="8"/>
      <c r="CW171" s="8"/>
      <c r="CX171" s="8" t="str">
        <f t="shared" si="149"/>
        <v>*11103</v>
      </c>
      <c r="CY171" s="8" t="str">
        <f t="shared" si="150"/>
        <v>*06016</v>
      </c>
      <c r="CZ171" s="8" t="str">
        <f>VLOOKUP(BW171,PaperMaster!$AD$2:$BB$200,25,FALSE)</f>
        <v>*00031</v>
      </c>
      <c r="DA171" s="31" t="str">
        <f t="shared" si="151"/>
        <v>*00031</v>
      </c>
      <c r="DB171" s="31" t="str">
        <f t="shared" si="152"/>
        <v>*00006</v>
      </c>
      <c r="DC171" s="119" t="str">
        <f>VLOOKUP(AI171,UFG_Title!$C$3:$AD$49,28,FALSE)</f>
        <v>000241</v>
      </c>
      <c r="DD171" s="119"/>
      <c r="DE171" s="115" t="str">
        <f t="shared" si="153"/>
        <v>Board-260gsm-37.80X28.94in²-(96.00X73.50cm²)-18.35kg-WB</v>
      </c>
      <c r="DF171" s="115" t="str">
        <f t="shared" si="154"/>
        <v>Board-260gsm-37.80X28.94in²-(96.00X73.50cm²)-18.35kg-WB</v>
      </c>
      <c r="DG171" s="8" t="s">
        <v>1128</v>
      </c>
      <c r="DH171" s="8" t="str">
        <f t="shared" si="155"/>
        <v>B</v>
      </c>
      <c r="DI171" s="115">
        <f t="shared" si="156"/>
        <v>96</v>
      </c>
      <c r="DJ171" s="115">
        <f t="shared" si="157"/>
        <v>73.5</v>
      </c>
      <c r="DK171" s="115">
        <f t="shared" si="158"/>
        <v>37.799999999999997</v>
      </c>
      <c r="DL171" s="115">
        <f t="shared" si="159"/>
        <v>28.94</v>
      </c>
      <c r="DM171" s="5" t="s">
        <v>58</v>
      </c>
      <c r="DN171" s="8">
        <f t="shared" si="160"/>
        <v>260</v>
      </c>
      <c r="DO171" s="134" t="str">
        <f t="shared" si="161"/>
        <v>Board</v>
      </c>
      <c r="DP171" s="99" t="str">
        <f t="shared" si="162"/>
        <v>WB</v>
      </c>
      <c r="DQ171" s="115">
        <f t="shared" si="163"/>
        <v>18.350000000000001</v>
      </c>
      <c r="DR171" s="115">
        <f t="shared" si="164"/>
        <v>3</v>
      </c>
      <c r="DS171" s="99">
        <v>70</v>
      </c>
      <c r="DT171" s="115" t="s">
        <v>76</v>
      </c>
      <c r="DU171" s="115">
        <v>1.35</v>
      </c>
      <c r="DV171" s="99" t="s">
        <v>576</v>
      </c>
      <c r="DW171" s="116" t="s">
        <v>577</v>
      </c>
      <c r="DX171" s="117" t="s">
        <v>578</v>
      </c>
      <c r="DY171" s="99" t="s">
        <v>32</v>
      </c>
      <c r="DZ171" s="99" t="s">
        <v>32</v>
      </c>
      <c r="EA171" s="99" t="s">
        <v>35</v>
      </c>
      <c r="EB171" s="99" t="s">
        <v>35</v>
      </c>
      <c r="EC171" t="str">
        <f>VLOOKUP(DE171,PaperMaster!$BH$3:$CF$30,25,FALSE)</f>
        <v>*00006</v>
      </c>
      <c r="ED171" s="13" t="str">
        <f>VLOOKUP($AP171,[1]Item!$AL$2:$BX$192,ED$1,FALSE)</f>
        <v>Classic</v>
      </c>
      <c r="EE171">
        <f t="shared" si="165"/>
        <v>60</v>
      </c>
    </row>
    <row r="172" spans="1:135" x14ac:dyDescent="0.25">
      <c r="A172" s="83">
        <f t="shared" si="124"/>
        <v>170</v>
      </c>
      <c r="B172" s="76" t="s">
        <v>1062</v>
      </c>
      <c r="C172" s="8" t="str">
        <f t="shared" si="134"/>
        <v>Writer  Convent Classic  Mrp 65 [Single line]-196 page</v>
      </c>
      <c r="D172" s="8" t="str">
        <f t="shared" si="135"/>
        <v>Writer  Convent Classic  Mrp 65 [Single line]-196 page</v>
      </c>
      <c r="E172" s="8" t="str">
        <f>VLOOKUP(AS172,DefaltMaster!$U$1:$AB$14,8,FALSE)</f>
        <v>*11103</v>
      </c>
      <c r="F172" s="8" t="str">
        <f>VLOOKUP(AX172,DefaltMaster!$H$1:$J$26,3,FALSE)</f>
        <v>*06016</v>
      </c>
      <c r="G172" s="110">
        <v>0</v>
      </c>
      <c r="H172" s="8">
        <v>0</v>
      </c>
      <c r="I172" s="8">
        <v>1170</v>
      </c>
      <c r="J172" s="8"/>
      <c r="K172" s="8" t="str">
        <f>VLOOKUP(AW172,DefaltMaster!$M$1:$N$60,2,FALSE)</f>
        <v>*05035</v>
      </c>
      <c r="L172" s="5" t="s">
        <v>522</v>
      </c>
      <c r="M172" s="8"/>
      <c r="N172" s="111" t="str">
        <f t="shared" si="136"/>
        <v>Writer  Convent Classic  Mrp 65 [Single line]-196 page</v>
      </c>
      <c r="O172" s="111" t="s">
        <v>33</v>
      </c>
      <c r="P172" s="8"/>
      <c r="Q172" s="8" t="s">
        <v>32</v>
      </c>
      <c r="R172" s="8" t="s">
        <v>32</v>
      </c>
      <c r="S172" s="8" t="s">
        <v>32</v>
      </c>
      <c r="T172" s="8" t="s">
        <v>32</v>
      </c>
      <c r="U172" s="8" t="s">
        <v>32</v>
      </c>
      <c r="V172" s="8" t="s">
        <v>32</v>
      </c>
      <c r="W172" s="8" t="s">
        <v>34</v>
      </c>
      <c r="X172" s="76" t="s">
        <v>577</v>
      </c>
      <c r="Y172" s="112" t="s">
        <v>578</v>
      </c>
      <c r="Z172" s="8" t="s">
        <v>32</v>
      </c>
      <c r="AA172" s="8" t="s">
        <v>32</v>
      </c>
      <c r="AB172" s="8" t="s">
        <v>35</v>
      </c>
      <c r="AC172" s="8" t="s">
        <v>35</v>
      </c>
      <c r="AD172" s="113" t="str">
        <f t="shared" si="137"/>
        <v>000170</v>
      </c>
      <c r="AE172" s="113"/>
      <c r="AF172" s="106" t="str">
        <f t="shared" si="138"/>
        <v>Rulling-Single line-[180 x 240]</v>
      </c>
      <c r="AG172" s="106" t="str">
        <f>VLOOKUP(AF172,UFG_Rulling!$C$1:$AD$38,28,FALSE)</f>
        <v>000209</v>
      </c>
      <c r="AH172" s="128" t="str">
        <f t="shared" si="125"/>
        <v>12.250</v>
      </c>
      <c r="AI172" s="114" t="str">
        <f t="shared" si="126"/>
        <v>Writer  Convent Classic  Mrp 48/65 [Title]</v>
      </c>
      <c r="AJ172" s="114" t="str">
        <f>VLOOKUP(AI172,UFG_Title!$C$1:$AD$49,28,FALSE)</f>
        <v>000241</v>
      </c>
      <c r="AK172" s="107" t="str">
        <f t="shared" si="127"/>
        <v>0.125</v>
      </c>
      <c r="AL172" s="122" t="str">
        <f t="shared" si="168"/>
        <v>Index-[180 x 240]</v>
      </c>
      <c r="AM172" s="122" t="str">
        <f>IF(AV172&lt;&gt;"",VLOOKUP(AL172,UFG_Index!$C$1:$AD$17,28,FALSE),"")</f>
        <v>000234</v>
      </c>
      <c r="AN172" s="123" t="str">
        <f t="shared" si="128"/>
        <v>0.250</v>
      </c>
      <c r="AO172" s="129" t="str">
        <f t="shared" si="129"/>
        <v>0.250</v>
      </c>
      <c r="AP172" s="13" t="s">
        <v>1192</v>
      </c>
      <c r="AQ172" s="13" t="s">
        <v>1241</v>
      </c>
      <c r="AR172" s="13">
        <v>1000</v>
      </c>
      <c r="AS172" s="21" t="s">
        <v>440</v>
      </c>
      <c r="AT172" s="13">
        <v>196</v>
      </c>
      <c r="AU172" s="18">
        <v>4</v>
      </c>
      <c r="AV172" s="13" t="s">
        <v>450</v>
      </c>
      <c r="AW172" s="22" t="s">
        <v>469</v>
      </c>
      <c r="AX172" s="22" t="s">
        <v>470</v>
      </c>
      <c r="AY172" s="13">
        <v>6</v>
      </c>
      <c r="AZ172" s="13">
        <v>30</v>
      </c>
      <c r="BA172" s="13" t="s">
        <v>1246</v>
      </c>
      <c r="BB172" s="21" t="s">
        <v>479</v>
      </c>
      <c r="BC172" s="13" t="s">
        <v>1245</v>
      </c>
      <c r="BD172" s="13">
        <v>260</v>
      </c>
      <c r="BE172" s="14" t="s">
        <v>492</v>
      </c>
      <c r="BF172" s="14">
        <v>8</v>
      </c>
      <c r="BG172" s="15">
        <f t="shared" si="169"/>
        <v>125</v>
      </c>
      <c r="BH172" s="23">
        <f t="shared" si="6"/>
        <v>2.2931999999999998E-2</v>
      </c>
      <c r="BI172" s="13" t="s">
        <v>481</v>
      </c>
      <c r="BJ172" s="139">
        <v>54</v>
      </c>
      <c r="BK172" s="138">
        <v>96</v>
      </c>
      <c r="BL172" s="13">
        <v>36.5</v>
      </c>
      <c r="BM172" s="21">
        <v>16</v>
      </c>
      <c r="BN172" s="16">
        <f t="shared" si="7"/>
        <v>12.25</v>
      </c>
      <c r="BO172" s="16">
        <f t="shared" si="8"/>
        <v>0.23178959999999996</v>
      </c>
      <c r="BP172" s="17">
        <f>+AR172*(AT172+AU173)/BM172</f>
        <v>12500</v>
      </c>
      <c r="BQ172" s="13" t="str">
        <f>VLOOKUP($AP172,[1]Item!$AL$2:$BX$192,BQ$1,FALSE)</f>
        <v>Writer  Convent Classic  Mrp 48/65</v>
      </c>
      <c r="BR172" s="8" t="str">
        <f t="shared" si="139"/>
        <v>96.00X36.50</v>
      </c>
      <c r="BS172" s="8" t="str">
        <f t="shared" si="140"/>
        <v>Rulling-Single line-[180 x 240]</v>
      </c>
      <c r="BT172" s="8" t="str">
        <f t="shared" si="141"/>
        <v>Index-[180 x 240]</v>
      </c>
      <c r="BU172" s="76" t="s">
        <v>1062</v>
      </c>
      <c r="BV172" s="109">
        <f t="shared" si="142"/>
        <v>0.25</v>
      </c>
      <c r="BW172" s="115" t="str">
        <f t="shared" si="130"/>
        <v>Proprint-54gsm-37.80in-(96.00cm)-Reel-Premium</v>
      </c>
      <c r="BX172" s="115" t="str">
        <f t="shared" si="131"/>
        <v>Proprint-54gsm-37.80in-(96.00cm)-Reel-Premium</v>
      </c>
      <c r="BY172" s="8" t="s">
        <v>541</v>
      </c>
      <c r="BZ172" s="8" t="s">
        <v>540</v>
      </c>
      <c r="CA172" s="115">
        <f t="shared" si="143"/>
        <v>36.5</v>
      </c>
      <c r="CB172" s="115">
        <f t="shared" si="144"/>
        <v>96</v>
      </c>
      <c r="CC172" s="115">
        <f t="shared" si="145"/>
        <v>14.37</v>
      </c>
      <c r="CD172" s="115">
        <f t="shared" si="146"/>
        <v>37.799999999999997</v>
      </c>
      <c r="CE172" s="5" t="s">
        <v>83</v>
      </c>
      <c r="CF172" s="8">
        <f t="shared" si="147"/>
        <v>54</v>
      </c>
      <c r="CG172" s="98" t="str">
        <f t="shared" si="148"/>
        <v>Proprint</v>
      </c>
      <c r="CH172" s="99" t="str">
        <f>VLOOKUP(CG172,PaperMaster!$AA$1:$AB$10,2,FALSE)</f>
        <v>Premium</v>
      </c>
      <c r="CI172" s="115">
        <f t="shared" si="132"/>
        <v>9.4619999999999997</v>
      </c>
      <c r="CJ172" s="115">
        <f t="shared" si="133"/>
        <v>5</v>
      </c>
      <c r="CK172" s="99">
        <v>70</v>
      </c>
      <c r="CL172" s="115" t="s">
        <v>76</v>
      </c>
      <c r="CM172" s="115">
        <v>1.35</v>
      </c>
      <c r="CN172" s="99" t="s">
        <v>576</v>
      </c>
      <c r="CO172" s="116" t="s">
        <v>577</v>
      </c>
      <c r="CP172" s="117" t="s">
        <v>578</v>
      </c>
      <c r="CQ172" s="99" t="s">
        <v>32</v>
      </c>
      <c r="CR172" s="99" t="s">
        <v>32</v>
      </c>
      <c r="CS172" s="99" t="s">
        <v>35</v>
      </c>
      <c r="CT172" s="99" t="s">
        <v>35</v>
      </c>
      <c r="CU172" s="8" t="s">
        <v>73</v>
      </c>
      <c r="CV172" s="8"/>
      <c r="CW172" s="8"/>
      <c r="CX172" s="8" t="str">
        <f t="shared" si="149"/>
        <v>*11103</v>
      </c>
      <c r="CY172" s="8" t="str">
        <f t="shared" si="150"/>
        <v>*06016</v>
      </c>
      <c r="CZ172" s="8" t="str">
        <f>VLOOKUP(BW172,PaperMaster!$AD$2:$BB$200,25,FALSE)</f>
        <v>*00031</v>
      </c>
      <c r="DA172" s="31" t="str">
        <f t="shared" si="151"/>
        <v>*00031</v>
      </c>
      <c r="DB172" s="31" t="str">
        <f t="shared" si="152"/>
        <v>*00006</v>
      </c>
      <c r="DC172" s="119" t="str">
        <f>VLOOKUP(AI172,UFG_Title!$C$3:$AD$49,28,FALSE)</f>
        <v>000241</v>
      </c>
      <c r="DD172" s="119"/>
      <c r="DE172" s="115" t="str">
        <f t="shared" si="153"/>
        <v>Board-260gsm-37.80X28.94in²-(96.00X73.50cm²)-18.35kg-WB</v>
      </c>
      <c r="DF172" s="115" t="str">
        <f t="shared" si="154"/>
        <v>Board-260gsm-37.80X28.94in²-(96.00X73.50cm²)-18.35kg-WB</v>
      </c>
      <c r="DG172" s="8" t="s">
        <v>1128</v>
      </c>
      <c r="DH172" s="8" t="str">
        <f t="shared" si="155"/>
        <v>B</v>
      </c>
      <c r="DI172" s="115">
        <f t="shared" si="156"/>
        <v>96</v>
      </c>
      <c r="DJ172" s="115">
        <f t="shared" si="157"/>
        <v>73.5</v>
      </c>
      <c r="DK172" s="115">
        <f t="shared" si="158"/>
        <v>37.799999999999997</v>
      </c>
      <c r="DL172" s="115">
        <f t="shared" si="159"/>
        <v>28.94</v>
      </c>
      <c r="DM172" s="5" t="s">
        <v>58</v>
      </c>
      <c r="DN172" s="8">
        <f t="shared" si="160"/>
        <v>260</v>
      </c>
      <c r="DO172" s="134" t="str">
        <f t="shared" si="161"/>
        <v>Board</v>
      </c>
      <c r="DP172" s="99" t="str">
        <f t="shared" si="162"/>
        <v>WB</v>
      </c>
      <c r="DQ172" s="115">
        <f t="shared" si="163"/>
        <v>18.350000000000001</v>
      </c>
      <c r="DR172" s="115">
        <f t="shared" si="164"/>
        <v>3</v>
      </c>
      <c r="DS172" s="99">
        <v>70</v>
      </c>
      <c r="DT172" s="115" t="s">
        <v>76</v>
      </c>
      <c r="DU172" s="115">
        <v>1.35</v>
      </c>
      <c r="DV172" s="99" t="s">
        <v>576</v>
      </c>
      <c r="DW172" s="116" t="s">
        <v>577</v>
      </c>
      <c r="DX172" s="117" t="s">
        <v>578</v>
      </c>
      <c r="DY172" s="99" t="s">
        <v>32</v>
      </c>
      <c r="DZ172" s="99" t="s">
        <v>32</v>
      </c>
      <c r="EA172" s="99" t="s">
        <v>35</v>
      </c>
      <c r="EB172" s="99" t="s">
        <v>35</v>
      </c>
      <c r="EC172" t="str">
        <f>VLOOKUP(DE172,PaperMaster!$BH$3:$CF$30,25,FALSE)</f>
        <v>*00006</v>
      </c>
      <c r="ED172" s="13" t="str">
        <f>VLOOKUP($AP172,[1]Item!$AL$2:$BX$192,ED$1,FALSE)</f>
        <v>Classic</v>
      </c>
      <c r="EE172">
        <f t="shared" si="165"/>
        <v>54</v>
      </c>
    </row>
    <row r="173" spans="1:135" x14ac:dyDescent="0.25">
      <c r="A173" s="83">
        <f t="shared" si="124"/>
        <v>171</v>
      </c>
      <c r="B173" s="76" t="s">
        <v>1063</v>
      </c>
      <c r="C173" s="8" t="str">
        <f t="shared" si="134"/>
        <v>Writer  Convent Classic  Mrp 65 [English]-196 page</v>
      </c>
      <c r="D173" s="8" t="str">
        <f t="shared" si="135"/>
        <v>Writer  Convent Classic  Mrp 65 [English]-196 page</v>
      </c>
      <c r="E173" s="8" t="str">
        <f>VLOOKUP(AS173,DefaltMaster!$U$1:$AB$14,8,FALSE)</f>
        <v>*11103</v>
      </c>
      <c r="F173" s="8" t="str">
        <f>VLOOKUP(AX173,DefaltMaster!$H$1:$J$26,3,FALSE)</f>
        <v>*06016</v>
      </c>
      <c r="G173" s="110">
        <v>0</v>
      </c>
      <c r="H173" s="8">
        <v>0</v>
      </c>
      <c r="I173" s="8">
        <v>1171</v>
      </c>
      <c r="J173" s="8"/>
      <c r="K173" s="8" t="str">
        <f>VLOOKUP(AW173,DefaltMaster!$M$1:$N$60,2,FALSE)</f>
        <v>*05029</v>
      </c>
      <c r="L173" s="5" t="s">
        <v>522</v>
      </c>
      <c r="M173" s="8"/>
      <c r="N173" s="111" t="str">
        <f t="shared" si="136"/>
        <v>Writer  Convent Classic  Mrp 65 [English]-196 page</v>
      </c>
      <c r="O173" s="111" t="s">
        <v>33</v>
      </c>
      <c r="P173" s="8"/>
      <c r="Q173" s="8" t="s">
        <v>32</v>
      </c>
      <c r="R173" s="8" t="s">
        <v>32</v>
      </c>
      <c r="S173" s="8" t="s">
        <v>32</v>
      </c>
      <c r="T173" s="8" t="s">
        <v>32</v>
      </c>
      <c r="U173" s="8" t="s">
        <v>32</v>
      </c>
      <c r="V173" s="8" t="s">
        <v>32</v>
      </c>
      <c r="W173" s="8" t="s">
        <v>34</v>
      </c>
      <c r="X173" s="76" t="s">
        <v>577</v>
      </c>
      <c r="Y173" s="112" t="s">
        <v>578</v>
      </c>
      <c r="Z173" s="8" t="s">
        <v>32</v>
      </c>
      <c r="AA173" s="8" t="s">
        <v>32</v>
      </c>
      <c r="AB173" s="8" t="s">
        <v>35</v>
      </c>
      <c r="AC173" s="8" t="s">
        <v>35</v>
      </c>
      <c r="AD173" s="113" t="str">
        <f t="shared" si="137"/>
        <v>000171</v>
      </c>
      <c r="AE173" s="113"/>
      <c r="AF173" s="106" t="str">
        <f t="shared" si="138"/>
        <v>Rulling-English-[180 x 240]</v>
      </c>
      <c r="AG173" s="106" t="str">
        <f>VLOOKUP(AF173,UFG_Rulling!$C$1:$AD$38,28,FALSE)</f>
        <v>000195</v>
      </c>
      <c r="AH173" s="128" t="str">
        <f t="shared" si="125"/>
        <v>12.250</v>
      </c>
      <c r="AI173" s="114" t="str">
        <f t="shared" si="126"/>
        <v>Writer  Convent Classic  Mrp 48/65 [Title]</v>
      </c>
      <c r="AJ173" s="114" t="str">
        <f>VLOOKUP(AI173,UFG_Title!$C$1:$AD$49,28,FALSE)</f>
        <v>000241</v>
      </c>
      <c r="AK173" s="107" t="str">
        <f t="shared" si="127"/>
        <v>0.125</v>
      </c>
      <c r="AL173" s="122" t="str">
        <f t="shared" si="168"/>
        <v>Index-[180 x 240]</v>
      </c>
      <c r="AM173" s="122" t="str">
        <f>IF(AV173&lt;&gt;"",VLOOKUP(AL173,UFG_Index!$C$1:$AD$17,28,FALSE),"")</f>
        <v>000234</v>
      </c>
      <c r="AN173" s="123" t="str">
        <f t="shared" si="128"/>
        <v>0.250</v>
      </c>
      <c r="AO173" s="129" t="str">
        <f t="shared" si="129"/>
        <v>0.250</v>
      </c>
      <c r="AP173" s="13" t="s">
        <v>1192</v>
      </c>
      <c r="AQ173" s="13" t="s">
        <v>1241</v>
      </c>
      <c r="AR173" s="13">
        <v>1000</v>
      </c>
      <c r="AS173" s="21" t="s">
        <v>440</v>
      </c>
      <c r="AT173" s="13">
        <v>196</v>
      </c>
      <c r="AU173" s="13">
        <v>4</v>
      </c>
      <c r="AV173" s="13" t="s">
        <v>450</v>
      </c>
      <c r="AW173" s="22" t="s">
        <v>493</v>
      </c>
      <c r="AX173" s="22" t="s">
        <v>470</v>
      </c>
      <c r="AY173" s="13">
        <v>6</v>
      </c>
      <c r="AZ173" s="13">
        <v>30</v>
      </c>
      <c r="BA173" s="13" t="s">
        <v>1246</v>
      </c>
      <c r="BB173" s="21" t="s">
        <v>479</v>
      </c>
      <c r="BC173" s="13" t="s">
        <v>1245</v>
      </c>
      <c r="BD173" s="13">
        <v>260</v>
      </c>
      <c r="BE173" s="14" t="s">
        <v>492</v>
      </c>
      <c r="BF173" s="14">
        <v>8</v>
      </c>
      <c r="BG173" s="15">
        <f t="shared" si="169"/>
        <v>125</v>
      </c>
      <c r="BH173" s="23">
        <f t="shared" si="6"/>
        <v>2.2931999999999998E-2</v>
      </c>
      <c r="BI173" s="13" t="s">
        <v>481</v>
      </c>
      <c r="BJ173" s="139">
        <v>54</v>
      </c>
      <c r="BK173" s="138">
        <v>96</v>
      </c>
      <c r="BL173" s="13">
        <v>36.5</v>
      </c>
      <c r="BM173" s="21">
        <v>16</v>
      </c>
      <c r="BN173" s="16">
        <f t="shared" si="7"/>
        <v>12.25</v>
      </c>
      <c r="BO173" s="16">
        <f t="shared" si="8"/>
        <v>0.23178959999999996</v>
      </c>
      <c r="BP173" s="17">
        <f>+AR173*(AT173+AU174)/BM173</f>
        <v>12500</v>
      </c>
      <c r="BQ173" s="13" t="str">
        <f>VLOOKUP($AP173,[1]Item!$AL$2:$BX$192,BQ$1,FALSE)</f>
        <v>Writer  Convent Classic  Mrp 48/65</v>
      </c>
      <c r="BR173" s="8" t="str">
        <f t="shared" si="139"/>
        <v>96.00X36.50</v>
      </c>
      <c r="BS173" s="8" t="str">
        <f t="shared" si="140"/>
        <v>Rulling-English-[180 x 240]</v>
      </c>
      <c r="BT173" s="8" t="str">
        <f t="shared" si="141"/>
        <v>Index-[180 x 240]</v>
      </c>
      <c r="BU173" s="76" t="s">
        <v>1063</v>
      </c>
      <c r="BV173" s="109">
        <f t="shared" si="142"/>
        <v>0.25</v>
      </c>
      <c r="BW173" s="115" t="str">
        <f t="shared" si="130"/>
        <v>Proprint-54gsm-37.80in-(96.00cm)-Reel-Premium</v>
      </c>
      <c r="BX173" s="115" t="str">
        <f t="shared" si="131"/>
        <v>Proprint-54gsm-37.80in-(96.00cm)-Reel-Premium</v>
      </c>
      <c r="BY173" s="8" t="s">
        <v>541</v>
      </c>
      <c r="BZ173" s="8" t="s">
        <v>540</v>
      </c>
      <c r="CA173" s="115">
        <f t="shared" si="143"/>
        <v>36.5</v>
      </c>
      <c r="CB173" s="115">
        <f t="shared" si="144"/>
        <v>96</v>
      </c>
      <c r="CC173" s="115">
        <f t="shared" si="145"/>
        <v>14.37</v>
      </c>
      <c r="CD173" s="115">
        <f t="shared" si="146"/>
        <v>37.799999999999997</v>
      </c>
      <c r="CE173" s="5" t="s">
        <v>83</v>
      </c>
      <c r="CF173" s="8">
        <f t="shared" si="147"/>
        <v>54</v>
      </c>
      <c r="CG173" s="98" t="str">
        <f t="shared" si="148"/>
        <v>Proprint</v>
      </c>
      <c r="CH173" s="99" t="str">
        <f>VLOOKUP(CG173,PaperMaster!$AA$1:$AB$10,2,FALSE)</f>
        <v>Premium</v>
      </c>
      <c r="CI173" s="115">
        <f t="shared" si="132"/>
        <v>9.4619999999999997</v>
      </c>
      <c r="CJ173" s="115">
        <f t="shared" si="133"/>
        <v>5</v>
      </c>
      <c r="CK173" s="99">
        <v>70</v>
      </c>
      <c r="CL173" s="115" t="s">
        <v>76</v>
      </c>
      <c r="CM173" s="115">
        <v>1.35</v>
      </c>
      <c r="CN173" s="99" t="s">
        <v>576</v>
      </c>
      <c r="CO173" s="116" t="s">
        <v>577</v>
      </c>
      <c r="CP173" s="117" t="s">
        <v>578</v>
      </c>
      <c r="CQ173" s="99" t="s">
        <v>32</v>
      </c>
      <c r="CR173" s="99" t="s">
        <v>32</v>
      </c>
      <c r="CS173" s="99" t="s">
        <v>35</v>
      </c>
      <c r="CT173" s="99" t="s">
        <v>35</v>
      </c>
      <c r="CU173" s="8" t="s">
        <v>73</v>
      </c>
      <c r="CV173" s="8"/>
      <c r="CW173" s="8"/>
      <c r="CX173" s="8" t="str">
        <f t="shared" si="149"/>
        <v>*11103</v>
      </c>
      <c r="CY173" s="8" t="str">
        <f t="shared" si="150"/>
        <v>*06016</v>
      </c>
      <c r="CZ173" s="8" t="str">
        <f>VLOOKUP(BW173,PaperMaster!$AD$2:$BB$200,25,FALSE)</f>
        <v>*00031</v>
      </c>
      <c r="DA173" s="31" t="str">
        <f t="shared" si="151"/>
        <v>*00031</v>
      </c>
      <c r="DB173" s="31" t="str">
        <f t="shared" si="152"/>
        <v>*00006</v>
      </c>
      <c r="DC173" s="119" t="str">
        <f>VLOOKUP(AI173,UFG_Title!$C$3:$AD$49,28,FALSE)</f>
        <v>000241</v>
      </c>
      <c r="DD173" s="119"/>
      <c r="DE173" s="115" t="str">
        <f t="shared" si="153"/>
        <v>Board-260gsm-37.80X28.94in²-(96.00X73.50cm²)-18.35kg-WB</v>
      </c>
      <c r="DF173" s="115" t="str">
        <f t="shared" si="154"/>
        <v>Board-260gsm-37.80X28.94in²-(96.00X73.50cm²)-18.35kg-WB</v>
      </c>
      <c r="DG173" s="8" t="s">
        <v>1128</v>
      </c>
      <c r="DH173" s="8" t="str">
        <f t="shared" si="155"/>
        <v>B</v>
      </c>
      <c r="DI173" s="115">
        <f t="shared" si="156"/>
        <v>96</v>
      </c>
      <c r="DJ173" s="115">
        <f t="shared" si="157"/>
        <v>73.5</v>
      </c>
      <c r="DK173" s="115">
        <f t="shared" si="158"/>
        <v>37.799999999999997</v>
      </c>
      <c r="DL173" s="115">
        <f t="shared" si="159"/>
        <v>28.94</v>
      </c>
      <c r="DM173" s="5" t="s">
        <v>58</v>
      </c>
      <c r="DN173" s="8">
        <f t="shared" si="160"/>
        <v>260</v>
      </c>
      <c r="DO173" s="134" t="str">
        <f t="shared" si="161"/>
        <v>Board</v>
      </c>
      <c r="DP173" s="99" t="str">
        <f t="shared" si="162"/>
        <v>WB</v>
      </c>
      <c r="DQ173" s="115">
        <f t="shared" si="163"/>
        <v>18.350000000000001</v>
      </c>
      <c r="DR173" s="115">
        <f t="shared" si="164"/>
        <v>3</v>
      </c>
      <c r="DS173" s="99">
        <v>70</v>
      </c>
      <c r="DT173" s="115" t="s">
        <v>76</v>
      </c>
      <c r="DU173" s="115">
        <v>1.35</v>
      </c>
      <c r="DV173" s="99" t="s">
        <v>576</v>
      </c>
      <c r="DW173" s="116" t="s">
        <v>577</v>
      </c>
      <c r="DX173" s="117" t="s">
        <v>578</v>
      </c>
      <c r="DY173" s="99" t="s">
        <v>32</v>
      </c>
      <c r="DZ173" s="99" t="s">
        <v>32</v>
      </c>
      <c r="EA173" s="99" t="s">
        <v>35</v>
      </c>
      <c r="EB173" s="99" t="s">
        <v>35</v>
      </c>
      <c r="EC173" t="str">
        <f>VLOOKUP(DE173,PaperMaster!$BH$3:$CF$30,25,FALSE)</f>
        <v>*00006</v>
      </c>
      <c r="ED173" s="13" t="str">
        <f>VLOOKUP($AP173,[1]Item!$AL$2:$BX$192,ED$1,FALSE)</f>
        <v>Classic</v>
      </c>
      <c r="EE173">
        <f t="shared" si="165"/>
        <v>50</v>
      </c>
    </row>
    <row r="174" spans="1:135" x14ac:dyDescent="0.25">
      <c r="A174" s="83">
        <f t="shared" si="124"/>
        <v>172</v>
      </c>
      <c r="B174" s="76" t="s">
        <v>1064</v>
      </c>
      <c r="C174" s="8" t="str">
        <f t="shared" si="134"/>
        <v>Writer  Convent Classic  Mrp 65 [10 mm Squire (small)]</v>
      </c>
      <c r="D174" s="8" t="str">
        <f t="shared" si="135"/>
        <v>Writer  Convent Classic  Mrp 65 [10 mm Squire (small)]</v>
      </c>
      <c r="E174" s="8" t="str">
        <f>VLOOKUP(AS174,DefaltMaster!$U$1:$AB$14,8,FALSE)</f>
        <v>*11103</v>
      </c>
      <c r="F174" s="8" t="str">
        <f>VLOOKUP(AX174,DefaltMaster!$H$1:$J$26,3,FALSE)</f>
        <v>*06016</v>
      </c>
      <c r="G174" s="110">
        <v>0</v>
      </c>
      <c r="H174" s="8">
        <v>0</v>
      </c>
      <c r="I174" s="8">
        <v>1172</v>
      </c>
      <c r="J174" s="8"/>
      <c r="K174" s="8" t="str">
        <f>VLOOKUP(AW174,DefaltMaster!$M$1:$N$60,2,FALSE)</f>
        <v>*05044</v>
      </c>
      <c r="L174" s="5" t="s">
        <v>522</v>
      </c>
      <c r="M174" s="8"/>
      <c r="N174" s="111" t="str">
        <f t="shared" ref="N174:N176" si="171">AP174&amp;" ["&amp;AW174&amp;"]"</f>
        <v>Writer  Convent Classic  Mrp 65 [10 mm Squire (small)]</v>
      </c>
      <c r="O174" s="111" t="s">
        <v>33</v>
      </c>
      <c r="P174" s="8"/>
      <c r="Q174" s="8" t="s">
        <v>32</v>
      </c>
      <c r="R174" s="8" t="s">
        <v>32</v>
      </c>
      <c r="S174" s="8" t="s">
        <v>32</v>
      </c>
      <c r="T174" s="8" t="s">
        <v>32</v>
      </c>
      <c r="U174" s="8" t="s">
        <v>32</v>
      </c>
      <c r="V174" s="8" t="s">
        <v>32</v>
      </c>
      <c r="W174" s="8" t="s">
        <v>34</v>
      </c>
      <c r="X174" s="76" t="s">
        <v>577</v>
      </c>
      <c r="Y174" s="112" t="s">
        <v>578</v>
      </c>
      <c r="Z174" s="8" t="s">
        <v>32</v>
      </c>
      <c r="AA174" s="8" t="s">
        <v>32</v>
      </c>
      <c r="AB174" s="8" t="s">
        <v>35</v>
      </c>
      <c r="AC174" s="8" t="s">
        <v>35</v>
      </c>
      <c r="AD174" s="113" t="str">
        <f t="shared" si="137"/>
        <v>000172</v>
      </c>
      <c r="AE174" s="113"/>
      <c r="AF174" s="106" t="str">
        <f t="shared" si="138"/>
        <v>Rulling-10 mm Squire (small)-[180 x 240]</v>
      </c>
      <c r="AG174" s="106" t="str">
        <f>VLOOKUP(AF174,UFG_Rulling!$C$1:$AD$38,28,FALSE)</f>
        <v>000217</v>
      </c>
      <c r="AH174" s="128" t="str">
        <f t="shared" si="125"/>
        <v>12.250</v>
      </c>
      <c r="AI174" s="114" t="str">
        <f t="shared" si="126"/>
        <v>Writer  Convent Classic  Mrp 48/65 [Title]</v>
      </c>
      <c r="AJ174" s="114" t="str">
        <f>VLOOKUP(AI174,UFG_Title!$C$1:$AD$49,28,FALSE)</f>
        <v>000241</v>
      </c>
      <c r="AK174" s="107" t="str">
        <f t="shared" si="127"/>
        <v>0.125</v>
      </c>
      <c r="AL174" s="122" t="str">
        <f t="shared" si="168"/>
        <v>Index-[180 x 240]</v>
      </c>
      <c r="AM174" s="122" t="str">
        <f>IF(AV174&lt;&gt;"",VLOOKUP(AL174,UFG_Index!$C$1:$AD$17,28,FALSE),"")</f>
        <v>000234</v>
      </c>
      <c r="AN174" s="123" t="str">
        <f t="shared" si="128"/>
        <v>0.250</v>
      </c>
      <c r="AO174" s="129" t="str">
        <f t="shared" si="129"/>
        <v>0.250</v>
      </c>
      <c r="AP174" s="13" t="s">
        <v>1192</v>
      </c>
      <c r="AQ174" s="13" t="s">
        <v>1241</v>
      </c>
      <c r="AR174" s="13">
        <v>1000</v>
      </c>
      <c r="AS174" s="21" t="s">
        <v>440</v>
      </c>
      <c r="AT174" s="13">
        <v>196</v>
      </c>
      <c r="AU174" s="13">
        <v>4</v>
      </c>
      <c r="AV174" s="13" t="s">
        <v>450</v>
      </c>
      <c r="AW174" s="22" t="s">
        <v>1197</v>
      </c>
      <c r="AX174" s="22" t="s">
        <v>470</v>
      </c>
      <c r="AY174" s="13">
        <v>6</v>
      </c>
      <c r="AZ174" s="13">
        <v>30</v>
      </c>
      <c r="BA174" s="13" t="s">
        <v>1246</v>
      </c>
      <c r="BB174" s="21" t="s">
        <v>479</v>
      </c>
      <c r="BC174" s="13" t="s">
        <v>1245</v>
      </c>
      <c r="BD174" s="13">
        <v>260</v>
      </c>
      <c r="BE174" s="14" t="s">
        <v>492</v>
      </c>
      <c r="BF174" s="14">
        <v>8</v>
      </c>
      <c r="BG174" s="15">
        <f t="shared" si="169"/>
        <v>125</v>
      </c>
      <c r="BH174" s="23">
        <f t="shared" si="6"/>
        <v>2.2931999999999998E-2</v>
      </c>
      <c r="BI174" s="13" t="s">
        <v>481</v>
      </c>
      <c r="BJ174" s="139">
        <v>54</v>
      </c>
      <c r="BK174" s="138">
        <v>96</v>
      </c>
      <c r="BL174" s="13">
        <v>36.5</v>
      </c>
      <c r="BM174" s="21">
        <v>16</v>
      </c>
      <c r="BN174" s="16">
        <f t="shared" si="7"/>
        <v>12.25</v>
      </c>
      <c r="BO174" s="16">
        <f t="shared" si="8"/>
        <v>0.23178959999999996</v>
      </c>
      <c r="BP174" s="17" t="e">
        <f>+AR174*(AT174+#REF!)/BM174</f>
        <v>#REF!</v>
      </c>
      <c r="BQ174" s="13" t="str">
        <f>VLOOKUP($AP174,[1]Item!$AL$2:$BX$192,BQ$1,FALSE)</f>
        <v>Writer  Convent Classic  Mrp 48/65</v>
      </c>
      <c r="BR174" s="8" t="str">
        <f t="shared" si="139"/>
        <v>96.00X36.50</v>
      </c>
      <c r="BS174" s="8" t="str">
        <f t="shared" si="140"/>
        <v>Rulling-10 mm Squire (small)-[180 x 240]</v>
      </c>
      <c r="BT174" s="8" t="str">
        <f t="shared" si="141"/>
        <v>Index-[180 x 240]</v>
      </c>
      <c r="BU174" s="76" t="s">
        <v>1064</v>
      </c>
      <c r="BV174" s="109">
        <f t="shared" si="142"/>
        <v>0.25</v>
      </c>
      <c r="BW174" s="115" t="str">
        <f t="shared" si="130"/>
        <v>Proprint-54gsm-37.80in-(96.00cm)-Reel-Premium</v>
      </c>
      <c r="BX174" s="115" t="str">
        <f t="shared" si="131"/>
        <v>Proprint-54gsm-37.80in-(96.00cm)-Reel-Premium</v>
      </c>
      <c r="BY174" s="8" t="s">
        <v>541</v>
      </c>
      <c r="BZ174" s="8" t="s">
        <v>540</v>
      </c>
      <c r="CA174" s="115">
        <f t="shared" si="143"/>
        <v>36.5</v>
      </c>
      <c r="CB174" s="115">
        <f t="shared" si="144"/>
        <v>96</v>
      </c>
      <c r="CC174" s="115">
        <f t="shared" si="145"/>
        <v>14.37</v>
      </c>
      <c r="CD174" s="115">
        <f t="shared" si="146"/>
        <v>37.799999999999997</v>
      </c>
      <c r="CE174" s="5" t="s">
        <v>83</v>
      </c>
      <c r="CF174" s="8">
        <f t="shared" si="147"/>
        <v>54</v>
      </c>
      <c r="CG174" s="98" t="str">
        <f t="shared" si="148"/>
        <v>Proprint</v>
      </c>
      <c r="CH174" s="99" t="str">
        <f>VLOOKUP(CG174,PaperMaster!$AA$1:$AB$10,2,FALSE)</f>
        <v>Premium</v>
      </c>
      <c r="CI174" s="115">
        <f t="shared" si="132"/>
        <v>9.4619999999999997</v>
      </c>
      <c r="CJ174" s="115">
        <f t="shared" si="133"/>
        <v>5</v>
      </c>
      <c r="CK174" s="99">
        <v>70</v>
      </c>
      <c r="CL174" s="115" t="s">
        <v>76</v>
      </c>
      <c r="CM174" s="115">
        <v>1.35</v>
      </c>
      <c r="CN174" s="99" t="s">
        <v>576</v>
      </c>
      <c r="CO174" s="116" t="s">
        <v>577</v>
      </c>
      <c r="CP174" s="117" t="s">
        <v>578</v>
      </c>
      <c r="CQ174" s="99" t="s">
        <v>32</v>
      </c>
      <c r="CR174" s="99" t="s">
        <v>32</v>
      </c>
      <c r="CS174" s="99" t="s">
        <v>35</v>
      </c>
      <c r="CT174" s="99" t="s">
        <v>35</v>
      </c>
      <c r="CU174" s="8" t="s">
        <v>73</v>
      </c>
      <c r="CV174" s="8"/>
      <c r="CW174" s="8"/>
      <c r="CX174" s="8" t="str">
        <f t="shared" si="149"/>
        <v>*11103</v>
      </c>
      <c r="CY174" s="8" t="str">
        <f t="shared" si="150"/>
        <v>*06016</v>
      </c>
      <c r="CZ174" s="8" t="str">
        <f>VLOOKUP(BW174,PaperMaster!$AD$2:$BB$200,25,FALSE)</f>
        <v>*00031</v>
      </c>
      <c r="DA174" s="31" t="str">
        <f t="shared" si="151"/>
        <v>*00031</v>
      </c>
      <c r="DB174" s="31" t="str">
        <f t="shared" si="152"/>
        <v>*00006</v>
      </c>
      <c r="DC174" s="119" t="str">
        <f>VLOOKUP(AI174,UFG_Title!$C$3:$AD$49,28,FALSE)</f>
        <v>000241</v>
      </c>
      <c r="DD174" s="119"/>
      <c r="DE174" s="115" t="str">
        <f t="shared" si="153"/>
        <v>Board-260gsm-37.80X28.94in²-(96.00X73.50cm²)-18.35kg-WB</v>
      </c>
      <c r="DF174" s="115" t="str">
        <f t="shared" si="154"/>
        <v>Board-260gsm-37.80X28.94in²-(96.00X73.50cm²)-18.35kg-WB</v>
      </c>
      <c r="DG174" s="8" t="s">
        <v>1128</v>
      </c>
      <c r="DH174" s="8" t="str">
        <f t="shared" si="155"/>
        <v>B</v>
      </c>
      <c r="DI174" s="115">
        <f t="shared" si="156"/>
        <v>96</v>
      </c>
      <c r="DJ174" s="115">
        <f t="shared" si="157"/>
        <v>73.5</v>
      </c>
      <c r="DK174" s="115">
        <f t="shared" si="158"/>
        <v>37.799999999999997</v>
      </c>
      <c r="DL174" s="115">
        <f t="shared" si="159"/>
        <v>28.94</v>
      </c>
      <c r="DM174" s="5" t="s">
        <v>58</v>
      </c>
      <c r="DN174" s="8">
        <f t="shared" si="160"/>
        <v>260</v>
      </c>
      <c r="DO174" s="134" t="str">
        <f t="shared" si="161"/>
        <v>Board</v>
      </c>
      <c r="DP174" s="99" t="str">
        <f t="shared" si="162"/>
        <v>WB</v>
      </c>
      <c r="DQ174" s="115">
        <f t="shared" si="163"/>
        <v>18.350000000000001</v>
      </c>
      <c r="DR174" s="115">
        <f t="shared" si="164"/>
        <v>3</v>
      </c>
      <c r="DS174" s="99">
        <v>70</v>
      </c>
      <c r="DT174" s="115" t="s">
        <v>76</v>
      </c>
      <c r="DU174" s="115">
        <v>1.35</v>
      </c>
      <c r="DV174" s="99" t="s">
        <v>576</v>
      </c>
      <c r="DW174" s="116" t="s">
        <v>577</v>
      </c>
      <c r="DX174" s="117" t="s">
        <v>578</v>
      </c>
      <c r="DY174" s="99" t="s">
        <v>32</v>
      </c>
      <c r="DZ174" s="99" t="s">
        <v>32</v>
      </c>
      <c r="EA174" s="99" t="s">
        <v>35</v>
      </c>
      <c r="EB174" s="99" t="s">
        <v>35</v>
      </c>
      <c r="EC174" t="str">
        <f>VLOOKUP(DE174,PaperMaster!$BH$3:$CF$30,25,FALSE)</f>
        <v>*00006</v>
      </c>
      <c r="ED174" s="13" t="str">
        <f>VLOOKUP($AP174,[1]Item!$AL$2:$BX$192,ED$1,FALSE)</f>
        <v>Classic</v>
      </c>
      <c r="EE174">
        <f t="shared" si="165"/>
        <v>54</v>
      </c>
    </row>
    <row r="175" spans="1:135" x14ac:dyDescent="0.25">
      <c r="A175" s="83">
        <f t="shared" si="124"/>
        <v>173</v>
      </c>
      <c r="B175" s="76" t="s">
        <v>1066</v>
      </c>
      <c r="C175" s="8" t="str">
        <f t="shared" si="134"/>
        <v>Writer  Convent Classic  Mrp 65 [12 mm Squire ( Medium)]</v>
      </c>
      <c r="D175" s="8" t="str">
        <f t="shared" si="135"/>
        <v>Writer  Convent Classic  Mrp 65 [12 mm Squire ( Medium)]</v>
      </c>
      <c r="E175" s="8" t="str">
        <f>VLOOKUP(AS175,DefaltMaster!$U$1:$AB$14,8,FALSE)</f>
        <v>*11103</v>
      </c>
      <c r="F175" s="8" t="str">
        <f>VLOOKUP(AX175,DefaltMaster!$H$1:$J$26,3,FALSE)</f>
        <v>*06016</v>
      </c>
      <c r="G175" s="110">
        <v>0</v>
      </c>
      <c r="H175" s="8">
        <v>0</v>
      </c>
      <c r="I175" s="8">
        <v>1173</v>
      </c>
      <c r="J175" s="8"/>
      <c r="K175" s="8" t="str">
        <f>VLOOKUP(AW175,DefaltMaster!$M$1:$N$60,2,FALSE)</f>
        <v>*05045</v>
      </c>
      <c r="L175" s="5" t="s">
        <v>522</v>
      </c>
      <c r="M175" s="8"/>
      <c r="N175" s="111" t="str">
        <f t="shared" si="171"/>
        <v>Writer  Convent Classic  Mrp 65 [12 mm Squire ( Medium)]</v>
      </c>
      <c r="O175" s="111" t="s">
        <v>33</v>
      </c>
      <c r="P175" s="8"/>
      <c r="Q175" s="8" t="s">
        <v>32</v>
      </c>
      <c r="R175" s="8" t="s">
        <v>32</v>
      </c>
      <c r="S175" s="8" t="s">
        <v>32</v>
      </c>
      <c r="T175" s="8" t="s">
        <v>32</v>
      </c>
      <c r="U175" s="8" t="s">
        <v>32</v>
      </c>
      <c r="V175" s="8" t="s">
        <v>32</v>
      </c>
      <c r="W175" s="8" t="s">
        <v>34</v>
      </c>
      <c r="X175" s="76" t="s">
        <v>577</v>
      </c>
      <c r="Y175" s="112" t="s">
        <v>578</v>
      </c>
      <c r="Z175" s="8" t="s">
        <v>32</v>
      </c>
      <c r="AA175" s="8" t="s">
        <v>32</v>
      </c>
      <c r="AB175" s="8" t="s">
        <v>35</v>
      </c>
      <c r="AC175" s="8" t="s">
        <v>35</v>
      </c>
      <c r="AD175" s="113" t="str">
        <f t="shared" si="137"/>
        <v>000173</v>
      </c>
      <c r="AE175" s="113"/>
      <c r="AF175" s="106" t="str">
        <f t="shared" si="138"/>
        <v>Rulling-12 mm Squire ( Medium)-[180 x 240]</v>
      </c>
      <c r="AG175" s="106" t="str">
        <f>VLOOKUP(AF175,UFG_Rulling!$C$1:$AD$38,28,FALSE)</f>
        <v>000218</v>
      </c>
      <c r="AH175" s="128" t="str">
        <f t="shared" si="125"/>
        <v>12.250</v>
      </c>
      <c r="AI175" s="114" t="str">
        <f t="shared" si="126"/>
        <v>Writer  Convent Classic  Mrp 48/65 [Title]</v>
      </c>
      <c r="AJ175" s="114" t="str">
        <f>VLOOKUP(AI175,UFG_Title!$C$1:$AD$49,28,FALSE)</f>
        <v>000241</v>
      </c>
      <c r="AK175" s="107" t="str">
        <f t="shared" si="127"/>
        <v>0.125</v>
      </c>
      <c r="AL175" s="122" t="str">
        <f t="shared" si="168"/>
        <v>Index-[180 x 240]</v>
      </c>
      <c r="AM175" s="122" t="str">
        <f>IF(AV175&lt;&gt;"",VLOOKUP(AL175,UFG_Index!$C$1:$AD$17,28,FALSE),"")</f>
        <v>000234</v>
      </c>
      <c r="AN175" s="123" t="str">
        <f t="shared" si="128"/>
        <v>0.250</v>
      </c>
      <c r="AO175" s="129" t="str">
        <f t="shared" si="129"/>
        <v>0.250</v>
      </c>
      <c r="AP175" s="13" t="s">
        <v>1192</v>
      </c>
      <c r="AQ175" s="13" t="s">
        <v>1241</v>
      </c>
      <c r="AR175" s="13">
        <v>1000</v>
      </c>
      <c r="AS175" s="21" t="s">
        <v>440</v>
      </c>
      <c r="AT175" s="13">
        <v>196</v>
      </c>
      <c r="AU175" s="13">
        <v>4</v>
      </c>
      <c r="AV175" s="13" t="s">
        <v>450</v>
      </c>
      <c r="AW175" s="22" t="s">
        <v>1198</v>
      </c>
      <c r="AX175" s="22" t="s">
        <v>470</v>
      </c>
      <c r="AY175" s="13">
        <v>6</v>
      </c>
      <c r="AZ175" s="13">
        <v>30</v>
      </c>
      <c r="BA175" s="13" t="s">
        <v>1246</v>
      </c>
      <c r="BB175" s="21" t="s">
        <v>479</v>
      </c>
      <c r="BC175" s="13" t="s">
        <v>1245</v>
      </c>
      <c r="BD175" s="13">
        <v>260</v>
      </c>
      <c r="BE175" s="14" t="s">
        <v>492</v>
      </c>
      <c r="BF175" s="14">
        <v>8</v>
      </c>
      <c r="BG175" s="15">
        <f t="shared" si="169"/>
        <v>125</v>
      </c>
      <c r="BH175" s="23">
        <f t="shared" si="6"/>
        <v>2.2931999999999998E-2</v>
      </c>
      <c r="BI175" s="13" t="s">
        <v>481</v>
      </c>
      <c r="BJ175" s="139">
        <v>54</v>
      </c>
      <c r="BK175" s="138">
        <v>96</v>
      </c>
      <c r="BL175" s="13">
        <v>36.5</v>
      </c>
      <c r="BM175" s="21">
        <v>16</v>
      </c>
      <c r="BN175" s="16">
        <f t="shared" si="7"/>
        <v>12.25</v>
      </c>
      <c r="BO175" s="16">
        <f t="shared" si="8"/>
        <v>0.23178959999999996</v>
      </c>
      <c r="BP175" s="17">
        <f>+AR175*(AT175+AU175)/BM175</f>
        <v>12500</v>
      </c>
      <c r="BQ175" s="13" t="str">
        <f>VLOOKUP($AP175,[1]Item!$AL$2:$BX$192,BQ$1,FALSE)</f>
        <v>Writer  Convent Classic  Mrp 48/65</v>
      </c>
      <c r="BR175" s="8" t="str">
        <f t="shared" si="139"/>
        <v>96.00X36.50</v>
      </c>
      <c r="BS175" s="8" t="str">
        <f t="shared" si="140"/>
        <v>Rulling-12 mm Squire ( Medium)-[180 x 240]</v>
      </c>
      <c r="BT175" s="8" t="str">
        <f t="shared" si="141"/>
        <v>Index-[180 x 240]</v>
      </c>
      <c r="BU175" s="76" t="s">
        <v>1066</v>
      </c>
      <c r="BV175" s="109">
        <f t="shared" si="142"/>
        <v>0.25</v>
      </c>
      <c r="BW175" s="115" t="str">
        <f t="shared" si="130"/>
        <v>Proprint-54gsm-37.80in-(96.00cm)-Reel-Premium</v>
      </c>
      <c r="BX175" s="115" t="str">
        <f t="shared" si="131"/>
        <v>Proprint-54gsm-37.80in-(96.00cm)-Reel-Premium</v>
      </c>
      <c r="BY175" s="8" t="s">
        <v>541</v>
      </c>
      <c r="BZ175" s="8" t="s">
        <v>540</v>
      </c>
      <c r="CA175" s="115">
        <f t="shared" si="143"/>
        <v>36.5</v>
      </c>
      <c r="CB175" s="115">
        <f t="shared" si="144"/>
        <v>96</v>
      </c>
      <c r="CC175" s="115">
        <f t="shared" si="145"/>
        <v>14.37</v>
      </c>
      <c r="CD175" s="115">
        <f t="shared" si="146"/>
        <v>37.799999999999997</v>
      </c>
      <c r="CE175" s="5" t="s">
        <v>83</v>
      </c>
      <c r="CF175" s="8">
        <f t="shared" si="147"/>
        <v>54</v>
      </c>
      <c r="CG175" s="98" t="str">
        <f t="shared" si="148"/>
        <v>Proprint</v>
      </c>
      <c r="CH175" s="99" t="str">
        <f>VLOOKUP(CG175,PaperMaster!$AA$1:$AB$10,2,FALSE)</f>
        <v>Premium</v>
      </c>
      <c r="CI175" s="115">
        <f t="shared" si="132"/>
        <v>9.4619999999999997</v>
      </c>
      <c r="CJ175" s="115">
        <f t="shared" si="133"/>
        <v>5</v>
      </c>
      <c r="CK175" s="99">
        <v>70</v>
      </c>
      <c r="CL175" s="115" t="s">
        <v>76</v>
      </c>
      <c r="CM175" s="115">
        <v>1.35</v>
      </c>
      <c r="CN175" s="99" t="s">
        <v>576</v>
      </c>
      <c r="CO175" s="116" t="s">
        <v>577</v>
      </c>
      <c r="CP175" s="117" t="s">
        <v>578</v>
      </c>
      <c r="CQ175" s="99" t="s">
        <v>32</v>
      </c>
      <c r="CR175" s="99" t="s">
        <v>32</v>
      </c>
      <c r="CS175" s="99" t="s">
        <v>35</v>
      </c>
      <c r="CT175" s="99" t="s">
        <v>35</v>
      </c>
      <c r="CU175" s="8" t="s">
        <v>73</v>
      </c>
      <c r="CV175" s="8"/>
      <c r="CW175" s="8"/>
      <c r="CX175" s="8" t="str">
        <f t="shared" si="149"/>
        <v>*11103</v>
      </c>
      <c r="CY175" s="8" t="str">
        <f t="shared" si="150"/>
        <v>*06016</v>
      </c>
      <c r="CZ175" s="8" t="str">
        <f>VLOOKUP(BW175,PaperMaster!$AD$2:$BB$200,25,FALSE)</f>
        <v>*00031</v>
      </c>
      <c r="DA175" s="31" t="str">
        <f t="shared" si="151"/>
        <v>*00031</v>
      </c>
      <c r="DB175" s="31" t="str">
        <f t="shared" si="152"/>
        <v>*00006</v>
      </c>
      <c r="DC175" s="119" t="str">
        <f>VLOOKUP(AI175,UFG_Title!$C$3:$AD$49,28,FALSE)</f>
        <v>000241</v>
      </c>
      <c r="DD175" s="119"/>
      <c r="DE175" s="115" t="str">
        <f t="shared" si="153"/>
        <v>Board-260gsm-37.80X28.94in²-(96.00X73.50cm²)-18.35kg-WB</v>
      </c>
      <c r="DF175" s="115" t="str">
        <f t="shared" si="154"/>
        <v>Board-260gsm-37.80X28.94in²-(96.00X73.50cm²)-18.35kg-WB</v>
      </c>
      <c r="DG175" s="8" t="s">
        <v>1128</v>
      </c>
      <c r="DH175" s="8" t="str">
        <f t="shared" si="155"/>
        <v>B</v>
      </c>
      <c r="DI175" s="115">
        <f t="shared" si="156"/>
        <v>96</v>
      </c>
      <c r="DJ175" s="115">
        <f t="shared" si="157"/>
        <v>73.5</v>
      </c>
      <c r="DK175" s="115">
        <f t="shared" si="158"/>
        <v>37.799999999999997</v>
      </c>
      <c r="DL175" s="115">
        <f t="shared" si="159"/>
        <v>28.94</v>
      </c>
      <c r="DM175" s="5" t="s">
        <v>58</v>
      </c>
      <c r="DN175" s="8">
        <f t="shared" si="160"/>
        <v>260</v>
      </c>
      <c r="DO175" s="134" t="str">
        <f t="shared" si="161"/>
        <v>Board</v>
      </c>
      <c r="DP175" s="99" t="str">
        <f t="shared" si="162"/>
        <v>WB</v>
      </c>
      <c r="DQ175" s="115">
        <f t="shared" si="163"/>
        <v>18.350000000000001</v>
      </c>
      <c r="DR175" s="115">
        <f t="shared" si="164"/>
        <v>3</v>
      </c>
      <c r="DS175" s="99">
        <v>70</v>
      </c>
      <c r="DT175" s="115" t="s">
        <v>76</v>
      </c>
      <c r="DU175" s="115">
        <v>1.35</v>
      </c>
      <c r="DV175" s="99" t="s">
        <v>576</v>
      </c>
      <c r="DW175" s="116" t="s">
        <v>577</v>
      </c>
      <c r="DX175" s="117" t="s">
        <v>578</v>
      </c>
      <c r="DY175" s="99" t="s">
        <v>32</v>
      </c>
      <c r="DZ175" s="99" t="s">
        <v>32</v>
      </c>
      <c r="EA175" s="99" t="s">
        <v>35</v>
      </c>
      <c r="EB175" s="99" t="s">
        <v>35</v>
      </c>
      <c r="EC175" t="str">
        <f>VLOOKUP(DE175,PaperMaster!$BH$3:$CF$30,25,FALSE)</f>
        <v>*00006</v>
      </c>
      <c r="ED175" s="13" t="str">
        <f>VLOOKUP($AP175,[1]Item!$AL$2:$BX$192,ED$1,FALSE)</f>
        <v>Classic</v>
      </c>
      <c r="EE175">
        <f t="shared" si="165"/>
        <v>56</v>
      </c>
    </row>
    <row r="176" spans="1:135" x14ac:dyDescent="0.25">
      <c r="A176" s="83">
        <f t="shared" si="124"/>
        <v>174</v>
      </c>
      <c r="B176" s="76" t="s">
        <v>1067</v>
      </c>
      <c r="C176" s="8" t="str">
        <f t="shared" si="134"/>
        <v>Writer  Convent Classic  Mrp 65 [18 mm Squire (Big)]</v>
      </c>
      <c r="D176" s="8" t="str">
        <f t="shared" si="135"/>
        <v>Writer  Convent Classic  Mrp 65 [18 mm Squire (Big)]</v>
      </c>
      <c r="E176" s="8" t="str">
        <f>VLOOKUP(AS176,DefaltMaster!$U$1:$AB$14,8,FALSE)</f>
        <v>*11103</v>
      </c>
      <c r="F176" s="8" t="str">
        <f>VLOOKUP(AX176,DefaltMaster!$H$1:$J$26,3,FALSE)</f>
        <v>*06016</v>
      </c>
      <c r="G176" s="110">
        <v>0</v>
      </c>
      <c r="H176" s="8">
        <v>0</v>
      </c>
      <c r="I176" s="8">
        <v>1174</v>
      </c>
      <c r="J176" s="8"/>
      <c r="K176" s="8" t="str">
        <f>VLOOKUP(AW176,DefaltMaster!$M$1:$N$60,2,FALSE)</f>
        <v>*05046</v>
      </c>
      <c r="L176" s="5" t="s">
        <v>522</v>
      </c>
      <c r="M176" s="8"/>
      <c r="N176" s="111" t="str">
        <f t="shared" si="171"/>
        <v>Writer  Convent Classic  Mrp 65 [18 mm Squire (Big)]</v>
      </c>
      <c r="O176" s="111" t="s">
        <v>33</v>
      </c>
      <c r="P176" s="8"/>
      <c r="Q176" s="8" t="s">
        <v>32</v>
      </c>
      <c r="R176" s="8" t="s">
        <v>32</v>
      </c>
      <c r="S176" s="8" t="s">
        <v>32</v>
      </c>
      <c r="T176" s="8" t="s">
        <v>32</v>
      </c>
      <c r="U176" s="8" t="s">
        <v>32</v>
      </c>
      <c r="V176" s="8" t="s">
        <v>32</v>
      </c>
      <c r="W176" s="8" t="s">
        <v>34</v>
      </c>
      <c r="X176" s="76" t="s">
        <v>577</v>
      </c>
      <c r="Y176" s="112" t="s">
        <v>578</v>
      </c>
      <c r="Z176" s="8" t="s">
        <v>32</v>
      </c>
      <c r="AA176" s="8" t="s">
        <v>32</v>
      </c>
      <c r="AB176" s="8" t="s">
        <v>35</v>
      </c>
      <c r="AC176" s="8" t="s">
        <v>35</v>
      </c>
      <c r="AD176" s="113" t="str">
        <f t="shared" si="137"/>
        <v>000174</v>
      </c>
      <c r="AE176" s="113"/>
      <c r="AF176" s="106" t="str">
        <f t="shared" si="138"/>
        <v>Rulling-18 mm Squire (Big)-[180 x 240]</v>
      </c>
      <c r="AG176" s="106" t="str">
        <f>VLOOKUP(AF176,UFG_Rulling!$C$1:$AD$38,28,FALSE)</f>
        <v>000219</v>
      </c>
      <c r="AH176" s="128" t="str">
        <f t="shared" si="125"/>
        <v>12.250</v>
      </c>
      <c r="AI176" s="114" t="str">
        <f t="shared" si="126"/>
        <v>Writer  Convent Classic  Mrp 48/65 [Title]</v>
      </c>
      <c r="AJ176" s="114" t="str">
        <f>VLOOKUP(AI176,UFG_Title!$C$1:$AD$49,28,FALSE)</f>
        <v>000241</v>
      </c>
      <c r="AK176" s="107" t="str">
        <f t="shared" si="127"/>
        <v>0.125</v>
      </c>
      <c r="AL176" s="122" t="str">
        <f t="shared" si="168"/>
        <v>Index-[180 x 240]</v>
      </c>
      <c r="AM176" s="122" t="str">
        <f>IF(AV176&lt;&gt;"",VLOOKUP(AL176,UFG_Index!$C$1:$AD$17,28,FALSE),"")</f>
        <v>000234</v>
      </c>
      <c r="AN176" s="123" t="str">
        <f t="shared" si="128"/>
        <v>0.250</v>
      </c>
      <c r="AO176" s="129" t="str">
        <f t="shared" si="129"/>
        <v>0.250</v>
      </c>
      <c r="AP176" s="13" t="s">
        <v>1192</v>
      </c>
      <c r="AQ176" s="13" t="s">
        <v>1241</v>
      </c>
      <c r="AR176" s="13">
        <v>1000</v>
      </c>
      <c r="AS176" s="21" t="s">
        <v>440</v>
      </c>
      <c r="AT176" s="13">
        <v>196</v>
      </c>
      <c r="AU176" s="13">
        <v>4</v>
      </c>
      <c r="AV176" s="13" t="s">
        <v>450</v>
      </c>
      <c r="AW176" s="22" t="s">
        <v>1199</v>
      </c>
      <c r="AX176" s="22" t="s">
        <v>470</v>
      </c>
      <c r="AY176" s="13">
        <v>6</v>
      </c>
      <c r="AZ176" s="13">
        <v>30</v>
      </c>
      <c r="BA176" s="13" t="s">
        <v>1246</v>
      </c>
      <c r="BB176" s="21" t="s">
        <v>479</v>
      </c>
      <c r="BC176" s="13" t="s">
        <v>1245</v>
      </c>
      <c r="BD176" s="13">
        <v>260</v>
      </c>
      <c r="BE176" s="14" t="s">
        <v>492</v>
      </c>
      <c r="BF176" s="14">
        <v>8</v>
      </c>
      <c r="BG176" s="15">
        <f t="shared" si="169"/>
        <v>125</v>
      </c>
      <c r="BH176" s="23">
        <f t="shared" si="6"/>
        <v>2.2931999999999998E-2</v>
      </c>
      <c r="BI176" s="13" t="s">
        <v>481</v>
      </c>
      <c r="BJ176" s="139">
        <v>54</v>
      </c>
      <c r="BK176" s="138">
        <v>96</v>
      </c>
      <c r="BL176" s="13">
        <v>36.5</v>
      </c>
      <c r="BM176" s="21">
        <v>16</v>
      </c>
      <c r="BN176" s="16">
        <f t="shared" si="7"/>
        <v>12.25</v>
      </c>
      <c r="BO176" s="16">
        <f t="shared" si="8"/>
        <v>0.23178959999999996</v>
      </c>
      <c r="BP176" s="17">
        <f>+AR176*(AT176+AU176)/BM176</f>
        <v>12500</v>
      </c>
      <c r="BQ176" s="13" t="str">
        <f>VLOOKUP($AP176,[1]Item!$AL$2:$BX$192,BQ$1,FALSE)</f>
        <v>Writer  Convent Classic  Mrp 48/65</v>
      </c>
      <c r="BR176" s="8" t="str">
        <f t="shared" si="139"/>
        <v>96.00X36.50</v>
      </c>
      <c r="BS176" s="8" t="str">
        <f t="shared" si="140"/>
        <v>Rulling-18 mm Squire (Big)-[180 x 240]</v>
      </c>
      <c r="BT176" s="8" t="str">
        <f t="shared" si="141"/>
        <v>Index-[180 x 240]</v>
      </c>
      <c r="BU176" s="76" t="s">
        <v>1067</v>
      </c>
      <c r="BV176" s="109">
        <f t="shared" si="142"/>
        <v>0.25</v>
      </c>
      <c r="BW176" s="115" t="str">
        <f t="shared" si="130"/>
        <v>Proprint-54gsm-37.80in-(96.00cm)-Reel-Premium</v>
      </c>
      <c r="BX176" s="115" t="str">
        <f t="shared" si="131"/>
        <v>Proprint-54gsm-37.80in-(96.00cm)-Reel-Premium</v>
      </c>
      <c r="BY176" s="8" t="s">
        <v>541</v>
      </c>
      <c r="BZ176" s="8" t="s">
        <v>540</v>
      </c>
      <c r="CA176" s="115">
        <f t="shared" si="143"/>
        <v>36.5</v>
      </c>
      <c r="CB176" s="115">
        <f t="shared" si="144"/>
        <v>96</v>
      </c>
      <c r="CC176" s="115">
        <f t="shared" si="145"/>
        <v>14.37</v>
      </c>
      <c r="CD176" s="115">
        <f t="shared" si="146"/>
        <v>37.799999999999997</v>
      </c>
      <c r="CE176" s="5" t="s">
        <v>83</v>
      </c>
      <c r="CF176" s="8">
        <f t="shared" si="147"/>
        <v>54</v>
      </c>
      <c r="CG176" s="98" t="str">
        <f t="shared" si="148"/>
        <v>Proprint</v>
      </c>
      <c r="CH176" s="99" t="str">
        <f>VLOOKUP(CG176,PaperMaster!$AA$1:$AB$10,2,FALSE)</f>
        <v>Premium</v>
      </c>
      <c r="CI176" s="115">
        <f t="shared" si="132"/>
        <v>9.4619999999999997</v>
      </c>
      <c r="CJ176" s="115">
        <f t="shared" si="133"/>
        <v>5</v>
      </c>
      <c r="CK176" s="99">
        <v>70</v>
      </c>
      <c r="CL176" s="115" t="s">
        <v>76</v>
      </c>
      <c r="CM176" s="115">
        <v>1.35</v>
      </c>
      <c r="CN176" s="99" t="s">
        <v>576</v>
      </c>
      <c r="CO176" s="116" t="s">
        <v>577</v>
      </c>
      <c r="CP176" s="117" t="s">
        <v>578</v>
      </c>
      <c r="CQ176" s="99" t="s">
        <v>32</v>
      </c>
      <c r="CR176" s="99" t="s">
        <v>32</v>
      </c>
      <c r="CS176" s="99" t="s">
        <v>35</v>
      </c>
      <c r="CT176" s="99" t="s">
        <v>35</v>
      </c>
      <c r="CU176" s="8" t="s">
        <v>73</v>
      </c>
      <c r="CV176" s="8"/>
      <c r="CW176" s="8"/>
      <c r="CX176" s="8" t="str">
        <f t="shared" si="149"/>
        <v>*11103</v>
      </c>
      <c r="CY176" s="8" t="str">
        <f t="shared" si="150"/>
        <v>*06016</v>
      </c>
      <c r="CZ176" s="8" t="str">
        <f>VLOOKUP(BW176,PaperMaster!$AD$2:$BB$200,25,FALSE)</f>
        <v>*00031</v>
      </c>
      <c r="DA176" s="31" t="str">
        <f t="shared" si="151"/>
        <v>*00031</v>
      </c>
      <c r="DB176" s="31" t="str">
        <f t="shared" si="152"/>
        <v>*00006</v>
      </c>
      <c r="DC176" s="119" t="str">
        <f>VLOOKUP(AI176,UFG_Title!$C$3:$AD$49,28,FALSE)</f>
        <v>000241</v>
      </c>
      <c r="DD176" s="119"/>
      <c r="DE176" s="115" t="str">
        <f t="shared" si="153"/>
        <v>Board-260gsm-37.80X28.94in²-(96.00X73.50cm²)-18.35kg-WB</v>
      </c>
      <c r="DF176" s="115" t="str">
        <f t="shared" si="154"/>
        <v>Board-260gsm-37.80X28.94in²-(96.00X73.50cm²)-18.35kg-WB</v>
      </c>
      <c r="DG176" s="8" t="s">
        <v>1128</v>
      </c>
      <c r="DH176" s="8" t="str">
        <f t="shared" si="155"/>
        <v>B</v>
      </c>
      <c r="DI176" s="115">
        <f t="shared" si="156"/>
        <v>96</v>
      </c>
      <c r="DJ176" s="115">
        <f t="shared" si="157"/>
        <v>73.5</v>
      </c>
      <c r="DK176" s="115">
        <f t="shared" si="158"/>
        <v>37.799999999999997</v>
      </c>
      <c r="DL176" s="115">
        <f t="shared" si="159"/>
        <v>28.94</v>
      </c>
      <c r="DM176" s="5" t="s">
        <v>58</v>
      </c>
      <c r="DN176" s="8">
        <f t="shared" si="160"/>
        <v>260</v>
      </c>
      <c r="DO176" s="134" t="str">
        <f t="shared" si="161"/>
        <v>Board</v>
      </c>
      <c r="DP176" s="99" t="str">
        <f t="shared" si="162"/>
        <v>WB</v>
      </c>
      <c r="DQ176" s="115">
        <f t="shared" si="163"/>
        <v>18.350000000000001</v>
      </c>
      <c r="DR176" s="115">
        <f t="shared" si="164"/>
        <v>3</v>
      </c>
      <c r="DS176" s="99">
        <v>70</v>
      </c>
      <c r="DT176" s="115" t="s">
        <v>76</v>
      </c>
      <c r="DU176" s="115">
        <v>1.35</v>
      </c>
      <c r="DV176" s="99" t="s">
        <v>576</v>
      </c>
      <c r="DW176" s="116" t="s">
        <v>577</v>
      </c>
      <c r="DX176" s="117" t="s">
        <v>578</v>
      </c>
      <c r="DY176" s="99" t="s">
        <v>32</v>
      </c>
      <c r="DZ176" s="99" t="s">
        <v>32</v>
      </c>
      <c r="EA176" s="99" t="s">
        <v>35</v>
      </c>
      <c r="EB176" s="99" t="s">
        <v>35</v>
      </c>
      <c r="EC176" t="str">
        <f>VLOOKUP(DE176,PaperMaster!$BH$3:$CF$30,25,FALSE)</f>
        <v>*00006</v>
      </c>
      <c r="ED176" s="13" t="str">
        <f>VLOOKUP($AP176,[1]Item!$AL$2:$BX$192,ED$1,FALSE)</f>
        <v>Classic</v>
      </c>
      <c r="EE176">
        <f t="shared" si="165"/>
        <v>52</v>
      </c>
    </row>
    <row r="177" spans="1:135" x14ac:dyDescent="0.25">
      <c r="A177" s="83">
        <f t="shared" si="124"/>
        <v>175</v>
      </c>
      <c r="B177" s="76" t="s">
        <v>1068</v>
      </c>
      <c r="C177" s="8" t="str">
        <f t="shared" si="134"/>
        <v>Writer  Convent Classic  Mrp 65 [3 In 1]-196 page</v>
      </c>
      <c r="D177" s="8" t="str">
        <f t="shared" si="135"/>
        <v>Writer  Convent Classic  Mrp 65 [3 In 1]-196 page</v>
      </c>
      <c r="E177" s="8" t="str">
        <f>VLOOKUP(AS177,DefaltMaster!$U$1:$AB$14,8,FALSE)</f>
        <v>*11103</v>
      </c>
      <c r="F177" s="8" t="str">
        <f>VLOOKUP(AX177,DefaltMaster!$H$1:$J$26,3,FALSE)</f>
        <v>*06016</v>
      </c>
      <c r="G177" s="110">
        <v>0</v>
      </c>
      <c r="H177" s="8">
        <v>0</v>
      </c>
      <c r="I177" s="8">
        <v>1175</v>
      </c>
      <c r="J177" s="8"/>
      <c r="K177" s="8" t="str">
        <f>VLOOKUP(AW177,DefaltMaster!$M$1:$N$60,2,FALSE)</f>
        <v>*05027</v>
      </c>
      <c r="L177" s="5" t="s">
        <v>522</v>
      </c>
      <c r="M177" s="8"/>
      <c r="N177" s="111" t="str">
        <f t="shared" si="136"/>
        <v>Writer  Convent Classic  Mrp 65 [3 In 1]-196 page</v>
      </c>
      <c r="O177" s="111" t="s">
        <v>33</v>
      </c>
      <c r="P177" s="8"/>
      <c r="Q177" s="8" t="s">
        <v>32</v>
      </c>
      <c r="R177" s="8" t="s">
        <v>32</v>
      </c>
      <c r="S177" s="8" t="s">
        <v>32</v>
      </c>
      <c r="T177" s="8" t="s">
        <v>32</v>
      </c>
      <c r="U177" s="8" t="s">
        <v>32</v>
      </c>
      <c r="V177" s="8" t="s">
        <v>32</v>
      </c>
      <c r="W177" s="8" t="s">
        <v>34</v>
      </c>
      <c r="X177" s="76" t="s">
        <v>577</v>
      </c>
      <c r="Y177" s="112" t="s">
        <v>578</v>
      </c>
      <c r="Z177" s="8" t="s">
        <v>32</v>
      </c>
      <c r="AA177" s="8" t="s">
        <v>32</v>
      </c>
      <c r="AB177" s="8" t="s">
        <v>35</v>
      </c>
      <c r="AC177" s="8" t="s">
        <v>35</v>
      </c>
      <c r="AD177" s="113" t="str">
        <f t="shared" si="137"/>
        <v>000175</v>
      </c>
      <c r="AE177" s="113"/>
      <c r="AF177" s="106" t="str">
        <f t="shared" si="138"/>
        <v>Rulling-3 In 1-[180 x 240]</v>
      </c>
      <c r="AG177" s="106" t="str">
        <f>VLOOKUP(AF177,UFG_Rulling!$C$1:$AD$38,28,FALSE)</f>
        <v>000220</v>
      </c>
      <c r="AH177" s="128" t="str">
        <f t="shared" si="125"/>
        <v>12.250</v>
      </c>
      <c r="AI177" s="114" t="str">
        <f t="shared" si="126"/>
        <v>Writer  Convent Classic  Mrp 48/65 [Title]</v>
      </c>
      <c r="AJ177" s="114" t="str">
        <f>VLOOKUP(AI177,UFG_Title!$C$1:$AD$49,28,FALSE)</f>
        <v>000241</v>
      </c>
      <c r="AK177" s="107" t="str">
        <f t="shared" si="127"/>
        <v>0.125</v>
      </c>
      <c r="AL177" s="122" t="str">
        <f t="shared" si="168"/>
        <v xml:space="preserve"> 3 In 1-[180 x 240]</v>
      </c>
      <c r="AM177" s="122" t="str">
        <f>IF(AV177&lt;&gt;"",VLOOKUP(AL177,UFG_Index!$C$1:$AD$17,28,FALSE),"")</f>
        <v>000238</v>
      </c>
      <c r="AN177" s="123" t="str">
        <f t="shared" si="128"/>
        <v>0.250</v>
      </c>
      <c r="AO177" s="129" t="str">
        <f t="shared" si="129"/>
        <v>0.250</v>
      </c>
      <c r="AP177" s="13" t="s">
        <v>1192</v>
      </c>
      <c r="AQ177" s="13" t="s">
        <v>1241</v>
      </c>
      <c r="AR177" s="13">
        <v>1000</v>
      </c>
      <c r="AS177" s="21" t="s">
        <v>440</v>
      </c>
      <c r="AT177" s="13">
        <v>196</v>
      </c>
      <c r="AU177" s="13">
        <v>4</v>
      </c>
      <c r="AV177" s="22" t="s">
        <v>1247</v>
      </c>
      <c r="AW177" s="22" t="s">
        <v>1200</v>
      </c>
      <c r="AX177" s="22" t="s">
        <v>470</v>
      </c>
      <c r="AY177" s="13">
        <v>6</v>
      </c>
      <c r="AZ177" s="13">
        <v>30</v>
      </c>
      <c r="BA177" s="13" t="s">
        <v>1246</v>
      </c>
      <c r="BB177" s="21" t="s">
        <v>479</v>
      </c>
      <c r="BC177" s="13" t="s">
        <v>1245</v>
      </c>
      <c r="BD177" s="13">
        <v>260</v>
      </c>
      <c r="BE177" s="14" t="s">
        <v>492</v>
      </c>
      <c r="BF177" s="14">
        <v>8</v>
      </c>
      <c r="BG177" s="15">
        <f t="shared" si="169"/>
        <v>125</v>
      </c>
      <c r="BH177" s="23">
        <f t="shared" si="6"/>
        <v>2.2931999999999998E-2</v>
      </c>
      <c r="BI177" s="13" t="s">
        <v>481</v>
      </c>
      <c r="BJ177" s="139">
        <v>54</v>
      </c>
      <c r="BK177" s="138">
        <v>96</v>
      </c>
      <c r="BL177" s="13">
        <v>36.5</v>
      </c>
      <c r="BM177" s="21">
        <v>16</v>
      </c>
      <c r="BN177" s="16">
        <f t="shared" si="7"/>
        <v>12.25</v>
      </c>
      <c r="BO177" s="16">
        <f t="shared" si="8"/>
        <v>0.23178959999999996</v>
      </c>
      <c r="BP177" s="17">
        <f>+AR177*(AT177+AU177)/BM177</f>
        <v>12500</v>
      </c>
      <c r="BQ177" s="13" t="str">
        <f>VLOOKUP($AP177,[1]Item!$AL$2:$BX$192,BQ$1,FALSE)</f>
        <v>Writer  Convent Classic  Mrp 48/65</v>
      </c>
      <c r="BR177" s="8" t="str">
        <f t="shared" si="139"/>
        <v>96.00X36.50</v>
      </c>
      <c r="BS177" s="8" t="str">
        <f t="shared" si="140"/>
        <v>Rulling-3 In 1-[180 x 240]</v>
      </c>
      <c r="BT177" s="8" t="str">
        <f t="shared" si="141"/>
        <v xml:space="preserve"> 3 In 1-[180 x 240]</v>
      </c>
      <c r="BU177" s="76" t="s">
        <v>1068</v>
      </c>
      <c r="BV177" s="109">
        <f t="shared" si="142"/>
        <v>0.25</v>
      </c>
      <c r="BW177" s="115" t="str">
        <f t="shared" si="130"/>
        <v>Proprint-54gsm-37.80in-(96.00cm)-Reel-Premium</v>
      </c>
      <c r="BX177" s="115" t="str">
        <f t="shared" si="131"/>
        <v>Proprint-54gsm-37.80in-(96.00cm)-Reel-Premium</v>
      </c>
      <c r="BY177" s="8" t="s">
        <v>541</v>
      </c>
      <c r="BZ177" s="8" t="s">
        <v>540</v>
      </c>
      <c r="CA177" s="115">
        <f t="shared" si="143"/>
        <v>36.5</v>
      </c>
      <c r="CB177" s="115">
        <f t="shared" si="144"/>
        <v>96</v>
      </c>
      <c r="CC177" s="115">
        <f t="shared" si="145"/>
        <v>14.37</v>
      </c>
      <c r="CD177" s="115">
        <f t="shared" si="146"/>
        <v>37.799999999999997</v>
      </c>
      <c r="CE177" s="5" t="s">
        <v>83</v>
      </c>
      <c r="CF177" s="8">
        <f t="shared" si="147"/>
        <v>54</v>
      </c>
      <c r="CG177" s="98" t="str">
        <f t="shared" si="148"/>
        <v>Proprint</v>
      </c>
      <c r="CH177" s="99" t="str">
        <f>VLOOKUP(CG177,PaperMaster!$AA$1:$AB$10,2,FALSE)</f>
        <v>Premium</v>
      </c>
      <c r="CI177" s="115">
        <f t="shared" si="132"/>
        <v>9.4619999999999997</v>
      </c>
      <c r="CJ177" s="115">
        <f t="shared" si="133"/>
        <v>5</v>
      </c>
      <c r="CK177" s="99">
        <v>70</v>
      </c>
      <c r="CL177" s="115" t="s">
        <v>76</v>
      </c>
      <c r="CM177" s="115">
        <v>1.35</v>
      </c>
      <c r="CN177" s="99" t="s">
        <v>576</v>
      </c>
      <c r="CO177" s="116" t="s">
        <v>577</v>
      </c>
      <c r="CP177" s="117" t="s">
        <v>578</v>
      </c>
      <c r="CQ177" s="99" t="s">
        <v>32</v>
      </c>
      <c r="CR177" s="99" t="s">
        <v>32</v>
      </c>
      <c r="CS177" s="99" t="s">
        <v>35</v>
      </c>
      <c r="CT177" s="99" t="s">
        <v>35</v>
      </c>
      <c r="CU177" s="8" t="s">
        <v>73</v>
      </c>
      <c r="CV177" s="8"/>
      <c r="CW177" s="8"/>
      <c r="CX177" s="8" t="str">
        <f t="shared" si="149"/>
        <v>*11103</v>
      </c>
      <c r="CY177" s="8" t="str">
        <f t="shared" si="150"/>
        <v>*06016</v>
      </c>
      <c r="CZ177" s="8" t="str">
        <f>VLOOKUP(BW177,PaperMaster!$AD$2:$BB$200,25,FALSE)</f>
        <v>*00031</v>
      </c>
      <c r="DA177" s="31" t="str">
        <f t="shared" si="151"/>
        <v>*00031</v>
      </c>
      <c r="DB177" s="31" t="str">
        <f t="shared" si="152"/>
        <v>*00006</v>
      </c>
      <c r="DC177" s="119" t="str">
        <f>VLOOKUP(AI177,UFG_Title!$C$3:$AD$49,28,FALSE)</f>
        <v>000241</v>
      </c>
      <c r="DD177" s="119"/>
      <c r="DE177" s="115" t="str">
        <f t="shared" si="153"/>
        <v>Board-260gsm-37.80X28.94in²-(96.00X73.50cm²)-18.35kg-WB</v>
      </c>
      <c r="DF177" s="115" t="str">
        <f t="shared" si="154"/>
        <v>Board-260gsm-37.80X28.94in²-(96.00X73.50cm²)-18.35kg-WB</v>
      </c>
      <c r="DG177" s="8" t="s">
        <v>1128</v>
      </c>
      <c r="DH177" s="8" t="str">
        <f t="shared" si="155"/>
        <v>B</v>
      </c>
      <c r="DI177" s="115">
        <f t="shared" si="156"/>
        <v>96</v>
      </c>
      <c r="DJ177" s="115">
        <f t="shared" si="157"/>
        <v>73.5</v>
      </c>
      <c r="DK177" s="115">
        <f t="shared" si="158"/>
        <v>37.799999999999997</v>
      </c>
      <c r="DL177" s="115">
        <f t="shared" si="159"/>
        <v>28.94</v>
      </c>
      <c r="DM177" s="5" t="s">
        <v>58</v>
      </c>
      <c r="DN177" s="8">
        <f t="shared" si="160"/>
        <v>260</v>
      </c>
      <c r="DO177" s="134" t="str">
        <f t="shared" si="161"/>
        <v>Board</v>
      </c>
      <c r="DP177" s="99" t="str">
        <f t="shared" si="162"/>
        <v>WB</v>
      </c>
      <c r="DQ177" s="115">
        <f t="shared" si="163"/>
        <v>18.350000000000001</v>
      </c>
      <c r="DR177" s="115">
        <f t="shared" si="164"/>
        <v>3</v>
      </c>
      <c r="DS177" s="99">
        <v>70</v>
      </c>
      <c r="DT177" s="115" t="s">
        <v>76</v>
      </c>
      <c r="DU177" s="115">
        <v>1.35</v>
      </c>
      <c r="DV177" s="99" t="s">
        <v>576</v>
      </c>
      <c r="DW177" s="116" t="s">
        <v>577</v>
      </c>
      <c r="DX177" s="117" t="s">
        <v>578</v>
      </c>
      <c r="DY177" s="99" t="s">
        <v>32</v>
      </c>
      <c r="DZ177" s="99" t="s">
        <v>32</v>
      </c>
      <c r="EA177" s="99" t="s">
        <v>35</v>
      </c>
      <c r="EB177" s="99" t="s">
        <v>35</v>
      </c>
      <c r="EC177" t="str">
        <f>VLOOKUP(DE177,PaperMaster!$BH$3:$CF$30,25,FALSE)</f>
        <v>*00006</v>
      </c>
      <c r="ED177" s="13" t="str">
        <f>VLOOKUP($AP177,[1]Item!$AL$2:$BX$192,ED$1,FALSE)</f>
        <v>Classic</v>
      </c>
      <c r="EE177">
        <f t="shared" si="165"/>
        <v>49</v>
      </c>
    </row>
    <row r="178" spans="1:135" x14ac:dyDescent="0.25">
      <c r="A178" s="83">
        <f t="shared" si="124"/>
        <v>176</v>
      </c>
      <c r="B178" s="76" t="s">
        <v>1069</v>
      </c>
      <c r="C178" s="8" t="str">
        <f t="shared" si="134"/>
        <v>Writer  Convent Classic  Mrp 65 [Hindi /Geometry]-196 page</v>
      </c>
      <c r="D178" s="8" t="str">
        <f t="shared" si="135"/>
        <v>Writer  Convent Classic  Mrp 65 [Hindi /Geometry]-196 page</v>
      </c>
      <c r="E178" s="8" t="str">
        <f>VLOOKUP(AS178,DefaltMaster!$U$1:$AB$14,8,FALSE)</f>
        <v>*11103</v>
      </c>
      <c r="F178" s="8" t="str">
        <f>VLOOKUP(AX178,DefaltMaster!$H$1:$J$26,3,FALSE)</f>
        <v>*06016</v>
      </c>
      <c r="G178" s="110">
        <v>0</v>
      </c>
      <c r="H178" s="8">
        <v>0</v>
      </c>
      <c r="I178" s="8">
        <v>1176</v>
      </c>
      <c r="J178" s="8"/>
      <c r="K178" s="8" t="str">
        <f>VLOOKUP(AW178,DefaltMaster!$M$1:$N$60,2,FALSE)</f>
        <v>*05033</v>
      </c>
      <c r="L178" s="5" t="s">
        <v>522</v>
      </c>
      <c r="M178" s="8"/>
      <c r="N178" s="111" t="str">
        <f t="shared" si="136"/>
        <v>Writer  Convent Classic  Mrp 65 [Hindi /Geometry]-196 page</v>
      </c>
      <c r="O178" s="111" t="s">
        <v>33</v>
      </c>
      <c r="P178" s="8"/>
      <c r="Q178" s="8" t="s">
        <v>32</v>
      </c>
      <c r="R178" s="8" t="s">
        <v>32</v>
      </c>
      <c r="S178" s="8" t="s">
        <v>32</v>
      </c>
      <c r="T178" s="8" t="s">
        <v>32</v>
      </c>
      <c r="U178" s="8" t="s">
        <v>32</v>
      </c>
      <c r="V178" s="8" t="s">
        <v>32</v>
      </c>
      <c r="W178" s="8" t="s">
        <v>34</v>
      </c>
      <c r="X178" s="76" t="s">
        <v>577</v>
      </c>
      <c r="Y178" s="112" t="s">
        <v>578</v>
      </c>
      <c r="Z178" s="8" t="s">
        <v>32</v>
      </c>
      <c r="AA178" s="8" t="s">
        <v>32</v>
      </c>
      <c r="AB178" s="8" t="s">
        <v>35</v>
      </c>
      <c r="AC178" s="8" t="s">
        <v>35</v>
      </c>
      <c r="AD178" s="113" t="str">
        <f t="shared" si="137"/>
        <v>000176</v>
      </c>
      <c r="AE178" s="113"/>
      <c r="AF178" s="106" t="str">
        <f t="shared" si="138"/>
        <v>Rulling-Hindi /Geometry-[180 x 240]</v>
      </c>
      <c r="AG178" s="106" t="str">
        <f>VLOOKUP(AF178,UFG_Rulling!$C$1:$AD$38,28,FALSE)</f>
        <v>000198</v>
      </c>
      <c r="AH178" s="128" t="str">
        <f t="shared" si="125"/>
        <v>12.250</v>
      </c>
      <c r="AI178" s="114" t="str">
        <f t="shared" si="126"/>
        <v>Writer  Convent Classic  Mrp 48/65 [Title]</v>
      </c>
      <c r="AJ178" s="114" t="str">
        <f>VLOOKUP(AI178,UFG_Title!$C$1:$AD$49,28,FALSE)</f>
        <v>000241</v>
      </c>
      <c r="AK178" s="107" t="str">
        <f t="shared" si="127"/>
        <v>0.125</v>
      </c>
      <c r="AL178" s="122" t="str">
        <f t="shared" si="168"/>
        <v>Index-[180 x 240]</v>
      </c>
      <c r="AM178" s="122" t="str">
        <f>IF(AV178&lt;&gt;"",VLOOKUP(AL178,UFG_Index!$C$1:$AD$17,28,FALSE),"")</f>
        <v>000234</v>
      </c>
      <c r="AN178" s="123" t="str">
        <f t="shared" si="128"/>
        <v>0.250</v>
      </c>
      <c r="AO178" s="129" t="str">
        <f t="shared" si="129"/>
        <v>0.250</v>
      </c>
      <c r="AP178" s="13" t="s">
        <v>1192</v>
      </c>
      <c r="AQ178" s="13" t="s">
        <v>1241</v>
      </c>
      <c r="AR178" s="13">
        <v>1000</v>
      </c>
      <c r="AS178" s="21" t="s">
        <v>440</v>
      </c>
      <c r="AT178" s="13">
        <v>196</v>
      </c>
      <c r="AU178" s="13">
        <v>4</v>
      </c>
      <c r="AV178" s="13" t="s">
        <v>450</v>
      </c>
      <c r="AW178" s="22" t="s">
        <v>511</v>
      </c>
      <c r="AX178" s="22" t="s">
        <v>470</v>
      </c>
      <c r="AY178" s="13">
        <v>6</v>
      </c>
      <c r="AZ178" s="13">
        <v>30</v>
      </c>
      <c r="BA178" s="13" t="s">
        <v>1246</v>
      </c>
      <c r="BB178" s="21" t="s">
        <v>479</v>
      </c>
      <c r="BC178" s="13" t="s">
        <v>1245</v>
      </c>
      <c r="BD178" s="13">
        <v>260</v>
      </c>
      <c r="BE178" s="14" t="s">
        <v>492</v>
      </c>
      <c r="BF178" s="14">
        <v>8</v>
      </c>
      <c r="BG178" s="15">
        <f t="shared" si="169"/>
        <v>125</v>
      </c>
      <c r="BH178" s="23">
        <f t="shared" si="6"/>
        <v>2.2931999999999998E-2</v>
      </c>
      <c r="BI178" s="13" t="s">
        <v>481</v>
      </c>
      <c r="BJ178" s="139">
        <v>54</v>
      </c>
      <c r="BK178" s="138">
        <v>96</v>
      </c>
      <c r="BL178" s="13">
        <v>36.5</v>
      </c>
      <c r="BM178" s="21">
        <v>16</v>
      </c>
      <c r="BN178" s="16">
        <f t="shared" si="7"/>
        <v>12.25</v>
      </c>
      <c r="BO178" s="16">
        <f t="shared" si="8"/>
        <v>0.23178959999999996</v>
      </c>
      <c r="BP178" s="17">
        <f>+AR178*(AT178+AU178)/BM178</f>
        <v>12500</v>
      </c>
      <c r="BQ178" s="13" t="str">
        <f>VLOOKUP($AP178,[1]Item!$AL$2:$BX$192,BQ$1,FALSE)</f>
        <v>Writer  Convent Classic  Mrp 48/65</v>
      </c>
      <c r="BR178" s="8" t="str">
        <f t="shared" si="139"/>
        <v>96.00X36.50</v>
      </c>
      <c r="BS178" s="8" t="str">
        <f t="shared" si="140"/>
        <v>Rulling-Hindi /Geometry-[180 x 240]</v>
      </c>
      <c r="BT178" s="8" t="str">
        <f t="shared" si="141"/>
        <v>Index-[180 x 240]</v>
      </c>
      <c r="BU178" s="76" t="s">
        <v>1069</v>
      </c>
      <c r="BV178" s="109">
        <f t="shared" si="142"/>
        <v>0.25</v>
      </c>
      <c r="BW178" s="115" t="str">
        <f t="shared" si="130"/>
        <v>Proprint-54gsm-37.80in-(96.00cm)-Reel-Premium</v>
      </c>
      <c r="BX178" s="115" t="str">
        <f t="shared" si="131"/>
        <v>Proprint-54gsm-37.80in-(96.00cm)-Reel-Premium</v>
      </c>
      <c r="BY178" s="8" t="s">
        <v>541</v>
      </c>
      <c r="BZ178" s="8" t="s">
        <v>540</v>
      </c>
      <c r="CA178" s="115">
        <f t="shared" si="143"/>
        <v>36.5</v>
      </c>
      <c r="CB178" s="115">
        <f t="shared" si="144"/>
        <v>96</v>
      </c>
      <c r="CC178" s="115">
        <f t="shared" si="145"/>
        <v>14.37</v>
      </c>
      <c r="CD178" s="115">
        <f t="shared" si="146"/>
        <v>37.799999999999997</v>
      </c>
      <c r="CE178" s="5" t="s">
        <v>83</v>
      </c>
      <c r="CF178" s="8">
        <f t="shared" si="147"/>
        <v>54</v>
      </c>
      <c r="CG178" s="98" t="str">
        <f t="shared" si="148"/>
        <v>Proprint</v>
      </c>
      <c r="CH178" s="99" t="str">
        <f>VLOOKUP(CG178,PaperMaster!$AA$1:$AB$10,2,FALSE)</f>
        <v>Premium</v>
      </c>
      <c r="CI178" s="115">
        <f t="shared" si="132"/>
        <v>9.4619999999999997</v>
      </c>
      <c r="CJ178" s="115">
        <f t="shared" si="133"/>
        <v>5</v>
      </c>
      <c r="CK178" s="99">
        <v>70</v>
      </c>
      <c r="CL178" s="115" t="s">
        <v>76</v>
      </c>
      <c r="CM178" s="115">
        <v>1.35</v>
      </c>
      <c r="CN178" s="99" t="s">
        <v>576</v>
      </c>
      <c r="CO178" s="116" t="s">
        <v>577</v>
      </c>
      <c r="CP178" s="117" t="s">
        <v>578</v>
      </c>
      <c r="CQ178" s="99" t="s">
        <v>32</v>
      </c>
      <c r="CR178" s="99" t="s">
        <v>32</v>
      </c>
      <c r="CS178" s="99" t="s">
        <v>35</v>
      </c>
      <c r="CT178" s="99" t="s">
        <v>35</v>
      </c>
      <c r="CU178" s="8" t="s">
        <v>73</v>
      </c>
      <c r="CV178" s="8"/>
      <c r="CW178" s="8"/>
      <c r="CX178" s="8" t="str">
        <f t="shared" si="149"/>
        <v>*11103</v>
      </c>
      <c r="CY178" s="8" t="str">
        <f t="shared" si="150"/>
        <v>*06016</v>
      </c>
      <c r="CZ178" s="8" t="str">
        <f>VLOOKUP(BW178,PaperMaster!$AD$2:$BB$200,25,FALSE)</f>
        <v>*00031</v>
      </c>
      <c r="DA178" s="31" t="str">
        <f t="shared" si="151"/>
        <v>*00031</v>
      </c>
      <c r="DB178" s="31" t="str">
        <f t="shared" si="152"/>
        <v>*00006</v>
      </c>
      <c r="DC178" s="119" t="str">
        <f>VLOOKUP(AI178,UFG_Title!$C$3:$AD$49,28,FALSE)</f>
        <v>000241</v>
      </c>
      <c r="DD178" s="119"/>
      <c r="DE178" s="115" t="str">
        <f t="shared" si="153"/>
        <v>Board-260gsm-37.80X28.94in²-(96.00X73.50cm²)-18.35kg-WB</v>
      </c>
      <c r="DF178" s="115" t="str">
        <f t="shared" si="154"/>
        <v>Board-260gsm-37.80X28.94in²-(96.00X73.50cm²)-18.35kg-WB</v>
      </c>
      <c r="DG178" s="8" t="s">
        <v>1128</v>
      </c>
      <c r="DH178" s="8" t="str">
        <f t="shared" si="155"/>
        <v>B</v>
      </c>
      <c r="DI178" s="115">
        <f t="shared" si="156"/>
        <v>96</v>
      </c>
      <c r="DJ178" s="115">
        <f t="shared" si="157"/>
        <v>73.5</v>
      </c>
      <c r="DK178" s="115">
        <f t="shared" si="158"/>
        <v>37.799999999999997</v>
      </c>
      <c r="DL178" s="115">
        <f t="shared" si="159"/>
        <v>28.94</v>
      </c>
      <c r="DM178" s="5" t="s">
        <v>58</v>
      </c>
      <c r="DN178" s="8">
        <f t="shared" si="160"/>
        <v>260</v>
      </c>
      <c r="DO178" s="134" t="str">
        <f t="shared" si="161"/>
        <v>Board</v>
      </c>
      <c r="DP178" s="99" t="str">
        <f t="shared" si="162"/>
        <v>WB</v>
      </c>
      <c r="DQ178" s="115">
        <f t="shared" si="163"/>
        <v>18.350000000000001</v>
      </c>
      <c r="DR178" s="115">
        <f t="shared" si="164"/>
        <v>3</v>
      </c>
      <c r="DS178" s="99">
        <v>70</v>
      </c>
      <c r="DT178" s="115" t="s">
        <v>76</v>
      </c>
      <c r="DU178" s="115">
        <v>1.35</v>
      </c>
      <c r="DV178" s="99" t="s">
        <v>576</v>
      </c>
      <c r="DW178" s="116" t="s">
        <v>577</v>
      </c>
      <c r="DX178" s="117" t="s">
        <v>578</v>
      </c>
      <c r="DY178" s="99" t="s">
        <v>32</v>
      </c>
      <c r="DZ178" s="99" t="s">
        <v>32</v>
      </c>
      <c r="EA178" s="99" t="s">
        <v>35</v>
      </c>
      <c r="EB178" s="99" t="s">
        <v>35</v>
      </c>
      <c r="EC178" t="str">
        <f>VLOOKUP(DE178,PaperMaster!$BH$3:$CF$30,25,FALSE)</f>
        <v>*00006</v>
      </c>
      <c r="ED178" s="13" t="str">
        <f>VLOOKUP($AP178,[1]Item!$AL$2:$BX$192,ED$1,FALSE)</f>
        <v>Classic</v>
      </c>
      <c r="EE178">
        <f t="shared" si="165"/>
        <v>58</v>
      </c>
    </row>
    <row r="179" spans="1:135" x14ac:dyDescent="0.25">
      <c r="A179" s="83">
        <f t="shared" si="124"/>
        <v>177</v>
      </c>
      <c r="B179" s="76" t="s">
        <v>1070</v>
      </c>
      <c r="C179" s="8" t="str">
        <f t="shared" si="134"/>
        <v>Writer  Convent Classic  Mrp 65 [English /Geometry]-196 page</v>
      </c>
      <c r="D179" s="8" t="str">
        <f t="shared" si="135"/>
        <v>Writer  Convent Classic  Mrp 65 [English /Geometry]-196 page</v>
      </c>
      <c r="E179" s="8" t="str">
        <f>VLOOKUP(AS179,DefaltMaster!$U$1:$AB$14,8,FALSE)</f>
        <v>*11103</v>
      </c>
      <c r="F179" s="8" t="str">
        <f>VLOOKUP(AX179,DefaltMaster!$H$1:$J$26,3,FALSE)</f>
        <v>*06016</v>
      </c>
      <c r="G179" s="110">
        <v>0</v>
      </c>
      <c r="H179" s="8">
        <v>0</v>
      </c>
      <c r="I179" s="8">
        <v>1177</v>
      </c>
      <c r="J179" s="8"/>
      <c r="K179" s="8" t="str">
        <f>VLOOKUP(AW179,DefaltMaster!$M$1:$N$60,2,FALSE)</f>
        <v>*05030</v>
      </c>
      <c r="L179" s="5" t="s">
        <v>522</v>
      </c>
      <c r="M179" s="8"/>
      <c r="N179" s="111" t="str">
        <f t="shared" si="136"/>
        <v>Writer  Convent Classic  Mrp 65 [English /Geometry]-196 page</v>
      </c>
      <c r="O179" s="111" t="s">
        <v>33</v>
      </c>
      <c r="P179" s="8"/>
      <c r="Q179" s="8" t="s">
        <v>32</v>
      </c>
      <c r="R179" s="8" t="s">
        <v>32</v>
      </c>
      <c r="S179" s="8" t="s">
        <v>32</v>
      </c>
      <c r="T179" s="8" t="s">
        <v>32</v>
      </c>
      <c r="U179" s="8" t="s">
        <v>32</v>
      </c>
      <c r="V179" s="8" t="s">
        <v>32</v>
      </c>
      <c r="W179" s="8" t="s">
        <v>34</v>
      </c>
      <c r="X179" s="76" t="s">
        <v>577</v>
      </c>
      <c r="Y179" s="112" t="s">
        <v>578</v>
      </c>
      <c r="Z179" s="8" t="s">
        <v>32</v>
      </c>
      <c r="AA179" s="8" t="s">
        <v>32</v>
      </c>
      <c r="AB179" s="8" t="s">
        <v>35</v>
      </c>
      <c r="AC179" s="8" t="s">
        <v>35</v>
      </c>
      <c r="AD179" s="113" t="str">
        <f t="shared" si="137"/>
        <v>000177</v>
      </c>
      <c r="AE179" s="113"/>
      <c r="AF179" s="106" t="str">
        <f t="shared" si="138"/>
        <v>Rulling-English /Geometry-[180 x 240]</v>
      </c>
      <c r="AG179" s="106" t="str">
        <f>VLOOKUP(AF179,UFG_Rulling!$C$1:$AD$38,28,FALSE)</f>
        <v>000192</v>
      </c>
      <c r="AH179" s="128" t="str">
        <f t="shared" si="125"/>
        <v>12.250</v>
      </c>
      <c r="AI179" s="114" t="str">
        <f t="shared" si="126"/>
        <v>Writer  Convent Classic  Mrp 48/65 [Title]</v>
      </c>
      <c r="AJ179" s="114" t="str">
        <f>VLOOKUP(AI179,UFG_Title!$C$1:$AD$49,28,FALSE)</f>
        <v>000241</v>
      </c>
      <c r="AK179" s="107" t="str">
        <f t="shared" si="127"/>
        <v>0.125</v>
      </c>
      <c r="AL179" s="122" t="str">
        <f t="shared" si="168"/>
        <v>Index-[180 x 240]</v>
      </c>
      <c r="AM179" s="122" t="str">
        <f>IF(AV179&lt;&gt;"",VLOOKUP(AL179,UFG_Index!$C$1:$AD$17,28,FALSE),"")</f>
        <v>000234</v>
      </c>
      <c r="AN179" s="123" t="str">
        <f t="shared" si="128"/>
        <v>0.250</v>
      </c>
      <c r="AO179" s="129" t="str">
        <f t="shared" si="129"/>
        <v>0.250</v>
      </c>
      <c r="AP179" s="13" t="s">
        <v>1192</v>
      </c>
      <c r="AQ179" s="13" t="s">
        <v>1241</v>
      </c>
      <c r="AR179" s="13">
        <v>1000</v>
      </c>
      <c r="AS179" s="21" t="s">
        <v>440</v>
      </c>
      <c r="AT179" s="13">
        <v>196</v>
      </c>
      <c r="AU179" s="13">
        <v>4</v>
      </c>
      <c r="AV179" s="13" t="s">
        <v>450</v>
      </c>
      <c r="AW179" s="22" t="s">
        <v>510</v>
      </c>
      <c r="AX179" s="22" t="s">
        <v>470</v>
      </c>
      <c r="AY179" s="13">
        <v>6</v>
      </c>
      <c r="AZ179" s="13">
        <v>30</v>
      </c>
      <c r="BA179" s="13" t="s">
        <v>1246</v>
      </c>
      <c r="BB179" s="21" t="s">
        <v>479</v>
      </c>
      <c r="BC179" s="13" t="s">
        <v>1245</v>
      </c>
      <c r="BD179" s="13">
        <v>260</v>
      </c>
      <c r="BE179" s="14" t="s">
        <v>492</v>
      </c>
      <c r="BF179" s="14">
        <v>8</v>
      </c>
      <c r="BG179" s="15">
        <f t="shared" si="169"/>
        <v>125</v>
      </c>
      <c r="BH179" s="23">
        <f t="shared" si="6"/>
        <v>2.2931999999999998E-2</v>
      </c>
      <c r="BI179" s="13" t="s">
        <v>481</v>
      </c>
      <c r="BJ179" s="139">
        <v>54</v>
      </c>
      <c r="BK179" s="138">
        <v>96</v>
      </c>
      <c r="BL179" s="13">
        <v>36.5</v>
      </c>
      <c r="BM179" s="21">
        <v>16</v>
      </c>
      <c r="BN179" s="16">
        <f t="shared" si="7"/>
        <v>12.25</v>
      </c>
      <c r="BO179" s="16">
        <f t="shared" si="8"/>
        <v>0.23178959999999996</v>
      </c>
      <c r="BP179" s="17">
        <f>+AR179*(AT179+AU179)/BM179</f>
        <v>12500</v>
      </c>
      <c r="BQ179" s="13" t="str">
        <f>VLOOKUP($AP179,[1]Item!$AL$2:$BX$192,BQ$1,FALSE)</f>
        <v>Writer  Convent Classic  Mrp 48/65</v>
      </c>
      <c r="BR179" s="8" t="str">
        <f t="shared" si="139"/>
        <v>96.00X36.50</v>
      </c>
      <c r="BS179" s="8" t="str">
        <f t="shared" si="140"/>
        <v>Rulling-English /Geometry-[180 x 240]</v>
      </c>
      <c r="BT179" s="8" t="str">
        <f t="shared" si="141"/>
        <v>Index-[180 x 240]</v>
      </c>
      <c r="BU179" s="76" t="s">
        <v>1070</v>
      </c>
      <c r="BV179" s="109">
        <f t="shared" si="142"/>
        <v>0.25</v>
      </c>
      <c r="BW179" s="115" t="str">
        <f t="shared" si="130"/>
        <v>Proprint-54gsm-37.80in-(96.00cm)-Reel-Premium</v>
      </c>
      <c r="BX179" s="115" t="str">
        <f t="shared" si="131"/>
        <v>Proprint-54gsm-37.80in-(96.00cm)-Reel-Premium</v>
      </c>
      <c r="BY179" s="8" t="s">
        <v>541</v>
      </c>
      <c r="BZ179" s="8" t="s">
        <v>540</v>
      </c>
      <c r="CA179" s="115">
        <f t="shared" si="143"/>
        <v>36.5</v>
      </c>
      <c r="CB179" s="115">
        <f t="shared" si="144"/>
        <v>96</v>
      </c>
      <c r="CC179" s="115">
        <f t="shared" si="145"/>
        <v>14.37</v>
      </c>
      <c r="CD179" s="115">
        <f t="shared" si="146"/>
        <v>37.799999999999997</v>
      </c>
      <c r="CE179" s="5" t="s">
        <v>83</v>
      </c>
      <c r="CF179" s="8">
        <f t="shared" si="147"/>
        <v>54</v>
      </c>
      <c r="CG179" s="98" t="str">
        <f t="shared" si="148"/>
        <v>Proprint</v>
      </c>
      <c r="CH179" s="99" t="str">
        <f>VLOOKUP(CG179,PaperMaster!$AA$1:$AB$10,2,FALSE)</f>
        <v>Premium</v>
      </c>
      <c r="CI179" s="115">
        <f t="shared" si="132"/>
        <v>9.4619999999999997</v>
      </c>
      <c r="CJ179" s="115">
        <f t="shared" si="133"/>
        <v>5</v>
      </c>
      <c r="CK179" s="99">
        <v>70</v>
      </c>
      <c r="CL179" s="115" t="s">
        <v>76</v>
      </c>
      <c r="CM179" s="115">
        <v>1.35</v>
      </c>
      <c r="CN179" s="99" t="s">
        <v>576</v>
      </c>
      <c r="CO179" s="116" t="s">
        <v>577</v>
      </c>
      <c r="CP179" s="117" t="s">
        <v>578</v>
      </c>
      <c r="CQ179" s="99" t="s">
        <v>32</v>
      </c>
      <c r="CR179" s="99" t="s">
        <v>32</v>
      </c>
      <c r="CS179" s="99" t="s">
        <v>35</v>
      </c>
      <c r="CT179" s="99" t="s">
        <v>35</v>
      </c>
      <c r="CU179" s="8" t="s">
        <v>73</v>
      </c>
      <c r="CV179" s="8"/>
      <c r="CW179" s="8"/>
      <c r="CX179" s="8" t="str">
        <f t="shared" si="149"/>
        <v>*11103</v>
      </c>
      <c r="CY179" s="8" t="str">
        <f t="shared" si="150"/>
        <v>*06016</v>
      </c>
      <c r="CZ179" s="8" t="str">
        <f>VLOOKUP(BW179,PaperMaster!$AD$2:$BB$200,25,FALSE)</f>
        <v>*00031</v>
      </c>
      <c r="DA179" s="31" t="str">
        <f t="shared" si="151"/>
        <v>*00031</v>
      </c>
      <c r="DB179" s="31" t="str">
        <f t="shared" si="152"/>
        <v>*00006</v>
      </c>
      <c r="DC179" s="119" t="str">
        <f>VLOOKUP(AI179,UFG_Title!$C$3:$AD$49,28,FALSE)</f>
        <v>000241</v>
      </c>
      <c r="DD179" s="119"/>
      <c r="DE179" s="115" t="str">
        <f t="shared" si="153"/>
        <v>Board-260gsm-37.80X28.94in²-(96.00X73.50cm²)-18.35kg-WB</v>
      </c>
      <c r="DF179" s="115" t="str">
        <f t="shared" si="154"/>
        <v>Board-260gsm-37.80X28.94in²-(96.00X73.50cm²)-18.35kg-WB</v>
      </c>
      <c r="DG179" s="8" t="s">
        <v>1128</v>
      </c>
      <c r="DH179" s="8" t="str">
        <f t="shared" si="155"/>
        <v>B</v>
      </c>
      <c r="DI179" s="115">
        <f t="shared" si="156"/>
        <v>96</v>
      </c>
      <c r="DJ179" s="115">
        <f t="shared" si="157"/>
        <v>73.5</v>
      </c>
      <c r="DK179" s="115">
        <f t="shared" si="158"/>
        <v>37.799999999999997</v>
      </c>
      <c r="DL179" s="115">
        <f t="shared" si="159"/>
        <v>28.94</v>
      </c>
      <c r="DM179" s="5" t="s">
        <v>58</v>
      </c>
      <c r="DN179" s="8">
        <f t="shared" si="160"/>
        <v>260</v>
      </c>
      <c r="DO179" s="134" t="str">
        <f t="shared" si="161"/>
        <v>Board</v>
      </c>
      <c r="DP179" s="99" t="str">
        <f t="shared" si="162"/>
        <v>WB</v>
      </c>
      <c r="DQ179" s="115">
        <f t="shared" si="163"/>
        <v>18.350000000000001</v>
      </c>
      <c r="DR179" s="115">
        <f t="shared" si="164"/>
        <v>3</v>
      </c>
      <c r="DS179" s="99">
        <v>70</v>
      </c>
      <c r="DT179" s="115" t="s">
        <v>76</v>
      </c>
      <c r="DU179" s="115">
        <v>1.35</v>
      </c>
      <c r="DV179" s="99" t="s">
        <v>576</v>
      </c>
      <c r="DW179" s="116" t="s">
        <v>577</v>
      </c>
      <c r="DX179" s="117" t="s">
        <v>578</v>
      </c>
      <c r="DY179" s="99" t="s">
        <v>32</v>
      </c>
      <c r="DZ179" s="99" t="s">
        <v>32</v>
      </c>
      <c r="EA179" s="99" t="s">
        <v>35</v>
      </c>
      <c r="EB179" s="99" t="s">
        <v>35</v>
      </c>
      <c r="EC179" t="str">
        <f>VLOOKUP(DE179,PaperMaster!$BH$3:$CF$30,25,FALSE)</f>
        <v>*00006</v>
      </c>
      <c r="ED179" s="13" t="str">
        <f>VLOOKUP($AP179,[1]Item!$AL$2:$BX$192,ED$1,FALSE)</f>
        <v>Classic</v>
      </c>
      <c r="EE179">
        <f t="shared" si="165"/>
        <v>60</v>
      </c>
    </row>
    <row r="180" spans="1:135" x14ac:dyDescent="0.25">
      <c r="A180" s="83">
        <f t="shared" si="124"/>
        <v>178</v>
      </c>
      <c r="B180" s="76" t="s">
        <v>1071</v>
      </c>
      <c r="C180" s="8" t="str">
        <f t="shared" si="134"/>
        <v>Writer Geogrphy book   Mrp 32 [India + World]-96 page</v>
      </c>
      <c r="D180" s="8" t="str">
        <f t="shared" si="135"/>
        <v>Writer Geogrphy book   Mrp 32 [India + World]-96 page</v>
      </c>
      <c r="E180" s="8" t="str">
        <f>VLOOKUP(AS180,DefaltMaster!$U$1:$AB$14,8,FALSE)</f>
        <v>*11110</v>
      </c>
      <c r="F180" s="8" t="str">
        <f>VLOOKUP(AX180,DefaltMaster!$H$1:$J$26,3,FALSE)</f>
        <v>*06016</v>
      </c>
      <c r="G180" s="110">
        <v>0</v>
      </c>
      <c r="H180" s="8">
        <v>0</v>
      </c>
      <c r="I180" s="8">
        <v>1178</v>
      </c>
      <c r="J180" s="8"/>
      <c r="K180" s="8" t="str">
        <f>VLOOKUP(AW180,DefaltMaster!$M$1:$N$60,2,FALSE)</f>
        <v>*05034</v>
      </c>
      <c r="L180" s="5" t="s">
        <v>522</v>
      </c>
      <c r="M180" s="8"/>
      <c r="N180" s="111" t="str">
        <f t="shared" si="136"/>
        <v>Writer Geogrphy book   Mrp 32 [India + World]-96 page</v>
      </c>
      <c r="O180" s="111" t="s">
        <v>33</v>
      </c>
      <c r="P180" s="8"/>
      <c r="Q180" s="8" t="s">
        <v>32</v>
      </c>
      <c r="R180" s="8" t="s">
        <v>32</v>
      </c>
      <c r="S180" s="8" t="s">
        <v>32</v>
      </c>
      <c r="T180" s="8" t="s">
        <v>32</v>
      </c>
      <c r="U180" s="8" t="s">
        <v>32</v>
      </c>
      <c r="V180" s="8" t="s">
        <v>32</v>
      </c>
      <c r="W180" s="8" t="s">
        <v>34</v>
      </c>
      <c r="X180" s="76" t="s">
        <v>577</v>
      </c>
      <c r="Y180" s="112" t="s">
        <v>578</v>
      </c>
      <c r="Z180" s="8" t="s">
        <v>32</v>
      </c>
      <c r="AA180" s="8" t="s">
        <v>32</v>
      </c>
      <c r="AB180" s="8" t="s">
        <v>35</v>
      </c>
      <c r="AC180" s="8" t="s">
        <v>35</v>
      </c>
      <c r="AD180" s="113" t="str">
        <f t="shared" si="137"/>
        <v>000178</v>
      </c>
      <c r="AE180" s="113"/>
      <c r="AF180" s="106" t="str">
        <f t="shared" si="138"/>
        <v>Rulling-India + World-[235 x 185]</v>
      </c>
      <c r="AG180" s="106" t="str">
        <f>VLOOKUP(AF180,UFG_Rulling!$C$1:$AD$38,28,FALSE)</f>
        <v>000204</v>
      </c>
      <c r="AH180" s="128" t="str">
        <f t="shared" si="125"/>
        <v>12.000</v>
      </c>
      <c r="AI180" s="114" t="str">
        <f t="shared" si="126"/>
        <v>Writer Geogrphy book   Mrp 32 [Title]</v>
      </c>
      <c r="AJ180" s="114" t="str">
        <f>VLOOKUP(AI180,UFG_Title!$C$1:$AD$49,28,FALSE)</f>
        <v>000271</v>
      </c>
      <c r="AK180" s="107" t="str">
        <f t="shared" si="127"/>
        <v>0.250</v>
      </c>
      <c r="AL180" s="122" t="str">
        <f t="shared" si="168"/>
        <v>Index-[235 x 185]</v>
      </c>
      <c r="AM180" s="122" t="str">
        <f>IF(AV180&lt;&gt;"",VLOOKUP(AL180,UFG_Index!$C$1:$AD$17,28,FALSE),"")</f>
        <v>000228</v>
      </c>
      <c r="AN180" s="123" t="str">
        <f t="shared" si="128"/>
        <v>0.500</v>
      </c>
      <c r="AO180" s="129" t="str">
        <f t="shared" si="129"/>
        <v>0.500</v>
      </c>
      <c r="AP180" s="13" t="s">
        <v>417</v>
      </c>
      <c r="AQ180" s="13" t="s">
        <v>417</v>
      </c>
      <c r="AR180" s="13">
        <v>1000</v>
      </c>
      <c r="AS180" s="21" t="s">
        <v>437</v>
      </c>
      <c r="AT180" s="13">
        <v>96</v>
      </c>
      <c r="AU180" s="13">
        <v>4</v>
      </c>
      <c r="AV180" s="13" t="s">
        <v>450</v>
      </c>
      <c r="AW180" s="22" t="s">
        <v>485</v>
      </c>
      <c r="AX180" s="22" t="s">
        <v>470</v>
      </c>
      <c r="AY180" s="13">
        <v>0</v>
      </c>
      <c r="AZ180" s="13">
        <v>60</v>
      </c>
      <c r="BA180" s="13" t="s">
        <v>1248</v>
      </c>
      <c r="BB180" s="21" t="s">
        <v>479</v>
      </c>
      <c r="BC180" s="13" t="s">
        <v>1245</v>
      </c>
      <c r="BD180" s="13">
        <v>250</v>
      </c>
      <c r="BE180" s="14" t="s">
        <v>486</v>
      </c>
      <c r="BF180" s="14">
        <v>4</v>
      </c>
      <c r="BG180" s="15">
        <f t="shared" si="5"/>
        <v>250</v>
      </c>
      <c r="BH180" s="23">
        <f t="shared" si="6"/>
        <v>2.325E-2</v>
      </c>
      <c r="BI180" s="13" t="s">
        <v>481</v>
      </c>
      <c r="BJ180" s="139">
        <v>50</v>
      </c>
      <c r="BK180" s="138">
        <v>48</v>
      </c>
      <c r="BL180" s="13">
        <v>38.5</v>
      </c>
      <c r="BM180" s="21">
        <v>8</v>
      </c>
      <c r="BN180" s="16">
        <f t="shared" si="7"/>
        <v>12</v>
      </c>
      <c r="BO180" s="16">
        <f t="shared" si="8"/>
        <v>0.11088000000000001</v>
      </c>
      <c r="BP180" s="17">
        <f t="shared" si="28"/>
        <v>12500</v>
      </c>
      <c r="BQ180" s="13" t="str">
        <f>VLOOKUP($AP180,[1]Item!$AL$2:$BX$192,BQ$1,FALSE)</f>
        <v>Writer Geogrphy book   Mrp 32</v>
      </c>
      <c r="BR180" s="8" t="str">
        <f t="shared" si="139"/>
        <v>48.00X38.50</v>
      </c>
      <c r="BS180" s="8" t="str">
        <f t="shared" si="140"/>
        <v>Rulling-India + World-[235 x 185]</v>
      </c>
      <c r="BT180" s="8" t="str">
        <f t="shared" si="141"/>
        <v>Index-[235 x 185]</v>
      </c>
      <c r="BU180" s="76" t="s">
        <v>1071</v>
      </c>
      <c r="BV180" s="109">
        <f t="shared" si="142"/>
        <v>0.5</v>
      </c>
      <c r="BW180" s="115" t="str">
        <f t="shared" si="130"/>
        <v>Proprint-50gsm-18.90in-(48.00cm)-Reel-Premium</v>
      </c>
      <c r="BX180" s="115" t="str">
        <f t="shared" si="131"/>
        <v>Proprint-50gsm-18.90in-(48.00cm)-Reel-Premium</v>
      </c>
      <c r="BY180" s="8" t="s">
        <v>541</v>
      </c>
      <c r="BZ180" s="8" t="s">
        <v>540</v>
      </c>
      <c r="CA180" s="115">
        <f t="shared" si="143"/>
        <v>38.5</v>
      </c>
      <c r="CB180" s="115">
        <f t="shared" si="144"/>
        <v>48</v>
      </c>
      <c r="CC180" s="115">
        <f t="shared" si="145"/>
        <v>15.16</v>
      </c>
      <c r="CD180" s="115">
        <f t="shared" si="146"/>
        <v>18.899999999999999</v>
      </c>
      <c r="CE180" s="5" t="s">
        <v>83</v>
      </c>
      <c r="CF180" s="8">
        <f t="shared" si="147"/>
        <v>50</v>
      </c>
      <c r="CG180" s="98" t="str">
        <f t="shared" si="148"/>
        <v>Proprint</v>
      </c>
      <c r="CH180" s="99" t="str">
        <f>VLOOKUP(CG180,PaperMaster!$AA$1:$AB$10,2,FALSE)</f>
        <v>Premium</v>
      </c>
      <c r="CI180" s="115">
        <f t="shared" si="132"/>
        <v>4.6210000000000004</v>
      </c>
      <c r="CJ180" s="115">
        <f t="shared" si="133"/>
        <v>11</v>
      </c>
      <c r="CK180" s="99">
        <v>70</v>
      </c>
      <c r="CL180" s="115" t="s">
        <v>76</v>
      </c>
      <c r="CM180" s="115">
        <v>1.35</v>
      </c>
      <c r="CN180" s="99" t="s">
        <v>576</v>
      </c>
      <c r="CO180" s="116" t="s">
        <v>577</v>
      </c>
      <c r="CP180" s="117" t="s">
        <v>578</v>
      </c>
      <c r="CQ180" s="99" t="s">
        <v>32</v>
      </c>
      <c r="CR180" s="99" t="s">
        <v>32</v>
      </c>
      <c r="CS180" s="99" t="s">
        <v>35</v>
      </c>
      <c r="CT180" s="99" t="s">
        <v>35</v>
      </c>
      <c r="CU180" s="8" t="s">
        <v>73</v>
      </c>
      <c r="CV180" s="8"/>
      <c r="CW180" s="8"/>
      <c r="CX180" s="8" t="str">
        <f t="shared" si="149"/>
        <v>*11110</v>
      </c>
      <c r="CY180" s="8" t="str">
        <f t="shared" si="150"/>
        <v>*06016</v>
      </c>
      <c r="CZ180" s="8" t="str">
        <f>VLOOKUP(BW180,PaperMaster!$AD$2:$BB$200,25,FALSE)</f>
        <v>*00026</v>
      </c>
      <c r="DA180" s="31" t="str">
        <f t="shared" si="151"/>
        <v>*00026</v>
      </c>
      <c r="DB180" s="31" t="str">
        <f t="shared" si="152"/>
        <v>*00016</v>
      </c>
      <c r="DC180" s="119" t="str">
        <f>VLOOKUP(AI180,UFG_Title!$C$3:$AD$49,28,FALSE)</f>
        <v>000271</v>
      </c>
      <c r="DD180" s="119"/>
      <c r="DE180" s="115" t="str">
        <f t="shared" si="153"/>
        <v>Board-250gsm-18.90X30.51in²-(48.00X77.50cm²)-9.301kg-WB</v>
      </c>
      <c r="DF180" s="115" t="str">
        <f t="shared" si="154"/>
        <v>Board-250gsm-18.90X30.51in²-(48.00X77.50cm²)-9.301kg-WB</v>
      </c>
      <c r="DG180" s="8" t="s">
        <v>1128</v>
      </c>
      <c r="DH180" s="8" t="str">
        <f t="shared" si="155"/>
        <v>B</v>
      </c>
      <c r="DI180" s="115">
        <f t="shared" si="156"/>
        <v>48</v>
      </c>
      <c r="DJ180" s="115">
        <f t="shared" si="157"/>
        <v>77.5</v>
      </c>
      <c r="DK180" s="115">
        <f t="shared" si="158"/>
        <v>18.899999999999999</v>
      </c>
      <c r="DL180" s="115">
        <f t="shared" si="159"/>
        <v>30.51</v>
      </c>
      <c r="DM180" s="5" t="s">
        <v>58</v>
      </c>
      <c r="DN180" s="8">
        <f t="shared" si="160"/>
        <v>250</v>
      </c>
      <c r="DO180" s="134" t="str">
        <f t="shared" si="161"/>
        <v>Board</v>
      </c>
      <c r="DP180" s="99" t="str">
        <f t="shared" si="162"/>
        <v>WB</v>
      </c>
      <c r="DQ180" s="115">
        <f t="shared" si="163"/>
        <v>9.3010000000000002</v>
      </c>
      <c r="DR180" s="115">
        <f t="shared" si="164"/>
        <v>5</v>
      </c>
      <c r="DS180" s="99">
        <v>70</v>
      </c>
      <c r="DT180" s="115" t="s">
        <v>76</v>
      </c>
      <c r="DU180" s="115">
        <v>1.35</v>
      </c>
      <c r="DV180" s="99" t="s">
        <v>576</v>
      </c>
      <c r="DW180" s="116" t="s">
        <v>577</v>
      </c>
      <c r="DX180" s="117" t="s">
        <v>578</v>
      </c>
      <c r="DY180" s="99" t="s">
        <v>32</v>
      </c>
      <c r="DZ180" s="99" t="s">
        <v>32</v>
      </c>
      <c r="EA180" s="99" t="s">
        <v>35</v>
      </c>
      <c r="EB180" s="99" t="s">
        <v>35</v>
      </c>
      <c r="EC180" t="str">
        <f>VLOOKUP(DE180,PaperMaster!$BH$3:$CF$30,25,FALSE)</f>
        <v>*00016</v>
      </c>
      <c r="ED180" s="13" t="str">
        <f>VLOOKUP($AP180,[1]Item!$AL$2:$BX$192,ED$1,FALSE)</f>
        <v>Classic</v>
      </c>
      <c r="EE180">
        <f t="shared" si="165"/>
        <v>53</v>
      </c>
    </row>
    <row r="181" spans="1:135" x14ac:dyDescent="0.25">
      <c r="A181" s="83">
        <f t="shared" si="124"/>
        <v>179</v>
      </c>
      <c r="B181" s="76" t="s">
        <v>1072</v>
      </c>
      <c r="C181" s="8" t="str">
        <f t="shared" si="134"/>
        <v>Writer Geogrphy book   Mrp 50 [India + World]-168 page</v>
      </c>
      <c r="D181" s="8" t="str">
        <f t="shared" si="135"/>
        <v>Writer Geogrphy book   Mrp 50 [India + World]-168 page</v>
      </c>
      <c r="E181" s="8" t="str">
        <f>VLOOKUP(AS181,DefaltMaster!$U$1:$AB$14,8,FALSE)</f>
        <v>*11104</v>
      </c>
      <c r="F181" s="8" t="str">
        <f>VLOOKUP(AX181,DefaltMaster!$H$1:$J$26,3,FALSE)</f>
        <v>*06016</v>
      </c>
      <c r="G181" s="110">
        <v>0</v>
      </c>
      <c r="H181" s="8">
        <v>0</v>
      </c>
      <c r="I181" s="8">
        <v>1179</v>
      </c>
      <c r="J181" s="8"/>
      <c r="K181" s="8" t="str">
        <f>VLOOKUP(AW181,DefaltMaster!$M$1:$N$60,2,FALSE)</f>
        <v>*05034</v>
      </c>
      <c r="L181" s="5" t="s">
        <v>522</v>
      </c>
      <c r="M181" s="8"/>
      <c r="N181" s="111" t="str">
        <f t="shared" si="136"/>
        <v>Writer Geogrphy book   Mrp 50 [India + World]-168 page</v>
      </c>
      <c r="O181" s="111" t="s">
        <v>33</v>
      </c>
      <c r="P181" s="8"/>
      <c r="Q181" s="8" t="s">
        <v>32</v>
      </c>
      <c r="R181" s="8" t="s">
        <v>32</v>
      </c>
      <c r="S181" s="8" t="s">
        <v>32</v>
      </c>
      <c r="T181" s="8" t="s">
        <v>32</v>
      </c>
      <c r="U181" s="8" t="s">
        <v>32</v>
      </c>
      <c r="V181" s="8" t="s">
        <v>32</v>
      </c>
      <c r="W181" s="8" t="s">
        <v>34</v>
      </c>
      <c r="X181" s="76" t="s">
        <v>577</v>
      </c>
      <c r="Y181" s="112" t="s">
        <v>578</v>
      </c>
      <c r="Z181" s="8" t="s">
        <v>32</v>
      </c>
      <c r="AA181" s="8" t="s">
        <v>32</v>
      </c>
      <c r="AB181" s="8" t="s">
        <v>35</v>
      </c>
      <c r="AC181" s="8" t="s">
        <v>35</v>
      </c>
      <c r="AD181" s="113" t="str">
        <f t="shared" si="137"/>
        <v>000179</v>
      </c>
      <c r="AE181" s="113"/>
      <c r="AF181" s="106" t="str">
        <f t="shared" si="138"/>
        <v>Rulling-India + World-[185 x 235]</v>
      </c>
      <c r="AG181" s="106" t="str">
        <f>VLOOKUP(AF181,UFG_Rulling!$C$1:$AD$38,28,FALSE)</f>
        <v>000203</v>
      </c>
      <c r="AH181" s="128" t="str">
        <f t="shared" si="125"/>
        <v>21.000</v>
      </c>
      <c r="AI181" s="114" t="str">
        <f t="shared" si="126"/>
        <v>Writer Geogrphy book   Mrp 50 [Title]</v>
      </c>
      <c r="AJ181" s="114" t="str">
        <f>VLOOKUP(AI181,UFG_Title!$C$1:$AD$49,28,FALSE)</f>
        <v>000272</v>
      </c>
      <c r="AK181" s="107" t="str">
        <f t="shared" si="127"/>
        <v>0.250</v>
      </c>
      <c r="AL181" s="122" t="str">
        <f t="shared" si="168"/>
        <v>Index-[185 x 235]</v>
      </c>
      <c r="AM181" s="122" t="str">
        <f>IF(AV181&lt;&gt;"",VLOOKUP(AL181,UFG_Index!$C$1:$AD$17,28,FALSE),"")</f>
        <v>000233</v>
      </c>
      <c r="AN181" s="123" t="str">
        <f t="shared" si="128"/>
        <v>0.500</v>
      </c>
      <c r="AO181" s="129" t="str">
        <f t="shared" si="129"/>
        <v>0.500</v>
      </c>
      <c r="AP181" s="13" t="s">
        <v>418</v>
      </c>
      <c r="AQ181" s="13" t="s">
        <v>418</v>
      </c>
      <c r="AR181" s="13">
        <v>1000</v>
      </c>
      <c r="AS181" s="21" t="s">
        <v>438</v>
      </c>
      <c r="AT181" s="13">
        <v>168</v>
      </c>
      <c r="AU181" s="13">
        <v>4</v>
      </c>
      <c r="AV181" s="13" t="s">
        <v>450</v>
      </c>
      <c r="AW181" s="22" t="s">
        <v>485</v>
      </c>
      <c r="AX181" s="22" t="s">
        <v>470</v>
      </c>
      <c r="AY181" s="13">
        <v>0</v>
      </c>
      <c r="AZ181" s="13">
        <v>40</v>
      </c>
      <c r="BA181" s="13" t="s">
        <v>1248</v>
      </c>
      <c r="BB181" s="21" t="s">
        <v>479</v>
      </c>
      <c r="BC181" s="13" t="s">
        <v>1245</v>
      </c>
      <c r="BD181" s="13">
        <v>260</v>
      </c>
      <c r="BE181" s="14" t="s">
        <v>487</v>
      </c>
      <c r="BF181" s="14">
        <v>4</v>
      </c>
      <c r="BG181" s="15">
        <f t="shared" si="5"/>
        <v>250</v>
      </c>
      <c r="BH181" s="23">
        <f t="shared" si="6"/>
        <v>2.4023999999999997E-2</v>
      </c>
      <c r="BI181" s="13" t="s">
        <v>481</v>
      </c>
      <c r="BJ181" s="139">
        <v>50</v>
      </c>
      <c r="BK181" s="138">
        <v>48</v>
      </c>
      <c r="BL181" s="13">
        <v>38.5</v>
      </c>
      <c r="BM181" s="21">
        <v>8</v>
      </c>
      <c r="BN181" s="16">
        <f t="shared" si="7"/>
        <v>21</v>
      </c>
      <c r="BO181" s="16">
        <f t="shared" si="8"/>
        <v>0.19403999999999999</v>
      </c>
      <c r="BP181" s="17">
        <f t="shared" si="28"/>
        <v>21500</v>
      </c>
      <c r="BQ181" s="13" t="str">
        <f>VLOOKUP($AP181,[1]Item!$AL$2:$BX$192,BQ$1,FALSE)</f>
        <v>Writer Geogrphy book   Mrp 50</v>
      </c>
      <c r="BR181" s="8" t="str">
        <f t="shared" si="139"/>
        <v>48.00X38.50</v>
      </c>
      <c r="BS181" s="8" t="str">
        <f t="shared" si="140"/>
        <v>Rulling-India + World-[185 x 235]</v>
      </c>
      <c r="BT181" s="8" t="str">
        <f t="shared" si="141"/>
        <v>Index-[185 x 235]</v>
      </c>
      <c r="BU181" s="76" t="s">
        <v>1072</v>
      </c>
      <c r="BV181" s="109">
        <f t="shared" si="142"/>
        <v>0.5</v>
      </c>
      <c r="BW181" s="115" t="str">
        <f t="shared" si="130"/>
        <v>Proprint-50gsm-18.90in-(48.00cm)-Reel-Premium</v>
      </c>
      <c r="BX181" s="115" t="str">
        <f t="shared" si="131"/>
        <v>Proprint-50gsm-18.90in-(48.00cm)-Reel-Premium</v>
      </c>
      <c r="BY181" s="8" t="s">
        <v>541</v>
      </c>
      <c r="BZ181" s="8" t="s">
        <v>540</v>
      </c>
      <c r="CA181" s="115">
        <f t="shared" si="143"/>
        <v>38.5</v>
      </c>
      <c r="CB181" s="115">
        <f t="shared" si="144"/>
        <v>48</v>
      </c>
      <c r="CC181" s="115">
        <f t="shared" si="145"/>
        <v>15.16</v>
      </c>
      <c r="CD181" s="115">
        <f t="shared" si="146"/>
        <v>18.899999999999999</v>
      </c>
      <c r="CE181" s="5" t="s">
        <v>83</v>
      </c>
      <c r="CF181" s="8">
        <f t="shared" si="147"/>
        <v>50</v>
      </c>
      <c r="CG181" s="98" t="str">
        <f t="shared" si="148"/>
        <v>Proprint</v>
      </c>
      <c r="CH181" s="99" t="str">
        <f>VLOOKUP(CG181,PaperMaster!$AA$1:$AB$10,2,FALSE)</f>
        <v>Premium</v>
      </c>
      <c r="CI181" s="115">
        <f t="shared" si="132"/>
        <v>4.6210000000000004</v>
      </c>
      <c r="CJ181" s="115">
        <f t="shared" si="133"/>
        <v>11</v>
      </c>
      <c r="CK181" s="99">
        <v>70</v>
      </c>
      <c r="CL181" s="115" t="s">
        <v>76</v>
      </c>
      <c r="CM181" s="115">
        <v>1.35</v>
      </c>
      <c r="CN181" s="99" t="s">
        <v>576</v>
      </c>
      <c r="CO181" s="116" t="s">
        <v>577</v>
      </c>
      <c r="CP181" s="117" t="s">
        <v>578</v>
      </c>
      <c r="CQ181" s="99" t="s">
        <v>32</v>
      </c>
      <c r="CR181" s="99" t="s">
        <v>32</v>
      </c>
      <c r="CS181" s="99" t="s">
        <v>35</v>
      </c>
      <c r="CT181" s="99" t="s">
        <v>35</v>
      </c>
      <c r="CU181" s="8" t="s">
        <v>73</v>
      </c>
      <c r="CV181" s="8"/>
      <c r="CW181" s="8"/>
      <c r="CX181" s="8" t="str">
        <f t="shared" si="149"/>
        <v>*11104</v>
      </c>
      <c r="CY181" s="8" t="str">
        <f t="shared" si="150"/>
        <v>*06016</v>
      </c>
      <c r="CZ181" s="8" t="str">
        <f>VLOOKUP(BW181,PaperMaster!$AD$2:$BB$200,25,FALSE)</f>
        <v>*00026</v>
      </c>
      <c r="DA181" s="31" t="str">
        <f t="shared" si="151"/>
        <v>*00026</v>
      </c>
      <c r="DB181" s="31" t="str">
        <f t="shared" si="152"/>
        <v>*00017</v>
      </c>
      <c r="DC181" s="119" t="str">
        <f>VLOOKUP(AI181,UFG_Title!$C$3:$AD$49,28,FALSE)</f>
        <v>000272</v>
      </c>
      <c r="DD181" s="119"/>
      <c r="DE181" s="115" t="str">
        <f t="shared" si="153"/>
        <v>Board-260gsm-18.90X30.31in²-(48.00X77.00cm²)-9.609kg-WB</v>
      </c>
      <c r="DF181" s="115" t="str">
        <f t="shared" si="154"/>
        <v>Board-260gsm-18.90X30.31in²-(48.00X77.00cm²)-9.609kg-WB</v>
      </c>
      <c r="DG181" s="8" t="s">
        <v>1128</v>
      </c>
      <c r="DH181" s="8" t="str">
        <f t="shared" si="155"/>
        <v>B</v>
      </c>
      <c r="DI181" s="115">
        <f t="shared" si="156"/>
        <v>48</v>
      </c>
      <c r="DJ181" s="115">
        <f t="shared" si="157"/>
        <v>77</v>
      </c>
      <c r="DK181" s="115">
        <f t="shared" si="158"/>
        <v>18.899999999999999</v>
      </c>
      <c r="DL181" s="115">
        <f t="shared" si="159"/>
        <v>30.31</v>
      </c>
      <c r="DM181" s="5" t="s">
        <v>58</v>
      </c>
      <c r="DN181" s="8">
        <f t="shared" si="160"/>
        <v>260</v>
      </c>
      <c r="DO181" s="134" t="str">
        <f t="shared" si="161"/>
        <v>Board</v>
      </c>
      <c r="DP181" s="99" t="str">
        <f t="shared" si="162"/>
        <v>WB</v>
      </c>
      <c r="DQ181" s="115">
        <f t="shared" si="163"/>
        <v>9.609</v>
      </c>
      <c r="DR181" s="115">
        <f t="shared" si="164"/>
        <v>5</v>
      </c>
      <c r="DS181" s="99">
        <v>70</v>
      </c>
      <c r="DT181" s="115" t="s">
        <v>76</v>
      </c>
      <c r="DU181" s="115">
        <v>1.35</v>
      </c>
      <c r="DV181" s="99" t="s">
        <v>576</v>
      </c>
      <c r="DW181" s="116" t="s">
        <v>577</v>
      </c>
      <c r="DX181" s="117" t="s">
        <v>578</v>
      </c>
      <c r="DY181" s="99" t="s">
        <v>32</v>
      </c>
      <c r="DZ181" s="99" t="s">
        <v>32</v>
      </c>
      <c r="EA181" s="99" t="s">
        <v>35</v>
      </c>
      <c r="EB181" s="99" t="s">
        <v>35</v>
      </c>
      <c r="EC181" t="str">
        <f>VLOOKUP(DE181,PaperMaster!$BH$3:$CF$30,25,FALSE)</f>
        <v>*00017</v>
      </c>
      <c r="ED181" s="13" t="str">
        <f>VLOOKUP($AP181,[1]Item!$AL$2:$BX$192,ED$1,FALSE)</f>
        <v>Classic</v>
      </c>
      <c r="EE181">
        <f t="shared" si="165"/>
        <v>54</v>
      </c>
    </row>
    <row r="182" spans="1:135" x14ac:dyDescent="0.25">
      <c r="A182" s="83">
        <f t="shared" si="124"/>
        <v>180</v>
      </c>
      <c r="B182" s="76" t="s">
        <v>1073</v>
      </c>
      <c r="C182" s="8" t="str">
        <f t="shared" si="134"/>
        <v>Writer Science Notebook  Mrp 32 [Hindi /Geometry]-96 page</v>
      </c>
      <c r="D182" s="8" t="str">
        <f t="shared" si="135"/>
        <v>Writer Science Notebook  Mrp 32 [Hindi /Geometry]-96 page</v>
      </c>
      <c r="E182" s="8" t="str">
        <f>VLOOKUP(AS182,DefaltMaster!$U$1:$AB$14,8,FALSE)</f>
        <v>*11110</v>
      </c>
      <c r="F182" s="8" t="str">
        <f>VLOOKUP(AX182,DefaltMaster!$H$1:$J$26,3,FALSE)</f>
        <v>*06016</v>
      </c>
      <c r="G182" s="110">
        <v>0</v>
      </c>
      <c r="H182" s="8">
        <v>0</v>
      </c>
      <c r="I182" s="8">
        <v>1180</v>
      </c>
      <c r="J182" s="8"/>
      <c r="K182" s="8" t="str">
        <f>VLOOKUP(AW182,DefaltMaster!$M$1:$N$60,2,FALSE)</f>
        <v>*05033</v>
      </c>
      <c r="L182" s="5" t="s">
        <v>522</v>
      </c>
      <c r="M182" s="8"/>
      <c r="N182" s="111" t="str">
        <f t="shared" si="136"/>
        <v>Writer Science Notebook  Mrp 32 [Hindi /Geometry]-96 page</v>
      </c>
      <c r="O182" s="111" t="s">
        <v>33</v>
      </c>
      <c r="P182" s="8"/>
      <c r="Q182" s="8" t="s">
        <v>32</v>
      </c>
      <c r="R182" s="8" t="s">
        <v>32</v>
      </c>
      <c r="S182" s="8" t="s">
        <v>32</v>
      </c>
      <c r="T182" s="8" t="s">
        <v>32</v>
      </c>
      <c r="U182" s="8" t="s">
        <v>32</v>
      </c>
      <c r="V182" s="8" t="s">
        <v>32</v>
      </c>
      <c r="W182" s="8" t="s">
        <v>34</v>
      </c>
      <c r="X182" s="76" t="s">
        <v>577</v>
      </c>
      <c r="Y182" s="112" t="s">
        <v>578</v>
      </c>
      <c r="Z182" s="8" t="s">
        <v>32</v>
      </c>
      <c r="AA182" s="8" t="s">
        <v>32</v>
      </c>
      <c r="AB182" s="8" t="s">
        <v>35</v>
      </c>
      <c r="AC182" s="8" t="s">
        <v>35</v>
      </c>
      <c r="AD182" s="113" t="str">
        <f t="shared" si="137"/>
        <v>000180</v>
      </c>
      <c r="AE182" s="113"/>
      <c r="AF182" s="106" t="str">
        <f t="shared" si="138"/>
        <v>Rulling-Hindi /Geometry-[235 x 185]</v>
      </c>
      <c r="AG182" s="106" t="str">
        <f>VLOOKUP(AF182,UFG_Rulling!$C$1:$AD$38,28,FALSE)</f>
        <v>000201</v>
      </c>
      <c r="AH182" s="128" t="str">
        <f t="shared" si="125"/>
        <v>12.000</v>
      </c>
      <c r="AI182" s="114" t="str">
        <f t="shared" si="126"/>
        <v>Writer Science Notebook  Mrp 32 [Title]</v>
      </c>
      <c r="AJ182" s="114" t="str">
        <f>VLOOKUP(AI182,UFG_Title!$C$1:$AD$49,28,FALSE)</f>
        <v>000280</v>
      </c>
      <c r="AK182" s="107" t="str">
        <f t="shared" si="127"/>
        <v>0.250</v>
      </c>
      <c r="AL182" s="122" t="str">
        <f t="shared" si="168"/>
        <v>Index-[235 x 185]</v>
      </c>
      <c r="AM182" s="122" t="str">
        <f>IF(AV182&lt;&gt;"",VLOOKUP(AL182,UFG_Index!$C$1:$AD$17,28,FALSE),"")</f>
        <v>000228</v>
      </c>
      <c r="AN182" s="123" t="str">
        <f t="shared" si="128"/>
        <v>0.500</v>
      </c>
      <c r="AO182" s="129" t="str">
        <f t="shared" si="129"/>
        <v>0.500</v>
      </c>
      <c r="AP182" s="13" t="s">
        <v>419</v>
      </c>
      <c r="AQ182" s="13" t="s">
        <v>419</v>
      </c>
      <c r="AR182" s="13">
        <v>1000</v>
      </c>
      <c r="AS182" s="21" t="s">
        <v>437</v>
      </c>
      <c r="AT182" s="13">
        <v>96</v>
      </c>
      <c r="AU182" s="13">
        <v>4</v>
      </c>
      <c r="AV182" s="13" t="s">
        <v>450</v>
      </c>
      <c r="AW182" s="22" t="s">
        <v>511</v>
      </c>
      <c r="AX182" s="22" t="s">
        <v>470</v>
      </c>
      <c r="AY182" s="13">
        <v>0</v>
      </c>
      <c r="AZ182" s="13">
        <v>60</v>
      </c>
      <c r="BA182" s="13" t="s">
        <v>1248</v>
      </c>
      <c r="BB182" s="21" t="s">
        <v>479</v>
      </c>
      <c r="BC182" s="13" t="s">
        <v>1245</v>
      </c>
      <c r="BD182" s="13">
        <v>260</v>
      </c>
      <c r="BE182" s="14" t="s">
        <v>486</v>
      </c>
      <c r="BF182" s="14">
        <v>4</v>
      </c>
      <c r="BG182" s="15">
        <f t="shared" si="5"/>
        <v>250</v>
      </c>
      <c r="BH182" s="23">
        <f t="shared" si="6"/>
        <v>2.418E-2</v>
      </c>
      <c r="BI182" s="13" t="s">
        <v>481</v>
      </c>
      <c r="BJ182" s="139">
        <v>50</v>
      </c>
      <c r="BK182" s="138">
        <v>48</v>
      </c>
      <c r="BL182" s="13">
        <v>38.5</v>
      </c>
      <c r="BM182" s="21">
        <v>8</v>
      </c>
      <c r="BN182" s="16">
        <f t="shared" si="7"/>
        <v>12</v>
      </c>
      <c r="BO182" s="16">
        <f t="shared" si="8"/>
        <v>0.11088000000000001</v>
      </c>
      <c r="BP182" s="17">
        <f t="shared" si="28"/>
        <v>12500</v>
      </c>
      <c r="BQ182" s="13" t="str">
        <f>VLOOKUP($AP182,[1]Item!$AL$2:$BX$192,BQ$1,FALSE)</f>
        <v>Writer Science Notebook  Mrp 32</v>
      </c>
      <c r="BR182" s="8" t="str">
        <f t="shared" si="139"/>
        <v>48.00X38.50</v>
      </c>
      <c r="BS182" s="8" t="str">
        <f t="shared" si="140"/>
        <v>Rulling-Hindi /Geometry-[235 x 185]</v>
      </c>
      <c r="BT182" s="8" t="str">
        <f t="shared" si="141"/>
        <v>Index-[235 x 185]</v>
      </c>
      <c r="BU182" s="76" t="s">
        <v>1073</v>
      </c>
      <c r="BV182" s="109">
        <f t="shared" si="142"/>
        <v>0.5</v>
      </c>
      <c r="BW182" s="115" t="str">
        <f t="shared" si="130"/>
        <v>Proprint-50gsm-18.90in-(48.00cm)-Reel-Premium</v>
      </c>
      <c r="BX182" s="115" t="str">
        <f t="shared" si="131"/>
        <v>Proprint-50gsm-18.90in-(48.00cm)-Reel-Premium</v>
      </c>
      <c r="BY182" s="8" t="s">
        <v>541</v>
      </c>
      <c r="BZ182" s="8" t="s">
        <v>540</v>
      </c>
      <c r="CA182" s="115">
        <f t="shared" si="143"/>
        <v>38.5</v>
      </c>
      <c r="CB182" s="115">
        <f t="shared" si="144"/>
        <v>48</v>
      </c>
      <c r="CC182" s="115">
        <f t="shared" si="145"/>
        <v>15.16</v>
      </c>
      <c r="CD182" s="115">
        <f t="shared" si="146"/>
        <v>18.899999999999999</v>
      </c>
      <c r="CE182" s="5" t="s">
        <v>83</v>
      </c>
      <c r="CF182" s="8">
        <f t="shared" si="147"/>
        <v>50</v>
      </c>
      <c r="CG182" s="98" t="str">
        <f t="shared" si="148"/>
        <v>Proprint</v>
      </c>
      <c r="CH182" s="99" t="str">
        <f>VLOOKUP(CG182,PaperMaster!$AA$1:$AB$10,2,FALSE)</f>
        <v>Premium</v>
      </c>
      <c r="CI182" s="115">
        <f t="shared" si="132"/>
        <v>4.6210000000000004</v>
      </c>
      <c r="CJ182" s="115">
        <f t="shared" si="133"/>
        <v>11</v>
      </c>
      <c r="CK182" s="99">
        <v>70</v>
      </c>
      <c r="CL182" s="115" t="s">
        <v>76</v>
      </c>
      <c r="CM182" s="115">
        <v>1.35</v>
      </c>
      <c r="CN182" s="99" t="s">
        <v>576</v>
      </c>
      <c r="CO182" s="116" t="s">
        <v>577</v>
      </c>
      <c r="CP182" s="117" t="s">
        <v>578</v>
      </c>
      <c r="CQ182" s="99" t="s">
        <v>32</v>
      </c>
      <c r="CR182" s="99" t="s">
        <v>32</v>
      </c>
      <c r="CS182" s="99" t="s">
        <v>35</v>
      </c>
      <c r="CT182" s="99" t="s">
        <v>35</v>
      </c>
      <c r="CU182" s="8" t="s">
        <v>73</v>
      </c>
      <c r="CV182" s="8"/>
      <c r="CW182" s="8"/>
      <c r="CX182" s="8" t="str">
        <f t="shared" si="149"/>
        <v>*11110</v>
      </c>
      <c r="CY182" s="8" t="str">
        <f t="shared" si="150"/>
        <v>*06016</v>
      </c>
      <c r="CZ182" s="8" t="str">
        <f>VLOOKUP(BW182,PaperMaster!$AD$2:$BB$200,25,FALSE)</f>
        <v>*00026</v>
      </c>
      <c r="DA182" s="31" t="str">
        <f t="shared" si="151"/>
        <v>*00026</v>
      </c>
      <c r="DB182" s="31" t="str">
        <f t="shared" si="152"/>
        <v>*00018</v>
      </c>
      <c r="DC182" s="119" t="str">
        <f>VLOOKUP(AI182,UFG_Title!$C$3:$AD$49,28,FALSE)</f>
        <v>000280</v>
      </c>
      <c r="DD182" s="119"/>
      <c r="DE182" s="115" t="str">
        <f t="shared" si="153"/>
        <v>Board-260gsm-18.90X30.51in²-(48.00X77.50cm²)-9.673kg-WB</v>
      </c>
      <c r="DF182" s="115" t="str">
        <f t="shared" si="154"/>
        <v>Board-260gsm-18.90X30.51in²-(48.00X77.50cm²)-9.673kg-WB</v>
      </c>
      <c r="DG182" s="8" t="s">
        <v>1128</v>
      </c>
      <c r="DH182" s="8" t="str">
        <f t="shared" si="155"/>
        <v>B</v>
      </c>
      <c r="DI182" s="115">
        <f t="shared" si="156"/>
        <v>48</v>
      </c>
      <c r="DJ182" s="115">
        <f t="shared" si="157"/>
        <v>77.5</v>
      </c>
      <c r="DK182" s="115">
        <f t="shared" si="158"/>
        <v>18.899999999999999</v>
      </c>
      <c r="DL182" s="115">
        <f t="shared" si="159"/>
        <v>30.51</v>
      </c>
      <c r="DM182" s="5" t="s">
        <v>58</v>
      </c>
      <c r="DN182" s="8">
        <f t="shared" si="160"/>
        <v>260</v>
      </c>
      <c r="DO182" s="134" t="str">
        <f t="shared" si="161"/>
        <v>Board</v>
      </c>
      <c r="DP182" s="99" t="str">
        <f t="shared" si="162"/>
        <v>WB</v>
      </c>
      <c r="DQ182" s="115">
        <f t="shared" si="163"/>
        <v>9.673</v>
      </c>
      <c r="DR182" s="115">
        <f t="shared" si="164"/>
        <v>5</v>
      </c>
      <c r="DS182" s="99">
        <v>70</v>
      </c>
      <c r="DT182" s="115" t="s">
        <v>76</v>
      </c>
      <c r="DU182" s="115">
        <v>1.35</v>
      </c>
      <c r="DV182" s="99" t="s">
        <v>576</v>
      </c>
      <c r="DW182" s="116" t="s">
        <v>577</v>
      </c>
      <c r="DX182" s="117" t="s">
        <v>578</v>
      </c>
      <c r="DY182" s="99" t="s">
        <v>32</v>
      </c>
      <c r="DZ182" s="99" t="s">
        <v>32</v>
      </c>
      <c r="EA182" s="99" t="s">
        <v>35</v>
      </c>
      <c r="EB182" s="99" t="s">
        <v>35</v>
      </c>
      <c r="EC182" t="str">
        <f>VLOOKUP(DE182,PaperMaster!$BH$3:$CF$30,25,FALSE)</f>
        <v>*00018</v>
      </c>
      <c r="ED182" s="13" t="str">
        <f>VLOOKUP($AP182,[1]Item!$AL$2:$BX$192,ED$1,FALSE)</f>
        <v>Classic</v>
      </c>
      <c r="EE182">
        <f t="shared" si="165"/>
        <v>57</v>
      </c>
    </row>
    <row r="183" spans="1:135" x14ac:dyDescent="0.25">
      <c r="A183" s="83">
        <f t="shared" si="124"/>
        <v>181</v>
      </c>
      <c r="B183" s="76" t="s">
        <v>1074</v>
      </c>
      <c r="C183" s="8" t="str">
        <f t="shared" si="134"/>
        <v>Writer Science Notebook  Mrp 50 [Hindi /Geometry]-168 page</v>
      </c>
      <c r="D183" s="8" t="str">
        <f t="shared" si="135"/>
        <v>Writer Science Notebook  Mrp 50 [Hindi /Geometry]-168 page</v>
      </c>
      <c r="E183" s="8" t="str">
        <f>VLOOKUP(AS183,DefaltMaster!$U$1:$AB$14,8,FALSE)</f>
        <v>*11110</v>
      </c>
      <c r="F183" s="8" t="str">
        <f>VLOOKUP(AX183,DefaltMaster!$H$1:$J$26,3,FALSE)</f>
        <v>*06016</v>
      </c>
      <c r="G183" s="110">
        <v>0</v>
      </c>
      <c r="H183" s="8">
        <v>0</v>
      </c>
      <c r="I183" s="8">
        <v>1181</v>
      </c>
      <c r="J183" s="8"/>
      <c r="K183" s="8" t="str">
        <f>VLOOKUP(AW183,DefaltMaster!$M$1:$N$60,2,FALSE)</f>
        <v>*05033</v>
      </c>
      <c r="L183" s="5" t="s">
        <v>522</v>
      </c>
      <c r="M183" s="8"/>
      <c r="N183" s="111" t="str">
        <f t="shared" si="136"/>
        <v>Writer Science Notebook  Mrp 50 [Hindi /Geometry]-168 page</v>
      </c>
      <c r="O183" s="111" t="s">
        <v>33</v>
      </c>
      <c r="P183" s="8"/>
      <c r="Q183" s="8" t="s">
        <v>32</v>
      </c>
      <c r="R183" s="8" t="s">
        <v>32</v>
      </c>
      <c r="S183" s="8" t="s">
        <v>32</v>
      </c>
      <c r="T183" s="8" t="s">
        <v>32</v>
      </c>
      <c r="U183" s="8" t="s">
        <v>32</v>
      </c>
      <c r="V183" s="8" t="s">
        <v>32</v>
      </c>
      <c r="W183" s="8" t="s">
        <v>34</v>
      </c>
      <c r="X183" s="76" t="s">
        <v>577</v>
      </c>
      <c r="Y183" s="112" t="s">
        <v>578</v>
      </c>
      <c r="Z183" s="8" t="s">
        <v>32</v>
      </c>
      <c r="AA183" s="8" t="s">
        <v>32</v>
      </c>
      <c r="AB183" s="8" t="s">
        <v>35</v>
      </c>
      <c r="AC183" s="8" t="s">
        <v>35</v>
      </c>
      <c r="AD183" s="113" t="str">
        <f t="shared" si="137"/>
        <v>000181</v>
      </c>
      <c r="AE183" s="113"/>
      <c r="AF183" s="106" t="str">
        <f t="shared" si="138"/>
        <v>Rulling-Hindi /Geometry-[235 x 185]</v>
      </c>
      <c r="AG183" s="106" t="str">
        <f>VLOOKUP(AF183,UFG_Rulling!$C$1:$AD$38,28,FALSE)</f>
        <v>000201</v>
      </c>
      <c r="AH183" s="128" t="str">
        <f t="shared" si="125"/>
        <v>21.000</v>
      </c>
      <c r="AI183" s="114" t="str">
        <f t="shared" si="126"/>
        <v>Writer Science Notebook  Mrp 50 [Title]</v>
      </c>
      <c r="AJ183" s="114" t="str">
        <f>VLOOKUP(AI183,UFG_Title!$C$1:$AD$49,28,FALSE)</f>
        <v>000281</v>
      </c>
      <c r="AK183" s="107" t="str">
        <f t="shared" si="127"/>
        <v>0.250</v>
      </c>
      <c r="AL183" s="122" t="str">
        <f t="shared" si="168"/>
        <v>Index-[235 x 185]</v>
      </c>
      <c r="AM183" s="122" t="str">
        <f>IF(AV183&lt;&gt;"",VLOOKUP(AL183,UFG_Index!$C$1:$AD$17,28,FALSE),"")</f>
        <v>000228</v>
      </c>
      <c r="AN183" s="123" t="str">
        <f t="shared" si="128"/>
        <v>0.500</v>
      </c>
      <c r="AO183" s="129" t="str">
        <f t="shared" si="129"/>
        <v>0.500</v>
      </c>
      <c r="AP183" s="13" t="s">
        <v>420</v>
      </c>
      <c r="AQ183" s="13" t="s">
        <v>420</v>
      </c>
      <c r="AR183" s="13">
        <v>1000</v>
      </c>
      <c r="AS183" s="21" t="s">
        <v>437</v>
      </c>
      <c r="AT183" s="13">
        <v>168</v>
      </c>
      <c r="AU183" s="13">
        <v>4</v>
      </c>
      <c r="AV183" s="13" t="s">
        <v>450</v>
      </c>
      <c r="AW183" s="22" t="s">
        <v>511</v>
      </c>
      <c r="AX183" s="22" t="s">
        <v>470</v>
      </c>
      <c r="AY183" s="13">
        <v>0</v>
      </c>
      <c r="AZ183" s="13">
        <v>40</v>
      </c>
      <c r="BA183" s="13" t="s">
        <v>1248</v>
      </c>
      <c r="BB183" s="21" t="s">
        <v>479</v>
      </c>
      <c r="BC183" s="13" t="s">
        <v>1245</v>
      </c>
      <c r="BD183" s="13">
        <v>260</v>
      </c>
      <c r="BE183" s="14" t="s">
        <v>486</v>
      </c>
      <c r="BF183" s="14">
        <v>4</v>
      </c>
      <c r="BG183" s="15">
        <f t="shared" si="5"/>
        <v>250</v>
      </c>
      <c r="BH183" s="23">
        <f t="shared" si="6"/>
        <v>2.418E-2</v>
      </c>
      <c r="BI183" s="13" t="s">
        <v>481</v>
      </c>
      <c r="BJ183" s="139">
        <v>50</v>
      </c>
      <c r="BK183" s="138">
        <v>48</v>
      </c>
      <c r="BL183" s="13">
        <v>38.5</v>
      </c>
      <c r="BM183" s="21">
        <v>8</v>
      </c>
      <c r="BN183" s="16">
        <f t="shared" si="7"/>
        <v>21</v>
      </c>
      <c r="BO183" s="16">
        <f t="shared" si="8"/>
        <v>0.19403999999999999</v>
      </c>
      <c r="BP183" s="17">
        <f t="shared" si="28"/>
        <v>21500</v>
      </c>
      <c r="BQ183" s="13" t="str">
        <f>VLOOKUP($AP183,[1]Item!$AL$2:$BX$192,BQ$1,FALSE)</f>
        <v>Writer Science Notebook  Mrp 50</v>
      </c>
      <c r="BR183" s="8" t="str">
        <f t="shared" si="139"/>
        <v>48.00X38.50</v>
      </c>
      <c r="BS183" s="8" t="str">
        <f t="shared" si="140"/>
        <v>Rulling-Hindi /Geometry-[235 x 185]</v>
      </c>
      <c r="BT183" s="8" t="str">
        <f t="shared" si="141"/>
        <v>Index-[235 x 185]</v>
      </c>
      <c r="BU183" s="76" t="s">
        <v>1074</v>
      </c>
      <c r="BV183" s="109">
        <f t="shared" si="142"/>
        <v>0.5</v>
      </c>
      <c r="BW183" s="115" t="str">
        <f t="shared" si="130"/>
        <v>Proprint-50gsm-18.90in-(48.00cm)-Reel-Premium</v>
      </c>
      <c r="BX183" s="115" t="str">
        <f t="shared" si="131"/>
        <v>Proprint-50gsm-18.90in-(48.00cm)-Reel-Premium</v>
      </c>
      <c r="BY183" s="8" t="s">
        <v>541</v>
      </c>
      <c r="BZ183" s="8" t="s">
        <v>540</v>
      </c>
      <c r="CA183" s="115">
        <f t="shared" si="143"/>
        <v>38.5</v>
      </c>
      <c r="CB183" s="115">
        <f t="shared" si="144"/>
        <v>48</v>
      </c>
      <c r="CC183" s="115">
        <f t="shared" si="145"/>
        <v>15.16</v>
      </c>
      <c r="CD183" s="115">
        <f t="shared" si="146"/>
        <v>18.899999999999999</v>
      </c>
      <c r="CE183" s="5" t="s">
        <v>83</v>
      </c>
      <c r="CF183" s="8">
        <f t="shared" si="147"/>
        <v>50</v>
      </c>
      <c r="CG183" s="98" t="str">
        <f t="shared" si="148"/>
        <v>Proprint</v>
      </c>
      <c r="CH183" s="99" t="str">
        <f>VLOOKUP(CG183,PaperMaster!$AA$1:$AB$10,2,FALSE)</f>
        <v>Premium</v>
      </c>
      <c r="CI183" s="115">
        <f t="shared" si="132"/>
        <v>4.6210000000000004</v>
      </c>
      <c r="CJ183" s="115">
        <f t="shared" si="133"/>
        <v>11</v>
      </c>
      <c r="CK183" s="99">
        <v>70</v>
      </c>
      <c r="CL183" s="115" t="s">
        <v>76</v>
      </c>
      <c r="CM183" s="115">
        <v>1.35</v>
      </c>
      <c r="CN183" s="99" t="s">
        <v>576</v>
      </c>
      <c r="CO183" s="116" t="s">
        <v>577</v>
      </c>
      <c r="CP183" s="117" t="s">
        <v>578</v>
      </c>
      <c r="CQ183" s="99" t="s">
        <v>32</v>
      </c>
      <c r="CR183" s="99" t="s">
        <v>32</v>
      </c>
      <c r="CS183" s="99" t="s">
        <v>35</v>
      </c>
      <c r="CT183" s="99" t="s">
        <v>35</v>
      </c>
      <c r="CU183" s="8" t="s">
        <v>73</v>
      </c>
      <c r="CV183" s="8"/>
      <c r="CW183" s="8"/>
      <c r="CX183" s="8" t="str">
        <f t="shared" si="149"/>
        <v>*11110</v>
      </c>
      <c r="CY183" s="8" t="str">
        <f t="shared" si="150"/>
        <v>*06016</v>
      </c>
      <c r="CZ183" s="8" t="str">
        <f>VLOOKUP(BW183,PaperMaster!$AD$2:$BB$200,25,FALSE)</f>
        <v>*00026</v>
      </c>
      <c r="DA183" s="31" t="str">
        <f t="shared" si="151"/>
        <v>*00026</v>
      </c>
      <c r="DB183" s="31" t="str">
        <f t="shared" si="152"/>
        <v>*00018</v>
      </c>
      <c r="DC183" s="119" t="str">
        <f>VLOOKUP(AI183,UFG_Title!$C$3:$AD$49,28,FALSE)</f>
        <v>000281</v>
      </c>
      <c r="DD183" s="119"/>
      <c r="DE183" s="115" t="str">
        <f t="shared" si="153"/>
        <v>Board-260gsm-18.90X30.51in²-(48.00X77.50cm²)-9.673kg-WB</v>
      </c>
      <c r="DF183" s="115" t="str">
        <f t="shared" si="154"/>
        <v>Board-260gsm-18.90X30.51in²-(48.00X77.50cm²)-9.673kg-WB</v>
      </c>
      <c r="DG183" s="8" t="s">
        <v>1128</v>
      </c>
      <c r="DH183" s="8" t="str">
        <f t="shared" si="155"/>
        <v>B</v>
      </c>
      <c r="DI183" s="115">
        <f t="shared" si="156"/>
        <v>48</v>
      </c>
      <c r="DJ183" s="115">
        <f t="shared" si="157"/>
        <v>77.5</v>
      </c>
      <c r="DK183" s="115">
        <f t="shared" si="158"/>
        <v>18.899999999999999</v>
      </c>
      <c r="DL183" s="115">
        <f t="shared" si="159"/>
        <v>30.51</v>
      </c>
      <c r="DM183" s="5" t="s">
        <v>58</v>
      </c>
      <c r="DN183" s="8">
        <f t="shared" si="160"/>
        <v>260</v>
      </c>
      <c r="DO183" s="134" t="str">
        <f t="shared" si="161"/>
        <v>Board</v>
      </c>
      <c r="DP183" s="99" t="str">
        <f t="shared" si="162"/>
        <v>WB</v>
      </c>
      <c r="DQ183" s="115">
        <f t="shared" si="163"/>
        <v>9.673</v>
      </c>
      <c r="DR183" s="115">
        <f t="shared" si="164"/>
        <v>5</v>
      </c>
      <c r="DS183" s="99">
        <v>70</v>
      </c>
      <c r="DT183" s="115" t="s">
        <v>76</v>
      </c>
      <c r="DU183" s="115">
        <v>1.35</v>
      </c>
      <c r="DV183" s="99" t="s">
        <v>576</v>
      </c>
      <c r="DW183" s="116" t="s">
        <v>577</v>
      </c>
      <c r="DX183" s="117" t="s">
        <v>578</v>
      </c>
      <c r="DY183" s="99" t="s">
        <v>32</v>
      </c>
      <c r="DZ183" s="99" t="s">
        <v>32</v>
      </c>
      <c r="EA183" s="99" t="s">
        <v>35</v>
      </c>
      <c r="EB183" s="99" t="s">
        <v>35</v>
      </c>
      <c r="EC183" t="str">
        <f>VLOOKUP(DE183,PaperMaster!$BH$3:$CF$30,25,FALSE)</f>
        <v>*00018</v>
      </c>
      <c r="ED183" s="13" t="str">
        <f>VLOOKUP($AP183,[1]Item!$AL$2:$BX$192,ED$1,FALSE)</f>
        <v>Classic</v>
      </c>
      <c r="EE183">
        <f t="shared" si="165"/>
        <v>58</v>
      </c>
    </row>
    <row r="184" spans="1:135" x14ac:dyDescent="0.25">
      <c r="A184" s="83">
        <f t="shared" si="124"/>
        <v>182</v>
      </c>
      <c r="B184" s="76" t="s">
        <v>1075</v>
      </c>
      <c r="C184" s="8" t="str">
        <f t="shared" si="134"/>
        <v>Writer A4 Classic Spiral  Mrp 84 [Single line]-164 page</v>
      </c>
      <c r="D184" s="8" t="str">
        <f t="shared" si="135"/>
        <v>Writer A4 Classic Spiral  Mrp 84 [Single line]-164 page</v>
      </c>
      <c r="E184" s="8" t="str">
        <f>VLOOKUP(AS184,DefaltMaster!$U$1:$AB$14,8,FALSE)</f>
        <v>*11107</v>
      </c>
      <c r="F184" s="8" t="str">
        <f>VLOOKUP(AX184,DefaltMaster!$H$1:$J$26,3,FALSE)</f>
        <v>*06019</v>
      </c>
      <c r="G184" s="110">
        <v>0</v>
      </c>
      <c r="H184" s="8">
        <v>0</v>
      </c>
      <c r="I184" s="8">
        <v>1182</v>
      </c>
      <c r="J184" s="8"/>
      <c r="K184" s="8" t="str">
        <f>VLOOKUP(AW184,DefaltMaster!$M$1:$N$60,2,FALSE)</f>
        <v>*05035</v>
      </c>
      <c r="L184" s="5" t="s">
        <v>522</v>
      </c>
      <c r="M184" s="8"/>
      <c r="N184" s="111" t="str">
        <f t="shared" si="136"/>
        <v>Writer A4 Classic Spiral  Mrp 84 [Single line]-164 page</v>
      </c>
      <c r="O184" s="111" t="s">
        <v>33</v>
      </c>
      <c r="P184" s="8"/>
      <c r="Q184" s="8" t="s">
        <v>32</v>
      </c>
      <c r="R184" s="8" t="s">
        <v>32</v>
      </c>
      <c r="S184" s="8" t="s">
        <v>32</v>
      </c>
      <c r="T184" s="8" t="s">
        <v>32</v>
      </c>
      <c r="U184" s="8" t="s">
        <v>32</v>
      </c>
      <c r="V184" s="8" t="s">
        <v>32</v>
      </c>
      <c r="W184" s="8" t="s">
        <v>34</v>
      </c>
      <c r="X184" s="76" t="s">
        <v>577</v>
      </c>
      <c r="Y184" s="112" t="s">
        <v>578</v>
      </c>
      <c r="Z184" s="8" t="s">
        <v>32</v>
      </c>
      <c r="AA184" s="8" t="s">
        <v>32</v>
      </c>
      <c r="AB184" s="8" t="s">
        <v>35</v>
      </c>
      <c r="AC184" s="8" t="s">
        <v>35</v>
      </c>
      <c r="AD184" s="113" t="str">
        <f t="shared" si="137"/>
        <v>000182</v>
      </c>
      <c r="AE184" s="113"/>
      <c r="AF184" s="106" t="str">
        <f t="shared" si="138"/>
        <v>Rulling-Single line-[210 x 290]</v>
      </c>
      <c r="AG184" s="106" t="str">
        <f>VLOOKUP(AF184,UFG_Rulling!$C$1:$AD$38,28,FALSE)</f>
        <v>000211</v>
      </c>
      <c r="AH184" s="128" t="str">
        <f t="shared" si="125"/>
        <v>13.667</v>
      </c>
      <c r="AI184" s="114" t="str">
        <f t="shared" si="126"/>
        <v>Writer A4 Classic Spiral  Mrp 84 [Title]</v>
      </c>
      <c r="AJ184" s="114" t="str">
        <f>VLOOKUP(AI184,UFG_Title!$C$1:$AD$49,28,FALSE)</f>
        <v>000250</v>
      </c>
      <c r="AK184" s="107" t="str">
        <f t="shared" si="127"/>
        <v>0.250</v>
      </c>
      <c r="AL184" s="122" t="str">
        <f t="shared" si="168"/>
        <v>Index-[210 x 290]</v>
      </c>
      <c r="AM184" s="122" t="str">
        <f>IF(AV184&lt;&gt;"",VLOOKUP(AL184,UFG_Index!$C$1:$AD$17,28,FALSE),"")</f>
        <v>000231</v>
      </c>
      <c r="AN184" s="123" t="str">
        <f t="shared" si="128"/>
        <v>0.333</v>
      </c>
      <c r="AO184" s="129" t="str">
        <f t="shared" si="129"/>
        <v>0.333</v>
      </c>
      <c r="AP184" s="13" t="s">
        <v>425</v>
      </c>
      <c r="AQ184" s="13" t="s">
        <v>425</v>
      </c>
      <c r="AR184" s="13">
        <v>1000</v>
      </c>
      <c r="AS184" s="21" t="s">
        <v>433</v>
      </c>
      <c r="AT184" s="13">
        <v>164</v>
      </c>
      <c r="AU184" s="13">
        <v>4</v>
      </c>
      <c r="AV184" s="13" t="s">
        <v>450</v>
      </c>
      <c r="AW184" s="22" t="s">
        <v>469</v>
      </c>
      <c r="AX184" s="22" t="s">
        <v>498</v>
      </c>
      <c r="AY184" s="13">
        <v>2</v>
      </c>
      <c r="AZ184" s="13">
        <v>20</v>
      </c>
      <c r="BA184" s="13" t="s">
        <v>1246</v>
      </c>
      <c r="BB184" s="13" t="s">
        <v>471</v>
      </c>
      <c r="BC184" s="13" t="s">
        <v>1245</v>
      </c>
      <c r="BD184" s="13">
        <v>260</v>
      </c>
      <c r="BE184" s="14" t="s">
        <v>484</v>
      </c>
      <c r="BF184" s="14">
        <v>4</v>
      </c>
      <c r="BG184" s="15">
        <f t="shared" ref="BG184:BG192" si="172">IF(BD184=0,0,AR184/BF184)</f>
        <v>250</v>
      </c>
      <c r="BH184" s="23">
        <f t="shared" ref="BH184:BH192" si="173">LEFT(BE184,4)/1000*RIGHT(BE184,3)/1000*BD184/1000*BG184/1000</f>
        <v>3.354E-2</v>
      </c>
      <c r="BI184" s="13" t="s">
        <v>481</v>
      </c>
      <c r="BJ184" s="13">
        <v>54</v>
      </c>
      <c r="BK184" s="138">
        <v>86</v>
      </c>
      <c r="BL184" s="13">
        <v>42</v>
      </c>
      <c r="BM184" s="21">
        <v>12</v>
      </c>
      <c r="BN184" s="16">
        <f t="shared" ref="BN184:BN192" si="174">AT184/BM184</f>
        <v>13.666666666666666</v>
      </c>
      <c r="BO184" s="16">
        <f t="shared" ref="BO184:BO192" si="175">BK184/100*BL184/100*BJ184/1000*BN184*AR184/1000</f>
        <v>0.26656559999999996</v>
      </c>
      <c r="BP184" s="17">
        <f t="shared" ref="BP184:BP192" si="176">+AR184*(AT184+AU184)/BM184</f>
        <v>14000</v>
      </c>
      <c r="BQ184" s="13" t="str">
        <f>VLOOKUP($AP184,[1]Item!$AL$2:$BX$192,BQ$1,FALSE)</f>
        <v>Writer A4 Classic Spiral  Mrp 84</v>
      </c>
      <c r="BR184" s="8" t="str">
        <f t="shared" si="139"/>
        <v>86.00X42.00</v>
      </c>
      <c r="BS184" s="8" t="str">
        <f t="shared" si="140"/>
        <v>Rulling-Single line-[210 x 290]</v>
      </c>
      <c r="BT184" s="8" t="str">
        <f t="shared" si="141"/>
        <v>Index-[210 x 290]</v>
      </c>
      <c r="BU184" s="76" t="s">
        <v>1075</v>
      </c>
      <c r="BV184" s="109">
        <f t="shared" si="142"/>
        <v>0.33333333333333331</v>
      </c>
      <c r="BW184" s="115" t="str">
        <f t="shared" si="130"/>
        <v>Proprint-54gsm-33.86in-(86.00cm)-Reel-Premium</v>
      </c>
      <c r="BX184" s="115" t="str">
        <f t="shared" si="131"/>
        <v>Proprint-54gsm-33.86in-(86.00cm)-Reel-Premium</v>
      </c>
      <c r="BY184" s="8" t="s">
        <v>541</v>
      </c>
      <c r="BZ184" s="8" t="s">
        <v>540</v>
      </c>
      <c r="CA184" s="115">
        <f t="shared" si="143"/>
        <v>42</v>
      </c>
      <c r="CB184" s="115">
        <f t="shared" si="144"/>
        <v>86</v>
      </c>
      <c r="CC184" s="115">
        <f t="shared" si="145"/>
        <v>16.54</v>
      </c>
      <c r="CD184" s="115">
        <f t="shared" si="146"/>
        <v>33.86</v>
      </c>
      <c r="CE184" s="5" t="s">
        <v>83</v>
      </c>
      <c r="CF184" s="8">
        <f t="shared" si="147"/>
        <v>54</v>
      </c>
      <c r="CG184" s="98" t="str">
        <f t="shared" si="148"/>
        <v>Proprint</v>
      </c>
      <c r="CH184" s="99" t="str">
        <f>VLOOKUP(CG184,PaperMaster!$AA$1:$AB$10,2,FALSE)</f>
        <v>Premium</v>
      </c>
      <c r="CI184" s="115">
        <f t="shared" si="132"/>
        <v>9.7560000000000002</v>
      </c>
      <c r="CJ184" s="115">
        <f t="shared" si="133"/>
        <v>5</v>
      </c>
      <c r="CK184" s="99">
        <v>70</v>
      </c>
      <c r="CL184" s="115" t="s">
        <v>76</v>
      </c>
      <c r="CM184" s="115">
        <v>1.35</v>
      </c>
      <c r="CN184" s="99" t="s">
        <v>576</v>
      </c>
      <c r="CO184" s="116" t="s">
        <v>577</v>
      </c>
      <c r="CP184" s="117" t="s">
        <v>578</v>
      </c>
      <c r="CQ184" s="99" t="s">
        <v>32</v>
      </c>
      <c r="CR184" s="99" t="s">
        <v>32</v>
      </c>
      <c r="CS184" s="99" t="s">
        <v>35</v>
      </c>
      <c r="CT184" s="99" t="s">
        <v>35</v>
      </c>
      <c r="CU184" s="8" t="s">
        <v>73</v>
      </c>
      <c r="CV184" s="8"/>
      <c r="CW184" s="8"/>
      <c r="CX184" s="8" t="str">
        <f t="shared" si="149"/>
        <v>*11107</v>
      </c>
      <c r="CY184" s="8" t="str">
        <f t="shared" si="150"/>
        <v>*06019</v>
      </c>
      <c r="CZ184" s="8" t="str">
        <f>VLOOKUP(BW184,PaperMaster!$AD$2:$BB$200,25,FALSE)</f>
        <v>*00030</v>
      </c>
      <c r="DA184" s="31" t="str">
        <f t="shared" si="151"/>
        <v>*00030</v>
      </c>
      <c r="DB184" s="31" t="str">
        <f t="shared" si="152"/>
        <v>*00004</v>
      </c>
      <c r="DC184" s="119" t="str">
        <f>VLOOKUP(AI184,UFG_Title!$C$3:$AD$49,28,FALSE)</f>
        <v>000250</v>
      </c>
      <c r="DD184" s="119"/>
      <c r="DE184" s="115" t="str">
        <f t="shared" si="153"/>
        <v>Board-260gsm-23.62X33.86in²-(60.00X86.00cm²)-13.416kg-WB</v>
      </c>
      <c r="DF184" s="115" t="str">
        <f t="shared" si="154"/>
        <v>Board-260gsm-23.62X33.86in²-(60.00X86.00cm²)-13.416kg-WB</v>
      </c>
      <c r="DG184" s="8" t="s">
        <v>1128</v>
      </c>
      <c r="DH184" s="8" t="str">
        <f t="shared" si="155"/>
        <v>B</v>
      </c>
      <c r="DI184" s="115">
        <f t="shared" si="156"/>
        <v>60</v>
      </c>
      <c r="DJ184" s="115">
        <f t="shared" si="157"/>
        <v>86</v>
      </c>
      <c r="DK184" s="115">
        <f t="shared" si="158"/>
        <v>23.62</v>
      </c>
      <c r="DL184" s="115">
        <f t="shared" si="159"/>
        <v>33.86</v>
      </c>
      <c r="DM184" s="5" t="s">
        <v>58</v>
      </c>
      <c r="DN184" s="8">
        <f t="shared" si="160"/>
        <v>260</v>
      </c>
      <c r="DO184" s="134" t="str">
        <f t="shared" si="161"/>
        <v>Board</v>
      </c>
      <c r="DP184" s="99" t="str">
        <f t="shared" si="162"/>
        <v>WB</v>
      </c>
      <c r="DQ184" s="115">
        <f t="shared" si="163"/>
        <v>13.416</v>
      </c>
      <c r="DR184" s="115">
        <f t="shared" si="164"/>
        <v>4</v>
      </c>
      <c r="DS184" s="99">
        <v>70</v>
      </c>
      <c r="DT184" s="115" t="s">
        <v>76</v>
      </c>
      <c r="DU184" s="115">
        <v>1.35</v>
      </c>
      <c r="DV184" s="99" t="s">
        <v>576</v>
      </c>
      <c r="DW184" s="116" t="s">
        <v>577</v>
      </c>
      <c r="DX184" s="117" t="s">
        <v>578</v>
      </c>
      <c r="DY184" s="99" t="s">
        <v>32</v>
      </c>
      <c r="DZ184" s="99" t="s">
        <v>32</v>
      </c>
      <c r="EA184" s="99" t="s">
        <v>35</v>
      </c>
      <c r="EB184" s="99" t="s">
        <v>35</v>
      </c>
      <c r="EC184" t="str">
        <f>VLOOKUP(DE184,PaperMaster!$BH$3:$CF$30,25,FALSE)</f>
        <v>*00004</v>
      </c>
      <c r="ED184" s="13" t="str">
        <f>VLOOKUP($AP184,[1]Item!$AL$2:$BX$192,ED$1,FALSE)</f>
        <v>Classic</v>
      </c>
      <c r="EE184">
        <f t="shared" si="165"/>
        <v>55</v>
      </c>
    </row>
    <row r="185" spans="1:135" x14ac:dyDescent="0.25">
      <c r="A185" s="83">
        <f t="shared" si="124"/>
        <v>183</v>
      </c>
      <c r="B185" s="76" t="s">
        <v>1076</v>
      </c>
      <c r="C185" s="8" t="str">
        <f t="shared" si="134"/>
        <v>Writer A4 Classic Spiral  Mrp 84 [Unrulled]-164 page</v>
      </c>
      <c r="D185" s="8" t="str">
        <f t="shared" si="135"/>
        <v>Writer A4 Classic Spiral  Mrp 84 [Unrulled]-164 page</v>
      </c>
      <c r="E185" s="8" t="str">
        <f>VLOOKUP(AS185,DefaltMaster!$U$1:$AB$14,8,FALSE)</f>
        <v>*11107</v>
      </c>
      <c r="F185" s="8" t="str">
        <f>VLOOKUP(AX185,DefaltMaster!$H$1:$J$26,3,FALSE)</f>
        <v>*06019</v>
      </c>
      <c r="G185" s="110">
        <v>0</v>
      </c>
      <c r="H185" s="8">
        <v>0</v>
      </c>
      <c r="I185" s="8">
        <v>1183</v>
      </c>
      <c r="J185" s="8"/>
      <c r="K185" s="8" t="str">
        <f>VLOOKUP(AW185,DefaltMaster!$M$1:$N$60,2,FALSE)</f>
        <v>*05036</v>
      </c>
      <c r="L185" s="5" t="s">
        <v>522</v>
      </c>
      <c r="M185" s="8"/>
      <c r="N185" s="111" t="str">
        <f t="shared" si="136"/>
        <v>Writer A4 Classic Spiral  Mrp 84 [Unrulled]-164 page</v>
      </c>
      <c r="O185" s="111" t="s">
        <v>33</v>
      </c>
      <c r="P185" s="8"/>
      <c r="Q185" s="8" t="s">
        <v>32</v>
      </c>
      <c r="R185" s="8" t="s">
        <v>32</v>
      </c>
      <c r="S185" s="8" t="s">
        <v>32</v>
      </c>
      <c r="T185" s="8" t="s">
        <v>32</v>
      </c>
      <c r="U185" s="8" t="s">
        <v>32</v>
      </c>
      <c r="V185" s="8" t="s">
        <v>32</v>
      </c>
      <c r="W185" s="8" t="s">
        <v>34</v>
      </c>
      <c r="X185" s="76" t="s">
        <v>577</v>
      </c>
      <c r="Y185" s="112" t="s">
        <v>578</v>
      </c>
      <c r="Z185" s="8" t="s">
        <v>32</v>
      </c>
      <c r="AA185" s="8" t="s">
        <v>32</v>
      </c>
      <c r="AB185" s="8" t="s">
        <v>35</v>
      </c>
      <c r="AC185" s="8" t="s">
        <v>35</v>
      </c>
      <c r="AD185" s="113" t="str">
        <f t="shared" si="137"/>
        <v>000183</v>
      </c>
      <c r="AE185" s="113"/>
      <c r="AF185" s="106" t="str">
        <f t="shared" si="138"/>
        <v>Rulling-Unrulled-[210 x 290]</v>
      </c>
      <c r="AG185" s="106" t="str">
        <f>VLOOKUP(AF185,UFG_Rulling!$C$1:$AD$38,28,FALSE)</f>
        <v>000214</v>
      </c>
      <c r="AH185" s="128" t="str">
        <f t="shared" si="125"/>
        <v>13.667</v>
      </c>
      <c r="AI185" s="114" t="str">
        <f t="shared" si="126"/>
        <v>Writer A4 Classic Spiral  Mrp 84 [Title]</v>
      </c>
      <c r="AJ185" s="114" t="str">
        <f>VLOOKUP(AI185,UFG_Title!$C$1:$AD$49,28,FALSE)</f>
        <v>000250</v>
      </c>
      <c r="AK185" s="107" t="str">
        <f t="shared" si="127"/>
        <v>0.250</v>
      </c>
      <c r="AL185" s="122" t="str">
        <f t="shared" si="168"/>
        <v>Index-[210 x 290]</v>
      </c>
      <c r="AM185" s="122" t="str">
        <f>IF(AV185&lt;&gt;"",VLOOKUP(AL185,UFG_Index!$C$1:$AD$17,28,FALSE),"")</f>
        <v>000231</v>
      </c>
      <c r="AN185" s="123" t="str">
        <f t="shared" si="128"/>
        <v>0.333</v>
      </c>
      <c r="AO185" s="129" t="str">
        <f t="shared" si="129"/>
        <v>0.333</v>
      </c>
      <c r="AP185" s="13" t="s">
        <v>425</v>
      </c>
      <c r="AQ185" s="13" t="s">
        <v>425</v>
      </c>
      <c r="AR185" s="13">
        <v>1000</v>
      </c>
      <c r="AS185" s="21" t="s">
        <v>433</v>
      </c>
      <c r="AT185" s="13">
        <v>164</v>
      </c>
      <c r="AU185" s="13">
        <v>4</v>
      </c>
      <c r="AV185" s="13" t="s">
        <v>450</v>
      </c>
      <c r="AW185" s="22" t="s">
        <v>474</v>
      </c>
      <c r="AX185" s="22" t="s">
        <v>498</v>
      </c>
      <c r="AY185" s="13">
        <v>2</v>
      </c>
      <c r="AZ185" s="13">
        <v>20</v>
      </c>
      <c r="BA185" s="13" t="s">
        <v>1246</v>
      </c>
      <c r="BB185" s="13" t="s">
        <v>471</v>
      </c>
      <c r="BC185" s="13" t="s">
        <v>1245</v>
      </c>
      <c r="BD185" s="13">
        <v>260</v>
      </c>
      <c r="BE185" s="14" t="s">
        <v>484</v>
      </c>
      <c r="BF185" s="14">
        <v>4</v>
      </c>
      <c r="BG185" s="15">
        <f t="shared" si="172"/>
        <v>250</v>
      </c>
      <c r="BH185" s="23">
        <f t="shared" si="173"/>
        <v>3.354E-2</v>
      </c>
      <c r="BI185" s="13" t="s">
        <v>481</v>
      </c>
      <c r="BJ185" s="13">
        <v>54</v>
      </c>
      <c r="BK185" s="138">
        <v>86</v>
      </c>
      <c r="BL185" s="13">
        <v>42</v>
      </c>
      <c r="BM185" s="21">
        <v>12</v>
      </c>
      <c r="BN185" s="16">
        <f t="shared" si="174"/>
        <v>13.666666666666666</v>
      </c>
      <c r="BO185" s="16">
        <f t="shared" si="175"/>
        <v>0.26656559999999996</v>
      </c>
      <c r="BP185" s="17">
        <f t="shared" si="176"/>
        <v>14000</v>
      </c>
      <c r="BQ185" s="13" t="str">
        <f>VLOOKUP($AP185,[1]Item!$AL$2:$BX$192,BQ$1,FALSE)</f>
        <v>Writer A4 Classic Spiral  Mrp 84</v>
      </c>
      <c r="BR185" s="8" t="str">
        <f t="shared" si="139"/>
        <v>86.00X42.00</v>
      </c>
      <c r="BS185" s="8" t="str">
        <f t="shared" si="140"/>
        <v>Rulling-Unrulled-[210 x 290]</v>
      </c>
      <c r="BT185" s="8" t="str">
        <f t="shared" si="141"/>
        <v>Index-[210 x 290]</v>
      </c>
      <c r="BU185" s="76" t="s">
        <v>1076</v>
      </c>
      <c r="BV185" s="109">
        <f t="shared" si="142"/>
        <v>0.33333333333333331</v>
      </c>
      <c r="BW185" s="115" t="str">
        <f t="shared" si="130"/>
        <v>Proprint-54gsm-33.86in-(86.00cm)-Reel-Premium</v>
      </c>
      <c r="BX185" s="115" t="str">
        <f t="shared" si="131"/>
        <v>Proprint-54gsm-33.86in-(86.00cm)-Reel-Premium</v>
      </c>
      <c r="BY185" s="8" t="s">
        <v>541</v>
      </c>
      <c r="BZ185" s="8" t="s">
        <v>540</v>
      </c>
      <c r="CA185" s="115">
        <f t="shared" si="143"/>
        <v>42</v>
      </c>
      <c r="CB185" s="115">
        <f t="shared" si="144"/>
        <v>86</v>
      </c>
      <c r="CC185" s="115">
        <f t="shared" si="145"/>
        <v>16.54</v>
      </c>
      <c r="CD185" s="115">
        <f t="shared" si="146"/>
        <v>33.86</v>
      </c>
      <c r="CE185" s="5" t="s">
        <v>83</v>
      </c>
      <c r="CF185" s="8">
        <f t="shared" si="147"/>
        <v>54</v>
      </c>
      <c r="CG185" s="98" t="str">
        <f t="shared" si="148"/>
        <v>Proprint</v>
      </c>
      <c r="CH185" s="99" t="str">
        <f>VLOOKUP(CG185,PaperMaster!$AA$1:$AB$10,2,FALSE)</f>
        <v>Premium</v>
      </c>
      <c r="CI185" s="115">
        <f t="shared" si="132"/>
        <v>9.7560000000000002</v>
      </c>
      <c r="CJ185" s="115">
        <f t="shared" si="133"/>
        <v>5</v>
      </c>
      <c r="CK185" s="99">
        <v>70</v>
      </c>
      <c r="CL185" s="115" t="s">
        <v>76</v>
      </c>
      <c r="CM185" s="115">
        <v>1.35</v>
      </c>
      <c r="CN185" s="99" t="s">
        <v>576</v>
      </c>
      <c r="CO185" s="116" t="s">
        <v>577</v>
      </c>
      <c r="CP185" s="117" t="s">
        <v>578</v>
      </c>
      <c r="CQ185" s="99" t="s">
        <v>32</v>
      </c>
      <c r="CR185" s="99" t="s">
        <v>32</v>
      </c>
      <c r="CS185" s="99" t="s">
        <v>35</v>
      </c>
      <c r="CT185" s="99" t="s">
        <v>35</v>
      </c>
      <c r="CU185" s="8" t="s">
        <v>73</v>
      </c>
      <c r="CV185" s="8"/>
      <c r="CW185" s="8"/>
      <c r="CX185" s="8" t="str">
        <f t="shared" si="149"/>
        <v>*11107</v>
      </c>
      <c r="CY185" s="8" t="str">
        <f t="shared" si="150"/>
        <v>*06019</v>
      </c>
      <c r="CZ185" s="8" t="str">
        <f>VLOOKUP(BW185,PaperMaster!$AD$2:$BB$200,25,FALSE)</f>
        <v>*00030</v>
      </c>
      <c r="DA185" s="31" t="str">
        <f t="shared" si="151"/>
        <v>*00030</v>
      </c>
      <c r="DB185" s="31" t="str">
        <f t="shared" si="152"/>
        <v>*00004</v>
      </c>
      <c r="DC185" s="119" t="str">
        <f>VLOOKUP(AI185,UFG_Title!$C$3:$AD$49,28,FALSE)</f>
        <v>000250</v>
      </c>
      <c r="DD185" s="119"/>
      <c r="DE185" s="115" t="str">
        <f t="shared" si="153"/>
        <v>Board-260gsm-23.62X33.86in²-(60.00X86.00cm²)-13.416kg-WB</v>
      </c>
      <c r="DF185" s="115" t="str">
        <f t="shared" si="154"/>
        <v>Board-260gsm-23.62X33.86in²-(60.00X86.00cm²)-13.416kg-WB</v>
      </c>
      <c r="DG185" s="8" t="s">
        <v>1128</v>
      </c>
      <c r="DH185" s="8" t="str">
        <f t="shared" si="155"/>
        <v>B</v>
      </c>
      <c r="DI185" s="115">
        <f t="shared" si="156"/>
        <v>60</v>
      </c>
      <c r="DJ185" s="115">
        <f t="shared" si="157"/>
        <v>86</v>
      </c>
      <c r="DK185" s="115">
        <f t="shared" si="158"/>
        <v>23.62</v>
      </c>
      <c r="DL185" s="115">
        <f t="shared" si="159"/>
        <v>33.86</v>
      </c>
      <c r="DM185" s="5" t="s">
        <v>58</v>
      </c>
      <c r="DN185" s="8">
        <f t="shared" si="160"/>
        <v>260</v>
      </c>
      <c r="DO185" s="134" t="str">
        <f t="shared" si="161"/>
        <v>Board</v>
      </c>
      <c r="DP185" s="99" t="str">
        <f t="shared" si="162"/>
        <v>WB</v>
      </c>
      <c r="DQ185" s="115">
        <f t="shared" si="163"/>
        <v>13.416</v>
      </c>
      <c r="DR185" s="115">
        <f t="shared" si="164"/>
        <v>4</v>
      </c>
      <c r="DS185" s="99">
        <v>70</v>
      </c>
      <c r="DT185" s="115" t="s">
        <v>76</v>
      </c>
      <c r="DU185" s="115">
        <v>1.35</v>
      </c>
      <c r="DV185" s="99" t="s">
        <v>576</v>
      </c>
      <c r="DW185" s="116" t="s">
        <v>577</v>
      </c>
      <c r="DX185" s="117" t="s">
        <v>578</v>
      </c>
      <c r="DY185" s="99" t="s">
        <v>32</v>
      </c>
      <c r="DZ185" s="99" t="s">
        <v>32</v>
      </c>
      <c r="EA185" s="99" t="s">
        <v>35</v>
      </c>
      <c r="EB185" s="99" t="s">
        <v>35</v>
      </c>
      <c r="EC185" t="str">
        <f>VLOOKUP(DE185,PaperMaster!$BH$3:$CF$30,25,FALSE)</f>
        <v>*00004</v>
      </c>
      <c r="ED185" s="13" t="str">
        <f>VLOOKUP($AP185,[1]Item!$AL$2:$BX$192,ED$1,FALSE)</f>
        <v>Classic</v>
      </c>
      <c r="EE185">
        <f t="shared" si="165"/>
        <v>52</v>
      </c>
    </row>
    <row r="186" spans="1:135" x14ac:dyDescent="0.25">
      <c r="A186" s="83">
        <f t="shared" si="124"/>
        <v>184</v>
      </c>
      <c r="B186" s="76" t="s">
        <v>1077</v>
      </c>
      <c r="C186" s="8" t="str">
        <f t="shared" si="134"/>
        <v>Writer A4 Classic Spiral  Mrp 104 [Single line]-224 page</v>
      </c>
      <c r="D186" s="8" t="str">
        <f t="shared" si="135"/>
        <v>Writer A4 Classic Spiral  Mrp 104 [Single line]-224 page</v>
      </c>
      <c r="E186" s="8" t="str">
        <f>VLOOKUP(AS186,DefaltMaster!$U$1:$AB$14,8,FALSE)</f>
        <v>*11107</v>
      </c>
      <c r="F186" s="8" t="str">
        <f>VLOOKUP(AX186,DefaltMaster!$H$1:$J$26,3,FALSE)</f>
        <v>*06021</v>
      </c>
      <c r="G186" s="110">
        <v>0</v>
      </c>
      <c r="H186" s="8">
        <v>0</v>
      </c>
      <c r="I186" s="8">
        <v>1184</v>
      </c>
      <c r="J186" s="8"/>
      <c r="K186" s="8" t="str">
        <f>VLOOKUP(AW186,DefaltMaster!$M$1:$N$60,2,FALSE)</f>
        <v>*05035</v>
      </c>
      <c r="L186" s="5" t="s">
        <v>522</v>
      </c>
      <c r="M186" s="8"/>
      <c r="N186" s="111" t="str">
        <f t="shared" si="136"/>
        <v>Writer A4 Classic Spiral  Mrp 104 [Single line]-224 page</v>
      </c>
      <c r="O186" s="111" t="s">
        <v>33</v>
      </c>
      <c r="P186" s="8"/>
      <c r="Q186" s="8" t="s">
        <v>32</v>
      </c>
      <c r="R186" s="8" t="s">
        <v>32</v>
      </c>
      <c r="S186" s="8" t="s">
        <v>32</v>
      </c>
      <c r="T186" s="8" t="s">
        <v>32</v>
      </c>
      <c r="U186" s="8" t="s">
        <v>32</v>
      </c>
      <c r="V186" s="8" t="s">
        <v>32</v>
      </c>
      <c r="W186" s="8" t="s">
        <v>34</v>
      </c>
      <c r="X186" s="76" t="s">
        <v>577</v>
      </c>
      <c r="Y186" s="112" t="s">
        <v>578</v>
      </c>
      <c r="Z186" s="8" t="s">
        <v>32</v>
      </c>
      <c r="AA186" s="8" t="s">
        <v>32</v>
      </c>
      <c r="AB186" s="8" t="s">
        <v>35</v>
      </c>
      <c r="AC186" s="8" t="s">
        <v>35</v>
      </c>
      <c r="AD186" s="113" t="str">
        <f t="shared" si="137"/>
        <v>000184</v>
      </c>
      <c r="AE186" s="113"/>
      <c r="AF186" s="106" t="str">
        <f t="shared" si="138"/>
        <v>Rulling-Single line-[210 x 290]</v>
      </c>
      <c r="AG186" s="106" t="str">
        <f>VLOOKUP(AF186,UFG_Rulling!$C$1:$AD$38,28,FALSE)</f>
        <v>000211</v>
      </c>
      <c r="AH186" s="128" t="str">
        <f t="shared" si="125"/>
        <v>18.667</v>
      </c>
      <c r="AI186" s="114" t="str">
        <f t="shared" si="126"/>
        <v>Writer A4 Classic Spiral  Mrp 104 [Title]</v>
      </c>
      <c r="AJ186" s="114" t="str">
        <f>VLOOKUP(AI186,UFG_Title!$C$1:$AD$49,28,FALSE)</f>
        <v>000248</v>
      </c>
      <c r="AK186" s="107" t="str">
        <f t="shared" si="127"/>
        <v>0.250</v>
      </c>
      <c r="AL186" s="122" t="str">
        <f t="shared" si="168"/>
        <v>Index-[210 x 290]</v>
      </c>
      <c r="AM186" s="122" t="str">
        <f>IF(AV186&lt;&gt;"",VLOOKUP(AL186,UFG_Index!$C$1:$AD$17,28,FALSE),"")</f>
        <v>000231</v>
      </c>
      <c r="AN186" s="123" t="str">
        <f t="shared" si="128"/>
        <v>0.333</v>
      </c>
      <c r="AO186" s="129" t="str">
        <f t="shared" si="129"/>
        <v>0.333</v>
      </c>
      <c r="AP186" s="13" t="s">
        <v>426</v>
      </c>
      <c r="AQ186" s="13" t="s">
        <v>426</v>
      </c>
      <c r="AR186" s="13">
        <v>1000</v>
      </c>
      <c r="AS186" s="21" t="s">
        <v>433</v>
      </c>
      <c r="AT186" s="13">
        <v>224</v>
      </c>
      <c r="AU186" s="13">
        <v>4</v>
      </c>
      <c r="AV186" s="13" t="s">
        <v>450</v>
      </c>
      <c r="AW186" s="22" t="s">
        <v>469</v>
      </c>
      <c r="AX186" s="22" t="s">
        <v>499</v>
      </c>
      <c r="AY186" s="13">
        <v>2</v>
      </c>
      <c r="AZ186" s="13">
        <v>20</v>
      </c>
      <c r="BA186" s="13" t="s">
        <v>1246</v>
      </c>
      <c r="BB186" s="13" t="s">
        <v>471</v>
      </c>
      <c r="BC186" s="13" t="s">
        <v>1245</v>
      </c>
      <c r="BD186" s="13">
        <v>280</v>
      </c>
      <c r="BE186" s="14" t="s">
        <v>484</v>
      </c>
      <c r="BF186" s="14">
        <v>4</v>
      </c>
      <c r="BG186" s="15">
        <f t="shared" si="172"/>
        <v>250</v>
      </c>
      <c r="BH186" s="23">
        <f t="shared" si="173"/>
        <v>3.6120000000000006E-2</v>
      </c>
      <c r="BI186" s="13" t="s">
        <v>481</v>
      </c>
      <c r="BJ186" s="13">
        <v>54</v>
      </c>
      <c r="BK186" s="138">
        <v>86</v>
      </c>
      <c r="BL186" s="13">
        <v>42</v>
      </c>
      <c r="BM186" s="21">
        <v>12</v>
      </c>
      <c r="BN186" s="16">
        <f t="shared" si="174"/>
        <v>18.666666666666668</v>
      </c>
      <c r="BO186" s="16">
        <f t="shared" si="175"/>
        <v>0.36408960000000001</v>
      </c>
      <c r="BP186" s="17">
        <f t="shared" si="176"/>
        <v>19000</v>
      </c>
      <c r="BQ186" s="13" t="str">
        <f>VLOOKUP($AP186,[1]Item!$AL$2:$BX$192,BQ$1,FALSE)</f>
        <v>Writer A4 Classic Spiral  Mrp 104</v>
      </c>
      <c r="BR186" s="8" t="str">
        <f t="shared" si="139"/>
        <v>86.00X42.00</v>
      </c>
      <c r="BS186" s="8" t="str">
        <f t="shared" si="140"/>
        <v>Rulling-Single line-[210 x 290]</v>
      </c>
      <c r="BT186" s="8" t="str">
        <f t="shared" si="141"/>
        <v>Index-[210 x 290]</v>
      </c>
      <c r="BU186" s="76" t="s">
        <v>1077</v>
      </c>
      <c r="BV186" s="109">
        <f t="shared" si="142"/>
        <v>0.33333333333333331</v>
      </c>
      <c r="BW186" s="115" t="str">
        <f t="shared" si="130"/>
        <v>Proprint-54gsm-33.86in-(86.00cm)-Reel-Premium</v>
      </c>
      <c r="BX186" s="115" t="str">
        <f t="shared" si="131"/>
        <v>Proprint-54gsm-33.86in-(86.00cm)-Reel-Premium</v>
      </c>
      <c r="BY186" s="8" t="s">
        <v>541</v>
      </c>
      <c r="BZ186" s="8" t="s">
        <v>540</v>
      </c>
      <c r="CA186" s="115">
        <f t="shared" si="143"/>
        <v>42</v>
      </c>
      <c r="CB186" s="115">
        <f t="shared" si="144"/>
        <v>86</v>
      </c>
      <c r="CC186" s="115">
        <f t="shared" si="145"/>
        <v>16.54</v>
      </c>
      <c r="CD186" s="115">
        <f t="shared" si="146"/>
        <v>33.86</v>
      </c>
      <c r="CE186" s="5" t="s">
        <v>83</v>
      </c>
      <c r="CF186" s="8">
        <f t="shared" si="147"/>
        <v>54</v>
      </c>
      <c r="CG186" s="98" t="str">
        <f t="shared" si="148"/>
        <v>Proprint</v>
      </c>
      <c r="CH186" s="99" t="str">
        <f>VLOOKUP(CG186,PaperMaster!$AA$1:$AB$10,2,FALSE)</f>
        <v>Premium</v>
      </c>
      <c r="CI186" s="115">
        <f t="shared" si="132"/>
        <v>9.7560000000000002</v>
      </c>
      <c r="CJ186" s="115">
        <f t="shared" si="133"/>
        <v>5</v>
      </c>
      <c r="CK186" s="99">
        <v>70</v>
      </c>
      <c r="CL186" s="115" t="s">
        <v>76</v>
      </c>
      <c r="CM186" s="115">
        <v>1.35</v>
      </c>
      <c r="CN186" s="99" t="s">
        <v>576</v>
      </c>
      <c r="CO186" s="116" t="s">
        <v>577</v>
      </c>
      <c r="CP186" s="117" t="s">
        <v>578</v>
      </c>
      <c r="CQ186" s="99" t="s">
        <v>32</v>
      </c>
      <c r="CR186" s="99" t="s">
        <v>32</v>
      </c>
      <c r="CS186" s="99" t="s">
        <v>35</v>
      </c>
      <c r="CT186" s="99" t="s">
        <v>35</v>
      </c>
      <c r="CU186" s="8" t="s">
        <v>73</v>
      </c>
      <c r="CV186" s="8"/>
      <c r="CW186" s="8"/>
      <c r="CX186" s="8" t="str">
        <f t="shared" si="149"/>
        <v>*11107</v>
      </c>
      <c r="CY186" s="8" t="str">
        <f t="shared" si="150"/>
        <v>*06021</v>
      </c>
      <c r="CZ186" s="8" t="str">
        <f>VLOOKUP(BW186,PaperMaster!$AD$2:$BB$200,25,FALSE)</f>
        <v>*00030</v>
      </c>
      <c r="DA186" s="31" t="str">
        <f t="shared" si="151"/>
        <v>*00030</v>
      </c>
      <c r="DB186" s="31" t="str">
        <f t="shared" si="152"/>
        <v>*00019</v>
      </c>
      <c r="DC186" s="119" t="str">
        <f>VLOOKUP(AI186,UFG_Title!$C$3:$AD$49,28,FALSE)</f>
        <v>000248</v>
      </c>
      <c r="DD186" s="119"/>
      <c r="DE186" s="115" t="str">
        <f t="shared" si="153"/>
        <v>Board-280gsm-23.62X33.86in²-(60.00X86.00cm²)-14.448kg-WB</v>
      </c>
      <c r="DF186" s="115" t="str">
        <f t="shared" si="154"/>
        <v>Board-280gsm-23.62X33.86in²-(60.00X86.00cm²)-14.448kg-WB</v>
      </c>
      <c r="DG186" s="8" t="s">
        <v>1128</v>
      </c>
      <c r="DH186" s="8" t="str">
        <f t="shared" si="155"/>
        <v>B</v>
      </c>
      <c r="DI186" s="115">
        <f t="shared" si="156"/>
        <v>60</v>
      </c>
      <c r="DJ186" s="115">
        <f t="shared" si="157"/>
        <v>86</v>
      </c>
      <c r="DK186" s="115">
        <f t="shared" si="158"/>
        <v>23.62</v>
      </c>
      <c r="DL186" s="115">
        <f t="shared" si="159"/>
        <v>33.86</v>
      </c>
      <c r="DM186" s="5" t="s">
        <v>58</v>
      </c>
      <c r="DN186" s="8">
        <f t="shared" si="160"/>
        <v>280</v>
      </c>
      <c r="DO186" s="134" t="str">
        <f t="shared" si="161"/>
        <v>Board</v>
      </c>
      <c r="DP186" s="99" t="str">
        <f t="shared" si="162"/>
        <v>WB</v>
      </c>
      <c r="DQ186" s="115">
        <f t="shared" si="163"/>
        <v>14.448</v>
      </c>
      <c r="DR186" s="115">
        <f t="shared" si="164"/>
        <v>3</v>
      </c>
      <c r="DS186" s="99">
        <v>70</v>
      </c>
      <c r="DT186" s="115" t="s">
        <v>76</v>
      </c>
      <c r="DU186" s="115">
        <v>1.35</v>
      </c>
      <c r="DV186" s="99" t="s">
        <v>576</v>
      </c>
      <c r="DW186" s="116" t="s">
        <v>577</v>
      </c>
      <c r="DX186" s="117" t="s">
        <v>578</v>
      </c>
      <c r="DY186" s="99" t="s">
        <v>32</v>
      </c>
      <c r="DZ186" s="99" t="s">
        <v>32</v>
      </c>
      <c r="EA186" s="99" t="s">
        <v>35</v>
      </c>
      <c r="EB186" s="99" t="s">
        <v>35</v>
      </c>
      <c r="EC186" t="str">
        <f>VLOOKUP(DE186,PaperMaster!$BH$3:$CF$30,25,FALSE)</f>
        <v>*00019</v>
      </c>
      <c r="ED186" s="13" t="str">
        <f>VLOOKUP($AP186,[1]Item!$AL$2:$BX$192,ED$1,FALSE)</f>
        <v>Classic</v>
      </c>
      <c r="EE186">
        <f t="shared" si="165"/>
        <v>56</v>
      </c>
    </row>
    <row r="187" spans="1:135" x14ac:dyDescent="0.25">
      <c r="A187" s="83">
        <f t="shared" si="124"/>
        <v>185</v>
      </c>
      <c r="B187" s="76" t="s">
        <v>1078</v>
      </c>
      <c r="C187" s="8" t="str">
        <f t="shared" si="134"/>
        <v>Writer A4 Classic Spiral  Mrp 104 [Unrulled]-224 page</v>
      </c>
      <c r="D187" s="8" t="str">
        <f t="shared" si="135"/>
        <v>Writer A4 Classic Spiral  Mrp 104 [Unrulled]-224 page</v>
      </c>
      <c r="E187" s="8" t="str">
        <f>VLOOKUP(AS187,DefaltMaster!$U$1:$AB$14,8,FALSE)</f>
        <v>*11107</v>
      </c>
      <c r="F187" s="8" t="str">
        <f>VLOOKUP(AX187,DefaltMaster!$H$1:$J$26,3,FALSE)</f>
        <v>*06021</v>
      </c>
      <c r="G187" s="110">
        <v>0</v>
      </c>
      <c r="H187" s="8">
        <v>0</v>
      </c>
      <c r="I187" s="8">
        <v>1185</v>
      </c>
      <c r="J187" s="8"/>
      <c r="K187" s="8" t="str">
        <f>VLOOKUP(AW187,DefaltMaster!$M$1:$N$60,2,FALSE)</f>
        <v>*05036</v>
      </c>
      <c r="L187" s="5" t="s">
        <v>522</v>
      </c>
      <c r="M187" s="8"/>
      <c r="N187" s="111" t="str">
        <f t="shared" si="136"/>
        <v>Writer A4 Classic Spiral  Mrp 104 [Unrulled]-224 page</v>
      </c>
      <c r="O187" s="111" t="s">
        <v>33</v>
      </c>
      <c r="P187" s="8"/>
      <c r="Q187" s="8" t="s">
        <v>32</v>
      </c>
      <c r="R187" s="8" t="s">
        <v>32</v>
      </c>
      <c r="S187" s="8" t="s">
        <v>32</v>
      </c>
      <c r="T187" s="8" t="s">
        <v>32</v>
      </c>
      <c r="U187" s="8" t="s">
        <v>32</v>
      </c>
      <c r="V187" s="8" t="s">
        <v>32</v>
      </c>
      <c r="W187" s="8" t="s">
        <v>34</v>
      </c>
      <c r="X187" s="76" t="s">
        <v>577</v>
      </c>
      <c r="Y187" s="112" t="s">
        <v>578</v>
      </c>
      <c r="Z187" s="8" t="s">
        <v>32</v>
      </c>
      <c r="AA187" s="8" t="s">
        <v>32</v>
      </c>
      <c r="AB187" s="8" t="s">
        <v>35</v>
      </c>
      <c r="AC187" s="8" t="s">
        <v>35</v>
      </c>
      <c r="AD187" s="113" t="str">
        <f t="shared" si="137"/>
        <v>000185</v>
      </c>
      <c r="AE187" s="113"/>
      <c r="AF187" s="106" t="str">
        <f t="shared" si="138"/>
        <v>Rulling-Unrulled-[210 x 290]</v>
      </c>
      <c r="AG187" s="106" t="str">
        <f>VLOOKUP(AF187,UFG_Rulling!$C$1:$AD$38,28,FALSE)</f>
        <v>000214</v>
      </c>
      <c r="AH187" s="128" t="str">
        <f t="shared" si="125"/>
        <v>18.667</v>
      </c>
      <c r="AI187" s="114" t="str">
        <f t="shared" si="126"/>
        <v>Writer A4 Classic Spiral  Mrp 104 [Title]</v>
      </c>
      <c r="AJ187" s="114" t="str">
        <f>VLOOKUP(AI187,UFG_Title!$C$1:$AD$49,28,FALSE)</f>
        <v>000248</v>
      </c>
      <c r="AK187" s="107" t="str">
        <f t="shared" si="127"/>
        <v>0.250</v>
      </c>
      <c r="AL187" s="122" t="str">
        <f t="shared" si="168"/>
        <v>Index-[210 x 290]</v>
      </c>
      <c r="AM187" s="122" t="str">
        <f>IF(AV187&lt;&gt;"",VLOOKUP(AL187,UFG_Index!$C$1:$AD$17,28,FALSE),"")</f>
        <v>000231</v>
      </c>
      <c r="AN187" s="123" t="str">
        <f t="shared" si="128"/>
        <v>0.333</v>
      </c>
      <c r="AO187" s="129" t="str">
        <f t="shared" si="129"/>
        <v>0.333</v>
      </c>
      <c r="AP187" s="13" t="s">
        <v>426</v>
      </c>
      <c r="AQ187" s="13" t="s">
        <v>426</v>
      </c>
      <c r="AR187" s="13">
        <v>1000</v>
      </c>
      <c r="AS187" s="21" t="s">
        <v>433</v>
      </c>
      <c r="AT187" s="13">
        <v>224</v>
      </c>
      <c r="AU187" s="13">
        <v>4</v>
      </c>
      <c r="AV187" s="13" t="s">
        <v>450</v>
      </c>
      <c r="AW187" s="22" t="s">
        <v>474</v>
      </c>
      <c r="AX187" s="22" t="s">
        <v>499</v>
      </c>
      <c r="AY187" s="13">
        <v>2</v>
      </c>
      <c r="AZ187" s="13">
        <v>20</v>
      </c>
      <c r="BA187" s="13" t="s">
        <v>1246</v>
      </c>
      <c r="BB187" s="13" t="s">
        <v>471</v>
      </c>
      <c r="BC187" s="13" t="s">
        <v>1245</v>
      </c>
      <c r="BD187" s="13">
        <v>280</v>
      </c>
      <c r="BE187" s="14" t="s">
        <v>484</v>
      </c>
      <c r="BF187" s="14">
        <v>4</v>
      </c>
      <c r="BG187" s="15">
        <f t="shared" si="172"/>
        <v>250</v>
      </c>
      <c r="BH187" s="23">
        <f t="shared" si="173"/>
        <v>3.6120000000000006E-2</v>
      </c>
      <c r="BI187" s="13" t="s">
        <v>481</v>
      </c>
      <c r="BJ187" s="13">
        <v>54</v>
      </c>
      <c r="BK187" s="138">
        <v>86</v>
      </c>
      <c r="BL187" s="13">
        <v>42</v>
      </c>
      <c r="BM187" s="21">
        <v>12</v>
      </c>
      <c r="BN187" s="16">
        <f t="shared" si="174"/>
        <v>18.666666666666668</v>
      </c>
      <c r="BO187" s="16">
        <f t="shared" si="175"/>
        <v>0.36408960000000001</v>
      </c>
      <c r="BP187" s="17">
        <f t="shared" si="176"/>
        <v>19000</v>
      </c>
      <c r="BQ187" s="13" t="str">
        <f>VLOOKUP($AP187,[1]Item!$AL$2:$BX$192,BQ$1,FALSE)</f>
        <v>Writer A4 Classic Spiral  Mrp 104</v>
      </c>
      <c r="BR187" s="8" t="str">
        <f t="shared" si="139"/>
        <v>86.00X42.00</v>
      </c>
      <c r="BS187" s="8" t="str">
        <f t="shared" si="140"/>
        <v>Rulling-Unrulled-[210 x 290]</v>
      </c>
      <c r="BT187" s="8" t="str">
        <f t="shared" si="141"/>
        <v>Index-[210 x 290]</v>
      </c>
      <c r="BU187" s="76" t="s">
        <v>1078</v>
      </c>
      <c r="BV187" s="109">
        <f t="shared" si="142"/>
        <v>0.33333333333333331</v>
      </c>
      <c r="BW187" s="115" t="str">
        <f t="shared" si="130"/>
        <v>Proprint-54gsm-33.86in-(86.00cm)-Reel-Premium</v>
      </c>
      <c r="BX187" s="115" t="str">
        <f t="shared" si="131"/>
        <v>Proprint-54gsm-33.86in-(86.00cm)-Reel-Premium</v>
      </c>
      <c r="BY187" s="8" t="s">
        <v>541</v>
      </c>
      <c r="BZ187" s="8" t="s">
        <v>540</v>
      </c>
      <c r="CA187" s="115">
        <f t="shared" si="143"/>
        <v>42</v>
      </c>
      <c r="CB187" s="115">
        <f t="shared" si="144"/>
        <v>86</v>
      </c>
      <c r="CC187" s="115">
        <f t="shared" si="145"/>
        <v>16.54</v>
      </c>
      <c r="CD187" s="115">
        <f t="shared" si="146"/>
        <v>33.86</v>
      </c>
      <c r="CE187" s="5" t="s">
        <v>83</v>
      </c>
      <c r="CF187" s="8">
        <f t="shared" si="147"/>
        <v>54</v>
      </c>
      <c r="CG187" s="98" t="str">
        <f t="shared" si="148"/>
        <v>Proprint</v>
      </c>
      <c r="CH187" s="99" t="str">
        <f>VLOOKUP(CG187,PaperMaster!$AA$1:$AB$10,2,FALSE)</f>
        <v>Premium</v>
      </c>
      <c r="CI187" s="115">
        <f t="shared" si="132"/>
        <v>9.7560000000000002</v>
      </c>
      <c r="CJ187" s="115">
        <f t="shared" si="133"/>
        <v>5</v>
      </c>
      <c r="CK187" s="99">
        <v>70</v>
      </c>
      <c r="CL187" s="115" t="s">
        <v>76</v>
      </c>
      <c r="CM187" s="115">
        <v>1.35</v>
      </c>
      <c r="CN187" s="99" t="s">
        <v>576</v>
      </c>
      <c r="CO187" s="116" t="s">
        <v>577</v>
      </c>
      <c r="CP187" s="117" t="s">
        <v>578</v>
      </c>
      <c r="CQ187" s="99" t="s">
        <v>32</v>
      </c>
      <c r="CR187" s="99" t="s">
        <v>32</v>
      </c>
      <c r="CS187" s="99" t="s">
        <v>35</v>
      </c>
      <c r="CT187" s="99" t="s">
        <v>35</v>
      </c>
      <c r="CU187" s="8" t="s">
        <v>73</v>
      </c>
      <c r="CV187" s="8"/>
      <c r="CW187" s="8"/>
      <c r="CX187" s="8" t="str">
        <f t="shared" si="149"/>
        <v>*11107</v>
      </c>
      <c r="CY187" s="8" t="str">
        <f t="shared" si="150"/>
        <v>*06021</v>
      </c>
      <c r="CZ187" s="8" t="str">
        <f>VLOOKUP(BW187,PaperMaster!$AD$2:$BB$200,25,FALSE)</f>
        <v>*00030</v>
      </c>
      <c r="DA187" s="31" t="str">
        <f t="shared" si="151"/>
        <v>*00030</v>
      </c>
      <c r="DB187" s="31" t="str">
        <f t="shared" si="152"/>
        <v>*00019</v>
      </c>
      <c r="DC187" s="119" t="str">
        <f>VLOOKUP(AI187,UFG_Title!$C$3:$AD$49,28,FALSE)</f>
        <v>000248</v>
      </c>
      <c r="DD187" s="119"/>
      <c r="DE187" s="115" t="str">
        <f t="shared" si="153"/>
        <v>Board-280gsm-23.62X33.86in²-(60.00X86.00cm²)-14.448kg-WB</v>
      </c>
      <c r="DF187" s="115" t="str">
        <f t="shared" si="154"/>
        <v>Board-280gsm-23.62X33.86in²-(60.00X86.00cm²)-14.448kg-WB</v>
      </c>
      <c r="DG187" s="8" t="s">
        <v>1128</v>
      </c>
      <c r="DH187" s="8" t="str">
        <f t="shared" si="155"/>
        <v>B</v>
      </c>
      <c r="DI187" s="115">
        <f t="shared" si="156"/>
        <v>60</v>
      </c>
      <c r="DJ187" s="115">
        <f t="shared" si="157"/>
        <v>86</v>
      </c>
      <c r="DK187" s="115">
        <f t="shared" si="158"/>
        <v>23.62</v>
      </c>
      <c r="DL187" s="115">
        <f t="shared" si="159"/>
        <v>33.86</v>
      </c>
      <c r="DM187" s="5" t="s">
        <v>58</v>
      </c>
      <c r="DN187" s="8">
        <f t="shared" si="160"/>
        <v>280</v>
      </c>
      <c r="DO187" s="134" t="str">
        <f t="shared" si="161"/>
        <v>Board</v>
      </c>
      <c r="DP187" s="99" t="str">
        <f t="shared" si="162"/>
        <v>WB</v>
      </c>
      <c r="DQ187" s="115">
        <f t="shared" si="163"/>
        <v>14.448</v>
      </c>
      <c r="DR187" s="115">
        <f t="shared" si="164"/>
        <v>3</v>
      </c>
      <c r="DS187" s="99">
        <v>70</v>
      </c>
      <c r="DT187" s="115" t="s">
        <v>76</v>
      </c>
      <c r="DU187" s="115">
        <v>1.35</v>
      </c>
      <c r="DV187" s="99" t="s">
        <v>576</v>
      </c>
      <c r="DW187" s="116" t="s">
        <v>577</v>
      </c>
      <c r="DX187" s="117" t="s">
        <v>578</v>
      </c>
      <c r="DY187" s="99" t="s">
        <v>32</v>
      </c>
      <c r="DZ187" s="99" t="s">
        <v>32</v>
      </c>
      <c r="EA187" s="99" t="s">
        <v>35</v>
      </c>
      <c r="EB187" s="99" t="s">
        <v>35</v>
      </c>
      <c r="EC187" t="str">
        <f>VLOOKUP(DE187,PaperMaster!$BH$3:$CF$30,25,FALSE)</f>
        <v>*00019</v>
      </c>
      <c r="ED187" s="13" t="str">
        <f>VLOOKUP($AP187,[1]Item!$AL$2:$BX$192,ED$1,FALSE)</f>
        <v>Classic</v>
      </c>
      <c r="EE187">
        <f t="shared" si="165"/>
        <v>53</v>
      </c>
    </row>
    <row r="188" spans="1:135" x14ac:dyDescent="0.25">
      <c r="A188" s="83">
        <f t="shared" si="124"/>
        <v>186</v>
      </c>
      <c r="B188" s="76" t="s">
        <v>1079</v>
      </c>
      <c r="C188" s="8" t="str">
        <f t="shared" si="134"/>
        <v>Writer A4 Classic Spiral  Mrp 124 [Single line]-292 page</v>
      </c>
      <c r="D188" s="8" t="str">
        <f t="shared" si="135"/>
        <v>Writer A4 Classic Spiral  Mrp 124 [Single line]-292 page</v>
      </c>
      <c r="E188" s="8" t="str">
        <f>VLOOKUP(AS188,DefaltMaster!$U$1:$AB$14,8,FALSE)</f>
        <v>*11107</v>
      </c>
      <c r="F188" s="8" t="str">
        <f>VLOOKUP(AX188,DefaltMaster!$H$1:$J$26,3,FALSE)</f>
        <v>*06021</v>
      </c>
      <c r="G188" s="110">
        <v>0</v>
      </c>
      <c r="H188" s="8">
        <v>0</v>
      </c>
      <c r="I188" s="8">
        <v>1186</v>
      </c>
      <c r="J188" s="8"/>
      <c r="K188" s="8" t="str">
        <f>VLOOKUP(AW188,DefaltMaster!$M$1:$N$60,2,FALSE)</f>
        <v>*05035</v>
      </c>
      <c r="L188" s="5" t="s">
        <v>522</v>
      </c>
      <c r="M188" s="8"/>
      <c r="N188" s="111" t="str">
        <f t="shared" si="136"/>
        <v>Writer A4 Classic Spiral  Mrp 124 [Single line]-292 page</v>
      </c>
      <c r="O188" s="111" t="s">
        <v>33</v>
      </c>
      <c r="P188" s="8"/>
      <c r="Q188" s="8" t="s">
        <v>32</v>
      </c>
      <c r="R188" s="8" t="s">
        <v>32</v>
      </c>
      <c r="S188" s="8" t="s">
        <v>32</v>
      </c>
      <c r="T188" s="8" t="s">
        <v>32</v>
      </c>
      <c r="U188" s="8" t="s">
        <v>32</v>
      </c>
      <c r="V188" s="8" t="s">
        <v>32</v>
      </c>
      <c r="W188" s="8" t="s">
        <v>34</v>
      </c>
      <c r="X188" s="76" t="s">
        <v>577</v>
      </c>
      <c r="Y188" s="112" t="s">
        <v>578</v>
      </c>
      <c r="Z188" s="8" t="s">
        <v>32</v>
      </c>
      <c r="AA188" s="8" t="s">
        <v>32</v>
      </c>
      <c r="AB188" s="8" t="s">
        <v>35</v>
      </c>
      <c r="AC188" s="8" t="s">
        <v>35</v>
      </c>
      <c r="AD188" s="113" t="str">
        <f t="shared" si="137"/>
        <v>000186</v>
      </c>
      <c r="AE188" s="113"/>
      <c r="AF188" s="106" t="str">
        <f t="shared" si="138"/>
        <v>Rulling-Single line-[210 x 290]</v>
      </c>
      <c r="AG188" s="106" t="str">
        <f>VLOOKUP(AF188,UFG_Rulling!$C$1:$AD$38,28,FALSE)</f>
        <v>000211</v>
      </c>
      <c r="AH188" s="128" t="str">
        <f t="shared" si="125"/>
        <v>24.333</v>
      </c>
      <c r="AI188" s="114" t="str">
        <f t="shared" si="126"/>
        <v>Writer A4 Classic Spiral  Mrp 124 [Title]</v>
      </c>
      <c r="AJ188" s="114" t="str">
        <f>VLOOKUP(AI188,UFG_Title!$C$1:$AD$49,28,FALSE)</f>
        <v>000249</v>
      </c>
      <c r="AK188" s="107" t="str">
        <f t="shared" si="127"/>
        <v>0.250</v>
      </c>
      <c r="AL188" s="122" t="str">
        <f t="shared" si="168"/>
        <v>Index-[210 x 290]</v>
      </c>
      <c r="AM188" s="122" t="str">
        <f>IF(AV188&lt;&gt;"",VLOOKUP(AL188,UFG_Index!$C$1:$AD$17,28,FALSE),"")</f>
        <v>000231</v>
      </c>
      <c r="AN188" s="123" t="str">
        <f t="shared" si="128"/>
        <v>0.333</v>
      </c>
      <c r="AO188" s="129" t="str">
        <f t="shared" si="129"/>
        <v>0.333</v>
      </c>
      <c r="AP188" s="13" t="s">
        <v>427</v>
      </c>
      <c r="AQ188" s="13" t="s">
        <v>427</v>
      </c>
      <c r="AR188" s="13">
        <v>1000</v>
      </c>
      <c r="AS188" s="21" t="s">
        <v>433</v>
      </c>
      <c r="AT188" s="13">
        <v>292</v>
      </c>
      <c r="AU188" s="13">
        <v>4</v>
      </c>
      <c r="AV188" s="13" t="s">
        <v>450</v>
      </c>
      <c r="AW188" s="22" t="s">
        <v>469</v>
      </c>
      <c r="AX188" s="22" t="s">
        <v>499</v>
      </c>
      <c r="AY188" s="13">
        <v>2</v>
      </c>
      <c r="AZ188" s="13">
        <v>20</v>
      </c>
      <c r="BA188" s="13" t="s">
        <v>1246</v>
      </c>
      <c r="BB188" s="13" t="s">
        <v>471</v>
      </c>
      <c r="BC188" s="13" t="s">
        <v>1245</v>
      </c>
      <c r="BD188" s="13">
        <v>280</v>
      </c>
      <c r="BE188" s="14" t="s">
        <v>484</v>
      </c>
      <c r="BF188" s="14">
        <v>4</v>
      </c>
      <c r="BG188" s="15">
        <f t="shared" si="172"/>
        <v>250</v>
      </c>
      <c r="BH188" s="23">
        <f t="shared" si="173"/>
        <v>3.6120000000000006E-2</v>
      </c>
      <c r="BI188" s="13" t="s">
        <v>481</v>
      </c>
      <c r="BJ188" s="13">
        <v>54</v>
      </c>
      <c r="BK188" s="138">
        <v>86</v>
      </c>
      <c r="BL188" s="13">
        <v>42</v>
      </c>
      <c r="BM188" s="21">
        <v>12</v>
      </c>
      <c r="BN188" s="16">
        <f t="shared" si="174"/>
        <v>24.333333333333332</v>
      </c>
      <c r="BO188" s="16">
        <f t="shared" si="175"/>
        <v>0.47461679999999995</v>
      </c>
      <c r="BP188" s="17">
        <f t="shared" si="176"/>
        <v>24666.666666666668</v>
      </c>
      <c r="BQ188" s="13" t="str">
        <f>VLOOKUP($AP188,[1]Item!$AL$2:$BX$192,BQ$1,FALSE)</f>
        <v>Writer A4 Classic Spiral  Mrp 124</v>
      </c>
      <c r="BR188" s="8" t="str">
        <f t="shared" si="139"/>
        <v>86.00X42.00</v>
      </c>
      <c r="BS188" s="8" t="str">
        <f t="shared" si="140"/>
        <v>Rulling-Single line-[210 x 290]</v>
      </c>
      <c r="BT188" s="8" t="str">
        <f t="shared" si="141"/>
        <v>Index-[210 x 290]</v>
      </c>
      <c r="BU188" s="76" t="s">
        <v>1079</v>
      </c>
      <c r="BV188" s="109">
        <f t="shared" si="142"/>
        <v>0.33333333333333331</v>
      </c>
      <c r="BW188" s="115" t="str">
        <f t="shared" si="130"/>
        <v>Proprint-54gsm-33.86in-(86.00cm)-Reel-Premium</v>
      </c>
      <c r="BX188" s="115" t="str">
        <f t="shared" si="131"/>
        <v>Proprint-54gsm-33.86in-(86.00cm)-Reel-Premium</v>
      </c>
      <c r="BY188" s="8" t="s">
        <v>541</v>
      </c>
      <c r="BZ188" s="8" t="s">
        <v>540</v>
      </c>
      <c r="CA188" s="115">
        <f t="shared" si="143"/>
        <v>42</v>
      </c>
      <c r="CB188" s="115">
        <f t="shared" si="144"/>
        <v>86</v>
      </c>
      <c r="CC188" s="115">
        <f t="shared" si="145"/>
        <v>16.54</v>
      </c>
      <c r="CD188" s="115">
        <f t="shared" si="146"/>
        <v>33.86</v>
      </c>
      <c r="CE188" s="5" t="s">
        <v>83</v>
      </c>
      <c r="CF188" s="8">
        <f t="shared" si="147"/>
        <v>54</v>
      </c>
      <c r="CG188" s="98" t="str">
        <f t="shared" si="148"/>
        <v>Proprint</v>
      </c>
      <c r="CH188" s="99" t="str">
        <f>VLOOKUP(CG188,PaperMaster!$AA$1:$AB$10,2,FALSE)</f>
        <v>Premium</v>
      </c>
      <c r="CI188" s="115">
        <f t="shared" si="132"/>
        <v>9.7560000000000002</v>
      </c>
      <c r="CJ188" s="115">
        <f t="shared" si="133"/>
        <v>5</v>
      </c>
      <c r="CK188" s="99">
        <v>70</v>
      </c>
      <c r="CL188" s="115" t="s">
        <v>76</v>
      </c>
      <c r="CM188" s="115">
        <v>1.35</v>
      </c>
      <c r="CN188" s="99" t="s">
        <v>576</v>
      </c>
      <c r="CO188" s="116" t="s">
        <v>577</v>
      </c>
      <c r="CP188" s="117" t="s">
        <v>578</v>
      </c>
      <c r="CQ188" s="99" t="s">
        <v>32</v>
      </c>
      <c r="CR188" s="99" t="s">
        <v>32</v>
      </c>
      <c r="CS188" s="99" t="s">
        <v>35</v>
      </c>
      <c r="CT188" s="99" t="s">
        <v>35</v>
      </c>
      <c r="CU188" s="8" t="s">
        <v>73</v>
      </c>
      <c r="CV188" s="8"/>
      <c r="CW188" s="8"/>
      <c r="CX188" s="8" t="str">
        <f t="shared" si="149"/>
        <v>*11107</v>
      </c>
      <c r="CY188" s="8" t="str">
        <f t="shared" si="150"/>
        <v>*06021</v>
      </c>
      <c r="CZ188" s="8" t="str">
        <f>VLOOKUP(BW188,PaperMaster!$AD$2:$BB$200,25,FALSE)</f>
        <v>*00030</v>
      </c>
      <c r="DA188" s="31" t="str">
        <f t="shared" si="151"/>
        <v>*00030</v>
      </c>
      <c r="DB188" s="31" t="str">
        <f t="shared" si="152"/>
        <v>*00019</v>
      </c>
      <c r="DC188" s="119" t="str">
        <f>VLOOKUP(AI188,UFG_Title!$C$3:$AD$49,28,FALSE)</f>
        <v>000249</v>
      </c>
      <c r="DD188" s="119"/>
      <c r="DE188" s="115" t="str">
        <f t="shared" si="153"/>
        <v>Board-280gsm-23.62X33.86in²-(60.00X86.00cm²)-14.448kg-WB</v>
      </c>
      <c r="DF188" s="115" t="str">
        <f t="shared" si="154"/>
        <v>Board-280gsm-23.62X33.86in²-(60.00X86.00cm²)-14.448kg-WB</v>
      </c>
      <c r="DG188" s="8" t="s">
        <v>1128</v>
      </c>
      <c r="DH188" s="8" t="str">
        <f t="shared" si="155"/>
        <v>B</v>
      </c>
      <c r="DI188" s="115">
        <f t="shared" si="156"/>
        <v>60</v>
      </c>
      <c r="DJ188" s="115">
        <f t="shared" si="157"/>
        <v>86</v>
      </c>
      <c r="DK188" s="115">
        <f t="shared" si="158"/>
        <v>23.62</v>
      </c>
      <c r="DL188" s="115">
        <f t="shared" si="159"/>
        <v>33.86</v>
      </c>
      <c r="DM188" s="5" t="s">
        <v>58</v>
      </c>
      <c r="DN188" s="8">
        <f t="shared" si="160"/>
        <v>280</v>
      </c>
      <c r="DO188" s="134" t="str">
        <f t="shared" si="161"/>
        <v>Board</v>
      </c>
      <c r="DP188" s="99" t="str">
        <f t="shared" si="162"/>
        <v>WB</v>
      </c>
      <c r="DQ188" s="115">
        <f t="shared" si="163"/>
        <v>14.448</v>
      </c>
      <c r="DR188" s="115">
        <f t="shared" si="164"/>
        <v>3</v>
      </c>
      <c r="DS188" s="99">
        <v>70</v>
      </c>
      <c r="DT188" s="115" t="s">
        <v>76</v>
      </c>
      <c r="DU188" s="115">
        <v>1.35</v>
      </c>
      <c r="DV188" s="99" t="s">
        <v>576</v>
      </c>
      <c r="DW188" s="116" t="s">
        <v>577</v>
      </c>
      <c r="DX188" s="117" t="s">
        <v>578</v>
      </c>
      <c r="DY188" s="99" t="s">
        <v>32</v>
      </c>
      <c r="DZ188" s="99" t="s">
        <v>32</v>
      </c>
      <c r="EA188" s="99" t="s">
        <v>35</v>
      </c>
      <c r="EB188" s="99" t="s">
        <v>35</v>
      </c>
      <c r="EC188" t="str">
        <f>VLOOKUP(DE188,PaperMaster!$BH$3:$CF$30,25,FALSE)</f>
        <v>*00019</v>
      </c>
      <c r="ED188" s="13" t="str">
        <f>VLOOKUP($AP188,[1]Item!$AL$2:$BX$192,ED$1,FALSE)</f>
        <v>Classic</v>
      </c>
      <c r="EE188">
        <f t="shared" si="165"/>
        <v>56</v>
      </c>
    </row>
    <row r="189" spans="1:135" x14ac:dyDescent="0.25">
      <c r="A189" s="83">
        <f t="shared" si="124"/>
        <v>187</v>
      </c>
      <c r="B189" s="76" t="s">
        <v>1080</v>
      </c>
      <c r="C189" s="8" t="str">
        <f t="shared" si="134"/>
        <v>Writer A4 Classic Spiral  Mrp 124 [Unrulled]-292 page</v>
      </c>
      <c r="D189" s="8" t="str">
        <f t="shared" si="135"/>
        <v>Writer A4 Classic Spiral  Mrp 124 [Unrulled]-292 page</v>
      </c>
      <c r="E189" s="8" t="str">
        <f>VLOOKUP(AS189,DefaltMaster!$U$1:$AB$14,8,FALSE)</f>
        <v>*11107</v>
      </c>
      <c r="F189" s="8" t="str">
        <f>VLOOKUP(AX189,DefaltMaster!$H$1:$J$26,3,FALSE)</f>
        <v>*06021</v>
      </c>
      <c r="G189" s="110">
        <v>0</v>
      </c>
      <c r="H189" s="8">
        <v>0</v>
      </c>
      <c r="I189" s="8">
        <v>1187</v>
      </c>
      <c r="J189" s="8"/>
      <c r="K189" s="8" t="str">
        <f>VLOOKUP(AW189,DefaltMaster!$M$1:$N$60,2,FALSE)</f>
        <v>*05036</v>
      </c>
      <c r="L189" s="5" t="s">
        <v>522</v>
      </c>
      <c r="M189" s="8"/>
      <c r="N189" s="111" t="str">
        <f t="shared" si="136"/>
        <v>Writer A4 Classic Spiral  Mrp 124 [Unrulled]-292 page</v>
      </c>
      <c r="O189" s="111" t="s">
        <v>33</v>
      </c>
      <c r="P189" s="8"/>
      <c r="Q189" s="8" t="s">
        <v>32</v>
      </c>
      <c r="R189" s="8" t="s">
        <v>32</v>
      </c>
      <c r="S189" s="8" t="s">
        <v>32</v>
      </c>
      <c r="T189" s="8" t="s">
        <v>32</v>
      </c>
      <c r="U189" s="8" t="s">
        <v>32</v>
      </c>
      <c r="V189" s="8" t="s">
        <v>32</v>
      </c>
      <c r="W189" s="8" t="s">
        <v>34</v>
      </c>
      <c r="X189" s="76" t="s">
        <v>577</v>
      </c>
      <c r="Y189" s="112" t="s">
        <v>578</v>
      </c>
      <c r="Z189" s="8" t="s">
        <v>32</v>
      </c>
      <c r="AA189" s="8" t="s">
        <v>32</v>
      </c>
      <c r="AB189" s="8" t="s">
        <v>35</v>
      </c>
      <c r="AC189" s="8" t="s">
        <v>35</v>
      </c>
      <c r="AD189" s="113" t="str">
        <f t="shared" si="137"/>
        <v>000187</v>
      </c>
      <c r="AE189" s="113"/>
      <c r="AF189" s="106" t="str">
        <f t="shared" si="138"/>
        <v>Rulling-Unrulled-[210 x 290]</v>
      </c>
      <c r="AG189" s="106" t="str">
        <f>VLOOKUP(AF189,UFG_Rulling!$C$1:$AD$38,28,FALSE)</f>
        <v>000214</v>
      </c>
      <c r="AH189" s="128" t="str">
        <f t="shared" si="125"/>
        <v>24.333</v>
      </c>
      <c r="AI189" s="114" t="str">
        <f t="shared" si="126"/>
        <v>Writer A4 Classic Spiral  Mrp 124 [Title]</v>
      </c>
      <c r="AJ189" s="114" t="str">
        <f>VLOOKUP(AI189,UFG_Title!$C$1:$AD$49,28,FALSE)</f>
        <v>000249</v>
      </c>
      <c r="AK189" s="107" t="str">
        <f t="shared" si="127"/>
        <v>0.250</v>
      </c>
      <c r="AL189" s="122" t="str">
        <f t="shared" si="168"/>
        <v>Index-[210 x 290]</v>
      </c>
      <c r="AM189" s="122" t="str">
        <f>IF(AV189&lt;&gt;"",VLOOKUP(AL189,UFG_Index!$C$1:$AD$17,28,FALSE),"")</f>
        <v>000231</v>
      </c>
      <c r="AN189" s="123" t="str">
        <f t="shared" si="128"/>
        <v>0.333</v>
      </c>
      <c r="AO189" s="129" t="str">
        <f t="shared" si="129"/>
        <v>0.333</v>
      </c>
      <c r="AP189" s="13" t="s">
        <v>427</v>
      </c>
      <c r="AQ189" s="13" t="s">
        <v>427</v>
      </c>
      <c r="AR189" s="13">
        <v>1000</v>
      </c>
      <c r="AS189" s="21" t="s">
        <v>433</v>
      </c>
      <c r="AT189" s="13">
        <v>292</v>
      </c>
      <c r="AU189" s="13">
        <v>4</v>
      </c>
      <c r="AV189" s="13" t="s">
        <v>450</v>
      </c>
      <c r="AW189" s="22" t="s">
        <v>474</v>
      </c>
      <c r="AX189" s="22" t="s">
        <v>499</v>
      </c>
      <c r="AY189" s="13">
        <v>2</v>
      </c>
      <c r="AZ189" s="13">
        <v>20</v>
      </c>
      <c r="BA189" s="13" t="s">
        <v>1246</v>
      </c>
      <c r="BB189" s="13" t="s">
        <v>471</v>
      </c>
      <c r="BC189" s="13" t="s">
        <v>1245</v>
      </c>
      <c r="BD189" s="13">
        <v>280</v>
      </c>
      <c r="BE189" s="14" t="s">
        <v>484</v>
      </c>
      <c r="BF189" s="14">
        <v>4</v>
      </c>
      <c r="BG189" s="15">
        <f t="shared" si="172"/>
        <v>250</v>
      </c>
      <c r="BH189" s="23">
        <f t="shared" si="173"/>
        <v>3.6120000000000006E-2</v>
      </c>
      <c r="BI189" s="13" t="s">
        <v>481</v>
      </c>
      <c r="BJ189" s="13">
        <v>54</v>
      </c>
      <c r="BK189" s="138">
        <v>86</v>
      </c>
      <c r="BL189" s="13">
        <v>42</v>
      </c>
      <c r="BM189" s="21">
        <v>12</v>
      </c>
      <c r="BN189" s="16">
        <f t="shared" si="174"/>
        <v>24.333333333333332</v>
      </c>
      <c r="BO189" s="16">
        <f t="shared" si="175"/>
        <v>0.47461679999999995</v>
      </c>
      <c r="BP189" s="17">
        <f t="shared" si="176"/>
        <v>24666.666666666668</v>
      </c>
      <c r="BQ189" s="13" t="str">
        <f>VLOOKUP($AP189,[1]Item!$AL$2:$BX$192,BQ$1,FALSE)</f>
        <v>Writer A4 Classic Spiral  Mrp 124</v>
      </c>
      <c r="BR189" s="8" t="str">
        <f t="shared" si="139"/>
        <v>86.00X42.00</v>
      </c>
      <c r="BS189" s="8" t="str">
        <f t="shared" si="140"/>
        <v>Rulling-Unrulled-[210 x 290]</v>
      </c>
      <c r="BT189" s="8" t="str">
        <f t="shared" si="141"/>
        <v>Index-[210 x 290]</v>
      </c>
      <c r="BU189" s="76" t="s">
        <v>1080</v>
      </c>
      <c r="BV189" s="109">
        <f t="shared" si="142"/>
        <v>0.33333333333333331</v>
      </c>
      <c r="BW189" s="115" t="str">
        <f t="shared" si="130"/>
        <v>Proprint-54gsm-33.86in-(86.00cm)-Reel-Premium</v>
      </c>
      <c r="BX189" s="115" t="str">
        <f t="shared" si="131"/>
        <v>Proprint-54gsm-33.86in-(86.00cm)-Reel-Premium</v>
      </c>
      <c r="BY189" s="8" t="s">
        <v>541</v>
      </c>
      <c r="BZ189" s="8" t="s">
        <v>540</v>
      </c>
      <c r="CA189" s="115">
        <f t="shared" si="143"/>
        <v>42</v>
      </c>
      <c r="CB189" s="115">
        <f t="shared" si="144"/>
        <v>86</v>
      </c>
      <c r="CC189" s="115">
        <f t="shared" si="145"/>
        <v>16.54</v>
      </c>
      <c r="CD189" s="115">
        <f t="shared" si="146"/>
        <v>33.86</v>
      </c>
      <c r="CE189" s="5" t="s">
        <v>83</v>
      </c>
      <c r="CF189" s="8">
        <f t="shared" si="147"/>
        <v>54</v>
      </c>
      <c r="CG189" s="98" t="str">
        <f t="shared" si="148"/>
        <v>Proprint</v>
      </c>
      <c r="CH189" s="99" t="str">
        <f>VLOOKUP(CG189,PaperMaster!$AA$1:$AB$10,2,FALSE)</f>
        <v>Premium</v>
      </c>
      <c r="CI189" s="115">
        <f t="shared" si="132"/>
        <v>9.7560000000000002</v>
      </c>
      <c r="CJ189" s="115">
        <f t="shared" si="133"/>
        <v>5</v>
      </c>
      <c r="CK189" s="99">
        <v>70</v>
      </c>
      <c r="CL189" s="115" t="s">
        <v>76</v>
      </c>
      <c r="CM189" s="115">
        <v>1.35</v>
      </c>
      <c r="CN189" s="99" t="s">
        <v>576</v>
      </c>
      <c r="CO189" s="116" t="s">
        <v>577</v>
      </c>
      <c r="CP189" s="117" t="s">
        <v>578</v>
      </c>
      <c r="CQ189" s="99" t="s">
        <v>32</v>
      </c>
      <c r="CR189" s="99" t="s">
        <v>32</v>
      </c>
      <c r="CS189" s="99" t="s">
        <v>35</v>
      </c>
      <c r="CT189" s="99" t="s">
        <v>35</v>
      </c>
      <c r="CU189" s="8" t="s">
        <v>73</v>
      </c>
      <c r="CV189" s="8"/>
      <c r="CW189" s="8"/>
      <c r="CX189" s="8" t="str">
        <f t="shared" si="149"/>
        <v>*11107</v>
      </c>
      <c r="CY189" s="8" t="str">
        <f t="shared" si="150"/>
        <v>*06021</v>
      </c>
      <c r="CZ189" s="8" t="str">
        <f>VLOOKUP(BW189,PaperMaster!$AD$2:$BB$200,25,FALSE)</f>
        <v>*00030</v>
      </c>
      <c r="DA189" s="31" t="str">
        <f t="shared" si="151"/>
        <v>*00030</v>
      </c>
      <c r="DB189" s="31" t="str">
        <f t="shared" si="152"/>
        <v>*00019</v>
      </c>
      <c r="DC189" s="119" t="str">
        <f>VLOOKUP(AI189,UFG_Title!$C$3:$AD$49,28,FALSE)</f>
        <v>000249</v>
      </c>
      <c r="DD189" s="119"/>
      <c r="DE189" s="115" t="str">
        <f t="shared" si="153"/>
        <v>Board-280gsm-23.62X33.86in²-(60.00X86.00cm²)-14.448kg-WB</v>
      </c>
      <c r="DF189" s="115" t="str">
        <f t="shared" si="154"/>
        <v>Board-280gsm-23.62X33.86in²-(60.00X86.00cm²)-14.448kg-WB</v>
      </c>
      <c r="DG189" s="8" t="s">
        <v>1128</v>
      </c>
      <c r="DH189" s="8" t="str">
        <f t="shared" si="155"/>
        <v>B</v>
      </c>
      <c r="DI189" s="115">
        <f t="shared" si="156"/>
        <v>60</v>
      </c>
      <c r="DJ189" s="115">
        <f t="shared" si="157"/>
        <v>86</v>
      </c>
      <c r="DK189" s="115">
        <f t="shared" si="158"/>
        <v>23.62</v>
      </c>
      <c r="DL189" s="115">
        <f t="shared" si="159"/>
        <v>33.86</v>
      </c>
      <c r="DM189" s="5" t="s">
        <v>58</v>
      </c>
      <c r="DN189" s="8">
        <f t="shared" si="160"/>
        <v>280</v>
      </c>
      <c r="DO189" s="134" t="str">
        <f t="shared" si="161"/>
        <v>Board</v>
      </c>
      <c r="DP189" s="99" t="str">
        <f t="shared" si="162"/>
        <v>WB</v>
      </c>
      <c r="DQ189" s="115">
        <f t="shared" si="163"/>
        <v>14.448</v>
      </c>
      <c r="DR189" s="115">
        <f t="shared" si="164"/>
        <v>3</v>
      </c>
      <c r="DS189" s="99">
        <v>70</v>
      </c>
      <c r="DT189" s="115" t="s">
        <v>76</v>
      </c>
      <c r="DU189" s="115">
        <v>1.35</v>
      </c>
      <c r="DV189" s="99" t="s">
        <v>576</v>
      </c>
      <c r="DW189" s="116" t="s">
        <v>577</v>
      </c>
      <c r="DX189" s="117" t="s">
        <v>578</v>
      </c>
      <c r="DY189" s="99" t="s">
        <v>32</v>
      </c>
      <c r="DZ189" s="99" t="s">
        <v>32</v>
      </c>
      <c r="EA189" s="99" t="s">
        <v>35</v>
      </c>
      <c r="EB189" s="99" t="s">
        <v>35</v>
      </c>
      <c r="EC189" t="str">
        <f>VLOOKUP(DE189,PaperMaster!$BH$3:$CF$30,25,FALSE)</f>
        <v>*00019</v>
      </c>
      <c r="ED189" s="13" t="str">
        <f>VLOOKUP($AP189,[1]Item!$AL$2:$BX$192,ED$1,FALSE)</f>
        <v>Classic</v>
      </c>
      <c r="EE189">
        <f t="shared" si="165"/>
        <v>53</v>
      </c>
    </row>
    <row r="190" spans="1:135" x14ac:dyDescent="0.25">
      <c r="A190" s="83">
        <f t="shared" ref="A190:A192" si="177">VALUE(B190)</f>
        <v>188</v>
      </c>
      <c r="B190" s="76" t="s">
        <v>1081</v>
      </c>
      <c r="C190" s="8" t="str">
        <f t="shared" si="134"/>
        <v>Writer Small Ragister Mrp 12 [Single line]-48 page</v>
      </c>
      <c r="D190" s="8" t="str">
        <f t="shared" si="135"/>
        <v>Writer Small Ragister Mrp 12 [Single line]-48 page</v>
      </c>
      <c r="E190" s="8" t="str">
        <f>VLOOKUP(AS190,DefaltMaster!$U$1:$AB$14,8,FALSE)</f>
        <v>*11099</v>
      </c>
      <c r="F190" s="8" t="str">
        <f>VLOOKUP(AX190,DefaltMaster!$H$1:$J$26,3,FALSE)</f>
        <v>*06016</v>
      </c>
      <c r="G190" s="110">
        <v>0</v>
      </c>
      <c r="H190" s="8">
        <v>0</v>
      </c>
      <c r="I190" s="8">
        <v>1188</v>
      </c>
      <c r="J190" s="8"/>
      <c r="K190" s="8" t="str">
        <f>VLOOKUP(AW190,DefaltMaster!$M$1:$N$60,2,FALSE)</f>
        <v>*05035</v>
      </c>
      <c r="L190" s="5" t="s">
        <v>522</v>
      </c>
      <c r="M190" s="8"/>
      <c r="N190" s="111" t="str">
        <f t="shared" si="136"/>
        <v>Writer Small Ragister Mrp 12 [Single line]-48 page</v>
      </c>
      <c r="O190" s="111" t="s">
        <v>33</v>
      </c>
      <c r="P190" s="8"/>
      <c r="Q190" s="8" t="s">
        <v>32</v>
      </c>
      <c r="R190" s="8" t="s">
        <v>32</v>
      </c>
      <c r="S190" s="8" t="s">
        <v>32</v>
      </c>
      <c r="T190" s="8" t="s">
        <v>32</v>
      </c>
      <c r="U190" s="8" t="s">
        <v>32</v>
      </c>
      <c r="V190" s="8" t="s">
        <v>32</v>
      </c>
      <c r="W190" s="8" t="s">
        <v>34</v>
      </c>
      <c r="X190" s="76" t="s">
        <v>577</v>
      </c>
      <c r="Y190" s="112" t="s">
        <v>578</v>
      </c>
      <c r="Z190" s="8" t="s">
        <v>32</v>
      </c>
      <c r="AA190" s="8" t="s">
        <v>32</v>
      </c>
      <c r="AB190" s="8" t="s">
        <v>35</v>
      </c>
      <c r="AC190" s="8" t="s">
        <v>35</v>
      </c>
      <c r="AD190" s="113" t="str">
        <f t="shared" si="137"/>
        <v>000188</v>
      </c>
      <c r="AE190" s="113"/>
      <c r="AF190" s="106" t="str">
        <f t="shared" si="138"/>
        <v>Rulling-Single line-[155x 245]</v>
      </c>
      <c r="AG190" s="106" t="str">
        <f>VLOOKUP(AF190,UFG_Rulling!$C$1:$AD$38,28,FALSE)</f>
        <v>000205</v>
      </c>
      <c r="AH190" s="128" t="str">
        <f t="shared" ref="AH190:AH192" si="178">TEXT(BN190,"###0.000")</f>
        <v>3.000</v>
      </c>
      <c r="AI190" s="114" t="str">
        <f t="shared" ref="AI190:AI192" si="179">AQ190&amp;" [Title]"</f>
        <v>Writer Small Ragister Mrp 12,24,32 [Title]</v>
      </c>
      <c r="AJ190" s="114" t="str">
        <f>VLOOKUP(AI190,UFG_Title!$C$1:$AD$49,28,FALSE)</f>
        <v>000282</v>
      </c>
      <c r="AK190" s="107" t="str">
        <f t="shared" ref="AK190:AK192" si="180">TEXT(1/BF190,"####0.000")</f>
        <v>0.125</v>
      </c>
      <c r="AL190" s="122" t="str">
        <f t="shared" si="168"/>
        <v/>
      </c>
      <c r="AM190" s="122" t="str">
        <f>IF(AV190&lt;&gt;"",VLOOKUP(AL190,UFG_Index!$C$1:$AD$17,28,FALSE),"")</f>
        <v/>
      </c>
      <c r="AN190" s="123" t="str">
        <f t="shared" ref="AN190:AN192" si="181">TEXT(AU190/BM190,"###0.000")</f>
        <v>0.000</v>
      </c>
      <c r="AO190" s="129" t="str">
        <f t="shared" ref="AO190:AO192" si="182">AN190</f>
        <v>0.000</v>
      </c>
      <c r="AP190" s="13" t="s">
        <v>1193</v>
      </c>
      <c r="AQ190" s="13" t="s">
        <v>1242</v>
      </c>
      <c r="AR190" s="13">
        <v>1000</v>
      </c>
      <c r="AS190" s="21" t="s">
        <v>443</v>
      </c>
      <c r="AT190" s="13">
        <v>48</v>
      </c>
      <c r="AU190" s="18"/>
      <c r="AV190" s="13"/>
      <c r="AW190" s="22" t="s">
        <v>469</v>
      </c>
      <c r="AX190" s="22" t="s">
        <v>470</v>
      </c>
      <c r="AY190" s="18"/>
      <c r="AZ190" s="13">
        <v>75</v>
      </c>
      <c r="BA190" s="13" t="s">
        <v>1248</v>
      </c>
      <c r="BB190" s="21" t="s">
        <v>479</v>
      </c>
      <c r="BC190" s="13" t="s">
        <v>1249</v>
      </c>
      <c r="BD190" s="13">
        <v>250</v>
      </c>
      <c r="BE190" s="14" t="s">
        <v>504</v>
      </c>
      <c r="BF190" s="14">
        <v>8</v>
      </c>
      <c r="BG190" s="15">
        <f t="shared" si="172"/>
        <v>125</v>
      </c>
      <c r="BH190" s="23">
        <f t="shared" si="173"/>
        <v>2.0243125000000001E-2</v>
      </c>
      <c r="BI190" s="13" t="s">
        <v>1260</v>
      </c>
      <c r="BJ190" s="139">
        <v>50</v>
      </c>
      <c r="BK190" s="138">
        <v>98</v>
      </c>
      <c r="BL190" s="13">
        <v>32</v>
      </c>
      <c r="BM190" s="21">
        <v>16</v>
      </c>
      <c r="BN190" s="16">
        <f t="shared" si="174"/>
        <v>3</v>
      </c>
      <c r="BO190" s="16">
        <f t="shared" si="175"/>
        <v>4.7039999999999998E-2</v>
      </c>
      <c r="BP190" s="17">
        <f t="shared" si="176"/>
        <v>3000</v>
      </c>
      <c r="BQ190" s="13" t="str">
        <f>VLOOKUP($AP190,[1]Item!$AL$2:$BX$192,BQ$1,FALSE)</f>
        <v>Writer Small Ragister Mrp 12,24,32</v>
      </c>
      <c r="BR190" s="8" t="str">
        <f t="shared" si="139"/>
        <v>98.00X32.00</v>
      </c>
      <c r="BS190" s="8" t="str">
        <f t="shared" si="140"/>
        <v>Rulling-Single line-[155x 245]</v>
      </c>
      <c r="BT190" s="8" t="str">
        <f t="shared" si="141"/>
        <v>-[155x 245]</v>
      </c>
      <c r="BU190" s="76" t="s">
        <v>1081</v>
      </c>
      <c r="BV190" s="109">
        <f t="shared" si="142"/>
        <v>0</v>
      </c>
      <c r="BW190" s="115" t="str">
        <f t="shared" si="130"/>
        <v>COPY-50gsm-38.58in-(98.00cm)-Reel-Line</v>
      </c>
      <c r="BX190" s="115" t="str">
        <f t="shared" si="131"/>
        <v>COPY-50gsm-38.58in-(98.00cm)-Reel-Line</v>
      </c>
      <c r="BY190" s="8" t="s">
        <v>541</v>
      </c>
      <c r="BZ190" s="8" t="s">
        <v>540</v>
      </c>
      <c r="CA190" s="115">
        <f t="shared" si="143"/>
        <v>32</v>
      </c>
      <c r="CB190" s="115">
        <f t="shared" si="144"/>
        <v>98</v>
      </c>
      <c r="CC190" s="115">
        <f t="shared" si="145"/>
        <v>12.6</v>
      </c>
      <c r="CD190" s="115">
        <f t="shared" si="146"/>
        <v>38.58</v>
      </c>
      <c r="CE190" s="5" t="s">
        <v>83</v>
      </c>
      <c r="CF190" s="8">
        <f t="shared" si="147"/>
        <v>50</v>
      </c>
      <c r="CG190" s="98" t="str">
        <f t="shared" si="148"/>
        <v>COPY</v>
      </c>
      <c r="CH190" s="99" t="str">
        <f>VLOOKUP(CG190,PaperMaster!$AA$1:$AB$10,2,FALSE)</f>
        <v>Line</v>
      </c>
      <c r="CI190" s="115">
        <f t="shared" si="132"/>
        <v>7.84</v>
      </c>
      <c r="CJ190" s="115">
        <f t="shared" si="133"/>
        <v>6</v>
      </c>
      <c r="CK190" s="99">
        <v>70</v>
      </c>
      <c r="CL190" s="115" t="s">
        <v>76</v>
      </c>
      <c r="CM190" s="115">
        <v>1.35</v>
      </c>
      <c r="CN190" s="99" t="s">
        <v>576</v>
      </c>
      <c r="CO190" s="116" t="s">
        <v>577</v>
      </c>
      <c r="CP190" s="117" t="s">
        <v>578</v>
      </c>
      <c r="CQ190" s="99" t="s">
        <v>32</v>
      </c>
      <c r="CR190" s="99" t="s">
        <v>32</v>
      </c>
      <c r="CS190" s="99" t="s">
        <v>35</v>
      </c>
      <c r="CT190" s="99" t="s">
        <v>35</v>
      </c>
      <c r="CU190" s="8" t="s">
        <v>73</v>
      </c>
      <c r="CV190" s="8"/>
      <c r="CW190" s="8"/>
      <c r="CX190" s="8" t="str">
        <f t="shared" si="149"/>
        <v>*11099</v>
      </c>
      <c r="CY190" s="8" t="str">
        <f t="shared" si="150"/>
        <v>*06016</v>
      </c>
      <c r="CZ190" s="8" t="str">
        <f>VLOOKUP(BW190,PaperMaster!$AD$2:$BB$200,25,FALSE)</f>
        <v>*00055</v>
      </c>
      <c r="DA190" s="31" t="str">
        <f t="shared" si="151"/>
        <v>*00055</v>
      </c>
      <c r="DB190" s="31" t="str">
        <f t="shared" si="152"/>
        <v>*00020</v>
      </c>
      <c r="DC190" s="119" t="str">
        <f>VLOOKUP(AI190,UFG_Title!$C$3:$AD$49,28,FALSE)</f>
        <v>000282</v>
      </c>
      <c r="DD190" s="119"/>
      <c r="DE190" s="115" t="str">
        <f t="shared" si="153"/>
        <v>Board-250gsm-38.58X26.02in²-(98.00X66.10cm²)-16.191kg-GB</v>
      </c>
      <c r="DF190" s="115" t="str">
        <f t="shared" si="154"/>
        <v>Board-250gsm-38.58X26.02in²-(98.00X66.10cm²)-16.191kg-GB</v>
      </c>
      <c r="DG190" s="8" t="s">
        <v>1128</v>
      </c>
      <c r="DH190" s="8" t="str">
        <f t="shared" si="155"/>
        <v>B</v>
      </c>
      <c r="DI190" s="115">
        <f t="shared" si="156"/>
        <v>98</v>
      </c>
      <c r="DJ190" s="115">
        <f t="shared" si="157"/>
        <v>66.099999999999994</v>
      </c>
      <c r="DK190" s="115">
        <f t="shared" si="158"/>
        <v>38.58</v>
      </c>
      <c r="DL190" s="115">
        <f t="shared" si="159"/>
        <v>26.02</v>
      </c>
      <c r="DM190" s="5" t="s">
        <v>58</v>
      </c>
      <c r="DN190" s="8">
        <f t="shared" si="160"/>
        <v>250</v>
      </c>
      <c r="DO190" s="134" t="str">
        <f t="shared" si="161"/>
        <v>Board</v>
      </c>
      <c r="DP190" s="99" t="str">
        <f t="shared" si="162"/>
        <v>GB</v>
      </c>
      <c r="DQ190" s="115">
        <f t="shared" si="163"/>
        <v>16.190999999999999</v>
      </c>
      <c r="DR190" s="115">
        <f t="shared" si="164"/>
        <v>3</v>
      </c>
      <c r="DS190" s="99">
        <v>70</v>
      </c>
      <c r="DT190" s="115" t="s">
        <v>76</v>
      </c>
      <c r="DU190" s="115">
        <v>1.35</v>
      </c>
      <c r="DV190" s="99" t="s">
        <v>576</v>
      </c>
      <c r="DW190" s="116" t="s">
        <v>577</v>
      </c>
      <c r="DX190" s="117" t="s">
        <v>578</v>
      </c>
      <c r="DY190" s="99" t="s">
        <v>32</v>
      </c>
      <c r="DZ190" s="99" t="s">
        <v>32</v>
      </c>
      <c r="EA190" s="99" t="s">
        <v>35</v>
      </c>
      <c r="EB190" s="99" t="s">
        <v>35</v>
      </c>
      <c r="EC190" t="str">
        <f>VLOOKUP(DE190,PaperMaster!$BH$3:$CF$30,25,FALSE)</f>
        <v>*00020</v>
      </c>
      <c r="ED190" s="13" t="str">
        <f>VLOOKUP($AP190,[1]Item!$AL$2:$BX$192,ED$1,FALSE)</f>
        <v>Classic</v>
      </c>
      <c r="EE190">
        <f t="shared" si="165"/>
        <v>50</v>
      </c>
    </row>
    <row r="191" spans="1:135" x14ac:dyDescent="0.25">
      <c r="A191" s="83">
        <f t="shared" si="177"/>
        <v>189</v>
      </c>
      <c r="B191" s="76" t="s">
        <v>1082</v>
      </c>
      <c r="C191" s="8" t="str">
        <f t="shared" si="134"/>
        <v>Writer Small Ragister Mrp 24 [Single line]-84 page</v>
      </c>
      <c r="D191" s="8" t="str">
        <f t="shared" si="135"/>
        <v>Writer Small Ragister Mrp 24 [Single line]-84 page</v>
      </c>
      <c r="E191" s="8" t="str">
        <f>VLOOKUP(AS191,DefaltMaster!$U$1:$AB$14,8,FALSE)</f>
        <v>*11099</v>
      </c>
      <c r="F191" s="8" t="str">
        <f>VLOOKUP(AX191,DefaltMaster!$H$1:$J$26,3,FALSE)</f>
        <v>*06016</v>
      </c>
      <c r="G191" s="110">
        <v>0</v>
      </c>
      <c r="H191" s="8">
        <v>0</v>
      </c>
      <c r="I191" s="8">
        <v>1189</v>
      </c>
      <c r="J191" s="8"/>
      <c r="K191" s="8" t="str">
        <f>VLOOKUP(AW191,DefaltMaster!$M$1:$N$60,2,FALSE)</f>
        <v>*05035</v>
      </c>
      <c r="L191" s="5" t="s">
        <v>522</v>
      </c>
      <c r="M191" s="8"/>
      <c r="N191" s="111" t="str">
        <f t="shared" si="136"/>
        <v>Writer Small Ragister Mrp 24 [Single line]-84 page</v>
      </c>
      <c r="O191" s="111" t="s">
        <v>33</v>
      </c>
      <c r="P191" s="8"/>
      <c r="Q191" s="8" t="s">
        <v>32</v>
      </c>
      <c r="R191" s="8" t="s">
        <v>32</v>
      </c>
      <c r="S191" s="8" t="s">
        <v>32</v>
      </c>
      <c r="T191" s="8" t="s">
        <v>32</v>
      </c>
      <c r="U191" s="8" t="s">
        <v>32</v>
      </c>
      <c r="V191" s="8" t="s">
        <v>32</v>
      </c>
      <c r="W191" s="8" t="s">
        <v>34</v>
      </c>
      <c r="X191" s="76" t="s">
        <v>577</v>
      </c>
      <c r="Y191" s="112" t="s">
        <v>578</v>
      </c>
      <c r="Z191" s="8" t="s">
        <v>32</v>
      </c>
      <c r="AA191" s="8" t="s">
        <v>32</v>
      </c>
      <c r="AB191" s="8" t="s">
        <v>35</v>
      </c>
      <c r="AC191" s="8" t="s">
        <v>35</v>
      </c>
      <c r="AD191" s="113" t="str">
        <f t="shared" si="137"/>
        <v>000189</v>
      </c>
      <c r="AE191" s="113"/>
      <c r="AF191" s="106" t="str">
        <f t="shared" si="138"/>
        <v>Rulling-Single line-[155x 245]</v>
      </c>
      <c r="AG191" s="106" t="str">
        <f>VLOOKUP(AF191,UFG_Rulling!$C$1:$AD$38,28,FALSE)</f>
        <v>000205</v>
      </c>
      <c r="AH191" s="128" t="str">
        <f t="shared" si="178"/>
        <v>5.250</v>
      </c>
      <c r="AI191" s="114" t="str">
        <f t="shared" si="179"/>
        <v>Writer Small Ragister Mrp 12,24,32 [Title]</v>
      </c>
      <c r="AJ191" s="114" t="str">
        <f>VLOOKUP(AI191,UFG_Title!$C$1:$AD$49,28,FALSE)</f>
        <v>000282</v>
      </c>
      <c r="AK191" s="107" t="str">
        <f t="shared" si="180"/>
        <v>0.125</v>
      </c>
      <c r="AL191" s="122" t="str">
        <f t="shared" si="168"/>
        <v/>
      </c>
      <c r="AM191" s="122" t="str">
        <f>IF(AV191&lt;&gt;"",VLOOKUP(AL191,UFG_Index!$C$1:$AD$17,28,FALSE),"")</f>
        <v/>
      </c>
      <c r="AN191" s="123" t="str">
        <f t="shared" si="181"/>
        <v>0.000</v>
      </c>
      <c r="AO191" s="129" t="str">
        <f t="shared" si="182"/>
        <v>0.000</v>
      </c>
      <c r="AP191" s="13" t="s">
        <v>1194</v>
      </c>
      <c r="AQ191" s="13" t="s">
        <v>1242</v>
      </c>
      <c r="AR191" s="13">
        <v>1000</v>
      </c>
      <c r="AS191" s="21" t="s">
        <v>443</v>
      </c>
      <c r="AT191" s="13">
        <v>84</v>
      </c>
      <c r="AU191" s="18"/>
      <c r="AV191" s="13"/>
      <c r="AW191" s="22" t="s">
        <v>469</v>
      </c>
      <c r="AX191" s="22" t="s">
        <v>470</v>
      </c>
      <c r="AY191" s="18"/>
      <c r="AZ191" s="13">
        <v>60</v>
      </c>
      <c r="BA191" s="13" t="s">
        <v>1248</v>
      </c>
      <c r="BB191" s="21" t="s">
        <v>479</v>
      </c>
      <c r="BC191" s="13" t="s">
        <v>1249</v>
      </c>
      <c r="BD191" s="13">
        <v>250</v>
      </c>
      <c r="BE191" s="14" t="s">
        <v>504</v>
      </c>
      <c r="BF191" s="14">
        <v>8</v>
      </c>
      <c r="BG191" s="15">
        <f t="shared" si="172"/>
        <v>125</v>
      </c>
      <c r="BH191" s="23">
        <f t="shared" si="173"/>
        <v>2.0243125000000001E-2</v>
      </c>
      <c r="BI191" s="13" t="s">
        <v>1260</v>
      </c>
      <c r="BJ191" s="139">
        <v>50</v>
      </c>
      <c r="BK191" s="138">
        <v>98</v>
      </c>
      <c r="BL191" s="13">
        <v>32</v>
      </c>
      <c r="BM191" s="21">
        <v>16</v>
      </c>
      <c r="BN191" s="16">
        <f t="shared" si="174"/>
        <v>5.25</v>
      </c>
      <c r="BO191" s="16">
        <f t="shared" si="175"/>
        <v>8.2320000000000004E-2</v>
      </c>
      <c r="BP191" s="17">
        <f t="shared" si="176"/>
        <v>5250</v>
      </c>
      <c r="BQ191" s="13" t="str">
        <f>VLOOKUP($AP191,[1]Item!$AL$2:$BX$192,BQ$1,FALSE)</f>
        <v>Writer Small Ragister Mrp 12,24,32</v>
      </c>
      <c r="BR191" s="8" t="str">
        <f t="shared" si="139"/>
        <v>98.00X32.00</v>
      </c>
      <c r="BS191" s="8" t="str">
        <f t="shared" si="140"/>
        <v>Rulling-Single line-[155x 245]</v>
      </c>
      <c r="BT191" s="8" t="str">
        <f t="shared" si="141"/>
        <v>-[155x 245]</v>
      </c>
      <c r="BU191" s="76" t="s">
        <v>1082</v>
      </c>
      <c r="BV191" s="109">
        <f t="shared" si="142"/>
        <v>0</v>
      </c>
      <c r="BW191" s="115" t="str">
        <f t="shared" si="130"/>
        <v>COPY-50gsm-38.58in-(98.00cm)-Reel-Line</v>
      </c>
      <c r="BX191" s="115" t="str">
        <f t="shared" si="131"/>
        <v>COPY-50gsm-38.58in-(98.00cm)-Reel-Line</v>
      </c>
      <c r="BY191" s="8" t="s">
        <v>541</v>
      </c>
      <c r="BZ191" s="8" t="s">
        <v>540</v>
      </c>
      <c r="CA191" s="115">
        <f t="shared" si="143"/>
        <v>32</v>
      </c>
      <c r="CB191" s="115">
        <f t="shared" si="144"/>
        <v>98</v>
      </c>
      <c r="CC191" s="115">
        <f t="shared" si="145"/>
        <v>12.6</v>
      </c>
      <c r="CD191" s="115">
        <f t="shared" si="146"/>
        <v>38.58</v>
      </c>
      <c r="CE191" s="5" t="s">
        <v>83</v>
      </c>
      <c r="CF191" s="8">
        <f t="shared" si="147"/>
        <v>50</v>
      </c>
      <c r="CG191" s="98" t="str">
        <f t="shared" si="148"/>
        <v>COPY</v>
      </c>
      <c r="CH191" s="99" t="str">
        <f>VLOOKUP(CG191,PaperMaster!$AA$1:$AB$10,2,FALSE)</f>
        <v>Line</v>
      </c>
      <c r="CI191" s="115">
        <f t="shared" si="132"/>
        <v>7.84</v>
      </c>
      <c r="CJ191" s="115">
        <f t="shared" si="133"/>
        <v>6</v>
      </c>
      <c r="CK191" s="99">
        <v>70</v>
      </c>
      <c r="CL191" s="115" t="s">
        <v>76</v>
      </c>
      <c r="CM191" s="115">
        <v>1.35</v>
      </c>
      <c r="CN191" s="99" t="s">
        <v>576</v>
      </c>
      <c r="CO191" s="116" t="s">
        <v>577</v>
      </c>
      <c r="CP191" s="117" t="s">
        <v>578</v>
      </c>
      <c r="CQ191" s="99" t="s">
        <v>32</v>
      </c>
      <c r="CR191" s="99" t="s">
        <v>32</v>
      </c>
      <c r="CS191" s="99" t="s">
        <v>35</v>
      </c>
      <c r="CT191" s="99" t="s">
        <v>35</v>
      </c>
      <c r="CU191" s="8" t="s">
        <v>73</v>
      </c>
      <c r="CV191" s="8"/>
      <c r="CW191" s="8"/>
      <c r="CX191" s="8" t="str">
        <f t="shared" si="149"/>
        <v>*11099</v>
      </c>
      <c r="CY191" s="8" t="str">
        <f t="shared" si="150"/>
        <v>*06016</v>
      </c>
      <c r="CZ191" s="8" t="str">
        <f>VLOOKUP(BW191,PaperMaster!$AD$2:$BB$200,25,FALSE)</f>
        <v>*00055</v>
      </c>
      <c r="DA191" s="31" t="str">
        <f t="shared" si="151"/>
        <v>*00055</v>
      </c>
      <c r="DB191" s="31" t="str">
        <f t="shared" si="152"/>
        <v>*00020</v>
      </c>
      <c r="DC191" s="119" t="str">
        <f>VLOOKUP(AI191,UFG_Title!$C$3:$AD$49,28,FALSE)</f>
        <v>000282</v>
      </c>
      <c r="DD191" s="119"/>
      <c r="DE191" s="115" t="str">
        <f t="shared" si="153"/>
        <v>Board-250gsm-38.58X26.02in²-(98.00X66.10cm²)-16.191kg-GB</v>
      </c>
      <c r="DF191" s="115" t="str">
        <f t="shared" si="154"/>
        <v>Board-250gsm-38.58X26.02in²-(98.00X66.10cm²)-16.191kg-GB</v>
      </c>
      <c r="DG191" s="8" t="s">
        <v>1128</v>
      </c>
      <c r="DH191" s="8" t="str">
        <f t="shared" si="155"/>
        <v>B</v>
      </c>
      <c r="DI191" s="115">
        <f t="shared" si="156"/>
        <v>98</v>
      </c>
      <c r="DJ191" s="115">
        <f t="shared" si="157"/>
        <v>66.099999999999994</v>
      </c>
      <c r="DK191" s="115">
        <f t="shared" si="158"/>
        <v>38.58</v>
      </c>
      <c r="DL191" s="115">
        <f t="shared" si="159"/>
        <v>26.02</v>
      </c>
      <c r="DM191" s="5" t="s">
        <v>58</v>
      </c>
      <c r="DN191" s="8">
        <f t="shared" si="160"/>
        <v>250</v>
      </c>
      <c r="DO191" s="134" t="str">
        <f t="shared" si="161"/>
        <v>Board</v>
      </c>
      <c r="DP191" s="99" t="str">
        <f t="shared" si="162"/>
        <v>GB</v>
      </c>
      <c r="DQ191" s="115">
        <f t="shared" si="163"/>
        <v>16.190999999999999</v>
      </c>
      <c r="DR191" s="115">
        <f t="shared" si="164"/>
        <v>3</v>
      </c>
      <c r="DS191" s="99">
        <v>70</v>
      </c>
      <c r="DT191" s="115" t="s">
        <v>76</v>
      </c>
      <c r="DU191" s="115">
        <v>1.35</v>
      </c>
      <c r="DV191" s="99" t="s">
        <v>576</v>
      </c>
      <c r="DW191" s="116" t="s">
        <v>577</v>
      </c>
      <c r="DX191" s="117" t="s">
        <v>578</v>
      </c>
      <c r="DY191" s="99" t="s">
        <v>32</v>
      </c>
      <c r="DZ191" s="99" t="s">
        <v>32</v>
      </c>
      <c r="EA191" s="99" t="s">
        <v>35</v>
      </c>
      <c r="EB191" s="99" t="s">
        <v>35</v>
      </c>
      <c r="EC191" t="str">
        <f>VLOOKUP(DE191,PaperMaster!$BH$3:$CF$30,25,FALSE)</f>
        <v>*00020</v>
      </c>
      <c r="ED191" s="13" t="str">
        <f>VLOOKUP($AP191,[1]Item!$AL$2:$BX$192,ED$1,FALSE)</f>
        <v>Classic</v>
      </c>
      <c r="EE191">
        <f t="shared" si="165"/>
        <v>50</v>
      </c>
    </row>
    <row r="192" spans="1:135" x14ac:dyDescent="0.25">
      <c r="A192" s="83">
        <f t="shared" si="177"/>
        <v>190</v>
      </c>
      <c r="B192" s="76" t="s">
        <v>1083</v>
      </c>
      <c r="C192" s="8" t="str">
        <f t="shared" si="134"/>
        <v>Writer Small Ragister Mrp 32 [Single line]-132 page</v>
      </c>
      <c r="D192" s="8" t="str">
        <f t="shared" si="135"/>
        <v>Writer Small Ragister Mrp 32 [Single line]-132 page</v>
      </c>
      <c r="E192" s="8" t="str">
        <f>VLOOKUP(AS192,DefaltMaster!$U$1:$AB$14,8,FALSE)</f>
        <v>*11099</v>
      </c>
      <c r="F192" s="8" t="str">
        <f>VLOOKUP(AX192,DefaltMaster!$H$1:$J$26,3,FALSE)</f>
        <v>*06016</v>
      </c>
      <c r="G192" s="110">
        <v>0</v>
      </c>
      <c r="H192" s="8">
        <v>0</v>
      </c>
      <c r="I192" s="8">
        <v>1190</v>
      </c>
      <c r="J192" s="8"/>
      <c r="K192" s="8" t="str">
        <f>VLOOKUP(AW192,DefaltMaster!$M$1:$N$60,2,FALSE)</f>
        <v>*05035</v>
      </c>
      <c r="L192" s="5" t="s">
        <v>522</v>
      </c>
      <c r="M192" s="8"/>
      <c r="N192" s="111" t="str">
        <f t="shared" si="136"/>
        <v>Writer Small Ragister Mrp 32 [Single line]-132 page</v>
      </c>
      <c r="O192" s="111" t="s">
        <v>33</v>
      </c>
      <c r="P192" s="8"/>
      <c r="Q192" s="8" t="s">
        <v>32</v>
      </c>
      <c r="R192" s="8" t="s">
        <v>32</v>
      </c>
      <c r="S192" s="8" t="s">
        <v>32</v>
      </c>
      <c r="T192" s="8" t="s">
        <v>32</v>
      </c>
      <c r="U192" s="8" t="s">
        <v>32</v>
      </c>
      <c r="V192" s="8" t="s">
        <v>32</v>
      </c>
      <c r="W192" s="8" t="s">
        <v>34</v>
      </c>
      <c r="X192" s="76" t="s">
        <v>577</v>
      </c>
      <c r="Y192" s="112" t="s">
        <v>578</v>
      </c>
      <c r="Z192" s="8" t="s">
        <v>32</v>
      </c>
      <c r="AA192" s="8" t="s">
        <v>32</v>
      </c>
      <c r="AB192" s="8" t="s">
        <v>35</v>
      </c>
      <c r="AC192" s="8" t="s">
        <v>35</v>
      </c>
      <c r="AD192" s="113" t="str">
        <f t="shared" si="137"/>
        <v>000190</v>
      </c>
      <c r="AE192" s="113"/>
      <c r="AF192" s="106" t="str">
        <f t="shared" si="138"/>
        <v>Rulling-Single line-[155x 245]</v>
      </c>
      <c r="AG192" s="106" t="str">
        <f>VLOOKUP(AF192,UFG_Rulling!$C$1:$AD$38,28,FALSE)</f>
        <v>000205</v>
      </c>
      <c r="AH192" s="128" t="str">
        <f t="shared" si="178"/>
        <v>8.250</v>
      </c>
      <c r="AI192" s="114" t="str">
        <f t="shared" si="179"/>
        <v>Writer Small Ragister Mrp 12,24,32 [Title]</v>
      </c>
      <c r="AJ192" s="114" t="str">
        <f>VLOOKUP(AI192,UFG_Title!$C$1:$AD$49,28,FALSE)</f>
        <v>000282</v>
      </c>
      <c r="AK192" s="107" t="str">
        <f t="shared" si="180"/>
        <v>0.125</v>
      </c>
      <c r="AL192" s="122" t="str">
        <f t="shared" si="168"/>
        <v/>
      </c>
      <c r="AM192" s="122" t="str">
        <f>IF(AV192&lt;&gt;"",VLOOKUP(AL192,UFG_Index!$C$1:$AD$17,28,FALSE),"")</f>
        <v/>
      </c>
      <c r="AN192" s="123" t="str">
        <f t="shared" si="181"/>
        <v>0.000</v>
      </c>
      <c r="AO192" s="129" t="str">
        <f t="shared" si="182"/>
        <v>0.000</v>
      </c>
      <c r="AP192" s="13" t="s">
        <v>1195</v>
      </c>
      <c r="AQ192" s="13" t="s">
        <v>1242</v>
      </c>
      <c r="AR192" s="13">
        <v>1000</v>
      </c>
      <c r="AS192" s="21" t="s">
        <v>443</v>
      </c>
      <c r="AT192" s="13">
        <v>132</v>
      </c>
      <c r="AU192" s="18"/>
      <c r="AV192" s="13"/>
      <c r="AW192" s="22" t="s">
        <v>469</v>
      </c>
      <c r="AX192" s="22" t="s">
        <v>470</v>
      </c>
      <c r="AY192" s="18"/>
      <c r="AZ192" s="13">
        <v>40</v>
      </c>
      <c r="BA192" s="13" t="s">
        <v>1248</v>
      </c>
      <c r="BB192" s="21" t="s">
        <v>479</v>
      </c>
      <c r="BC192" s="13" t="s">
        <v>1249</v>
      </c>
      <c r="BD192" s="13">
        <v>250</v>
      </c>
      <c r="BE192" s="14" t="s">
        <v>504</v>
      </c>
      <c r="BF192" s="14">
        <v>8</v>
      </c>
      <c r="BG192" s="15">
        <f t="shared" si="172"/>
        <v>125</v>
      </c>
      <c r="BH192" s="23">
        <f t="shared" si="173"/>
        <v>2.0243125000000001E-2</v>
      </c>
      <c r="BI192" s="13" t="s">
        <v>1260</v>
      </c>
      <c r="BJ192" s="139">
        <v>50</v>
      </c>
      <c r="BK192" s="138">
        <v>98</v>
      </c>
      <c r="BL192" s="13">
        <v>32</v>
      </c>
      <c r="BM192" s="21">
        <v>16</v>
      </c>
      <c r="BN192" s="16">
        <f t="shared" si="174"/>
        <v>8.25</v>
      </c>
      <c r="BO192" s="16">
        <f t="shared" si="175"/>
        <v>0.12936</v>
      </c>
      <c r="BP192" s="17">
        <f t="shared" si="176"/>
        <v>8250</v>
      </c>
      <c r="BQ192" s="13" t="str">
        <f>VLOOKUP($AP192,[1]Item!$AL$2:$BX$192,BQ$1,FALSE)</f>
        <v>Writer Small Ragister Mrp 12,24,32</v>
      </c>
      <c r="BR192" s="8" t="str">
        <f t="shared" si="139"/>
        <v>98.00X32.00</v>
      </c>
      <c r="BS192" s="8" t="str">
        <f t="shared" si="140"/>
        <v>Rulling-Single line-[155x 245]</v>
      </c>
      <c r="BT192" s="8" t="str">
        <f t="shared" si="141"/>
        <v>-[155x 245]</v>
      </c>
      <c r="BU192" s="76" t="s">
        <v>1083</v>
      </c>
      <c r="BV192" s="109">
        <f t="shared" si="142"/>
        <v>0</v>
      </c>
      <c r="BW192" s="115" t="str">
        <f t="shared" si="130"/>
        <v>COPY-50gsm-38.58in-(98.00cm)-Reel-Line</v>
      </c>
      <c r="BX192" s="115" t="str">
        <f t="shared" si="131"/>
        <v>COPY-50gsm-38.58in-(98.00cm)-Reel-Line</v>
      </c>
      <c r="BY192" s="8" t="s">
        <v>541</v>
      </c>
      <c r="BZ192" s="8" t="s">
        <v>540</v>
      </c>
      <c r="CA192" s="115">
        <f t="shared" si="143"/>
        <v>32</v>
      </c>
      <c r="CB192" s="115">
        <f t="shared" si="144"/>
        <v>98</v>
      </c>
      <c r="CC192" s="115">
        <f t="shared" si="145"/>
        <v>12.6</v>
      </c>
      <c r="CD192" s="115">
        <f t="shared" si="146"/>
        <v>38.58</v>
      </c>
      <c r="CE192" s="5" t="s">
        <v>83</v>
      </c>
      <c r="CF192" s="8">
        <f t="shared" si="147"/>
        <v>50</v>
      </c>
      <c r="CG192" s="98" t="str">
        <f t="shared" si="148"/>
        <v>COPY</v>
      </c>
      <c r="CH192" s="99" t="str">
        <f>VLOOKUP(CG192,PaperMaster!$AA$1:$AB$10,2,FALSE)</f>
        <v>Line</v>
      </c>
      <c r="CI192" s="115">
        <f t="shared" si="132"/>
        <v>7.84</v>
      </c>
      <c r="CJ192" s="115">
        <f t="shared" si="133"/>
        <v>6</v>
      </c>
      <c r="CK192" s="99">
        <v>70</v>
      </c>
      <c r="CL192" s="115" t="s">
        <v>76</v>
      </c>
      <c r="CM192" s="115">
        <v>1.35</v>
      </c>
      <c r="CN192" s="99" t="s">
        <v>576</v>
      </c>
      <c r="CO192" s="116" t="s">
        <v>577</v>
      </c>
      <c r="CP192" s="117" t="s">
        <v>578</v>
      </c>
      <c r="CQ192" s="99" t="s">
        <v>32</v>
      </c>
      <c r="CR192" s="99" t="s">
        <v>32</v>
      </c>
      <c r="CS192" s="99" t="s">
        <v>35</v>
      </c>
      <c r="CT192" s="99" t="s">
        <v>35</v>
      </c>
      <c r="CU192" s="8" t="s">
        <v>73</v>
      </c>
      <c r="CV192" s="8"/>
      <c r="CW192" s="8"/>
      <c r="CX192" s="8" t="str">
        <f t="shared" si="149"/>
        <v>*11099</v>
      </c>
      <c r="CY192" s="8" t="str">
        <f t="shared" si="150"/>
        <v>*06016</v>
      </c>
      <c r="CZ192" s="8" t="str">
        <f>VLOOKUP(BW192,PaperMaster!$AD$2:$BB$200,25,FALSE)</f>
        <v>*00055</v>
      </c>
      <c r="DA192" s="31" t="str">
        <f t="shared" si="151"/>
        <v>*00055</v>
      </c>
      <c r="DB192" s="31" t="str">
        <f t="shared" si="152"/>
        <v>*00020</v>
      </c>
      <c r="DC192" s="119" t="str">
        <f>VLOOKUP(AI192,UFG_Title!$C$3:$AD$49,28,FALSE)</f>
        <v>000282</v>
      </c>
      <c r="DD192" s="119"/>
      <c r="DE192" s="115" t="str">
        <f t="shared" si="153"/>
        <v>Board-250gsm-38.58X26.02in²-(98.00X66.10cm²)-16.191kg-GB</v>
      </c>
      <c r="DF192" s="115" t="str">
        <f t="shared" si="154"/>
        <v>Board-250gsm-38.58X26.02in²-(98.00X66.10cm²)-16.191kg-GB</v>
      </c>
      <c r="DG192" s="8" t="s">
        <v>1128</v>
      </c>
      <c r="DH192" s="8" t="str">
        <f t="shared" si="155"/>
        <v>B</v>
      </c>
      <c r="DI192" s="115">
        <f t="shared" si="156"/>
        <v>98</v>
      </c>
      <c r="DJ192" s="115">
        <f t="shared" si="157"/>
        <v>66.099999999999994</v>
      </c>
      <c r="DK192" s="115">
        <f t="shared" si="158"/>
        <v>38.58</v>
      </c>
      <c r="DL192" s="115">
        <f t="shared" si="159"/>
        <v>26.02</v>
      </c>
      <c r="DM192" s="5" t="s">
        <v>58</v>
      </c>
      <c r="DN192" s="8">
        <f t="shared" si="160"/>
        <v>250</v>
      </c>
      <c r="DO192" s="134" t="str">
        <f t="shared" si="161"/>
        <v>Board</v>
      </c>
      <c r="DP192" s="99" t="str">
        <f t="shared" si="162"/>
        <v>GB</v>
      </c>
      <c r="DQ192" s="115">
        <f t="shared" si="163"/>
        <v>16.190999999999999</v>
      </c>
      <c r="DR192" s="115">
        <f t="shared" si="164"/>
        <v>3</v>
      </c>
      <c r="DS192" s="99">
        <v>70</v>
      </c>
      <c r="DT192" s="115" t="s">
        <v>76</v>
      </c>
      <c r="DU192" s="115">
        <v>1.35</v>
      </c>
      <c r="DV192" s="99" t="s">
        <v>576</v>
      </c>
      <c r="DW192" s="116" t="s">
        <v>577</v>
      </c>
      <c r="DX192" s="117" t="s">
        <v>578</v>
      </c>
      <c r="DY192" s="99" t="s">
        <v>32</v>
      </c>
      <c r="DZ192" s="99" t="s">
        <v>32</v>
      </c>
      <c r="EA192" s="99" t="s">
        <v>35</v>
      </c>
      <c r="EB192" s="99" t="s">
        <v>35</v>
      </c>
      <c r="EC192" t="str">
        <f>VLOOKUP(DE192,PaperMaster!$BH$3:$CF$30,25,FALSE)</f>
        <v>*00020</v>
      </c>
      <c r="ED192" s="13" t="str">
        <f>VLOOKUP($AP192,[1]Item!$AL$2:$BX$192,ED$1,FALSE)</f>
        <v>Classic</v>
      </c>
      <c r="EE192">
        <f t="shared" si="165"/>
        <v>51</v>
      </c>
    </row>
    <row r="193" spans="2:2" x14ac:dyDescent="0.25">
      <c r="B193" s="76"/>
    </row>
    <row r="194" spans="2:2" x14ac:dyDescent="0.25">
      <c r="B194" s="76"/>
    </row>
  </sheetData>
  <autoFilter ref="A2:EE2" xr:uid="{00000000-0001-0000-0000-000000000000}"/>
  <phoneticPr fontId="1" type="noConversion"/>
  <conditionalFormatting sqref="B4 B6 B8 B10 B12 B14 B16 B18 B20 B22 B24 B26 B28 B30 B32 B34 B36 B38 B40 B42 B44 B46 B48 B50 B52 B54 B56 B58 B60 B62 B64 B66 B68 B70 B72 B74 B76 B78 B80 B82 B84 B86 B88 B90 B92 B94 B96 B98 B100 B102 B104 B106 B108 B110 B112 B114 B116 B118 B120 B122 B124 B126 B128 B130 B132 B134 B136 B138 B140 B142 B144 B146 B148 B150 B152 B154 B156 B158 B160 B162 B164 B166 B168 B170 B172 B174 B176 B178 B180 B182 B184 B186 B188 B190 B192">
    <cfRule type="duplicateValues" dxfId="77" priority="13"/>
  </conditionalFormatting>
  <conditionalFormatting sqref="BU4 BU6 BU8 BU10 BU12 BU14 BU16 BU18 BU20 BU22 BU24 BU26 BU28 BU30 BU32 BU34 BU36 BU38 BU40 BU42 BU44 BU46 BU48 BU50 BU52 BU54 BU56 BU58 BU60 BU62 BU64 BU66 BU68 BU70 BU72 BU74 BU76 BU78 BU80 BU82 BU84 BU86 BU88 BU90 BU92 BU94 BU96 BU98 BU100 BU102 BU104 BU106 BU108 BU110 BU112 BU114 BU116 BU118 BU120 BU122 BU124">
    <cfRule type="duplicateValues" dxfId="76" priority="8"/>
  </conditionalFormatting>
  <conditionalFormatting sqref="N2:N1048576">
    <cfRule type="duplicateValues" dxfId="75" priority="202"/>
  </conditionalFormatting>
  <conditionalFormatting sqref="B3 B5 B7 B9 B11 B13 B15 B17 B19 B21 B23 B25 B27 B29 B31 B33 B35 B37 B39 B41 B43 B45 B47 B49 B51 B53 B55 B57 B59 B61 B63 B65 B67 B69 B71 B73 B75 B77 B79 B81 B83 B85 B87 B89 B91 B93 B95 B97 B99 B101 B103 B105 B107 B109 B111 B113 B115 B117 B119 B121 B123 B125 B127 B129 B131 B133 B135 B137 B139 B141 B143 B145 B147 B149 B151 B153 B155 B157 B159 B161 B163 B165 B167 B169 B171 B173 B175 B177 B179 B181 B183 B185 B187 B189 B191 B193:B194">
    <cfRule type="duplicateValues" dxfId="74" priority="272"/>
  </conditionalFormatting>
  <conditionalFormatting sqref="BU3 BU5 BU7 BU9 BU11 BU13 BU15 BU17 BU19 BU21 BU23 BU25 BU27 BU29 BU31 BU33 BU35 BU37 BU39 BU41 BU43 BU45 BU47 BU49 BU51 BU53 BU55 BU57 BU59 BU61 BU63 BU65 BU67 BU69 BU71 BU73 BU75 BU77 BU79 BU81 BU83 BU85 BU87 BU89 BU91 BU93 BU95 BU97 BU99 BU101 BU103 BU105 BU107 BU109 BU111 BU113 BU115 BU117 BU119 BU121 BU123 BU125:BU192">
    <cfRule type="duplicateValues" dxfId="73" priority="334"/>
  </conditionalFormatting>
  <dataValidations count="7">
    <dataValidation type="textLength" allowBlank="1" showInputMessage="1" showErrorMessage="1" sqref="CG2:CH2 DO2:DP2 C1:D1048576 L1:M1048576 K2:K1048576 O1:O1048576 Q1:V1048576" xr:uid="{00000000-0002-0000-0000-000000000000}">
      <formula1>1</formula1>
      <formula2>40</formula2>
    </dataValidation>
    <dataValidation type="list" allowBlank="1" showInputMessage="1" showErrorMessage="1" sqref="CN2 DV2" xr:uid="{014D9F8F-E79A-4E20-8D0A-B6FEAC6B6447}">
      <formula1>"A,B,C"</formula1>
    </dataValidation>
    <dataValidation type="list" allowBlank="1" showInputMessage="1" showErrorMessage="1" sqref="BY2:BY192 DG2:DG192" xr:uid="{A974CDD5-7C5E-4025-8BDD-4224867D20B6}">
      <formula1>"R,S"</formula1>
    </dataValidation>
    <dataValidation type="list" allowBlank="1" showInputMessage="1" showErrorMessage="1" sqref="BZ2:BZ192 DH2:DH192" xr:uid="{13EA2A66-2165-482D-8B98-0A81D893B9DE}">
      <formula1>"B,P"</formula1>
    </dataValidation>
    <dataValidation type="decimal" operator="greaterThan" allowBlank="1" showInputMessage="1" showErrorMessage="1" sqref="CA2:CB2 DI2:DJ2" xr:uid="{9CDD5269-43BA-4F08-8606-BAF6052BEBFB}">
      <formula1>0</formula1>
    </dataValidation>
    <dataValidation type="list" allowBlank="1" showInputMessage="1" showErrorMessage="1" sqref="AI193:AK1048576" xr:uid="{00000000-0002-0000-0000-000002000000}">
      <formula1>"FG,UFG"</formula1>
    </dataValidation>
    <dataValidation type="list" allowBlank="1" showInputMessage="1" showErrorMessage="1" sqref="W1:W1048576" xr:uid="{00000000-0002-0000-0000-000001000000}">
      <formula1>"F,R"</formula1>
    </dataValidation>
  </dataValidation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C693DD8F-E588-4214-9694-33CEBB7849E2}">
          <x14:formula1>
            <xm:f>DefaltMaster!$E$2:$E$11</xm:f>
          </x14:formula1>
          <xm:sqref>CW2:CW192</xm:sqref>
        </x14:dataValidation>
        <x14:dataValidation type="list" allowBlank="1" showInputMessage="1" showErrorMessage="1" xr:uid="{2676A5BB-B1B7-4AC6-9A2F-A7FDF3BED090}">
          <x14:formula1>
            <xm:f>DefaltMaster!$B$2:$B$5</xm:f>
          </x14:formula1>
          <xm:sqref>CU3:CV192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FA55A-55F1-4630-8328-7A98EAF51043}">
  <dimension ref="A1:AD39"/>
  <sheetViews>
    <sheetView workbookViewId="0">
      <selection activeCell="B21" sqref="B21"/>
    </sheetView>
  </sheetViews>
  <sheetFormatPr defaultRowHeight="15" x14ac:dyDescent="0.25"/>
  <cols>
    <col min="2" max="2" width="7.85546875" bestFit="1" customWidth="1"/>
    <col min="3" max="4" width="40.5703125" bestFit="1" customWidth="1"/>
    <col min="5" max="5" width="9.85546875" bestFit="1" customWidth="1"/>
    <col min="6" max="6" width="12" bestFit="1" customWidth="1"/>
    <col min="7" max="7" width="5.42578125" bestFit="1" customWidth="1"/>
    <col min="8" max="8" width="7.42578125" bestFit="1" customWidth="1"/>
    <col min="9" max="9" width="9.7109375" bestFit="1" customWidth="1"/>
    <col min="10" max="10" width="5.140625" bestFit="1" customWidth="1"/>
    <col min="11" max="11" width="6.42578125" bestFit="1" customWidth="1"/>
    <col min="12" max="12" width="9.28515625" bestFit="1" customWidth="1"/>
    <col min="13" max="13" width="8.5703125" bestFit="1" customWidth="1"/>
    <col min="14" max="14" width="35.28515625" bestFit="1" customWidth="1"/>
    <col min="15" max="15" width="14.7109375" bestFit="1" customWidth="1"/>
    <col min="16" max="16" width="6.28515625" bestFit="1" customWidth="1"/>
    <col min="17" max="17" width="11.5703125" bestFit="1" customWidth="1"/>
    <col min="18" max="18" width="11.140625" bestFit="1" customWidth="1"/>
    <col min="19" max="19" width="13.5703125" bestFit="1" customWidth="1"/>
    <col min="20" max="20" width="9.85546875" bestFit="1" customWidth="1"/>
    <col min="21" max="21" width="11.7109375" bestFit="1" customWidth="1"/>
    <col min="22" max="22" width="12.5703125" bestFit="1" customWidth="1"/>
    <col min="23" max="23" width="5.28515625" bestFit="1" customWidth="1"/>
    <col min="24" max="24" width="10.140625" bestFit="1" customWidth="1"/>
    <col min="25" max="25" width="10.5703125" bestFit="1" customWidth="1"/>
    <col min="26" max="26" width="11.28515625" bestFit="1" customWidth="1"/>
    <col min="27" max="27" width="11.7109375" bestFit="1" customWidth="1"/>
    <col min="28" max="28" width="12.42578125" bestFit="1" customWidth="1"/>
    <col min="29" max="29" width="10.5703125" bestFit="1" customWidth="1"/>
  </cols>
  <sheetData>
    <row r="1" spans="1:30" x14ac:dyDescent="0.25">
      <c r="B1" s="11" t="s">
        <v>0</v>
      </c>
      <c r="C1" s="7" t="s">
        <v>1</v>
      </c>
      <c r="D1" s="7" t="s">
        <v>2</v>
      </c>
      <c r="E1" s="7" t="s">
        <v>3</v>
      </c>
      <c r="F1" s="7" t="s">
        <v>4</v>
      </c>
      <c r="G1" s="67" t="s">
        <v>5</v>
      </c>
      <c r="H1" s="7" t="s">
        <v>6</v>
      </c>
      <c r="I1" s="7" t="s">
        <v>7</v>
      </c>
      <c r="J1" s="7" t="s">
        <v>8</v>
      </c>
      <c r="K1" s="7" t="s">
        <v>9</v>
      </c>
      <c r="L1" s="7" t="s">
        <v>10</v>
      </c>
      <c r="M1" s="7" t="s">
        <v>11</v>
      </c>
      <c r="N1" s="3" t="s">
        <v>12</v>
      </c>
      <c r="O1" s="3" t="s">
        <v>13</v>
      </c>
      <c r="P1" s="7" t="s">
        <v>14</v>
      </c>
      <c r="Q1" t="s">
        <v>15</v>
      </c>
      <c r="R1" t="s">
        <v>16</v>
      </c>
      <c r="S1" t="s">
        <v>17</v>
      </c>
      <c r="T1" t="s">
        <v>18</v>
      </c>
      <c r="U1" t="s">
        <v>19</v>
      </c>
      <c r="V1" t="s">
        <v>20</v>
      </c>
      <c r="W1" s="2" t="s">
        <v>21</v>
      </c>
      <c r="X1" t="s">
        <v>22</v>
      </c>
      <c r="Y1" t="s">
        <v>23</v>
      </c>
      <c r="Z1" t="s">
        <v>24</v>
      </c>
      <c r="AA1" t="s">
        <v>25</v>
      </c>
      <c r="AB1" t="s">
        <v>26</v>
      </c>
      <c r="AC1" t="s">
        <v>27</v>
      </c>
      <c r="AD1" t="s">
        <v>0</v>
      </c>
    </row>
    <row r="2" spans="1:30" ht="15.75" x14ac:dyDescent="0.25">
      <c r="A2" s="103">
        <f>MAX(A3:A500)</f>
        <v>226</v>
      </c>
      <c r="B2" s="103">
        <f>Item!$A$2</f>
        <v>190</v>
      </c>
      <c r="C2" s="30" t="s">
        <v>955</v>
      </c>
      <c r="E2">
        <v>71</v>
      </c>
      <c r="F2">
        <v>72</v>
      </c>
      <c r="V2" t="s">
        <v>537</v>
      </c>
    </row>
    <row r="3" spans="1:30" x14ac:dyDescent="0.25">
      <c r="A3" s="78">
        <f>VALUE(B3)</f>
        <v>191</v>
      </c>
      <c r="B3" s="76" t="s">
        <v>1084</v>
      </c>
      <c r="C3" s="24" t="s">
        <v>743</v>
      </c>
      <c r="D3" t="str">
        <f t="shared" ref="D3:D38" si="0">C3</f>
        <v>Rulling-Double Line-[180 x 240]</v>
      </c>
      <c r="E3" t="str">
        <f>VLOOKUP(C3,Item!$AF$2:$EG$200,E$2,FALSE)</f>
        <v>*11103</v>
      </c>
      <c r="F3" t="str">
        <f>VLOOKUP(D3,Item!$AF$2:$EG$200,F$2,FALSE)</f>
        <v>*06016</v>
      </c>
      <c r="G3" s="66">
        <v>0</v>
      </c>
      <c r="H3">
        <v>0</v>
      </c>
      <c r="I3">
        <v>1191</v>
      </c>
      <c r="K3" s="86" t="s">
        <v>956</v>
      </c>
      <c r="L3" s="6" t="s">
        <v>522</v>
      </c>
      <c r="N3" s="48" t="str">
        <f>C3</f>
        <v>Rulling-Double Line-[180 x 240]</v>
      </c>
      <c r="O3" s="4" t="s">
        <v>33</v>
      </c>
      <c r="Q3" t="s">
        <v>32</v>
      </c>
      <c r="R3" t="s">
        <v>32</v>
      </c>
      <c r="S3" t="s">
        <v>32</v>
      </c>
      <c r="T3" t="s">
        <v>32</v>
      </c>
      <c r="U3" t="s">
        <v>32</v>
      </c>
      <c r="V3" t="s">
        <v>32</v>
      </c>
      <c r="W3" t="s">
        <v>541</v>
      </c>
      <c r="X3" s="68" t="s">
        <v>577</v>
      </c>
      <c r="Y3" s="69" t="s">
        <v>578</v>
      </c>
      <c r="Z3" t="s">
        <v>32</v>
      </c>
      <c r="AA3" t="s">
        <v>32</v>
      </c>
      <c r="AB3" t="s">
        <v>35</v>
      </c>
      <c r="AC3" t="s">
        <v>35</v>
      </c>
      <c r="AD3" s="102" t="str">
        <f>B3</f>
        <v>000191</v>
      </c>
    </row>
    <row r="4" spans="1:30" x14ac:dyDescent="0.25">
      <c r="A4" s="78">
        <f t="shared" ref="A4:A32" si="1">VALUE(B4)</f>
        <v>192</v>
      </c>
      <c r="B4" s="76" t="s">
        <v>1085</v>
      </c>
      <c r="C4" s="24" t="s">
        <v>747</v>
      </c>
      <c r="D4" t="str">
        <f t="shared" si="0"/>
        <v>Rulling-English /Geometry-[180 x 240]</v>
      </c>
      <c r="E4" t="str">
        <f>VLOOKUP(C4,Item!$AF$2:$EG$200,E$2,FALSE)</f>
        <v>*11103</v>
      </c>
      <c r="F4" t="str">
        <f>VLOOKUP(D4,Item!$AF$2:$EG$200,F$2,FALSE)</f>
        <v>*06016</v>
      </c>
      <c r="G4" s="66">
        <v>0</v>
      </c>
      <c r="H4">
        <v>0</v>
      </c>
      <c r="I4">
        <v>1192</v>
      </c>
      <c r="K4" s="86" t="s">
        <v>956</v>
      </c>
      <c r="L4" s="6" t="s">
        <v>522</v>
      </c>
      <c r="N4" s="48" t="str">
        <f t="shared" ref="N4:N32" si="2">C4</f>
        <v>Rulling-English /Geometry-[180 x 240]</v>
      </c>
      <c r="O4" s="4" t="s">
        <v>33</v>
      </c>
      <c r="Q4" t="s">
        <v>32</v>
      </c>
      <c r="R4" t="s">
        <v>32</v>
      </c>
      <c r="S4" t="s">
        <v>32</v>
      </c>
      <c r="T4" t="s">
        <v>32</v>
      </c>
      <c r="U4" t="s">
        <v>32</v>
      </c>
      <c r="V4" t="s">
        <v>32</v>
      </c>
      <c r="W4" t="s">
        <v>541</v>
      </c>
      <c r="X4" s="68" t="s">
        <v>577</v>
      </c>
      <c r="Y4" s="69" t="s">
        <v>578</v>
      </c>
      <c r="Z4" t="s">
        <v>32</v>
      </c>
      <c r="AA4" t="s">
        <v>32</v>
      </c>
      <c r="AB4" t="s">
        <v>35</v>
      </c>
      <c r="AC4" t="s">
        <v>35</v>
      </c>
      <c r="AD4" s="102" t="str">
        <f t="shared" ref="AD4:AD32" si="3">B4</f>
        <v>000192</v>
      </c>
    </row>
    <row r="5" spans="1:30" x14ac:dyDescent="0.25">
      <c r="A5" s="78">
        <f t="shared" si="1"/>
        <v>193</v>
      </c>
      <c r="B5" s="76" t="s">
        <v>1086</v>
      </c>
      <c r="C5" s="24" t="s">
        <v>744</v>
      </c>
      <c r="D5" t="str">
        <f t="shared" si="0"/>
        <v>Rulling-English-[165 x 210]</v>
      </c>
      <c r="E5" t="str">
        <f>VLOOKUP(C5,Item!$AF$2:$EG$200,E$2,FALSE)</f>
        <v>*11100</v>
      </c>
      <c r="F5" t="str">
        <f>VLOOKUP(D5,Item!$AF$2:$EG$200,F$2,FALSE)</f>
        <v>*06016</v>
      </c>
      <c r="G5" s="66">
        <v>0</v>
      </c>
      <c r="H5">
        <v>0</v>
      </c>
      <c r="I5">
        <v>1193</v>
      </c>
      <c r="K5" s="86" t="s">
        <v>956</v>
      </c>
      <c r="L5" s="6" t="s">
        <v>522</v>
      </c>
      <c r="N5" s="48" t="str">
        <f t="shared" si="2"/>
        <v>Rulling-English-[165 x 210]</v>
      </c>
      <c r="O5" s="4" t="s">
        <v>33</v>
      </c>
      <c r="Q5" t="s">
        <v>32</v>
      </c>
      <c r="R5" t="s">
        <v>32</v>
      </c>
      <c r="S5" t="s">
        <v>32</v>
      </c>
      <c r="T5" t="s">
        <v>32</v>
      </c>
      <c r="U5" t="s">
        <v>32</v>
      </c>
      <c r="V5" t="s">
        <v>32</v>
      </c>
      <c r="W5" t="s">
        <v>541</v>
      </c>
      <c r="X5" s="68" t="s">
        <v>577</v>
      </c>
      <c r="Y5" s="69" t="s">
        <v>578</v>
      </c>
      <c r="Z5" t="s">
        <v>32</v>
      </c>
      <c r="AA5" t="s">
        <v>32</v>
      </c>
      <c r="AB5" t="s">
        <v>35</v>
      </c>
      <c r="AC5" t="s">
        <v>35</v>
      </c>
      <c r="AD5" s="102" t="str">
        <f t="shared" si="3"/>
        <v>000193</v>
      </c>
    </row>
    <row r="6" spans="1:30" x14ac:dyDescent="0.25">
      <c r="A6" s="78">
        <f t="shared" si="1"/>
        <v>194</v>
      </c>
      <c r="B6" s="76" t="s">
        <v>1087</v>
      </c>
      <c r="C6" s="24" t="s">
        <v>745</v>
      </c>
      <c r="D6" t="str">
        <f t="shared" si="0"/>
        <v>Rulling-English-[170 x 220]</v>
      </c>
      <c r="E6" t="str">
        <f>VLOOKUP(C6,Item!$AF$2:$EG$200,E$2,FALSE)</f>
        <v>*11102</v>
      </c>
      <c r="F6" t="str">
        <f>VLOOKUP(D6,Item!$AF$2:$EG$200,F$2,FALSE)</f>
        <v>*06016</v>
      </c>
      <c r="G6" s="66">
        <v>0</v>
      </c>
      <c r="H6">
        <v>0</v>
      </c>
      <c r="I6">
        <v>1194</v>
      </c>
      <c r="K6" s="86" t="s">
        <v>956</v>
      </c>
      <c r="L6" s="6" t="s">
        <v>522</v>
      </c>
      <c r="N6" s="48" t="str">
        <f t="shared" si="2"/>
        <v>Rulling-English-[170 x 220]</v>
      </c>
      <c r="O6" s="4" t="s">
        <v>33</v>
      </c>
      <c r="Q6" t="s">
        <v>32</v>
      </c>
      <c r="R6" t="s">
        <v>32</v>
      </c>
      <c r="S6" t="s">
        <v>32</v>
      </c>
      <c r="T6" t="s">
        <v>32</v>
      </c>
      <c r="U6" t="s">
        <v>32</v>
      </c>
      <c r="V6" t="s">
        <v>32</v>
      </c>
      <c r="W6" t="s">
        <v>541</v>
      </c>
      <c r="X6" s="68" t="s">
        <v>577</v>
      </c>
      <c r="Y6" s="69" t="s">
        <v>578</v>
      </c>
      <c r="Z6" t="s">
        <v>32</v>
      </c>
      <c r="AA6" t="s">
        <v>32</v>
      </c>
      <c r="AB6" t="s">
        <v>35</v>
      </c>
      <c r="AC6" t="s">
        <v>35</v>
      </c>
      <c r="AD6" s="102" t="str">
        <f t="shared" si="3"/>
        <v>000194</v>
      </c>
    </row>
    <row r="7" spans="1:30" x14ac:dyDescent="0.25">
      <c r="A7" s="78">
        <f t="shared" si="1"/>
        <v>195</v>
      </c>
      <c r="B7" s="76" t="s">
        <v>1088</v>
      </c>
      <c r="C7" s="24" t="s">
        <v>746</v>
      </c>
      <c r="D7" t="str">
        <f t="shared" si="0"/>
        <v>Rulling-English-[180 x 240]</v>
      </c>
      <c r="E7" t="str">
        <f>VLOOKUP(C7,Item!$AF$2:$EG$200,E$2,FALSE)</f>
        <v>*11103</v>
      </c>
      <c r="F7" t="str">
        <f>VLOOKUP(D7,Item!$AF$2:$EG$200,F$2,FALSE)</f>
        <v>*06016</v>
      </c>
      <c r="G7" s="66">
        <v>0</v>
      </c>
      <c r="H7">
        <v>0</v>
      </c>
      <c r="I7">
        <v>1195</v>
      </c>
      <c r="K7" s="86" t="s">
        <v>956</v>
      </c>
      <c r="L7" s="6" t="s">
        <v>522</v>
      </c>
      <c r="N7" s="48" t="str">
        <f t="shared" si="2"/>
        <v>Rulling-English-[180 x 240]</v>
      </c>
      <c r="O7" s="4" t="s">
        <v>33</v>
      </c>
      <c r="Q7" t="s">
        <v>32</v>
      </c>
      <c r="R7" t="s">
        <v>32</v>
      </c>
      <c r="S7" t="s">
        <v>32</v>
      </c>
      <c r="T7" t="s">
        <v>32</v>
      </c>
      <c r="U7" t="s">
        <v>32</v>
      </c>
      <c r="V7" t="s">
        <v>32</v>
      </c>
      <c r="W7" t="s">
        <v>541</v>
      </c>
      <c r="X7" s="68" t="s">
        <v>577</v>
      </c>
      <c r="Y7" s="69" t="s">
        <v>578</v>
      </c>
      <c r="Z7" t="s">
        <v>32</v>
      </c>
      <c r="AA7" t="s">
        <v>32</v>
      </c>
      <c r="AB7" t="s">
        <v>35</v>
      </c>
      <c r="AC7" t="s">
        <v>35</v>
      </c>
      <c r="AD7" s="102" t="str">
        <f t="shared" si="3"/>
        <v>000195</v>
      </c>
    </row>
    <row r="8" spans="1:30" x14ac:dyDescent="0.25">
      <c r="A8" s="78">
        <f t="shared" si="1"/>
        <v>196</v>
      </c>
      <c r="B8" s="76" t="s">
        <v>1089</v>
      </c>
      <c r="C8" s="24" t="s">
        <v>748</v>
      </c>
      <c r="D8" t="str">
        <f t="shared" si="0"/>
        <v>Rulling-Graph-[220 x 270]</v>
      </c>
      <c r="E8" t="str">
        <f>VLOOKUP(C8,Item!$AF$2:$EG$200,E$2,FALSE)</f>
        <v>*11108</v>
      </c>
      <c r="F8" t="str">
        <f>VLOOKUP(D8,Item!$AF$2:$EG$200,F$2,FALSE)</f>
        <v>*06016</v>
      </c>
      <c r="G8" s="66">
        <v>0</v>
      </c>
      <c r="H8">
        <v>0</v>
      </c>
      <c r="I8">
        <v>1196</v>
      </c>
      <c r="K8" s="86" t="s">
        <v>956</v>
      </c>
      <c r="L8" s="6" t="s">
        <v>522</v>
      </c>
      <c r="N8" s="48" t="str">
        <f t="shared" si="2"/>
        <v>Rulling-Graph-[220 x 270]</v>
      </c>
      <c r="O8" s="4" t="s">
        <v>33</v>
      </c>
      <c r="Q8" t="s">
        <v>32</v>
      </c>
      <c r="R8" t="s">
        <v>32</v>
      </c>
      <c r="S8" t="s">
        <v>32</v>
      </c>
      <c r="T8" t="s">
        <v>32</v>
      </c>
      <c r="U8" t="s">
        <v>32</v>
      </c>
      <c r="V8" t="s">
        <v>32</v>
      </c>
      <c r="W8" t="s">
        <v>541</v>
      </c>
      <c r="X8" s="68" t="s">
        <v>577</v>
      </c>
      <c r="Y8" s="69" t="s">
        <v>578</v>
      </c>
      <c r="Z8" t="s">
        <v>32</v>
      </c>
      <c r="AA8" t="s">
        <v>32</v>
      </c>
      <c r="AB8" t="s">
        <v>35</v>
      </c>
      <c r="AC8" t="s">
        <v>35</v>
      </c>
      <c r="AD8" s="102" t="str">
        <f t="shared" si="3"/>
        <v>000196</v>
      </c>
    </row>
    <row r="9" spans="1:30" x14ac:dyDescent="0.25">
      <c r="A9" s="78">
        <f t="shared" si="1"/>
        <v>197</v>
      </c>
      <c r="B9" s="76" t="s">
        <v>1090</v>
      </c>
      <c r="C9" s="24" t="s">
        <v>749</v>
      </c>
      <c r="D9" t="str">
        <f t="shared" si="0"/>
        <v>Rulling-Hindi /Geometry-[170 x 220]</v>
      </c>
      <c r="E9" t="str">
        <f>VLOOKUP(C9,Item!$AF$2:$EG$200,E$2,FALSE)</f>
        <v>*11102</v>
      </c>
      <c r="F9" t="str">
        <f>VLOOKUP(D9,Item!$AF$2:$EG$200,F$2,FALSE)</f>
        <v>*06016</v>
      </c>
      <c r="G9" s="66">
        <v>0</v>
      </c>
      <c r="H9">
        <v>0</v>
      </c>
      <c r="I9">
        <v>1197</v>
      </c>
      <c r="K9" s="86" t="s">
        <v>956</v>
      </c>
      <c r="L9" s="6" t="s">
        <v>522</v>
      </c>
      <c r="N9" s="48" t="str">
        <f t="shared" si="2"/>
        <v>Rulling-Hindi /Geometry-[170 x 220]</v>
      </c>
      <c r="O9" s="4" t="s">
        <v>33</v>
      </c>
      <c r="Q9" t="s">
        <v>32</v>
      </c>
      <c r="R9" t="s">
        <v>32</v>
      </c>
      <c r="S9" t="s">
        <v>32</v>
      </c>
      <c r="T9" t="s">
        <v>32</v>
      </c>
      <c r="U9" t="s">
        <v>32</v>
      </c>
      <c r="V9" t="s">
        <v>32</v>
      </c>
      <c r="W9" t="s">
        <v>541</v>
      </c>
      <c r="X9" s="68" t="s">
        <v>577</v>
      </c>
      <c r="Y9" s="69" t="s">
        <v>578</v>
      </c>
      <c r="Z9" t="s">
        <v>32</v>
      </c>
      <c r="AA9" t="s">
        <v>32</v>
      </c>
      <c r="AB9" t="s">
        <v>35</v>
      </c>
      <c r="AC9" t="s">
        <v>35</v>
      </c>
      <c r="AD9" s="102" t="str">
        <f t="shared" si="3"/>
        <v>000197</v>
      </c>
    </row>
    <row r="10" spans="1:30" x14ac:dyDescent="0.25">
      <c r="A10" s="78">
        <f t="shared" si="1"/>
        <v>198</v>
      </c>
      <c r="B10" s="76" t="s">
        <v>1091</v>
      </c>
      <c r="C10" s="24" t="s">
        <v>750</v>
      </c>
      <c r="D10" t="str">
        <f t="shared" si="0"/>
        <v>Rulling-Hindi /Geometry-[180 x 240]</v>
      </c>
      <c r="E10" t="str">
        <f>VLOOKUP(C10,Item!$AF$2:$EG$200,E$2,FALSE)</f>
        <v>*11103</v>
      </c>
      <c r="F10" t="str">
        <f>VLOOKUP(D10,Item!$AF$2:$EG$200,F$2,FALSE)</f>
        <v>*06016</v>
      </c>
      <c r="G10" s="66">
        <v>0</v>
      </c>
      <c r="H10">
        <v>0</v>
      </c>
      <c r="I10">
        <v>1198</v>
      </c>
      <c r="K10" s="86" t="s">
        <v>956</v>
      </c>
      <c r="L10" s="6" t="s">
        <v>522</v>
      </c>
      <c r="N10" s="48" t="str">
        <f t="shared" si="2"/>
        <v>Rulling-Hindi /Geometry-[180 x 240]</v>
      </c>
      <c r="O10" s="4" t="s">
        <v>33</v>
      </c>
      <c r="Q10" t="s">
        <v>32</v>
      </c>
      <c r="R10" t="s">
        <v>32</v>
      </c>
      <c r="S10" t="s">
        <v>32</v>
      </c>
      <c r="T10" t="s">
        <v>32</v>
      </c>
      <c r="U10" t="s">
        <v>32</v>
      </c>
      <c r="V10" t="s">
        <v>32</v>
      </c>
      <c r="W10" t="s">
        <v>541</v>
      </c>
      <c r="X10" s="68" t="s">
        <v>577</v>
      </c>
      <c r="Y10" s="69" t="s">
        <v>578</v>
      </c>
      <c r="Z10" t="s">
        <v>32</v>
      </c>
      <c r="AA10" t="s">
        <v>32</v>
      </c>
      <c r="AB10" t="s">
        <v>35</v>
      </c>
      <c r="AC10" t="s">
        <v>35</v>
      </c>
      <c r="AD10" s="102" t="str">
        <f t="shared" si="3"/>
        <v>000198</v>
      </c>
    </row>
    <row r="11" spans="1:30" x14ac:dyDescent="0.25">
      <c r="A11" s="78">
        <f t="shared" si="1"/>
        <v>199</v>
      </c>
      <c r="B11" s="76" t="s">
        <v>1092</v>
      </c>
      <c r="C11" s="24" t="s">
        <v>751</v>
      </c>
      <c r="D11" t="str">
        <f t="shared" si="0"/>
        <v>Rulling-Hindi /Geometry-[210 x 290]</v>
      </c>
      <c r="E11" t="str">
        <f>VLOOKUP(C11,Item!$AF$2:$EG$200,E$2,FALSE)</f>
        <v>*11107</v>
      </c>
      <c r="F11" t="str">
        <f>VLOOKUP(D11,Item!$AF$2:$EG$200,F$2,FALSE)</f>
        <v>*06016</v>
      </c>
      <c r="G11" s="66">
        <v>0</v>
      </c>
      <c r="H11">
        <v>0</v>
      </c>
      <c r="I11">
        <v>1199</v>
      </c>
      <c r="K11" s="86" t="s">
        <v>956</v>
      </c>
      <c r="L11" s="6" t="s">
        <v>522</v>
      </c>
      <c r="N11" s="48" t="str">
        <f t="shared" si="2"/>
        <v>Rulling-Hindi /Geometry-[210 x 290]</v>
      </c>
      <c r="O11" s="4" t="s">
        <v>33</v>
      </c>
      <c r="Q11" t="s">
        <v>32</v>
      </c>
      <c r="R11" t="s">
        <v>32</v>
      </c>
      <c r="S11" t="s">
        <v>32</v>
      </c>
      <c r="T11" t="s">
        <v>32</v>
      </c>
      <c r="U11" t="s">
        <v>32</v>
      </c>
      <c r="V11" t="s">
        <v>32</v>
      </c>
      <c r="W11" t="s">
        <v>541</v>
      </c>
      <c r="X11" s="68" t="s">
        <v>577</v>
      </c>
      <c r="Y11" s="69" t="s">
        <v>578</v>
      </c>
      <c r="Z11" t="s">
        <v>32</v>
      </c>
      <c r="AA11" t="s">
        <v>32</v>
      </c>
      <c r="AB11" t="s">
        <v>35</v>
      </c>
      <c r="AC11" t="s">
        <v>35</v>
      </c>
      <c r="AD11" s="102" t="str">
        <f t="shared" si="3"/>
        <v>000199</v>
      </c>
    </row>
    <row r="12" spans="1:30" x14ac:dyDescent="0.25">
      <c r="A12" s="78">
        <f t="shared" si="1"/>
        <v>200</v>
      </c>
      <c r="B12" s="76" t="s">
        <v>1093</v>
      </c>
      <c r="C12" s="24" t="s">
        <v>752</v>
      </c>
      <c r="D12" t="str">
        <f t="shared" si="0"/>
        <v>Rulling-Hindi /Geometry-[220 x 280]</v>
      </c>
      <c r="E12" t="str">
        <f>VLOOKUP(C12,Item!$AF$2:$EG$200,E$2,FALSE)</f>
        <v>*11109</v>
      </c>
      <c r="F12" t="str">
        <f>VLOOKUP(D12,Item!$AF$2:$EG$200,F$2,FALSE)</f>
        <v>*06025</v>
      </c>
      <c r="G12" s="66">
        <v>0</v>
      </c>
      <c r="H12">
        <v>0</v>
      </c>
      <c r="I12">
        <v>1200</v>
      </c>
      <c r="K12" s="86" t="s">
        <v>956</v>
      </c>
      <c r="L12" s="6" t="s">
        <v>522</v>
      </c>
      <c r="N12" s="48" t="str">
        <f t="shared" si="2"/>
        <v>Rulling-Hindi /Geometry-[220 x 280]</v>
      </c>
      <c r="O12" s="4" t="s">
        <v>33</v>
      </c>
      <c r="Q12" t="s">
        <v>32</v>
      </c>
      <c r="R12" t="s">
        <v>32</v>
      </c>
      <c r="S12" t="s">
        <v>32</v>
      </c>
      <c r="T12" t="s">
        <v>32</v>
      </c>
      <c r="U12" t="s">
        <v>32</v>
      </c>
      <c r="V12" t="s">
        <v>32</v>
      </c>
      <c r="W12" t="s">
        <v>541</v>
      </c>
      <c r="X12" s="68" t="s">
        <v>577</v>
      </c>
      <c r="Y12" s="69" t="s">
        <v>578</v>
      </c>
      <c r="Z12" t="s">
        <v>32</v>
      </c>
      <c r="AA12" t="s">
        <v>32</v>
      </c>
      <c r="AB12" t="s">
        <v>35</v>
      </c>
      <c r="AC12" t="s">
        <v>35</v>
      </c>
      <c r="AD12" s="102" t="str">
        <f t="shared" si="3"/>
        <v>000200</v>
      </c>
    </row>
    <row r="13" spans="1:30" x14ac:dyDescent="0.25">
      <c r="A13" s="78">
        <f t="shared" si="1"/>
        <v>201</v>
      </c>
      <c r="B13" s="76" t="s">
        <v>1094</v>
      </c>
      <c r="C13" s="24" t="s">
        <v>753</v>
      </c>
      <c r="D13" t="str">
        <f t="shared" si="0"/>
        <v>Rulling-Hindi /Geometry-[235 x 185]</v>
      </c>
      <c r="E13" t="str">
        <f>VLOOKUP(C13,Item!$AF$2:$EG$200,E$2,FALSE)</f>
        <v>*11110</v>
      </c>
      <c r="F13" t="str">
        <f>VLOOKUP(D13,Item!$AF$2:$EG$200,F$2,FALSE)</f>
        <v>*06016</v>
      </c>
      <c r="G13" s="66">
        <v>0</v>
      </c>
      <c r="H13">
        <v>0</v>
      </c>
      <c r="I13">
        <v>1201</v>
      </c>
      <c r="K13" s="86" t="s">
        <v>956</v>
      </c>
      <c r="L13" s="6" t="s">
        <v>522</v>
      </c>
      <c r="N13" s="48" t="str">
        <f t="shared" si="2"/>
        <v>Rulling-Hindi /Geometry-[235 x 185]</v>
      </c>
      <c r="O13" s="4" t="s">
        <v>33</v>
      </c>
      <c r="Q13" t="s">
        <v>32</v>
      </c>
      <c r="R13" t="s">
        <v>32</v>
      </c>
      <c r="S13" t="s">
        <v>32</v>
      </c>
      <c r="T13" t="s">
        <v>32</v>
      </c>
      <c r="U13" t="s">
        <v>32</v>
      </c>
      <c r="V13" t="s">
        <v>32</v>
      </c>
      <c r="W13" t="s">
        <v>541</v>
      </c>
      <c r="X13" s="68" t="s">
        <v>577</v>
      </c>
      <c r="Y13" s="69" t="s">
        <v>578</v>
      </c>
      <c r="Z13" t="s">
        <v>32</v>
      </c>
      <c r="AA13" t="s">
        <v>32</v>
      </c>
      <c r="AB13" t="s">
        <v>35</v>
      </c>
      <c r="AC13" t="s">
        <v>35</v>
      </c>
      <c r="AD13" s="102" t="str">
        <f t="shared" si="3"/>
        <v>000201</v>
      </c>
    </row>
    <row r="14" spans="1:30" x14ac:dyDescent="0.25">
      <c r="A14" s="78">
        <f t="shared" si="1"/>
        <v>202</v>
      </c>
      <c r="B14" s="76" t="s">
        <v>1095</v>
      </c>
      <c r="C14" s="24" t="s">
        <v>754</v>
      </c>
      <c r="D14" t="str">
        <f t="shared" si="0"/>
        <v>Rulling-Hindi /Geometry-[265 X 215]</v>
      </c>
      <c r="E14" t="str">
        <f>VLOOKUP(C14,Item!$AF$2:$EG$200,E$2,FALSE)</f>
        <v>*11111</v>
      </c>
      <c r="F14" t="str">
        <f>VLOOKUP(D14,Item!$AF$2:$EG$200,F$2,FALSE)</f>
        <v>*06016</v>
      </c>
      <c r="G14" s="66">
        <v>0</v>
      </c>
      <c r="H14">
        <v>0</v>
      </c>
      <c r="I14">
        <v>1202</v>
      </c>
      <c r="K14" s="86" t="s">
        <v>956</v>
      </c>
      <c r="L14" s="6" t="s">
        <v>522</v>
      </c>
      <c r="N14" s="48" t="str">
        <f t="shared" si="2"/>
        <v>Rulling-Hindi /Geometry-[265 X 215]</v>
      </c>
      <c r="O14" s="4" t="s">
        <v>33</v>
      </c>
      <c r="Q14" t="s">
        <v>32</v>
      </c>
      <c r="R14" t="s">
        <v>32</v>
      </c>
      <c r="S14" t="s">
        <v>32</v>
      </c>
      <c r="T14" t="s">
        <v>32</v>
      </c>
      <c r="U14" t="s">
        <v>32</v>
      </c>
      <c r="V14" t="s">
        <v>32</v>
      </c>
      <c r="W14" t="s">
        <v>541</v>
      </c>
      <c r="X14" s="68" t="s">
        <v>577</v>
      </c>
      <c r="Y14" s="69" t="s">
        <v>578</v>
      </c>
      <c r="Z14" t="s">
        <v>32</v>
      </c>
      <c r="AA14" t="s">
        <v>32</v>
      </c>
      <c r="AB14" t="s">
        <v>35</v>
      </c>
      <c r="AC14" t="s">
        <v>35</v>
      </c>
      <c r="AD14" s="102" t="str">
        <f t="shared" si="3"/>
        <v>000202</v>
      </c>
    </row>
    <row r="15" spans="1:30" x14ac:dyDescent="0.25">
      <c r="A15" s="78">
        <f t="shared" si="1"/>
        <v>203</v>
      </c>
      <c r="B15" s="76" t="s">
        <v>1096</v>
      </c>
      <c r="C15" s="24" t="s">
        <v>755</v>
      </c>
      <c r="D15" t="str">
        <f t="shared" si="0"/>
        <v>Rulling-India + World-[185 x 235]</v>
      </c>
      <c r="E15" t="str">
        <f>VLOOKUP(C15,Item!$AF$2:$EG$200,E$2,FALSE)</f>
        <v>*11104</v>
      </c>
      <c r="F15" t="str">
        <f>VLOOKUP(D15,Item!$AF$2:$EG$200,F$2,FALSE)</f>
        <v>*06016</v>
      </c>
      <c r="G15" s="66">
        <v>0</v>
      </c>
      <c r="H15">
        <v>0</v>
      </c>
      <c r="I15">
        <v>1203</v>
      </c>
      <c r="K15" s="86" t="s">
        <v>956</v>
      </c>
      <c r="L15" s="6" t="s">
        <v>522</v>
      </c>
      <c r="N15" s="48" t="str">
        <f t="shared" si="2"/>
        <v>Rulling-India + World-[185 x 235]</v>
      </c>
      <c r="O15" s="4" t="s">
        <v>33</v>
      </c>
      <c r="Q15" t="s">
        <v>32</v>
      </c>
      <c r="R15" t="s">
        <v>32</v>
      </c>
      <c r="S15" t="s">
        <v>32</v>
      </c>
      <c r="T15" t="s">
        <v>32</v>
      </c>
      <c r="U15" t="s">
        <v>32</v>
      </c>
      <c r="V15" t="s">
        <v>32</v>
      </c>
      <c r="W15" t="s">
        <v>541</v>
      </c>
      <c r="X15" s="68" t="s">
        <v>577</v>
      </c>
      <c r="Y15" s="69" t="s">
        <v>578</v>
      </c>
      <c r="Z15" t="s">
        <v>32</v>
      </c>
      <c r="AA15" t="s">
        <v>32</v>
      </c>
      <c r="AB15" t="s">
        <v>35</v>
      </c>
      <c r="AC15" t="s">
        <v>35</v>
      </c>
      <c r="AD15" s="102" t="str">
        <f t="shared" si="3"/>
        <v>000203</v>
      </c>
    </row>
    <row r="16" spans="1:30" x14ac:dyDescent="0.25">
      <c r="A16" s="78">
        <f t="shared" si="1"/>
        <v>204</v>
      </c>
      <c r="B16" s="76" t="s">
        <v>1097</v>
      </c>
      <c r="C16" s="24" t="s">
        <v>756</v>
      </c>
      <c r="D16" t="str">
        <f t="shared" si="0"/>
        <v>Rulling-India + World-[235 x 185]</v>
      </c>
      <c r="E16" t="str">
        <f>VLOOKUP(C16,Item!$AF$2:$EG$200,E$2,FALSE)</f>
        <v>*11110</v>
      </c>
      <c r="F16" t="str">
        <f>VLOOKUP(D16,Item!$AF$2:$EG$200,F$2,FALSE)</f>
        <v>*06016</v>
      </c>
      <c r="G16" s="66">
        <v>0</v>
      </c>
      <c r="H16">
        <v>0</v>
      </c>
      <c r="I16">
        <v>1204</v>
      </c>
      <c r="K16" s="86" t="s">
        <v>956</v>
      </c>
      <c r="L16" s="6" t="s">
        <v>522</v>
      </c>
      <c r="N16" s="48" t="str">
        <f t="shared" si="2"/>
        <v>Rulling-India + World-[235 x 185]</v>
      </c>
      <c r="O16" s="4" t="s">
        <v>33</v>
      </c>
      <c r="Q16" t="s">
        <v>32</v>
      </c>
      <c r="R16" t="s">
        <v>32</v>
      </c>
      <c r="S16" t="s">
        <v>32</v>
      </c>
      <c r="T16" t="s">
        <v>32</v>
      </c>
      <c r="U16" t="s">
        <v>32</v>
      </c>
      <c r="V16" t="s">
        <v>32</v>
      </c>
      <c r="W16" t="s">
        <v>541</v>
      </c>
      <c r="X16" s="68" t="s">
        <v>577</v>
      </c>
      <c r="Y16" s="69" t="s">
        <v>578</v>
      </c>
      <c r="Z16" t="s">
        <v>32</v>
      </c>
      <c r="AA16" t="s">
        <v>32</v>
      </c>
      <c r="AB16" t="s">
        <v>35</v>
      </c>
      <c r="AC16" t="s">
        <v>35</v>
      </c>
      <c r="AD16" s="102" t="str">
        <f t="shared" si="3"/>
        <v>000204</v>
      </c>
    </row>
    <row r="17" spans="1:30" x14ac:dyDescent="0.25">
      <c r="A17" s="78">
        <f t="shared" si="1"/>
        <v>205</v>
      </c>
      <c r="B17" s="76" t="s">
        <v>1098</v>
      </c>
      <c r="C17" s="24" t="s">
        <v>757</v>
      </c>
      <c r="D17" t="str">
        <f t="shared" si="0"/>
        <v>Rulling-Single line-[155x 245]</v>
      </c>
      <c r="E17" t="str">
        <f>VLOOKUP(C17,Item!$AF$2:$EG$200,E$2,FALSE)</f>
        <v>*11099</v>
      </c>
      <c r="F17" t="str">
        <f>VLOOKUP(D17,Item!$AF$2:$EG$200,F$2,FALSE)</f>
        <v>*06016</v>
      </c>
      <c r="G17" s="66">
        <v>0</v>
      </c>
      <c r="H17">
        <v>0</v>
      </c>
      <c r="I17">
        <v>1205</v>
      </c>
      <c r="K17" s="86" t="s">
        <v>956</v>
      </c>
      <c r="L17" s="6" t="s">
        <v>522</v>
      </c>
      <c r="N17" s="48" t="str">
        <f t="shared" si="2"/>
        <v>Rulling-Single line-[155x 245]</v>
      </c>
      <c r="O17" s="4" t="s">
        <v>33</v>
      </c>
      <c r="Q17" t="s">
        <v>32</v>
      </c>
      <c r="R17" t="s">
        <v>32</v>
      </c>
      <c r="S17" t="s">
        <v>32</v>
      </c>
      <c r="T17" t="s">
        <v>32</v>
      </c>
      <c r="U17" t="s">
        <v>32</v>
      </c>
      <c r="V17" t="s">
        <v>32</v>
      </c>
      <c r="W17" t="s">
        <v>541</v>
      </c>
      <c r="X17" s="68" t="s">
        <v>577</v>
      </c>
      <c r="Y17" s="69" t="s">
        <v>578</v>
      </c>
      <c r="Z17" t="s">
        <v>32</v>
      </c>
      <c r="AA17" t="s">
        <v>32</v>
      </c>
      <c r="AB17" t="s">
        <v>35</v>
      </c>
      <c r="AC17" t="s">
        <v>35</v>
      </c>
      <c r="AD17" s="102" t="str">
        <f t="shared" si="3"/>
        <v>000205</v>
      </c>
    </row>
    <row r="18" spans="1:30" x14ac:dyDescent="0.25">
      <c r="A18" s="78">
        <f t="shared" si="1"/>
        <v>206</v>
      </c>
      <c r="B18" s="76" t="s">
        <v>1099</v>
      </c>
      <c r="C18" s="24" t="s">
        <v>758</v>
      </c>
      <c r="D18" t="str">
        <f t="shared" si="0"/>
        <v>Rulling-Single line-[165 x 210]</v>
      </c>
      <c r="E18" t="str">
        <f>VLOOKUP(C18,Item!$AF$2:$EG$200,E$2,FALSE)</f>
        <v>*11100</v>
      </c>
      <c r="F18" t="str">
        <f>VLOOKUP(D18,Item!$AF$2:$EG$200,F$2,FALSE)</f>
        <v>*06016</v>
      </c>
      <c r="G18" s="66">
        <v>0</v>
      </c>
      <c r="H18">
        <v>0</v>
      </c>
      <c r="I18">
        <v>1206</v>
      </c>
      <c r="K18" s="86" t="s">
        <v>956</v>
      </c>
      <c r="L18" s="6" t="s">
        <v>522</v>
      </c>
      <c r="N18" s="48" t="str">
        <f t="shared" si="2"/>
        <v>Rulling-Single line-[165 x 210]</v>
      </c>
      <c r="O18" s="4" t="s">
        <v>33</v>
      </c>
      <c r="Q18" t="s">
        <v>32</v>
      </c>
      <c r="R18" t="s">
        <v>32</v>
      </c>
      <c r="S18" t="s">
        <v>32</v>
      </c>
      <c r="T18" t="s">
        <v>32</v>
      </c>
      <c r="U18" t="s">
        <v>32</v>
      </c>
      <c r="V18" t="s">
        <v>32</v>
      </c>
      <c r="W18" t="s">
        <v>541</v>
      </c>
      <c r="X18" s="68" t="s">
        <v>577</v>
      </c>
      <c r="Y18" s="69" t="s">
        <v>578</v>
      </c>
      <c r="Z18" t="s">
        <v>32</v>
      </c>
      <c r="AA18" t="s">
        <v>32</v>
      </c>
      <c r="AB18" t="s">
        <v>35</v>
      </c>
      <c r="AC18" t="s">
        <v>35</v>
      </c>
      <c r="AD18" s="102" t="str">
        <f t="shared" si="3"/>
        <v>000206</v>
      </c>
    </row>
    <row r="19" spans="1:30" x14ac:dyDescent="0.25">
      <c r="A19" s="78">
        <f t="shared" si="1"/>
        <v>207</v>
      </c>
      <c r="B19" s="76" t="s">
        <v>1100</v>
      </c>
      <c r="C19" s="24" t="s">
        <v>759</v>
      </c>
      <c r="D19" t="str">
        <f t="shared" si="0"/>
        <v>Rulling-Single line-[168 x 265]</v>
      </c>
      <c r="E19" t="str">
        <f>VLOOKUP(C19,Item!$AF$2:$EG$200,E$2,FALSE)</f>
        <v>*11101</v>
      </c>
      <c r="F19" t="str">
        <f>VLOOKUP(D19,Item!$AF$2:$EG$200,F$2,FALSE)</f>
        <v>*06016</v>
      </c>
      <c r="G19" s="66">
        <v>0</v>
      </c>
      <c r="H19">
        <v>0</v>
      </c>
      <c r="I19">
        <v>1207</v>
      </c>
      <c r="K19" s="86" t="s">
        <v>956</v>
      </c>
      <c r="L19" s="6" t="s">
        <v>522</v>
      </c>
      <c r="N19" s="48" t="str">
        <f t="shared" si="2"/>
        <v>Rulling-Single line-[168 x 265]</v>
      </c>
      <c r="O19" s="4" t="s">
        <v>33</v>
      </c>
      <c r="Q19" t="s">
        <v>32</v>
      </c>
      <c r="R19" t="s">
        <v>32</v>
      </c>
      <c r="S19" t="s">
        <v>32</v>
      </c>
      <c r="T19" t="s">
        <v>32</v>
      </c>
      <c r="U19" t="s">
        <v>32</v>
      </c>
      <c r="V19" t="s">
        <v>32</v>
      </c>
      <c r="W19" t="s">
        <v>541</v>
      </c>
      <c r="X19" s="68" t="s">
        <v>577</v>
      </c>
      <c r="Y19" s="69" t="s">
        <v>578</v>
      </c>
      <c r="Z19" t="s">
        <v>32</v>
      </c>
      <c r="AA19" t="s">
        <v>32</v>
      </c>
      <c r="AB19" t="s">
        <v>35</v>
      </c>
      <c r="AC19" t="s">
        <v>35</v>
      </c>
      <c r="AD19" s="102" t="str">
        <f t="shared" si="3"/>
        <v>000207</v>
      </c>
    </row>
    <row r="20" spans="1:30" x14ac:dyDescent="0.25">
      <c r="A20" s="78">
        <f t="shared" si="1"/>
        <v>208</v>
      </c>
      <c r="B20" s="76" t="s">
        <v>1101</v>
      </c>
      <c r="C20" s="24" t="s">
        <v>760</v>
      </c>
      <c r="D20" t="str">
        <f t="shared" si="0"/>
        <v>Rulling-Single line-[170 x 220]</v>
      </c>
      <c r="E20" t="str">
        <f>VLOOKUP(C20,Item!$AF$2:$EG$200,E$2,FALSE)</f>
        <v>*11102</v>
      </c>
      <c r="F20" t="str">
        <f>VLOOKUP(D20,Item!$AF$2:$EG$200,F$2,FALSE)</f>
        <v>*06016</v>
      </c>
      <c r="G20" s="66">
        <v>0</v>
      </c>
      <c r="H20">
        <v>0</v>
      </c>
      <c r="I20">
        <v>1208</v>
      </c>
      <c r="K20" s="86" t="s">
        <v>956</v>
      </c>
      <c r="L20" s="6" t="s">
        <v>522</v>
      </c>
      <c r="N20" s="48" t="str">
        <f t="shared" si="2"/>
        <v>Rulling-Single line-[170 x 220]</v>
      </c>
      <c r="O20" s="4" t="s">
        <v>33</v>
      </c>
      <c r="Q20" t="s">
        <v>32</v>
      </c>
      <c r="R20" t="s">
        <v>32</v>
      </c>
      <c r="S20" t="s">
        <v>32</v>
      </c>
      <c r="T20" t="s">
        <v>32</v>
      </c>
      <c r="U20" t="s">
        <v>32</v>
      </c>
      <c r="V20" t="s">
        <v>32</v>
      </c>
      <c r="W20" t="s">
        <v>541</v>
      </c>
      <c r="X20" s="68" t="s">
        <v>577</v>
      </c>
      <c r="Y20" s="69" t="s">
        <v>578</v>
      </c>
      <c r="Z20" t="s">
        <v>32</v>
      </c>
      <c r="AA20" t="s">
        <v>32</v>
      </c>
      <c r="AB20" t="s">
        <v>35</v>
      </c>
      <c r="AC20" t="s">
        <v>35</v>
      </c>
      <c r="AD20" s="102" t="str">
        <f t="shared" si="3"/>
        <v>000208</v>
      </c>
    </row>
    <row r="21" spans="1:30" x14ac:dyDescent="0.25">
      <c r="A21" s="78">
        <f t="shared" si="1"/>
        <v>209</v>
      </c>
      <c r="B21" s="76" t="s">
        <v>1102</v>
      </c>
      <c r="C21" s="24" t="s">
        <v>761</v>
      </c>
      <c r="D21" t="str">
        <f t="shared" si="0"/>
        <v>Rulling-Single line-[180 x 240]</v>
      </c>
      <c r="E21" t="str">
        <f>VLOOKUP(C21,Item!$AF$2:$EG$200,E$2,FALSE)</f>
        <v>*11103</v>
      </c>
      <c r="F21" t="str">
        <f>VLOOKUP(D21,Item!$AF$2:$EG$200,F$2,FALSE)</f>
        <v>*06016</v>
      </c>
      <c r="G21" s="66">
        <v>0</v>
      </c>
      <c r="H21">
        <v>0</v>
      </c>
      <c r="I21">
        <v>1209</v>
      </c>
      <c r="K21" s="86" t="s">
        <v>956</v>
      </c>
      <c r="L21" s="6" t="s">
        <v>522</v>
      </c>
      <c r="N21" s="48" t="str">
        <f t="shared" si="2"/>
        <v>Rulling-Single line-[180 x 240]</v>
      </c>
      <c r="O21" s="4" t="s">
        <v>33</v>
      </c>
      <c r="Q21" t="s">
        <v>32</v>
      </c>
      <c r="R21" t="s">
        <v>32</v>
      </c>
      <c r="S21" t="s">
        <v>32</v>
      </c>
      <c r="T21" t="s">
        <v>32</v>
      </c>
      <c r="U21" t="s">
        <v>32</v>
      </c>
      <c r="V21" t="s">
        <v>32</v>
      </c>
      <c r="W21" t="s">
        <v>541</v>
      </c>
      <c r="X21" s="68" t="s">
        <v>577</v>
      </c>
      <c r="Y21" s="69" t="s">
        <v>578</v>
      </c>
      <c r="Z21" t="s">
        <v>32</v>
      </c>
      <c r="AA21" t="s">
        <v>32</v>
      </c>
      <c r="AB21" t="s">
        <v>35</v>
      </c>
      <c r="AC21" t="s">
        <v>35</v>
      </c>
      <c r="AD21" s="102" t="str">
        <f t="shared" si="3"/>
        <v>000209</v>
      </c>
    </row>
    <row r="22" spans="1:30" x14ac:dyDescent="0.25">
      <c r="A22" s="78">
        <f t="shared" si="1"/>
        <v>210</v>
      </c>
      <c r="B22" s="76" t="s">
        <v>1103</v>
      </c>
      <c r="C22" s="24" t="s">
        <v>762</v>
      </c>
      <c r="D22" t="str">
        <f t="shared" si="0"/>
        <v>Rulling-Single line-[210 x 285]</v>
      </c>
      <c r="E22" t="str">
        <f>VLOOKUP(C22,Item!$AF$2:$EG$200,E$2,FALSE)</f>
        <v>*11106</v>
      </c>
      <c r="F22" t="str">
        <f>VLOOKUP(D22,Item!$AF$2:$EG$200,F$2,FALSE)</f>
        <v>*06016</v>
      </c>
      <c r="G22" s="66">
        <v>0</v>
      </c>
      <c r="H22">
        <v>0</v>
      </c>
      <c r="I22">
        <v>1210</v>
      </c>
      <c r="K22" s="86" t="s">
        <v>956</v>
      </c>
      <c r="L22" s="6" t="s">
        <v>522</v>
      </c>
      <c r="N22" s="48" t="str">
        <f t="shared" si="2"/>
        <v>Rulling-Single line-[210 x 285]</v>
      </c>
      <c r="O22" s="4" t="s">
        <v>33</v>
      </c>
      <c r="Q22" t="s">
        <v>32</v>
      </c>
      <c r="R22" t="s">
        <v>32</v>
      </c>
      <c r="S22" t="s">
        <v>32</v>
      </c>
      <c r="T22" t="s">
        <v>32</v>
      </c>
      <c r="U22" t="s">
        <v>32</v>
      </c>
      <c r="V22" t="s">
        <v>32</v>
      </c>
      <c r="W22" t="s">
        <v>541</v>
      </c>
      <c r="X22" s="68" t="s">
        <v>577</v>
      </c>
      <c r="Y22" s="69" t="s">
        <v>578</v>
      </c>
      <c r="Z22" t="s">
        <v>32</v>
      </c>
      <c r="AA22" t="s">
        <v>32</v>
      </c>
      <c r="AB22" t="s">
        <v>35</v>
      </c>
      <c r="AC22" t="s">
        <v>35</v>
      </c>
      <c r="AD22" s="102" t="str">
        <f t="shared" si="3"/>
        <v>000210</v>
      </c>
    </row>
    <row r="23" spans="1:30" x14ac:dyDescent="0.25">
      <c r="A23" s="78">
        <f t="shared" si="1"/>
        <v>211</v>
      </c>
      <c r="B23" s="76" t="s">
        <v>1104</v>
      </c>
      <c r="C23" s="24" t="s">
        <v>763</v>
      </c>
      <c r="D23" t="str">
        <f t="shared" si="0"/>
        <v>Rulling-Single line-[210 x 290]</v>
      </c>
      <c r="E23" t="str">
        <f>VLOOKUP(C23,Item!$AF$2:$EG$200,E$2,FALSE)</f>
        <v>*11107</v>
      </c>
      <c r="F23" t="str">
        <f>VLOOKUP(D23,Item!$AF$2:$EG$200,F$2,FALSE)</f>
        <v>*06016</v>
      </c>
      <c r="G23" s="66">
        <v>0</v>
      </c>
      <c r="H23">
        <v>0</v>
      </c>
      <c r="I23">
        <v>1211</v>
      </c>
      <c r="K23" s="86" t="s">
        <v>956</v>
      </c>
      <c r="L23" s="6" t="s">
        <v>522</v>
      </c>
      <c r="N23" s="48" t="str">
        <f t="shared" si="2"/>
        <v>Rulling-Single line-[210 x 290]</v>
      </c>
      <c r="O23" s="4" t="s">
        <v>33</v>
      </c>
      <c r="Q23" t="s">
        <v>32</v>
      </c>
      <c r="R23" t="s">
        <v>32</v>
      </c>
      <c r="S23" t="s">
        <v>32</v>
      </c>
      <c r="T23" t="s">
        <v>32</v>
      </c>
      <c r="U23" t="s">
        <v>32</v>
      </c>
      <c r="V23" t="s">
        <v>32</v>
      </c>
      <c r="W23" t="s">
        <v>541</v>
      </c>
      <c r="X23" s="68" t="s">
        <v>577</v>
      </c>
      <c r="Y23" s="69" t="s">
        <v>578</v>
      </c>
      <c r="Z23" t="s">
        <v>32</v>
      </c>
      <c r="AA23" t="s">
        <v>32</v>
      </c>
      <c r="AB23" t="s">
        <v>35</v>
      </c>
      <c r="AC23" t="s">
        <v>35</v>
      </c>
      <c r="AD23" s="102" t="str">
        <f t="shared" si="3"/>
        <v>000211</v>
      </c>
    </row>
    <row r="24" spans="1:30" x14ac:dyDescent="0.25">
      <c r="A24" s="78">
        <f t="shared" si="1"/>
        <v>212</v>
      </c>
      <c r="B24" s="76" t="s">
        <v>1105</v>
      </c>
      <c r="C24" s="24" t="s">
        <v>764</v>
      </c>
      <c r="D24" t="str">
        <f t="shared" si="0"/>
        <v>Rulling-Unrulled-[210 x 265]</v>
      </c>
      <c r="E24" t="str">
        <f>VLOOKUP(C24,Item!$AF$2:$EG$200,E$2,FALSE)</f>
        <v>*11105</v>
      </c>
      <c r="F24" t="str">
        <f>VLOOKUP(D24,Item!$AF$2:$EG$200,F$2,FALSE)</f>
        <v>*06016</v>
      </c>
      <c r="G24" s="66">
        <v>0</v>
      </c>
      <c r="H24">
        <v>0</v>
      </c>
      <c r="I24">
        <v>1212</v>
      </c>
      <c r="K24" s="86" t="s">
        <v>956</v>
      </c>
      <c r="L24" s="6" t="s">
        <v>522</v>
      </c>
      <c r="N24" s="48" t="str">
        <f t="shared" si="2"/>
        <v>Rulling-Unrulled-[210 x 265]</v>
      </c>
      <c r="O24" s="4" t="s">
        <v>33</v>
      </c>
      <c r="Q24" t="s">
        <v>32</v>
      </c>
      <c r="R24" t="s">
        <v>32</v>
      </c>
      <c r="S24" t="s">
        <v>32</v>
      </c>
      <c r="T24" t="s">
        <v>32</v>
      </c>
      <c r="U24" t="s">
        <v>32</v>
      </c>
      <c r="V24" t="s">
        <v>32</v>
      </c>
      <c r="W24" t="s">
        <v>541</v>
      </c>
      <c r="X24" s="68" t="s">
        <v>577</v>
      </c>
      <c r="Y24" s="69" t="s">
        <v>578</v>
      </c>
      <c r="Z24" t="s">
        <v>32</v>
      </c>
      <c r="AA24" t="s">
        <v>32</v>
      </c>
      <c r="AB24" t="s">
        <v>35</v>
      </c>
      <c r="AC24" t="s">
        <v>35</v>
      </c>
      <c r="AD24" s="102" t="str">
        <f t="shared" si="3"/>
        <v>000212</v>
      </c>
    </row>
    <row r="25" spans="1:30" x14ac:dyDescent="0.25">
      <c r="A25" s="78">
        <f t="shared" si="1"/>
        <v>213</v>
      </c>
      <c r="B25" s="76" t="s">
        <v>1106</v>
      </c>
      <c r="C25" s="24" t="s">
        <v>765</v>
      </c>
      <c r="D25" t="str">
        <f t="shared" si="0"/>
        <v>Rulling-Unrulled-[210 x 285]</v>
      </c>
      <c r="E25" t="str">
        <f>VLOOKUP(C25,Item!$AF$2:$EG$200,E$2,FALSE)</f>
        <v>*11106</v>
      </c>
      <c r="F25" t="str">
        <f>VLOOKUP(D25,Item!$AF$2:$EG$200,F$2,FALSE)</f>
        <v>*06016</v>
      </c>
      <c r="G25" s="66">
        <v>0</v>
      </c>
      <c r="H25">
        <v>0</v>
      </c>
      <c r="I25">
        <v>1213</v>
      </c>
      <c r="K25" s="86" t="s">
        <v>956</v>
      </c>
      <c r="L25" s="6" t="s">
        <v>522</v>
      </c>
      <c r="N25" s="48" t="str">
        <f t="shared" si="2"/>
        <v>Rulling-Unrulled-[210 x 285]</v>
      </c>
      <c r="O25" s="4" t="s">
        <v>33</v>
      </c>
      <c r="Q25" t="s">
        <v>32</v>
      </c>
      <c r="R25" t="s">
        <v>32</v>
      </c>
      <c r="S25" t="s">
        <v>32</v>
      </c>
      <c r="T25" t="s">
        <v>32</v>
      </c>
      <c r="U25" t="s">
        <v>32</v>
      </c>
      <c r="V25" t="s">
        <v>32</v>
      </c>
      <c r="W25" t="s">
        <v>541</v>
      </c>
      <c r="X25" s="68" t="s">
        <v>577</v>
      </c>
      <c r="Y25" s="69" t="s">
        <v>578</v>
      </c>
      <c r="Z25" t="s">
        <v>32</v>
      </c>
      <c r="AA25" t="s">
        <v>32</v>
      </c>
      <c r="AB25" t="s">
        <v>35</v>
      </c>
      <c r="AC25" t="s">
        <v>35</v>
      </c>
      <c r="AD25" s="102" t="str">
        <f t="shared" si="3"/>
        <v>000213</v>
      </c>
    </row>
    <row r="26" spans="1:30" x14ac:dyDescent="0.25">
      <c r="A26" s="78">
        <f t="shared" si="1"/>
        <v>214</v>
      </c>
      <c r="B26" s="76" t="s">
        <v>1107</v>
      </c>
      <c r="C26" s="24" t="s">
        <v>766</v>
      </c>
      <c r="D26" t="str">
        <f t="shared" si="0"/>
        <v>Rulling-Unrulled-[210 x 290]</v>
      </c>
      <c r="E26" t="str">
        <f>VLOOKUP(C26,Item!$AF$2:$EG$200,E$2,FALSE)</f>
        <v>*11107</v>
      </c>
      <c r="F26" t="str">
        <f>VLOOKUP(D26,Item!$AF$2:$EG$200,F$2,FALSE)</f>
        <v>*06016</v>
      </c>
      <c r="G26" s="66">
        <v>0</v>
      </c>
      <c r="H26">
        <v>0</v>
      </c>
      <c r="I26">
        <v>1214</v>
      </c>
      <c r="K26" s="86" t="s">
        <v>956</v>
      </c>
      <c r="L26" s="6" t="s">
        <v>522</v>
      </c>
      <c r="N26" s="48" t="str">
        <f t="shared" si="2"/>
        <v>Rulling-Unrulled-[210 x 290]</v>
      </c>
      <c r="O26" s="4" t="s">
        <v>33</v>
      </c>
      <c r="Q26" t="s">
        <v>32</v>
      </c>
      <c r="R26" t="s">
        <v>32</v>
      </c>
      <c r="S26" t="s">
        <v>32</v>
      </c>
      <c r="T26" t="s">
        <v>32</v>
      </c>
      <c r="U26" t="s">
        <v>32</v>
      </c>
      <c r="V26" t="s">
        <v>32</v>
      </c>
      <c r="W26" t="s">
        <v>541</v>
      </c>
      <c r="X26" s="68" t="s">
        <v>577</v>
      </c>
      <c r="Y26" s="69" t="s">
        <v>578</v>
      </c>
      <c r="Z26" t="s">
        <v>32</v>
      </c>
      <c r="AA26" t="s">
        <v>32</v>
      </c>
      <c r="AB26" t="s">
        <v>35</v>
      </c>
      <c r="AC26" t="s">
        <v>35</v>
      </c>
      <c r="AD26" s="102" t="str">
        <f t="shared" si="3"/>
        <v>000214</v>
      </c>
    </row>
    <row r="27" spans="1:30" x14ac:dyDescent="0.25">
      <c r="A27" s="78">
        <f t="shared" si="1"/>
        <v>215</v>
      </c>
      <c r="B27" s="76" t="s">
        <v>1108</v>
      </c>
      <c r="C27" s="24" t="s">
        <v>1203</v>
      </c>
      <c r="D27" t="str">
        <f t="shared" si="0"/>
        <v>Rulling-Unrulled-[168 x 265]</v>
      </c>
      <c r="E27" t="str">
        <f>VLOOKUP(C27,Item!$AF$2:$EG$200,E$2,FALSE)</f>
        <v>*11101</v>
      </c>
      <c r="F27" t="str">
        <f>VLOOKUP(D27,Item!$AF$2:$EG$200,F$2,FALSE)</f>
        <v>*06016</v>
      </c>
      <c r="G27" s="66">
        <v>0</v>
      </c>
      <c r="H27">
        <v>0</v>
      </c>
      <c r="I27">
        <v>1215</v>
      </c>
      <c r="K27" s="86" t="s">
        <v>956</v>
      </c>
      <c r="L27" s="6" t="s">
        <v>522</v>
      </c>
      <c r="N27" s="48" t="str">
        <f t="shared" si="2"/>
        <v>Rulling-Unrulled-[168 x 265]</v>
      </c>
      <c r="O27" s="4" t="s">
        <v>33</v>
      </c>
      <c r="Q27" t="s">
        <v>32</v>
      </c>
      <c r="R27" t="s">
        <v>32</v>
      </c>
      <c r="S27" t="s">
        <v>32</v>
      </c>
      <c r="T27" t="s">
        <v>32</v>
      </c>
      <c r="U27" t="s">
        <v>32</v>
      </c>
      <c r="V27" t="s">
        <v>32</v>
      </c>
      <c r="W27" t="s">
        <v>541</v>
      </c>
      <c r="X27" s="68" t="s">
        <v>577</v>
      </c>
      <c r="Y27" s="69" t="s">
        <v>578</v>
      </c>
      <c r="Z27" t="s">
        <v>32</v>
      </c>
      <c r="AA27" t="s">
        <v>32</v>
      </c>
      <c r="AB27" t="s">
        <v>35</v>
      </c>
      <c r="AC27" t="s">
        <v>35</v>
      </c>
      <c r="AD27" s="102" t="str">
        <f t="shared" si="3"/>
        <v>000215</v>
      </c>
    </row>
    <row r="28" spans="1:30" x14ac:dyDescent="0.25">
      <c r="A28" s="78">
        <f t="shared" si="1"/>
        <v>216</v>
      </c>
      <c r="B28" s="76" t="s">
        <v>1109</v>
      </c>
      <c r="C28" s="24" t="s">
        <v>1204</v>
      </c>
      <c r="D28" t="str">
        <f t="shared" si="0"/>
        <v>Rulling-Hindi /Geometry-[168 x 265]</v>
      </c>
      <c r="E28" t="str">
        <f>VLOOKUP(C28,Item!$AF$2:$EG$200,E$2,FALSE)</f>
        <v>*11101</v>
      </c>
      <c r="F28" t="str">
        <f>VLOOKUP(D28,Item!$AF$2:$EG$200,F$2,FALSE)</f>
        <v>*06016</v>
      </c>
      <c r="G28" s="66">
        <v>0</v>
      </c>
      <c r="H28">
        <v>0</v>
      </c>
      <c r="I28">
        <v>1216</v>
      </c>
      <c r="K28" s="86" t="s">
        <v>956</v>
      </c>
      <c r="L28" s="6" t="s">
        <v>522</v>
      </c>
      <c r="N28" s="48" t="str">
        <f t="shared" si="2"/>
        <v>Rulling-Hindi /Geometry-[168 x 265]</v>
      </c>
      <c r="O28" s="4" t="s">
        <v>33</v>
      </c>
      <c r="Q28" t="s">
        <v>32</v>
      </c>
      <c r="R28" t="s">
        <v>32</v>
      </c>
      <c r="S28" t="s">
        <v>32</v>
      </c>
      <c r="T28" t="s">
        <v>32</v>
      </c>
      <c r="U28" t="s">
        <v>32</v>
      </c>
      <c r="V28" t="s">
        <v>32</v>
      </c>
      <c r="W28" t="s">
        <v>541</v>
      </c>
      <c r="X28" s="68" t="s">
        <v>577</v>
      </c>
      <c r="Y28" s="69" t="s">
        <v>578</v>
      </c>
      <c r="Z28" t="s">
        <v>32</v>
      </c>
      <c r="AA28" t="s">
        <v>32</v>
      </c>
      <c r="AB28" t="s">
        <v>35</v>
      </c>
      <c r="AC28" t="s">
        <v>35</v>
      </c>
      <c r="AD28" s="102" t="str">
        <f t="shared" si="3"/>
        <v>000216</v>
      </c>
    </row>
    <row r="29" spans="1:30" x14ac:dyDescent="0.25">
      <c r="A29" s="78">
        <f t="shared" si="1"/>
        <v>217</v>
      </c>
      <c r="B29" s="76" t="s">
        <v>1215</v>
      </c>
      <c r="C29" s="24" t="s">
        <v>1205</v>
      </c>
      <c r="D29" t="str">
        <f t="shared" si="0"/>
        <v>Rulling-10 mm Squire (small)-[180 x 240]</v>
      </c>
      <c r="E29" t="str">
        <f>VLOOKUP(C29,Item!$AF$2:$EG$200,E$2,FALSE)</f>
        <v>*11103</v>
      </c>
      <c r="F29" t="str">
        <f>VLOOKUP(D29,Item!$AF$2:$EG$200,F$2,FALSE)</f>
        <v>*06016</v>
      </c>
      <c r="G29" s="66">
        <v>0</v>
      </c>
      <c r="H29">
        <v>0</v>
      </c>
      <c r="I29">
        <v>1217</v>
      </c>
      <c r="K29" s="86" t="s">
        <v>956</v>
      </c>
      <c r="L29" s="6" t="s">
        <v>522</v>
      </c>
      <c r="N29" s="48" t="str">
        <f t="shared" si="2"/>
        <v>Rulling-10 mm Squire (small)-[180 x 240]</v>
      </c>
      <c r="O29" s="4" t="s">
        <v>33</v>
      </c>
      <c r="Q29" t="s">
        <v>32</v>
      </c>
      <c r="R29" t="s">
        <v>32</v>
      </c>
      <c r="S29" t="s">
        <v>32</v>
      </c>
      <c r="T29" t="s">
        <v>32</v>
      </c>
      <c r="U29" t="s">
        <v>32</v>
      </c>
      <c r="V29" t="s">
        <v>32</v>
      </c>
      <c r="W29" t="s">
        <v>541</v>
      </c>
      <c r="X29" s="68" t="s">
        <v>577</v>
      </c>
      <c r="Y29" s="69" t="s">
        <v>578</v>
      </c>
      <c r="Z29" t="s">
        <v>32</v>
      </c>
      <c r="AA29" t="s">
        <v>32</v>
      </c>
      <c r="AB29" t="s">
        <v>35</v>
      </c>
      <c r="AC29" t="s">
        <v>35</v>
      </c>
      <c r="AD29" s="102" t="str">
        <f t="shared" si="3"/>
        <v>000217</v>
      </c>
    </row>
    <row r="30" spans="1:30" x14ac:dyDescent="0.25">
      <c r="A30" s="78">
        <f t="shared" si="1"/>
        <v>218</v>
      </c>
      <c r="B30" s="76" t="s">
        <v>1216</v>
      </c>
      <c r="C30" s="24" t="s">
        <v>1206</v>
      </c>
      <c r="D30" t="str">
        <f t="shared" si="0"/>
        <v>Rulling-12 mm Squire ( Medium)-[180 x 240]</v>
      </c>
      <c r="E30" t="str">
        <f>VLOOKUP(C30,Item!$AF$2:$EG$200,E$2,FALSE)</f>
        <v>*11103</v>
      </c>
      <c r="F30" t="str">
        <f>VLOOKUP(D30,Item!$AF$2:$EG$200,F$2,FALSE)</f>
        <v>*06016</v>
      </c>
      <c r="G30" s="66">
        <v>0</v>
      </c>
      <c r="H30">
        <v>0</v>
      </c>
      <c r="I30">
        <v>1218</v>
      </c>
      <c r="K30" s="86" t="s">
        <v>956</v>
      </c>
      <c r="L30" s="6" t="s">
        <v>522</v>
      </c>
      <c r="N30" s="48" t="str">
        <f t="shared" si="2"/>
        <v>Rulling-12 mm Squire ( Medium)-[180 x 240]</v>
      </c>
      <c r="O30" s="4" t="s">
        <v>33</v>
      </c>
      <c r="Q30" t="s">
        <v>32</v>
      </c>
      <c r="R30" t="s">
        <v>32</v>
      </c>
      <c r="S30" t="s">
        <v>32</v>
      </c>
      <c r="T30" t="s">
        <v>32</v>
      </c>
      <c r="U30" t="s">
        <v>32</v>
      </c>
      <c r="V30" t="s">
        <v>32</v>
      </c>
      <c r="W30" t="s">
        <v>541</v>
      </c>
      <c r="X30" s="68" t="s">
        <v>577</v>
      </c>
      <c r="Y30" s="69" t="s">
        <v>578</v>
      </c>
      <c r="Z30" t="s">
        <v>32</v>
      </c>
      <c r="AA30" t="s">
        <v>32</v>
      </c>
      <c r="AB30" t="s">
        <v>35</v>
      </c>
      <c r="AC30" t="s">
        <v>35</v>
      </c>
      <c r="AD30" s="102" t="str">
        <f t="shared" si="3"/>
        <v>000218</v>
      </c>
    </row>
    <row r="31" spans="1:30" x14ac:dyDescent="0.25">
      <c r="A31" s="78">
        <f t="shared" si="1"/>
        <v>219</v>
      </c>
      <c r="B31" s="76" t="s">
        <v>1217</v>
      </c>
      <c r="C31" s="24" t="s">
        <v>1207</v>
      </c>
      <c r="D31" t="str">
        <f t="shared" si="0"/>
        <v>Rulling-18 mm Squire (Big)-[180 x 240]</v>
      </c>
      <c r="E31" t="str">
        <f>VLOOKUP(C31,Item!$AF$2:$EG$200,E$2,FALSE)</f>
        <v>*11103</v>
      </c>
      <c r="F31" t="str">
        <f>VLOOKUP(D31,Item!$AF$2:$EG$200,F$2,FALSE)</f>
        <v>*06016</v>
      </c>
      <c r="G31" s="66">
        <v>0</v>
      </c>
      <c r="H31">
        <v>0</v>
      </c>
      <c r="I31">
        <v>1219</v>
      </c>
      <c r="K31" s="86" t="s">
        <v>956</v>
      </c>
      <c r="L31" s="6" t="s">
        <v>522</v>
      </c>
      <c r="N31" s="48" t="str">
        <f t="shared" si="2"/>
        <v>Rulling-18 mm Squire (Big)-[180 x 240]</v>
      </c>
      <c r="O31" s="4" t="s">
        <v>33</v>
      </c>
      <c r="Q31" t="s">
        <v>32</v>
      </c>
      <c r="R31" t="s">
        <v>32</v>
      </c>
      <c r="S31" t="s">
        <v>32</v>
      </c>
      <c r="T31" t="s">
        <v>32</v>
      </c>
      <c r="U31" t="s">
        <v>32</v>
      </c>
      <c r="V31" t="s">
        <v>32</v>
      </c>
      <c r="W31" t="s">
        <v>541</v>
      </c>
      <c r="X31" s="68" t="s">
        <v>577</v>
      </c>
      <c r="Y31" s="69" t="s">
        <v>578</v>
      </c>
      <c r="Z31" t="s">
        <v>32</v>
      </c>
      <c r="AA31" t="s">
        <v>32</v>
      </c>
      <c r="AB31" t="s">
        <v>35</v>
      </c>
      <c r="AC31" t="s">
        <v>35</v>
      </c>
      <c r="AD31" s="102" t="str">
        <f t="shared" si="3"/>
        <v>000219</v>
      </c>
    </row>
    <row r="32" spans="1:30" x14ac:dyDescent="0.25">
      <c r="A32" s="78">
        <f t="shared" si="1"/>
        <v>220</v>
      </c>
      <c r="B32" s="76" t="s">
        <v>1218</v>
      </c>
      <c r="C32" s="24" t="s">
        <v>1208</v>
      </c>
      <c r="D32" t="str">
        <f t="shared" si="0"/>
        <v>Rulling-3 In 1-[180 x 240]</v>
      </c>
      <c r="E32" t="str">
        <f>VLOOKUP(C32,Item!$AF$2:$EG$200,E$2,FALSE)</f>
        <v>*11103</v>
      </c>
      <c r="F32" t="str">
        <f>VLOOKUP(D32,Item!$AF$2:$EG$200,F$2,FALSE)</f>
        <v>*06016</v>
      </c>
      <c r="G32" s="66">
        <v>0</v>
      </c>
      <c r="H32">
        <v>0</v>
      </c>
      <c r="I32">
        <v>1220</v>
      </c>
      <c r="K32" s="86" t="s">
        <v>956</v>
      </c>
      <c r="L32" s="6" t="s">
        <v>522</v>
      </c>
      <c r="N32" s="48" t="str">
        <f t="shared" si="2"/>
        <v>Rulling-3 In 1-[180 x 240]</v>
      </c>
      <c r="O32" s="4" t="s">
        <v>33</v>
      </c>
      <c r="Q32" t="s">
        <v>32</v>
      </c>
      <c r="R32" t="s">
        <v>32</v>
      </c>
      <c r="S32" t="s">
        <v>32</v>
      </c>
      <c r="T32" t="s">
        <v>32</v>
      </c>
      <c r="U32" t="s">
        <v>32</v>
      </c>
      <c r="V32" t="s">
        <v>32</v>
      </c>
      <c r="W32" t="s">
        <v>541</v>
      </c>
      <c r="X32" s="68" t="s">
        <v>577</v>
      </c>
      <c r="Y32" s="69" t="s">
        <v>578</v>
      </c>
      <c r="Z32" t="s">
        <v>32</v>
      </c>
      <c r="AA32" t="s">
        <v>32</v>
      </c>
      <c r="AB32" t="s">
        <v>35</v>
      </c>
      <c r="AC32" t="s">
        <v>35</v>
      </c>
      <c r="AD32" s="102" t="str">
        <f t="shared" si="3"/>
        <v>000220</v>
      </c>
    </row>
    <row r="33" spans="1:30" x14ac:dyDescent="0.25">
      <c r="A33" s="78">
        <f t="shared" ref="A33:A38" si="4">VALUE(B33)</f>
        <v>221</v>
      </c>
      <c r="B33" s="76" t="s">
        <v>1219</v>
      </c>
      <c r="C33" s="24" t="s">
        <v>1209</v>
      </c>
      <c r="D33" t="str">
        <f t="shared" si="0"/>
        <v>Rulling-Five Line English-[180 x 240]</v>
      </c>
      <c r="E33" t="str">
        <f>VLOOKUP(C33,Item!$AF$2:$EG$200,E$2,FALSE)</f>
        <v>*11103</v>
      </c>
      <c r="F33" t="str">
        <f>VLOOKUP(D33,Item!$AF$2:$EG$200,F$2,FALSE)</f>
        <v>*06016</v>
      </c>
      <c r="G33" s="66">
        <v>0</v>
      </c>
      <c r="H33">
        <v>0</v>
      </c>
      <c r="I33">
        <v>1221</v>
      </c>
      <c r="K33" s="86" t="s">
        <v>956</v>
      </c>
      <c r="L33" s="6" t="s">
        <v>522</v>
      </c>
      <c r="N33" s="48" t="str">
        <f t="shared" ref="N33:N38" si="5">C33</f>
        <v>Rulling-Five Line English-[180 x 240]</v>
      </c>
      <c r="O33" s="4" t="s">
        <v>33</v>
      </c>
      <c r="Q33" t="s">
        <v>32</v>
      </c>
      <c r="R33" t="s">
        <v>32</v>
      </c>
      <c r="S33" t="s">
        <v>32</v>
      </c>
      <c r="T33" t="s">
        <v>32</v>
      </c>
      <c r="U33" t="s">
        <v>32</v>
      </c>
      <c r="V33" t="s">
        <v>32</v>
      </c>
      <c r="W33" t="s">
        <v>541</v>
      </c>
      <c r="X33" s="68" t="s">
        <v>577</v>
      </c>
      <c r="Y33" s="69" t="s">
        <v>578</v>
      </c>
      <c r="Z33" t="s">
        <v>32</v>
      </c>
      <c r="AA33" t="s">
        <v>32</v>
      </c>
      <c r="AB33" t="s">
        <v>35</v>
      </c>
      <c r="AC33" t="s">
        <v>35</v>
      </c>
      <c r="AD33" s="102" t="str">
        <f t="shared" ref="AD33:AD38" si="6">B33</f>
        <v>000221</v>
      </c>
    </row>
    <row r="34" spans="1:30" x14ac:dyDescent="0.25">
      <c r="A34" s="78">
        <f t="shared" si="4"/>
        <v>222</v>
      </c>
      <c r="B34" s="76" t="s">
        <v>1220</v>
      </c>
      <c r="C34" s="24" t="s">
        <v>1210</v>
      </c>
      <c r="D34" t="str">
        <f t="shared" si="0"/>
        <v>Rulling-Single line-[220 x 280]</v>
      </c>
      <c r="E34" t="str">
        <f>VLOOKUP(C34,Item!$AF$2:$EG$200,E$2,FALSE)</f>
        <v>*11109</v>
      </c>
      <c r="F34" t="str">
        <f>VLOOKUP(D34,Item!$AF$2:$EG$200,F$2,FALSE)</f>
        <v>*06025</v>
      </c>
      <c r="G34" s="66">
        <v>0</v>
      </c>
      <c r="H34">
        <v>0</v>
      </c>
      <c r="I34">
        <v>1222</v>
      </c>
      <c r="K34" s="86" t="s">
        <v>956</v>
      </c>
      <c r="L34" s="6" t="s">
        <v>522</v>
      </c>
      <c r="N34" s="48" t="str">
        <f t="shared" si="5"/>
        <v>Rulling-Single line-[220 x 280]</v>
      </c>
      <c r="O34" s="4" t="s">
        <v>33</v>
      </c>
      <c r="Q34" t="s">
        <v>32</v>
      </c>
      <c r="R34" t="s">
        <v>32</v>
      </c>
      <c r="S34" t="s">
        <v>32</v>
      </c>
      <c r="T34" t="s">
        <v>32</v>
      </c>
      <c r="U34" t="s">
        <v>32</v>
      </c>
      <c r="V34" t="s">
        <v>32</v>
      </c>
      <c r="W34" t="s">
        <v>541</v>
      </c>
      <c r="X34" s="68" t="s">
        <v>577</v>
      </c>
      <c r="Y34" s="69" t="s">
        <v>578</v>
      </c>
      <c r="Z34" t="s">
        <v>32</v>
      </c>
      <c r="AA34" t="s">
        <v>32</v>
      </c>
      <c r="AB34" t="s">
        <v>35</v>
      </c>
      <c r="AC34" t="s">
        <v>35</v>
      </c>
      <c r="AD34" s="102" t="str">
        <f t="shared" si="6"/>
        <v>000222</v>
      </c>
    </row>
    <row r="35" spans="1:30" x14ac:dyDescent="0.25">
      <c r="A35" s="78">
        <f t="shared" si="4"/>
        <v>223</v>
      </c>
      <c r="B35" s="76" t="s">
        <v>1221</v>
      </c>
      <c r="C35" s="24" t="s">
        <v>1211</v>
      </c>
      <c r="D35" t="str">
        <f t="shared" si="0"/>
        <v>Rulling-Hindi /Geometry-[210 x 285]</v>
      </c>
      <c r="E35" t="str">
        <f>VLOOKUP(C35,Item!$AF$2:$EG$200,E$2,FALSE)</f>
        <v>*11106</v>
      </c>
      <c r="F35" t="str">
        <f>VLOOKUP(D35,Item!$AF$2:$EG$200,F$2,FALSE)</f>
        <v>*06016</v>
      </c>
      <c r="G35" s="66">
        <v>0</v>
      </c>
      <c r="H35">
        <v>0</v>
      </c>
      <c r="I35">
        <v>1223</v>
      </c>
      <c r="K35" s="86" t="s">
        <v>956</v>
      </c>
      <c r="L35" s="6" t="s">
        <v>522</v>
      </c>
      <c r="N35" s="48" t="str">
        <f t="shared" si="5"/>
        <v>Rulling-Hindi /Geometry-[210 x 285]</v>
      </c>
      <c r="O35" s="4" t="s">
        <v>33</v>
      </c>
      <c r="Q35" t="s">
        <v>32</v>
      </c>
      <c r="R35" t="s">
        <v>32</v>
      </c>
      <c r="S35" t="s">
        <v>32</v>
      </c>
      <c r="T35" t="s">
        <v>32</v>
      </c>
      <c r="U35" t="s">
        <v>32</v>
      </c>
      <c r="V35" t="s">
        <v>32</v>
      </c>
      <c r="W35" t="s">
        <v>541</v>
      </c>
      <c r="X35" s="68" t="s">
        <v>577</v>
      </c>
      <c r="Y35" s="69" t="s">
        <v>578</v>
      </c>
      <c r="Z35" t="s">
        <v>32</v>
      </c>
      <c r="AA35" t="s">
        <v>32</v>
      </c>
      <c r="AB35" t="s">
        <v>35</v>
      </c>
      <c r="AC35" t="s">
        <v>35</v>
      </c>
      <c r="AD35" s="102" t="str">
        <f t="shared" si="6"/>
        <v>000223</v>
      </c>
    </row>
    <row r="36" spans="1:30" x14ac:dyDescent="0.25">
      <c r="A36" s="78">
        <f t="shared" si="4"/>
        <v>224</v>
      </c>
      <c r="B36" s="76" t="s">
        <v>1222</v>
      </c>
      <c r="C36" s="24" t="s">
        <v>1212</v>
      </c>
      <c r="D36" t="str">
        <f t="shared" si="0"/>
        <v>Rulling-12 mm Squire ( Medium)-[165 x 210]</v>
      </c>
      <c r="E36" t="str">
        <f>VLOOKUP(C36,Item!$AF$2:$EG$200,E$2,FALSE)</f>
        <v>*11100</v>
      </c>
      <c r="F36" t="str">
        <f>VLOOKUP(D36,Item!$AF$2:$EG$200,F$2,FALSE)</f>
        <v>*06016</v>
      </c>
      <c r="G36" s="66">
        <v>0</v>
      </c>
      <c r="H36">
        <v>0</v>
      </c>
      <c r="I36">
        <v>1224</v>
      </c>
      <c r="K36" s="86" t="s">
        <v>956</v>
      </c>
      <c r="L36" s="6" t="s">
        <v>522</v>
      </c>
      <c r="N36" s="48" t="str">
        <f t="shared" si="5"/>
        <v>Rulling-12 mm Squire ( Medium)-[165 x 210]</v>
      </c>
      <c r="O36" s="4" t="s">
        <v>33</v>
      </c>
      <c r="Q36" t="s">
        <v>32</v>
      </c>
      <c r="R36" t="s">
        <v>32</v>
      </c>
      <c r="S36" t="s">
        <v>32</v>
      </c>
      <c r="T36" t="s">
        <v>32</v>
      </c>
      <c r="U36" t="s">
        <v>32</v>
      </c>
      <c r="V36" t="s">
        <v>32</v>
      </c>
      <c r="W36" t="s">
        <v>541</v>
      </c>
      <c r="X36" s="68" t="s">
        <v>577</v>
      </c>
      <c r="Y36" s="69" t="s">
        <v>578</v>
      </c>
      <c r="Z36" t="s">
        <v>32</v>
      </c>
      <c r="AA36" t="s">
        <v>32</v>
      </c>
      <c r="AB36" t="s">
        <v>35</v>
      </c>
      <c r="AC36" t="s">
        <v>35</v>
      </c>
      <c r="AD36" s="102" t="str">
        <f t="shared" si="6"/>
        <v>000224</v>
      </c>
    </row>
    <row r="37" spans="1:30" x14ac:dyDescent="0.25">
      <c r="A37" s="78">
        <f t="shared" si="4"/>
        <v>225</v>
      </c>
      <c r="B37" s="76" t="s">
        <v>1223</v>
      </c>
      <c r="C37" s="24" t="s">
        <v>1213</v>
      </c>
      <c r="D37" t="str">
        <f t="shared" si="0"/>
        <v>Rulling-12 mm Squire ( Medium)-[170 x 220]</v>
      </c>
      <c r="E37" t="str">
        <f>VLOOKUP(C37,Item!$AF$2:$EG$200,E$2,FALSE)</f>
        <v>*11102</v>
      </c>
      <c r="F37" t="str">
        <f>VLOOKUP(D37,Item!$AF$2:$EG$200,F$2,FALSE)</f>
        <v>*06016</v>
      </c>
      <c r="G37" s="66">
        <v>0</v>
      </c>
      <c r="H37">
        <v>0</v>
      </c>
      <c r="I37">
        <v>1225</v>
      </c>
      <c r="K37" s="86" t="s">
        <v>956</v>
      </c>
      <c r="L37" s="6" t="s">
        <v>522</v>
      </c>
      <c r="N37" s="48" t="str">
        <f t="shared" si="5"/>
        <v>Rulling-12 mm Squire ( Medium)-[170 x 220]</v>
      </c>
      <c r="O37" s="4" t="s">
        <v>33</v>
      </c>
      <c r="Q37" t="s">
        <v>32</v>
      </c>
      <c r="R37" t="s">
        <v>32</v>
      </c>
      <c r="S37" t="s">
        <v>32</v>
      </c>
      <c r="T37" t="s">
        <v>32</v>
      </c>
      <c r="U37" t="s">
        <v>32</v>
      </c>
      <c r="V37" t="s">
        <v>32</v>
      </c>
      <c r="W37" t="s">
        <v>541</v>
      </c>
      <c r="X37" s="68" t="s">
        <v>577</v>
      </c>
      <c r="Y37" s="69" t="s">
        <v>578</v>
      </c>
      <c r="Z37" t="s">
        <v>32</v>
      </c>
      <c r="AA37" t="s">
        <v>32</v>
      </c>
      <c r="AB37" t="s">
        <v>35</v>
      </c>
      <c r="AC37" t="s">
        <v>35</v>
      </c>
      <c r="AD37" s="102" t="str">
        <f t="shared" si="6"/>
        <v>000225</v>
      </c>
    </row>
    <row r="38" spans="1:30" x14ac:dyDescent="0.25">
      <c r="A38" s="78">
        <f t="shared" si="4"/>
        <v>226</v>
      </c>
      <c r="B38" s="76" t="s">
        <v>1224</v>
      </c>
      <c r="C38" s="24" t="s">
        <v>1214</v>
      </c>
      <c r="D38" t="str">
        <f t="shared" si="0"/>
        <v>Rulling-3 In 1-[170 x 220]</v>
      </c>
      <c r="E38" t="str">
        <f>VLOOKUP(C38,Item!$AF$2:$EG$200,E$2,FALSE)</f>
        <v>*11102</v>
      </c>
      <c r="F38" t="str">
        <f>VLOOKUP(D38,Item!$AF$2:$EG$200,F$2,FALSE)</f>
        <v>*06016</v>
      </c>
      <c r="G38" s="66">
        <v>0</v>
      </c>
      <c r="H38">
        <v>0</v>
      </c>
      <c r="I38">
        <v>1226</v>
      </c>
      <c r="K38" s="86" t="s">
        <v>956</v>
      </c>
      <c r="L38" s="6" t="s">
        <v>522</v>
      </c>
      <c r="N38" s="48" t="str">
        <f t="shared" si="5"/>
        <v>Rulling-3 In 1-[170 x 220]</v>
      </c>
      <c r="O38" s="4" t="s">
        <v>33</v>
      </c>
      <c r="Q38" t="s">
        <v>32</v>
      </c>
      <c r="R38" t="s">
        <v>32</v>
      </c>
      <c r="S38" t="s">
        <v>32</v>
      </c>
      <c r="T38" t="s">
        <v>32</v>
      </c>
      <c r="U38" t="s">
        <v>32</v>
      </c>
      <c r="V38" t="s">
        <v>32</v>
      </c>
      <c r="W38" t="s">
        <v>541</v>
      </c>
      <c r="X38" s="68" t="s">
        <v>577</v>
      </c>
      <c r="Y38" s="69" t="s">
        <v>578</v>
      </c>
      <c r="Z38" t="s">
        <v>32</v>
      </c>
      <c r="AA38" t="s">
        <v>32</v>
      </c>
      <c r="AB38" t="s">
        <v>35</v>
      </c>
      <c r="AC38" t="s">
        <v>35</v>
      </c>
      <c r="AD38" s="102" t="str">
        <f t="shared" si="6"/>
        <v>000226</v>
      </c>
    </row>
    <row r="39" spans="1:30" x14ac:dyDescent="0.25">
      <c r="C39" s="24" t="s">
        <v>521</v>
      </c>
      <c r="G39" s="66"/>
      <c r="K39" s="86"/>
      <c r="L39" s="6"/>
      <c r="N39" s="48"/>
      <c r="O39" s="4"/>
      <c r="X39" s="68"/>
      <c r="Y39" s="69"/>
      <c r="AD39" s="102"/>
    </row>
  </sheetData>
  <autoFilter ref="A1:AD1" xr:uid="{7E8FA55A-55F1-4630-8328-7A98EAF51043}"/>
  <phoneticPr fontId="1" type="noConversion"/>
  <conditionalFormatting sqref="B3:B38">
    <cfRule type="duplicateValues" dxfId="27" priority="1"/>
  </conditionalFormatting>
  <conditionalFormatting sqref="N1">
    <cfRule type="duplicateValues" dxfId="26" priority="6"/>
  </conditionalFormatting>
  <conditionalFormatting sqref="AD3:AD39">
    <cfRule type="duplicateValues" dxfId="25" priority="2"/>
  </conditionalFormatting>
  <dataValidations count="2">
    <dataValidation type="list" allowBlank="1" showInputMessage="1" showErrorMessage="1" sqref="W1 W3:W39" xr:uid="{ED5D384C-4F10-4835-9F52-82A171621B9F}">
      <formula1>"F,R"</formula1>
    </dataValidation>
    <dataValidation type="textLength" allowBlank="1" showInputMessage="1" showErrorMessage="1" sqref="Q1:V1 C1:D1 O1 K1:M1 L4:L39 Q3:V39 L3:O3 N4:O39" xr:uid="{7EC3F258-8F90-4EF8-A3DF-EC6071849A2A}">
      <formula1>1</formula1>
      <formula2>40</formula2>
    </dataValidation>
  </dataValidations>
  <pageMargins left="0.7" right="0.7" top="0.75" bottom="0.75" header="0.3" footer="0.3"/>
  <pageSetup paperSize="9" orientation="portrait" horizontalDpi="30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B2602-2BEA-46A2-92E0-5A0F74ADAC28}">
  <dimension ref="A1:AD34"/>
  <sheetViews>
    <sheetView workbookViewId="0">
      <selection activeCell="C11" sqref="C11"/>
    </sheetView>
  </sheetViews>
  <sheetFormatPr defaultRowHeight="15" x14ac:dyDescent="0.25"/>
  <cols>
    <col min="2" max="2" width="7.85546875" bestFit="1" customWidth="1"/>
    <col min="3" max="3" width="19.28515625" bestFit="1" customWidth="1"/>
    <col min="4" max="4" width="35.140625" bestFit="1" customWidth="1"/>
    <col min="5" max="5" width="16.140625" bestFit="1" customWidth="1"/>
    <col min="6" max="6" width="14.28515625" bestFit="1" customWidth="1"/>
    <col min="7" max="7" width="7.7109375" bestFit="1" customWidth="1"/>
    <col min="8" max="8" width="9.7109375" bestFit="1" customWidth="1"/>
    <col min="9" max="9" width="12" bestFit="1" customWidth="1"/>
    <col min="10" max="10" width="7.42578125" bestFit="1" customWidth="1"/>
    <col min="11" max="11" width="8.7109375" bestFit="1" customWidth="1"/>
    <col min="12" max="12" width="11.5703125" bestFit="1" customWidth="1"/>
    <col min="13" max="13" width="10.85546875" bestFit="1" customWidth="1"/>
    <col min="14" max="14" width="35.28515625" bestFit="1" customWidth="1"/>
    <col min="15" max="15" width="17" bestFit="1" customWidth="1"/>
    <col min="16" max="16" width="8.5703125" bestFit="1" customWidth="1"/>
    <col min="17" max="17" width="13.85546875" bestFit="1" customWidth="1"/>
    <col min="18" max="18" width="13.42578125" bestFit="1" customWidth="1"/>
    <col min="19" max="19" width="15.85546875" bestFit="1" customWidth="1"/>
    <col min="20" max="20" width="12.140625" bestFit="1" customWidth="1"/>
    <col min="21" max="21" width="14" bestFit="1" customWidth="1"/>
    <col min="22" max="22" width="14.85546875" bestFit="1" customWidth="1"/>
    <col min="23" max="23" width="7.5703125" bestFit="1" customWidth="1"/>
    <col min="24" max="24" width="12.42578125" bestFit="1" customWidth="1"/>
    <col min="25" max="25" width="12.85546875" bestFit="1" customWidth="1"/>
    <col min="26" max="26" width="13.5703125" bestFit="1" customWidth="1"/>
    <col min="27" max="27" width="14" bestFit="1" customWidth="1"/>
    <col min="28" max="28" width="14.7109375" bestFit="1" customWidth="1"/>
    <col min="29" max="29" width="12.85546875" bestFit="1" customWidth="1"/>
    <col min="30" max="30" width="10.5703125" bestFit="1" customWidth="1"/>
  </cols>
  <sheetData>
    <row r="1" spans="1:30" x14ac:dyDescent="0.25">
      <c r="B1" s="11" t="s">
        <v>0</v>
      </c>
      <c r="C1" s="7" t="s">
        <v>1</v>
      </c>
      <c r="D1" s="7" t="s">
        <v>2</v>
      </c>
      <c r="E1" s="7" t="s">
        <v>3</v>
      </c>
      <c r="F1" s="7" t="s">
        <v>4</v>
      </c>
      <c r="G1" s="67" t="s">
        <v>5</v>
      </c>
      <c r="H1" s="7" t="s">
        <v>6</v>
      </c>
      <c r="I1" s="7" t="s">
        <v>7</v>
      </c>
      <c r="J1" s="7" t="s">
        <v>8</v>
      </c>
      <c r="K1" s="7" t="s">
        <v>9</v>
      </c>
      <c r="L1" s="7" t="s">
        <v>10</v>
      </c>
      <c r="M1" s="7" t="s">
        <v>11</v>
      </c>
      <c r="N1" s="3" t="s">
        <v>12</v>
      </c>
      <c r="O1" s="3" t="s">
        <v>13</v>
      </c>
      <c r="P1" s="7" t="s">
        <v>14</v>
      </c>
      <c r="Q1" t="s">
        <v>15</v>
      </c>
      <c r="R1" t="s">
        <v>16</v>
      </c>
      <c r="S1" t="s">
        <v>17</v>
      </c>
      <c r="T1" t="s">
        <v>18</v>
      </c>
      <c r="U1" t="s">
        <v>19</v>
      </c>
      <c r="V1" t="s">
        <v>20</v>
      </c>
      <c r="W1" s="2" t="s">
        <v>21</v>
      </c>
      <c r="X1" t="s">
        <v>22</v>
      </c>
      <c r="Y1" t="s">
        <v>23</v>
      </c>
      <c r="Z1" t="s">
        <v>24</v>
      </c>
      <c r="AA1" t="s">
        <v>25</v>
      </c>
      <c r="AB1" t="s">
        <v>26</v>
      </c>
      <c r="AC1" t="s">
        <v>27</v>
      </c>
      <c r="AD1" t="s">
        <v>939</v>
      </c>
    </row>
    <row r="2" spans="1:30" ht="15.75" x14ac:dyDescent="0.25">
      <c r="A2" s="103">
        <f>MAX(A3:A481)</f>
        <v>239</v>
      </c>
      <c r="B2" s="103">
        <f>UFG_Rulling!$A$2</f>
        <v>226</v>
      </c>
      <c r="C2" s="30" t="s">
        <v>1119</v>
      </c>
      <c r="E2">
        <v>65</v>
      </c>
      <c r="F2">
        <v>66</v>
      </c>
    </row>
    <row r="3" spans="1:30" x14ac:dyDescent="0.25">
      <c r="A3" s="78">
        <f>VALUE(B3)</f>
        <v>227</v>
      </c>
      <c r="B3" s="76" t="s">
        <v>1360</v>
      </c>
      <c r="C3" t="s">
        <v>1253</v>
      </c>
      <c r="D3" t="str">
        <f t="shared" ref="D3:D13" si="0">IF(C3&lt;&gt;"",C3,"")</f>
        <v>Practical -[265 X 215]</v>
      </c>
      <c r="E3" t="str">
        <f>IF(C3&lt;&gt;"",VLOOKUP(C3,Item!$AL$2:$CY$200,E$2,FALSE),"")</f>
        <v>*11111</v>
      </c>
      <c r="F3" t="str">
        <f>IF(C3&lt;&gt;"",VLOOKUP(C3,Item!$AL$2:$CY$200,F$2,FALSE),"")</f>
        <v>*06016</v>
      </c>
      <c r="G3" s="66">
        <v>0</v>
      </c>
      <c r="H3">
        <v>0</v>
      </c>
      <c r="I3">
        <v>1227</v>
      </c>
      <c r="K3" s="5" t="s">
        <v>590</v>
      </c>
      <c r="L3" s="6" t="s">
        <v>522</v>
      </c>
      <c r="N3" s="48" t="str">
        <f>C3</f>
        <v>Practical -[265 X 215]</v>
      </c>
      <c r="O3" s="4" t="s">
        <v>33</v>
      </c>
      <c r="Q3" t="s">
        <v>32</v>
      </c>
      <c r="R3" t="s">
        <v>32</v>
      </c>
      <c r="S3" t="s">
        <v>32</v>
      </c>
      <c r="T3" t="s">
        <v>32</v>
      </c>
      <c r="U3" t="s">
        <v>32</v>
      </c>
      <c r="V3" t="s">
        <v>32</v>
      </c>
      <c r="W3" t="s">
        <v>541</v>
      </c>
      <c r="X3" s="68" t="s">
        <v>577</v>
      </c>
      <c r="Y3" s="69" t="s">
        <v>578</v>
      </c>
      <c r="Z3" t="s">
        <v>32</v>
      </c>
      <c r="AA3" t="s">
        <v>32</v>
      </c>
      <c r="AB3" t="s">
        <v>35</v>
      </c>
      <c r="AC3" t="s">
        <v>35</v>
      </c>
      <c r="AD3" s="77" t="str">
        <f t="shared" ref="AD3:AD15" si="1">B3</f>
        <v>000227</v>
      </c>
    </row>
    <row r="4" spans="1:30" x14ac:dyDescent="0.25">
      <c r="A4" s="78">
        <f t="shared" ref="A4:A15" si="2">VALUE(B4)</f>
        <v>228</v>
      </c>
      <c r="B4" s="76" t="s">
        <v>1361</v>
      </c>
      <c r="C4" t="s">
        <v>970</v>
      </c>
      <c r="D4" t="str">
        <f t="shared" si="0"/>
        <v>Index-[235 x 185]</v>
      </c>
      <c r="E4" t="str">
        <f>IF(C4&lt;&gt;"",VLOOKUP(C4,Item!$AL$2:$CY$200,E$2,FALSE),"")</f>
        <v>*11110</v>
      </c>
      <c r="F4" t="str">
        <f>IF(C4&lt;&gt;"",VLOOKUP(C4,Item!$AL$2:$CY$200,F$2,FALSE),"")</f>
        <v>*06016</v>
      </c>
      <c r="G4" s="66">
        <v>0</v>
      </c>
      <c r="H4">
        <v>0</v>
      </c>
      <c r="I4">
        <v>1228</v>
      </c>
      <c r="K4" s="5" t="s">
        <v>590</v>
      </c>
      <c r="L4" s="6" t="s">
        <v>522</v>
      </c>
      <c r="N4" s="48" t="str">
        <f t="shared" ref="N4:N15" si="3">C4</f>
        <v>Index-[235 x 185]</v>
      </c>
      <c r="O4" s="4" t="s">
        <v>33</v>
      </c>
      <c r="Q4" t="s">
        <v>32</v>
      </c>
      <c r="R4" t="s">
        <v>32</v>
      </c>
      <c r="S4" t="s">
        <v>32</v>
      </c>
      <c r="T4" t="s">
        <v>32</v>
      </c>
      <c r="U4" t="s">
        <v>32</v>
      </c>
      <c r="V4" t="s">
        <v>32</v>
      </c>
      <c r="W4" t="s">
        <v>541</v>
      </c>
      <c r="X4" s="68" t="s">
        <v>577</v>
      </c>
      <c r="Y4" s="69" t="s">
        <v>578</v>
      </c>
      <c r="Z4" t="s">
        <v>32</v>
      </c>
      <c r="AA4" t="s">
        <v>32</v>
      </c>
      <c r="AB4" t="s">
        <v>35</v>
      </c>
      <c r="AC4" t="s">
        <v>35</v>
      </c>
      <c r="AD4" s="77" t="str">
        <f t="shared" si="1"/>
        <v>000228</v>
      </c>
    </row>
    <row r="5" spans="1:30" x14ac:dyDescent="0.25">
      <c r="A5" s="78">
        <f t="shared" si="2"/>
        <v>229</v>
      </c>
      <c r="B5" s="76" t="s">
        <v>1362</v>
      </c>
      <c r="C5" t="s">
        <v>969</v>
      </c>
      <c r="D5" t="str">
        <f t="shared" si="0"/>
        <v>Index-[220 x 280]</v>
      </c>
      <c r="E5" t="str">
        <f>IF(C5&lt;&gt;"",VLOOKUP(C5,Item!$AL$2:$CY$200,E$2,FALSE),"")</f>
        <v>*11109</v>
      </c>
      <c r="F5" t="str">
        <f>IF(C5&lt;&gt;"",VLOOKUP(C5,Item!$AL$2:$CY$200,F$2,FALSE),"")</f>
        <v>*06025</v>
      </c>
      <c r="G5" s="66">
        <v>0</v>
      </c>
      <c r="H5">
        <v>0</v>
      </c>
      <c r="I5">
        <v>1229</v>
      </c>
      <c r="K5" s="5" t="s">
        <v>590</v>
      </c>
      <c r="L5" s="6" t="s">
        <v>522</v>
      </c>
      <c r="N5" s="48" t="str">
        <f t="shared" si="3"/>
        <v>Index-[220 x 280]</v>
      </c>
      <c r="O5" s="4" t="s">
        <v>33</v>
      </c>
      <c r="Q5" t="s">
        <v>32</v>
      </c>
      <c r="R5" t="s">
        <v>32</v>
      </c>
      <c r="S5" t="s">
        <v>32</v>
      </c>
      <c r="T5" t="s">
        <v>32</v>
      </c>
      <c r="U5" t="s">
        <v>32</v>
      </c>
      <c r="V5" t="s">
        <v>32</v>
      </c>
      <c r="W5" t="s">
        <v>541</v>
      </c>
      <c r="X5" s="68" t="s">
        <v>577</v>
      </c>
      <c r="Y5" s="69" t="s">
        <v>578</v>
      </c>
      <c r="Z5" t="s">
        <v>32</v>
      </c>
      <c r="AA5" t="s">
        <v>32</v>
      </c>
      <c r="AB5" t="s">
        <v>35</v>
      </c>
      <c r="AC5" t="s">
        <v>35</v>
      </c>
      <c r="AD5" s="77" t="str">
        <f t="shared" si="1"/>
        <v>000229</v>
      </c>
    </row>
    <row r="6" spans="1:30" x14ac:dyDescent="0.25">
      <c r="A6" s="78">
        <f t="shared" si="2"/>
        <v>230</v>
      </c>
      <c r="B6" s="76" t="s">
        <v>1363</v>
      </c>
      <c r="C6" t="s">
        <v>968</v>
      </c>
      <c r="D6" t="str">
        <f t="shared" si="0"/>
        <v>Index-[220 x 270]</v>
      </c>
      <c r="E6" t="str">
        <f>IF(C6&lt;&gt;"",VLOOKUP(C6,Item!$AL$2:$CY$200,E$2,FALSE),"")</f>
        <v>*11108</v>
      </c>
      <c r="F6" t="str">
        <f>IF(C6&lt;&gt;"",VLOOKUP(C6,Item!$AL$2:$CY$200,F$2,FALSE),"")</f>
        <v>*06016</v>
      </c>
      <c r="G6" s="66">
        <v>0</v>
      </c>
      <c r="H6">
        <v>0</v>
      </c>
      <c r="I6">
        <v>1230</v>
      </c>
      <c r="K6" s="5" t="s">
        <v>590</v>
      </c>
      <c r="L6" s="6" t="s">
        <v>522</v>
      </c>
      <c r="N6" s="48" t="str">
        <f t="shared" si="3"/>
        <v>Index-[220 x 270]</v>
      </c>
      <c r="O6" s="4" t="s">
        <v>33</v>
      </c>
      <c r="Q6" t="s">
        <v>32</v>
      </c>
      <c r="R6" t="s">
        <v>32</v>
      </c>
      <c r="S6" t="s">
        <v>32</v>
      </c>
      <c r="T6" t="s">
        <v>32</v>
      </c>
      <c r="U6" t="s">
        <v>32</v>
      </c>
      <c r="V6" t="s">
        <v>32</v>
      </c>
      <c r="W6" t="s">
        <v>541</v>
      </c>
      <c r="X6" s="68" t="s">
        <v>577</v>
      </c>
      <c r="Y6" s="69" t="s">
        <v>578</v>
      </c>
      <c r="Z6" t="s">
        <v>32</v>
      </c>
      <c r="AA6" t="s">
        <v>32</v>
      </c>
      <c r="AB6" t="s">
        <v>35</v>
      </c>
      <c r="AC6" t="s">
        <v>35</v>
      </c>
      <c r="AD6" s="77" t="str">
        <f t="shared" si="1"/>
        <v>000230</v>
      </c>
    </row>
    <row r="7" spans="1:30" x14ac:dyDescent="0.25">
      <c r="A7" s="78">
        <f t="shared" si="2"/>
        <v>231</v>
      </c>
      <c r="B7" s="76" t="s">
        <v>1364</v>
      </c>
      <c r="C7" t="s">
        <v>967</v>
      </c>
      <c r="D7" t="str">
        <f t="shared" si="0"/>
        <v>Index-[210 x 290]</v>
      </c>
      <c r="E7" t="str">
        <f>IF(C7&lt;&gt;"",VLOOKUP(C7,Item!$AL$2:$CY$200,E$2,FALSE),"")</f>
        <v>*11107</v>
      </c>
      <c r="F7" t="str">
        <f>IF(C7&lt;&gt;"",VLOOKUP(C7,Item!$AL$2:$CY$200,F$2,FALSE),"")</f>
        <v>*06016</v>
      </c>
      <c r="G7" s="66">
        <v>0</v>
      </c>
      <c r="H7">
        <v>0</v>
      </c>
      <c r="I7">
        <v>1231</v>
      </c>
      <c r="K7" s="5" t="s">
        <v>590</v>
      </c>
      <c r="L7" s="6" t="s">
        <v>522</v>
      </c>
      <c r="N7" s="48" t="str">
        <f t="shared" si="3"/>
        <v>Index-[210 x 290]</v>
      </c>
      <c r="O7" s="4" t="s">
        <v>33</v>
      </c>
      <c r="Q7" t="s">
        <v>32</v>
      </c>
      <c r="R7" t="s">
        <v>32</v>
      </c>
      <c r="S7" t="s">
        <v>32</v>
      </c>
      <c r="T7" t="s">
        <v>32</v>
      </c>
      <c r="U7" t="s">
        <v>32</v>
      </c>
      <c r="V7" t="s">
        <v>32</v>
      </c>
      <c r="W7" t="s">
        <v>541</v>
      </c>
      <c r="X7" s="68" t="s">
        <v>577</v>
      </c>
      <c r="Y7" s="69" t="s">
        <v>578</v>
      </c>
      <c r="Z7" t="s">
        <v>32</v>
      </c>
      <c r="AA7" t="s">
        <v>32</v>
      </c>
      <c r="AB7" t="s">
        <v>35</v>
      </c>
      <c r="AC7" t="s">
        <v>35</v>
      </c>
      <c r="AD7" s="77" t="str">
        <f t="shared" si="1"/>
        <v>000231</v>
      </c>
    </row>
    <row r="8" spans="1:30" x14ac:dyDescent="0.25">
      <c r="A8" s="78">
        <f t="shared" si="2"/>
        <v>232</v>
      </c>
      <c r="B8" s="76" t="s">
        <v>1365</v>
      </c>
      <c r="C8" t="s">
        <v>966</v>
      </c>
      <c r="D8" t="str">
        <f t="shared" si="0"/>
        <v>Index-[210 x 285]</v>
      </c>
      <c r="E8" t="str">
        <f>IF(C8&lt;&gt;"",VLOOKUP(C8,Item!$AL$2:$CY$200,E$2,FALSE),"")</f>
        <v>*11106</v>
      </c>
      <c r="F8" t="str">
        <f>IF(C8&lt;&gt;"",VLOOKUP(C8,Item!$AL$2:$CY$200,F$2,FALSE),"")</f>
        <v>*06016</v>
      </c>
      <c r="G8" s="66">
        <v>0</v>
      </c>
      <c r="H8">
        <v>0</v>
      </c>
      <c r="I8">
        <v>1232</v>
      </c>
      <c r="K8" s="5" t="s">
        <v>590</v>
      </c>
      <c r="L8" s="6" t="s">
        <v>522</v>
      </c>
      <c r="N8" s="48" t="str">
        <f t="shared" si="3"/>
        <v>Index-[210 x 285]</v>
      </c>
      <c r="O8" s="4" t="s">
        <v>33</v>
      </c>
      <c r="Q8" t="s">
        <v>32</v>
      </c>
      <c r="R8" t="s">
        <v>32</v>
      </c>
      <c r="S8" t="s">
        <v>32</v>
      </c>
      <c r="T8" t="s">
        <v>32</v>
      </c>
      <c r="U8" t="s">
        <v>32</v>
      </c>
      <c r="V8" t="s">
        <v>32</v>
      </c>
      <c r="W8" t="s">
        <v>541</v>
      </c>
      <c r="X8" s="68" t="s">
        <v>577</v>
      </c>
      <c r="Y8" s="69" t="s">
        <v>578</v>
      </c>
      <c r="Z8" t="s">
        <v>32</v>
      </c>
      <c r="AA8" t="s">
        <v>32</v>
      </c>
      <c r="AB8" t="s">
        <v>35</v>
      </c>
      <c r="AC8" t="s">
        <v>35</v>
      </c>
      <c r="AD8" s="77" t="str">
        <f t="shared" si="1"/>
        <v>000232</v>
      </c>
    </row>
    <row r="9" spans="1:30" x14ac:dyDescent="0.25">
      <c r="A9" s="78">
        <f t="shared" si="2"/>
        <v>233</v>
      </c>
      <c r="B9" s="76" t="s">
        <v>1366</v>
      </c>
      <c r="C9" t="s">
        <v>964</v>
      </c>
      <c r="D9" t="str">
        <f t="shared" si="0"/>
        <v>Index-[185 x 235]</v>
      </c>
      <c r="E9" t="str">
        <f>IF(C9&lt;&gt;"",VLOOKUP(C9,Item!$AL$2:$CY$200,E$2,FALSE),"")</f>
        <v>*11104</v>
      </c>
      <c r="F9" t="str">
        <f>IF(C9&lt;&gt;"",VLOOKUP(C9,Item!$AL$2:$CY$200,F$2,FALSE),"")</f>
        <v>*06016</v>
      </c>
      <c r="G9" s="66">
        <v>0</v>
      </c>
      <c r="H9">
        <v>0</v>
      </c>
      <c r="I9">
        <v>1233</v>
      </c>
      <c r="K9" s="5" t="s">
        <v>590</v>
      </c>
      <c r="L9" s="6" t="s">
        <v>522</v>
      </c>
      <c r="N9" s="48" t="str">
        <f t="shared" si="3"/>
        <v>Index-[185 x 235]</v>
      </c>
      <c r="O9" s="4" t="s">
        <v>33</v>
      </c>
      <c r="Q9" t="s">
        <v>32</v>
      </c>
      <c r="R9" t="s">
        <v>32</v>
      </c>
      <c r="S9" t="s">
        <v>32</v>
      </c>
      <c r="T9" t="s">
        <v>32</v>
      </c>
      <c r="U9" t="s">
        <v>32</v>
      </c>
      <c r="V9" t="s">
        <v>32</v>
      </c>
      <c r="W9" t="s">
        <v>541</v>
      </c>
      <c r="X9" s="68" t="s">
        <v>577</v>
      </c>
      <c r="Y9" s="69" t="s">
        <v>578</v>
      </c>
      <c r="Z9" t="s">
        <v>32</v>
      </c>
      <c r="AA9" t="s">
        <v>32</v>
      </c>
      <c r="AB9" t="s">
        <v>35</v>
      </c>
      <c r="AC9" t="s">
        <v>35</v>
      </c>
      <c r="AD9" s="77" t="str">
        <f t="shared" si="1"/>
        <v>000233</v>
      </c>
    </row>
    <row r="10" spans="1:30" x14ac:dyDescent="0.25">
      <c r="A10" s="78">
        <f t="shared" si="2"/>
        <v>234</v>
      </c>
      <c r="B10" s="76" t="s">
        <v>1367</v>
      </c>
      <c r="C10" t="s">
        <v>963</v>
      </c>
      <c r="D10" t="str">
        <f t="shared" si="0"/>
        <v>Index-[180 x 240]</v>
      </c>
      <c r="E10" t="str">
        <f>IF(C10&lt;&gt;"",VLOOKUP(C10,Item!$AL$2:$CY$200,E$2,FALSE),"")</f>
        <v>*11103</v>
      </c>
      <c r="F10" t="str">
        <f>IF(C10&lt;&gt;"",VLOOKUP(C10,Item!$AL$2:$CY$200,F$2,FALSE),"")</f>
        <v>*06016</v>
      </c>
      <c r="G10" s="66">
        <v>0</v>
      </c>
      <c r="H10">
        <v>0</v>
      </c>
      <c r="I10">
        <v>1234</v>
      </c>
      <c r="K10" s="5" t="s">
        <v>590</v>
      </c>
      <c r="L10" s="6" t="s">
        <v>522</v>
      </c>
      <c r="N10" s="48" t="str">
        <f t="shared" si="3"/>
        <v>Index-[180 x 240]</v>
      </c>
      <c r="O10" s="4" t="s">
        <v>33</v>
      </c>
      <c r="Q10" t="s">
        <v>32</v>
      </c>
      <c r="R10" t="s">
        <v>32</v>
      </c>
      <c r="S10" t="s">
        <v>32</v>
      </c>
      <c r="T10" t="s">
        <v>32</v>
      </c>
      <c r="U10" t="s">
        <v>32</v>
      </c>
      <c r="V10" t="s">
        <v>32</v>
      </c>
      <c r="W10" t="s">
        <v>541</v>
      </c>
      <c r="X10" s="68" t="s">
        <v>577</v>
      </c>
      <c r="Y10" s="69" t="s">
        <v>578</v>
      </c>
      <c r="Z10" t="s">
        <v>32</v>
      </c>
      <c r="AA10" t="s">
        <v>32</v>
      </c>
      <c r="AB10" t="s">
        <v>35</v>
      </c>
      <c r="AC10" t="s">
        <v>35</v>
      </c>
      <c r="AD10" s="77" t="str">
        <f t="shared" si="1"/>
        <v>000234</v>
      </c>
    </row>
    <row r="11" spans="1:30" x14ac:dyDescent="0.25">
      <c r="A11" s="78">
        <f t="shared" si="2"/>
        <v>235</v>
      </c>
      <c r="B11" s="76" t="s">
        <v>1368</v>
      </c>
      <c r="C11" t="s">
        <v>962</v>
      </c>
      <c r="D11" t="str">
        <f t="shared" si="0"/>
        <v>Index-[170 x 220]</v>
      </c>
      <c r="E11" t="str">
        <f>IF(C11&lt;&gt;"",VLOOKUP(C11,Item!$AL$2:$CY$200,E$2,FALSE),"")</f>
        <v>*11102</v>
      </c>
      <c r="F11" t="str">
        <f>IF(C11&lt;&gt;"",VLOOKUP(C11,Item!$AL$2:$CY$200,F$2,FALSE),"")</f>
        <v>*06016</v>
      </c>
      <c r="G11" s="66">
        <v>0</v>
      </c>
      <c r="H11">
        <v>0</v>
      </c>
      <c r="I11">
        <v>1235</v>
      </c>
      <c r="K11" s="5" t="s">
        <v>590</v>
      </c>
      <c r="L11" s="6" t="s">
        <v>522</v>
      </c>
      <c r="N11" s="48" t="str">
        <f t="shared" si="3"/>
        <v>Index-[170 x 220]</v>
      </c>
      <c r="O11" s="4" t="s">
        <v>33</v>
      </c>
      <c r="Q11" t="s">
        <v>32</v>
      </c>
      <c r="R11" t="s">
        <v>32</v>
      </c>
      <c r="S11" t="s">
        <v>32</v>
      </c>
      <c r="T11" t="s">
        <v>32</v>
      </c>
      <c r="U11" t="s">
        <v>32</v>
      </c>
      <c r="V11" t="s">
        <v>32</v>
      </c>
      <c r="W11" t="s">
        <v>541</v>
      </c>
      <c r="X11" s="68" t="s">
        <v>577</v>
      </c>
      <c r="Y11" s="69" t="s">
        <v>578</v>
      </c>
      <c r="Z11" t="s">
        <v>32</v>
      </c>
      <c r="AA11" t="s">
        <v>32</v>
      </c>
      <c r="AB11" t="s">
        <v>35</v>
      </c>
      <c r="AC11" t="s">
        <v>35</v>
      </c>
      <c r="AD11" s="77" t="str">
        <f t="shared" si="1"/>
        <v>000235</v>
      </c>
    </row>
    <row r="12" spans="1:30" x14ac:dyDescent="0.25">
      <c r="A12" s="78">
        <f t="shared" si="2"/>
        <v>236</v>
      </c>
      <c r="B12" s="76" t="s">
        <v>1369</v>
      </c>
      <c r="C12" t="s">
        <v>961</v>
      </c>
      <c r="D12" t="str">
        <f t="shared" si="0"/>
        <v>Index-[168 x 265]</v>
      </c>
      <c r="E12" t="str">
        <f>IF(C12&lt;&gt;"",VLOOKUP(C12,Item!$AL$2:$CY$200,E$2,FALSE),"")</f>
        <v>*11101</v>
      </c>
      <c r="F12" t="str">
        <f>IF(C12&lt;&gt;"",VLOOKUP(C12,Item!$AL$2:$CY$200,F$2,FALSE),"")</f>
        <v>*06016</v>
      </c>
      <c r="G12" s="66">
        <v>0</v>
      </c>
      <c r="H12">
        <v>0</v>
      </c>
      <c r="I12">
        <v>1236</v>
      </c>
      <c r="K12" s="5" t="s">
        <v>590</v>
      </c>
      <c r="L12" s="6" t="s">
        <v>522</v>
      </c>
      <c r="N12" s="48" t="str">
        <f t="shared" si="3"/>
        <v>Index-[168 x 265]</v>
      </c>
      <c r="O12" s="4" t="s">
        <v>33</v>
      </c>
      <c r="Q12" t="s">
        <v>32</v>
      </c>
      <c r="R12" t="s">
        <v>32</v>
      </c>
      <c r="S12" t="s">
        <v>32</v>
      </c>
      <c r="T12" t="s">
        <v>32</v>
      </c>
      <c r="U12" t="s">
        <v>32</v>
      </c>
      <c r="V12" t="s">
        <v>32</v>
      </c>
      <c r="W12" t="s">
        <v>541</v>
      </c>
      <c r="X12" s="68" t="s">
        <v>577</v>
      </c>
      <c r="Y12" s="69" t="s">
        <v>578</v>
      </c>
      <c r="Z12" t="s">
        <v>32</v>
      </c>
      <c r="AA12" t="s">
        <v>32</v>
      </c>
      <c r="AB12" t="s">
        <v>35</v>
      </c>
      <c r="AC12" t="s">
        <v>35</v>
      </c>
      <c r="AD12" s="77" t="str">
        <f t="shared" si="1"/>
        <v>000236</v>
      </c>
    </row>
    <row r="13" spans="1:30" x14ac:dyDescent="0.25">
      <c r="A13" s="78">
        <f t="shared" si="2"/>
        <v>237</v>
      </c>
      <c r="B13" s="76" t="s">
        <v>1370</v>
      </c>
      <c r="C13" t="s">
        <v>960</v>
      </c>
      <c r="D13" t="str">
        <f t="shared" si="0"/>
        <v>Index-[165 x 210]</v>
      </c>
      <c r="E13" t="str">
        <f>IF(C13&lt;&gt;"",VLOOKUP(C13,Item!$AL$2:$CY$200,E$2,FALSE),"")</f>
        <v>*11100</v>
      </c>
      <c r="F13" t="str">
        <f>IF(C13&lt;&gt;"",VLOOKUP(C13,Item!$AL$2:$CY$200,F$2,FALSE),"")</f>
        <v>*06016</v>
      </c>
      <c r="G13" s="66">
        <v>0</v>
      </c>
      <c r="H13">
        <v>0</v>
      </c>
      <c r="I13">
        <v>1237</v>
      </c>
      <c r="K13" s="5" t="s">
        <v>590</v>
      </c>
      <c r="L13" s="6" t="s">
        <v>522</v>
      </c>
      <c r="N13" s="48" t="str">
        <f t="shared" si="3"/>
        <v>Index-[165 x 210]</v>
      </c>
      <c r="O13" s="4" t="s">
        <v>33</v>
      </c>
      <c r="Q13" t="s">
        <v>32</v>
      </c>
      <c r="R13" t="s">
        <v>32</v>
      </c>
      <c r="S13" t="s">
        <v>32</v>
      </c>
      <c r="T13" t="s">
        <v>32</v>
      </c>
      <c r="U13" t="s">
        <v>32</v>
      </c>
      <c r="V13" t="s">
        <v>32</v>
      </c>
      <c r="W13" t="s">
        <v>541</v>
      </c>
      <c r="X13" s="68" t="s">
        <v>577</v>
      </c>
      <c r="Y13" s="69" t="s">
        <v>578</v>
      </c>
      <c r="Z13" t="s">
        <v>32</v>
      </c>
      <c r="AA13" t="s">
        <v>32</v>
      </c>
      <c r="AB13" t="s">
        <v>35</v>
      </c>
      <c r="AC13" t="s">
        <v>35</v>
      </c>
      <c r="AD13" s="77" t="str">
        <f t="shared" si="1"/>
        <v>000237</v>
      </c>
    </row>
    <row r="14" spans="1:30" x14ac:dyDescent="0.25">
      <c r="A14" s="78">
        <f t="shared" si="2"/>
        <v>238</v>
      </c>
      <c r="B14" s="76" t="s">
        <v>1371</v>
      </c>
      <c r="C14" t="s">
        <v>1254</v>
      </c>
      <c r="D14" t="str">
        <f>IF(C14&lt;&gt;"",C14,"")</f>
        <v xml:space="preserve"> 3 In 1-[180 x 240]</v>
      </c>
      <c r="E14" t="str">
        <f>IF(C14&lt;&gt;"",VLOOKUP(C14,Item!$AL$2:$CY$200,E$2,FALSE),"")</f>
        <v>*11103</v>
      </c>
      <c r="F14" t="str">
        <f>IF(C14&lt;&gt;"",VLOOKUP(C14,Item!$AL$2:$CY$200,F$2,FALSE),"")</f>
        <v>*06016</v>
      </c>
      <c r="G14" s="66">
        <v>0</v>
      </c>
      <c r="H14">
        <v>0</v>
      </c>
      <c r="I14">
        <v>1238</v>
      </c>
      <c r="K14" s="5" t="s">
        <v>590</v>
      </c>
      <c r="L14" s="6" t="s">
        <v>522</v>
      </c>
      <c r="N14" s="48" t="str">
        <f t="shared" si="3"/>
        <v xml:space="preserve"> 3 In 1-[180 x 240]</v>
      </c>
      <c r="O14" s="4" t="s">
        <v>33</v>
      </c>
      <c r="Q14" t="s">
        <v>32</v>
      </c>
      <c r="R14" t="s">
        <v>32</v>
      </c>
      <c r="S14" t="s">
        <v>32</v>
      </c>
      <c r="T14" t="s">
        <v>32</v>
      </c>
      <c r="U14" t="s">
        <v>32</v>
      </c>
      <c r="V14" t="s">
        <v>32</v>
      </c>
      <c r="W14" t="s">
        <v>541</v>
      </c>
      <c r="X14" s="68" t="s">
        <v>577</v>
      </c>
      <c r="Y14" s="69" t="s">
        <v>578</v>
      </c>
      <c r="Z14" t="s">
        <v>32</v>
      </c>
      <c r="AA14" t="s">
        <v>32</v>
      </c>
      <c r="AB14" t="s">
        <v>35</v>
      </c>
      <c r="AC14" t="s">
        <v>35</v>
      </c>
      <c r="AD14" s="77" t="str">
        <f t="shared" si="1"/>
        <v>000238</v>
      </c>
    </row>
    <row r="15" spans="1:30" x14ac:dyDescent="0.25">
      <c r="A15" s="78">
        <f t="shared" si="2"/>
        <v>239</v>
      </c>
      <c r="B15" s="76" t="s">
        <v>1372</v>
      </c>
      <c r="C15" t="s">
        <v>1255</v>
      </c>
      <c r="D15" t="str">
        <f t="shared" ref="D15" si="4">IF(C15&lt;&gt;"",C15,"")</f>
        <v xml:space="preserve"> 3 In 1-[170 x 220]</v>
      </c>
      <c r="E15" t="str">
        <f>IF(C15&lt;&gt;"",VLOOKUP(C15,Item!$AL$2:$CY$200,E$2,FALSE),"")</f>
        <v>*11102</v>
      </c>
      <c r="F15" t="str">
        <f>IF(C15&lt;&gt;"",VLOOKUP(C15,Item!$AL$2:$CY$200,F$2,FALSE),"")</f>
        <v>*06016</v>
      </c>
      <c r="G15" s="66">
        <v>0</v>
      </c>
      <c r="H15">
        <v>0</v>
      </c>
      <c r="I15">
        <v>1239</v>
      </c>
      <c r="K15" s="5" t="s">
        <v>590</v>
      </c>
      <c r="L15" s="6" t="s">
        <v>522</v>
      </c>
      <c r="N15" s="48" t="str">
        <f t="shared" si="3"/>
        <v xml:space="preserve"> 3 In 1-[170 x 220]</v>
      </c>
      <c r="O15" s="4" t="s">
        <v>33</v>
      </c>
      <c r="Q15" t="s">
        <v>32</v>
      </c>
      <c r="R15" t="s">
        <v>32</v>
      </c>
      <c r="S15" t="s">
        <v>32</v>
      </c>
      <c r="T15" t="s">
        <v>32</v>
      </c>
      <c r="U15" t="s">
        <v>32</v>
      </c>
      <c r="V15" t="s">
        <v>32</v>
      </c>
      <c r="W15" t="s">
        <v>541</v>
      </c>
      <c r="X15" s="68" t="s">
        <v>577</v>
      </c>
      <c r="Y15" s="69" t="s">
        <v>578</v>
      </c>
      <c r="Z15" t="s">
        <v>32</v>
      </c>
      <c r="AA15" t="s">
        <v>32</v>
      </c>
      <c r="AB15" t="s">
        <v>35</v>
      </c>
      <c r="AC15" t="s">
        <v>35</v>
      </c>
      <c r="AD15" s="77" t="str">
        <f t="shared" si="1"/>
        <v>000239</v>
      </c>
    </row>
    <row r="16" spans="1:30" x14ac:dyDescent="0.25">
      <c r="A16" s="78"/>
      <c r="B16" s="68" t="s">
        <v>980</v>
      </c>
      <c r="G16" s="66"/>
      <c r="K16" s="5"/>
      <c r="L16" s="6"/>
      <c r="N16" s="48"/>
      <c r="O16" s="4"/>
      <c r="X16" s="68"/>
      <c r="Y16" s="69"/>
      <c r="AD16" s="77"/>
    </row>
    <row r="17" spans="1:30" x14ac:dyDescent="0.25">
      <c r="A17" s="78"/>
      <c r="B17" s="68" t="s">
        <v>981</v>
      </c>
      <c r="C17" t="s">
        <v>521</v>
      </c>
      <c r="G17" s="66"/>
      <c r="K17" s="124"/>
      <c r="L17" s="125"/>
      <c r="N17" s="48"/>
      <c r="O17" s="4"/>
      <c r="X17" s="68"/>
      <c r="Y17" s="69"/>
      <c r="AD17" s="77"/>
    </row>
    <row r="18" spans="1:30" x14ac:dyDescent="0.25">
      <c r="A18" s="78"/>
      <c r="B18" s="77"/>
      <c r="G18" s="126"/>
      <c r="K18" s="77"/>
      <c r="M18" s="48"/>
      <c r="W18" s="77"/>
      <c r="X18" s="127"/>
    </row>
    <row r="20" spans="1:30" x14ac:dyDescent="0.25">
      <c r="D20" s="34" t="s">
        <v>957</v>
      </c>
      <c r="E20" s="34" t="e">
        <f>VLOOKUP(D20,$C$3:$C$16,1,FALSE)</f>
        <v>#N/A</v>
      </c>
    </row>
    <row r="21" spans="1:30" x14ac:dyDescent="0.25">
      <c r="D21" s="34" t="s">
        <v>958</v>
      </c>
      <c r="E21" s="34" t="e">
        <f t="shared" ref="E21:E34" si="5">VLOOKUP(D21,$C$3:$C$16,1,FALSE)</f>
        <v>#N/A</v>
      </c>
    </row>
    <row r="22" spans="1:30" x14ac:dyDescent="0.25">
      <c r="D22" s="34" t="s">
        <v>959</v>
      </c>
      <c r="E22" s="34" t="e">
        <f t="shared" si="5"/>
        <v>#N/A</v>
      </c>
    </row>
    <row r="23" spans="1:30" x14ac:dyDescent="0.25">
      <c r="D23" t="s">
        <v>960</v>
      </c>
      <c r="E23" t="str">
        <f t="shared" si="5"/>
        <v>Index-[165 x 210]</v>
      </c>
    </row>
    <row r="24" spans="1:30" x14ac:dyDescent="0.25">
      <c r="D24" t="s">
        <v>961</v>
      </c>
      <c r="E24" t="str">
        <f t="shared" si="5"/>
        <v>Index-[168 x 265]</v>
      </c>
    </row>
    <row r="25" spans="1:30" x14ac:dyDescent="0.25">
      <c r="D25" t="s">
        <v>962</v>
      </c>
      <c r="E25" t="str">
        <f t="shared" si="5"/>
        <v>Index-[170 x 220]</v>
      </c>
    </row>
    <row r="26" spans="1:30" x14ac:dyDescent="0.25">
      <c r="D26" t="s">
        <v>963</v>
      </c>
      <c r="E26" t="str">
        <f t="shared" si="5"/>
        <v>Index-[180 x 240]</v>
      </c>
    </row>
    <row r="27" spans="1:30" x14ac:dyDescent="0.25">
      <c r="D27" t="s">
        <v>964</v>
      </c>
      <c r="E27" t="str">
        <f t="shared" si="5"/>
        <v>Index-[185 x 235]</v>
      </c>
    </row>
    <row r="28" spans="1:30" x14ac:dyDescent="0.25">
      <c r="D28" s="34" t="s">
        <v>965</v>
      </c>
      <c r="E28" s="34" t="e">
        <f t="shared" si="5"/>
        <v>#N/A</v>
      </c>
    </row>
    <row r="29" spans="1:30" x14ac:dyDescent="0.25">
      <c r="D29" t="s">
        <v>966</v>
      </c>
      <c r="E29" t="str">
        <f t="shared" si="5"/>
        <v>Index-[210 x 285]</v>
      </c>
    </row>
    <row r="30" spans="1:30" x14ac:dyDescent="0.25">
      <c r="D30" t="s">
        <v>967</v>
      </c>
      <c r="E30" t="str">
        <f t="shared" si="5"/>
        <v>Index-[210 x 290]</v>
      </c>
    </row>
    <row r="31" spans="1:30" x14ac:dyDescent="0.25">
      <c r="D31" t="s">
        <v>968</v>
      </c>
      <c r="E31" t="str">
        <f t="shared" si="5"/>
        <v>Index-[220 x 270]</v>
      </c>
    </row>
    <row r="32" spans="1:30" x14ac:dyDescent="0.25">
      <c r="D32" t="s">
        <v>969</v>
      </c>
      <c r="E32" t="str">
        <f t="shared" si="5"/>
        <v>Index-[220 x 280]</v>
      </c>
    </row>
    <row r="33" spans="4:5" x14ac:dyDescent="0.25">
      <c r="D33" t="s">
        <v>970</v>
      </c>
      <c r="E33" t="str">
        <f t="shared" si="5"/>
        <v>Index-[235 x 185]</v>
      </c>
    </row>
    <row r="34" spans="4:5" x14ac:dyDescent="0.25">
      <c r="D34" s="34" t="s">
        <v>971</v>
      </c>
      <c r="E34" s="34" t="e">
        <f t="shared" si="5"/>
        <v>#N/A</v>
      </c>
    </row>
  </sheetData>
  <autoFilter ref="B1:AC1" xr:uid="{7E8FA55A-55F1-4630-8328-7A98EAF51043}"/>
  <phoneticPr fontId="1" type="noConversion"/>
  <conditionalFormatting sqref="B3:B15">
    <cfRule type="duplicateValues" dxfId="24" priority="1"/>
  </conditionalFormatting>
  <conditionalFormatting sqref="B16:B18">
    <cfRule type="duplicateValues" dxfId="23" priority="336"/>
  </conditionalFormatting>
  <conditionalFormatting sqref="K18">
    <cfRule type="duplicateValues" dxfId="22" priority="337"/>
  </conditionalFormatting>
  <conditionalFormatting sqref="N1">
    <cfRule type="duplicateValues" dxfId="21" priority="5"/>
  </conditionalFormatting>
  <dataValidations count="2">
    <dataValidation type="textLength" allowBlank="1" showInputMessage="1" showErrorMessage="1" sqref="Q1:V1 O1 K1:M1 L4:L18 L3:O3 C1:D1 P18:U18 Q3:V17 M18:N18 N4:O17" xr:uid="{57F9777E-0751-40A9-85B1-6D72A882C9E9}">
      <formula1>1</formula1>
      <formula2>40</formula2>
    </dataValidation>
    <dataValidation type="list" allowBlank="1" showInputMessage="1" showErrorMessage="1" sqref="W1 V18 W3:W17" xr:uid="{2196B2B3-4FD1-42F0-A2C2-7BD3B0F6EF80}">
      <formula1>"F,R"</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04384-7F67-46E1-9A27-2CCBA7F3E6B1}">
  <dimension ref="A1:AD49"/>
  <sheetViews>
    <sheetView topLeftCell="A26" workbookViewId="0">
      <selection activeCell="B3" sqref="B3:B48"/>
    </sheetView>
  </sheetViews>
  <sheetFormatPr defaultRowHeight="15" x14ac:dyDescent="0.25"/>
  <cols>
    <col min="2" max="2" width="7.85546875" bestFit="1" customWidth="1"/>
    <col min="3" max="4" width="45.28515625" bestFit="1" customWidth="1"/>
    <col min="5" max="5" width="9.85546875" bestFit="1" customWidth="1"/>
    <col min="6" max="6" width="12" bestFit="1" customWidth="1"/>
    <col min="7" max="7" width="5.42578125" bestFit="1" customWidth="1"/>
    <col min="8" max="8" width="7.42578125" bestFit="1" customWidth="1"/>
    <col min="9" max="9" width="9.7109375" bestFit="1" customWidth="1"/>
    <col min="10" max="10" width="5.140625" bestFit="1" customWidth="1"/>
    <col min="11" max="11" width="6.42578125" bestFit="1" customWidth="1"/>
    <col min="12" max="12" width="9.28515625" bestFit="1" customWidth="1"/>
    <col min="13" max="13" width="8.5703125" bestFit="1" customWidth="1"/>
    <col min="14" max="14" width="45.5703125" bestFit="1" customWidth="1"/>
    <col min="15" max="15" width="14.7109375" bestFit="1" customWidth="1"/>
    <col min="16" max="16" width="6.28515625" bestFit="1" customWidth="1"/>
    <col min="17" max="17" width="11.5703125" bestFit="1" customWidth="1"/>
    <col min="18" max="18" width="11.140625" bestFit="1" customWidth="1"/>
    <col min="19" max="19" width="13.5703125" bestFit="1" customWidth="1"/>
    <col min="20" max="20" width="9.85546875" bestFit="1" customWidth="1"/>
    <col min="21" max="21" width="11.7109375" bestFit="1" customWidth="1"/>
    <col min="22" max="22" width="12.5703125" bestFit="1" customWidth="1"/>
    <col min="23" max="23" width="5.28515625" bestFit="1" customWidth="1"/>
    <col min="24" max="24" width="10.140625" bestFit="1" customWidth="1"/>
    <col min="25" max="25" width="10.5703125" bestFit="1" customWidth="1"/>
    <col min="26" max="26" width="11.28515625" bestFit="1" customWidth="1"/>
    <col min="27" max="27" width="11.7109375" bestFit="1" customWidth="1"/>
    <col min="28" max="28" width="12.42578125" bestFit="1" customWidth="1"/>
    <col min="29" max="29" width="10.5703125" bestFit="1" customWidth="1"/>
  </cols>
  <sheetData>
    <row r="1" spans="1:30" x14ac:dyDescent="0.25">
      <c r="B1" s="11" t="s">
        <v>0</v>
      </c>
      <c r="C1" s="7" t="s">
        <v>1</v>
      </c>
      <c r="D1" s="7" t="s">
        <v>2</v>
      </c>
      <c r="E1" s="7" t="s">
        <v>3</v>
      </c>
      <c r="F1" s="7" t="s">
        <v>4</v>
      </c>
      <c r="G1" s="67" t="s">
        <v>5</v>
      </c>
      <c r="H1" s="7" t="s">
        <v>6</v>
      </c>
      <c r="I1" s="7" t="s">
        <v>7</v>
      </c>
      <c r="J1" s="7" t="s">
        <v>8</v>
      </c>
      <c r="K1" s="7" t="s">
        <v>9</v>
      </c>
      <c r="L1" s="7" t="s">
        <v>10</v>
      </c>
      <c r="M1" s="7" t="s">
        <v>11</v>
      </c>
      <c r="N1" s="3" t="s">
        <v>12</v>
      </c>
      <c r="O1" s="3" t="s">
        <v>13</v>
      </c>
      <c r="P1" s="7" t="s">
        <v>14</v>
      </c>
      <c r="Q1" t="s">
        <v>15</v>
      </c>
      <c r="R1" t="s">
        <v>16</v>
      </c>
      <c r="S1" t="s">
        <v>17</v>
      </c>
      <c r="T1" t="s">
        <v>18</v>
      </c>
      <c r="U1" t="s">
        <v>19</v>
      </c>
      <c r="V1" t="s">
        <v>20</v>
      </c>
      <c r="W1" s="2" t="s">
        <v>21</v>
      </c>
      <c r="X1" t="s">
        <v>22</v>
      </c>
      <c r="Y1" t="s">
        <v>23</v>
      </c>
      <c r="Z1" t="s">
        <v>24</v>
      </c>
      <c r="AA1" t="s">
        <v>25</v>
      </c>
      <c r="AB1" t="s">
        <v>26</v>
      </c>
      <c r="AC1" t="s">
        <v>27</v>
      </c>
      <c r="AD1" t="s">
        <v>0</v>
      </c>
    </row>
    <row r="2" spans="1:30" ht="15.75" x14ac:dyDescent="0.25">
      <c r="A2" s="103">
        <f>MAX(A3:A497)</f>
        <v>285</v>
      </c>
      <c r="B2" s="103">
        <f>UFG_Index!$A$2</f>
        <v>239</v>
      </c>
      <c r="C2" s="30" t="s">
        <v>955</v>
      </c>
      <c r="E2">
        <v>68</v>
      </c>
      <c r="F2">
        <v>69</v>
      </c>
    </row>
    <row r="3" spans="1:30" x14ac:dyDescent="0.25">
      <c r="A3" s="78">
        <f>VALUE(B3)</f>
        <v>240</v>
      </c>
      <c r="B3" s="76" t="s">
        <v>1373</v>
      </c>
      <c r="C3" s="24" t="s">
        <v>1018</v>
      </c>
      <c r="D3" t="str">
        <f t="shared" ref="D3:D48" si="0">C3</f>
        <v>Writer  Convent Classic  Mrp 16/24/32 [Title]</v>
      </c>
      <c r="E3" t="str">
        <f>VLOOKUP($D3,Item!$AI$2:$CZ$200,E$2,FALSE)</f>
        <v>*11103</v>
      </c>
      <c r="F3" t="str">
        <f>VLOOKUP($D3,Item!$AI$2:$CZ$200,F$2,FALSE)</f>
        <v>*06016</v>
      </c>
      <c r="G3" s="66">
        <v>0</v>
      </c>
      <c r="H3">
        <v>0</v>
      </c>
      <c r="I3">
        <v>1124</v>
      </c>
      <c r="K3" s="86" t="s">
        <v>1065</v>
      </c>
      <c r="L3" s="6" t="s">
        <v>522</v>
      </c>
      <c r="N3" s="48" t="str">
        <f>C3</f>
        <v>Writer  Convent Classic  Mrp 16/24/32 [Title]</v>
      </c>
      <c r="O3" s="4" t="s">
        <v>33</v>
      </c>
      <c r="Q3" t="s">
        <v>32</v>
      </c>
      <c r="R3" t="s">
        <v>32</v>
      </c>
      <c r="S3" t="s">
        <v>32</v>
      </c>
      <c r="T3" t="s">
        <v>32</v>
      </c>
      <c r="U3" t="s">
        <v>32</v>
      </c>
      <c r="V3" t="s">
        <v>32</v>
      </c>
      <c r="W3" t="s">
        <v>541</v>
      </c>
      <c r="X3" s="68" t="s">
        <v>577</v>
      </c>
      <c r="Y3" s="69" t="s">
        <v>578</v>
      </c>
      <c r="Z3" t="s">
        <v>32</v>
      </c>
      <c r="AA3" t="s">
        <v>32</v>
      </c>
      <c r="AB3" t="s">
        <v>35</v>
      </c>
      <c r="AC3" t="s">
        <v>35</v>
      </c>
      <c r="AD3" s="77" t="str">
        <f>B3</f>
        <v>000240</v>
      </c>
    </row>
    <row r="4" spans="1:30" x14ac:dyDescent="0.25">
      <c r="A4" s="78">
        <f t="shared" ref="A4:A48" si="1">VALUE(B4)</f>
        <v>241</v>
      </c>
      <c r="B4" s="76" t="s">
        <v>1374</v>
      </c>
      <c r="C4" s="24" t="s">
        <v>1019</v>
      </c>
      <c r="D4" t="str">
        <f t="shared" si="0"/>
        <v>Writer  Convent Classic  Mrp 48/65 [Title]</v>
      </c>
      <c r="E4" t="str">
        <f>VLOOKUP($D4,Item!$AI$2:$CZ$200,E$2,FALSE)</f>
        <v>*11103</v>
      </c>
      <c r="F4" t="str">
        <f>VLOOKUP($D4,Item!$AI$2:$CZ$200,F$2,FALSE)</f>
        <v>*06016</v>
      </c>
      <c r="G4" s="66">
        <v>0</v>
      </c>
      <c r="H4">
        <v>0</v>
      </c>
      <c r="I4">
        <v>1125</v>
      </c>
      <c r="K4" s="86" t="s">
        <v>1065</v>
      </c>
      <c r="L4" s="6" t="s">
        <v>522</v>
      </c>
      <c r="N4" s="48" t="str">
        <f t="shared" ref="N4:N48" si="2">C4</f>
        <v>Writer  Convent Classic  Mrp 48/65 [Title]</v>
      </c>
      <c r="O4" s="4" t="s">
        <v>33</v>
      </c>
      <c r="Q4" t="s">
        <v>32</v>
      </c>
      <c r="R4" t="s">
        <v>32</v>
      </c>
      <c r="S4" t="s">
        <v>32</v>
      </c>
      <c r="T4" t="s">
        <v>32</v>
      </c>
      <c r="U4" t="s">
        <v>32</v>
      </c>
      <c r="V4" t="s">
        <v>32</v>
      </c>
      <c r="W4" t="s">
        <v>541</v>
      </c>
      <c r="X4" s="68" t="s">
        <v>577</v>
      </c>
      <c r="Y4" s="69" t="s">
        <v>578</v>
      </c>
      <c r="Z4" t="s">
        <v>32</v>
      </c>
      <c r="AA4" t="s">
        <v>32</v>
      </c>
      <c r="AB4" t="s">
        <v>35</v>
      </c>
      <c r="AC4" t="s">
        <v>35</v>
      </c>
      <c r="AD4" s="77" t="str">
        <f t="shared" ref="AD4:AD48" si="3">B4</f>
        <v>000241</v>
      </c>
    </row>
    <row r="5" spans="1:30" x14ac:dyDescent="0.25">
      <c r="A5" s="78">
        <f t="shared" si="1"/>
        <v>242</v>
      </c>
      <c r="B5" s="76" t="s">
        <v>1375</v>
      </c>
      <c r="C5" s="24" t="s">
        <v>1020</v>
      </c>
      <c r="D5" t="str">
        <f t="shared" si="0"/>
        <v>Writer A4 Classic  Mrp 104 [Title]</v>
      </c>
      <c r="E5" t="str">
        <f>VLOOKUP($D5,Item!$AI$2:$CZ$200,E$2,FALSE)</f>
        <v>*11106</v>
      </c>
      <c r="F5" t="str">
        <f>VLOOKUP($D5,Item!$AI$2:$CZ$200,F$2,FALSE)</f>
        <v>*06018</v>
      </c>
      <c r="G5" s="66">
        <v>0</v>
      </c>
      <c r="H5">
        <v>0</v>
      </c>
      <c r="I5">
        <v>1126</v>
      </c>
      <c r="K5" s="86" t="s">
        <v>1065</v>
      </c>
      <c r="L5" s="6" t="s">
        <v>522</v>
      </c>
      <c r="N5" s="48" t="str">
        <f t="shared" si="2"/>
        <v>Writer A4 Classic  Mrp 104 [Title]</v>
      </c>
      <c r="O5" s="4" t="s">
        <v>33</v>
      </c>
      <c r="Q5" t="s">
        <v>32</v>
      </c>
      <c r="R5" t="s">
        <v>32</v>
      </c>
      <c r="S5" t="s">
        <v>32</v>
      </c>
      <c r="T5" t="s">
        <v>32</v>
      </c>
      <c r="U5" t="s">
        <v>32</v>
      </c>
      <c r="V5" t="s">
        <v>32</v>
      </c>
      <c r="W5" t="s">
        <v>541</v>
      </c>
      <c r="X5" s="68" t="s">
        <v>577</v>
      </c>
      <c r="Y5" s="69" t="s">
        <v>578</v>
      </c>
      <c r="Z5" t="s">
        <v>32</v>
      </c>
      <c r="AA5" t="s">
        <v>32</v>
      </c>
      <c r="AB5" t="s">
        <v>35</v>
      </c>
      <c r="AC5" t="s">
        <v>35</v>
      </c>
      <c r="AD5" s="77" t="str">
        <f t="shared" si="3"/>
        <v>000242</v>
      </c>
    </row>
    <row r="6" spans="1:30" x14ac:dyDescent="0.25">
      <c r="A6" s="78">
        <f t="shared" si="1"/>
        <v>243</v>
      </c>
      <c r="B6" s="76" t="s">
        <v>1376</v>
      </c>
      <c r="C6" s="24" t="s">
        <v>1021</v>
      </c>
      <c r="D6" t="str">
        <f t="shared" si="0"/>
        <v>Writer A4 Classic  Mrp 124 [Title]</v>
      </c>
      <c r="E6" t="str">
        <f>VLOOKUP($D6,Item!$AI$2:$CZ$200,E$2,FALSE)</f>
        <v>*11106</v>
      </c>
      <c r="F6" t="str">
        <f>VLOOKUP($D6,Item!$AI$2:$CZ$200,F$2,FALSE)</f>
        <v>*06018</v>
      </c>
      <c r="G6" s="66">
        <v>0</v>
      </c>
      <c r="H6">
        <v>0</v>
      </c>
      <c r="I6">
        <v>1127</v>
      </c>
      <c r="K6" s="86" t="s">
        <v>1065</v>
      </c>
      <c r="L6" s="6" t="s">
        <v>522</v>
      </c>
      <c r="N6" s="48" t="str">
        <f t="shared" si="2"/>
        <v>Writer A4 Classic  Mrp 124 [Title]</v>
      </c>
      <c r="O6" s="4" t="s">
        <v>33</v>
      </c>
      <c r="Q6" t="s">
        <v>32</v>
      </c>
      <c r="R6" t="s">
        <v>32</v>
      </c>
      <c r="S6" t="s">
        <v>32</v>
      </c>
      <c r="T6" t="s">
        <v>32</v>
      </c>
      <c r="U6" t="s">
        <v>32</v>
      </c>
      <c r="V6" t="s">
        <v>32</v>
      </c>
      <c r="W6" t="s">
        <v>541</v>
      </c>
      <c r="X6" s="68" t="s">
        <v>577</v>
      </c>
      <c r="Y6" s="69" t="s">
        <v>578</v>
      </c>
      <c r="Z6" t="s">
        <v>32</v>
      </c>
      <c r="AA6" t="s">
        <v>32</v>
      </c>
      <c r="AB6" t="s">
        <v>35</v>
      </c>
      <c r="AC6" t="s">
        <v>35</v>
      </c>
      <c r="AD6" s="77" t="str">
        <f t="shared" si="3"/>
        <v>000243</v>
      </c>
    </row>
    <row r="7" spans="1:30" x14ac:dyDescent="0.25">
      <c r="A7" s="78">
        <f t="shared" si="1"/>
        <v>244</v>
      </c>
      <c r="B7" s="76" t="s">
        <v>1377</v>
      </c>
      <c r="C7" s="24" t="s">
        <v>1022</v>
      </c>
      <c r="D7" t="str">
        <f t="shared" si="0"/>
        <v>Writer A4 Classic  Mrp 32 [Title]</v>
      </c>
      <c r="E7" t="str">
        <f>VLOOKUP($D7,Item!$AI$2:$CZ$200,E$2,FALSE)</f>
        <v>*11106</v>
      </c>
      <c r="F7" t="str">
        <f>VLOOKUP($D7,Item!$AI$2:$CZ$200,F$2,FALSE)</f>
        <v>*06016</v>
      </c>
      <c r="G7" s="66">
        <v>0</v>
      </c>
      <c r="H7">
        <v>0</v>
      </c>
      <c r="I7">
        <v>1128</v>
      </c>
      <c r="K7" s="86" t="s">
        <v>1065</v>
      </c>
      <c r="L7" s="6" t="s">
        <v>522</v>
      </c>
      <c r="N7" s="48" t="str">
        <f t="shared" si="2"/>
        <v>Writer A4 Classic  Mrp 32 [Title]</v>
      </c>
      <c r="O7" s="4" t="s">
        <v>33</v>
      </c>
      <c r="Q7" t="s">
        <v>32</v>
      </c>
      <c r="R7" t="s">
        <v>32</v>
      </c>
      <c r="S7" t="s">
        <v>32</v>
      </c>
      <c r="T7" t="s">
        <v>32</v>
      </c>
      <c r="U7" t="s">
        <v>32</v>
      </c>
      <c r="V7" t="s">
        <v>32</v>
      </c>
      <c r="W7" t="s">
        <v>541</v>
      </c>
      <c r="X7" s="68" t="s">
        <v>577</v>
      </c>
      <c r="Y7" s="69" t="s">
        <v>578</v>
      </c>
      <c r="Z7" t="s">
        <v>32</v>
      </c>
      <c r="AA7" t="s">
        <v>32</v>
      </c>
      <c r="AB7" t="s">
        <v>35</v>
      </c>
      <c r="AC7" t="s">
        <v>35</v>
      </c>
      <c r="AD7" s="77" t="str">
        <f t="shared" si="3"/>
        <v>000244</v>
      </c>
    </row>
    <row r="8" spans="1:30" x14ac:dyDescent="0.25">
      <c r="A8" s="78">
        <f t="shared" si="1"/>
        <v>245</v>
      </c>
      <c r="B8" s="76" t="s">
        <v>1378</v>
      </c>
      <c r="C8" s="24" t="s">
        <v>1023</v>
      </c>
      <c r="D8" t="str">
        <f t="shared" si="0"/>
        <v>Writer A4 Classic  Mrp 50 [Title]</v>
      </c>
      <c r="E8" t="str">
        <f>VLOOKUP($D8,Item!$AI$2:$CZ$200,E$2,FALSE)</f>
        <v>*11106</v>
      </c>
      <c r="F8" t="str">
        <f>VLOOKUP($D8,Item!$AI$2:$CZ$200,F$2,FALSE)</f>
        <v>*06016</v>
      </c>
      <c r="G8" s="66">
        <v>0</v>
      </c>
      <c r="H8">
        <v>0</v>
      </c>
      <c r="I8">
        <v>1129</v>
      </c>
      <c r="K8" s="86" t="s">
        <v>1065</v>
      </c>
      <c r="L8" s="6" t="s">
        <v>522</v>
      </c>
      <c r="N8" s="48" t="str">
        <f t="shared" si="2"/>
        <v>Writer A4 Classic  Mrp 50 [Title]</v>
      </c>
      <c r="O8" s="4" t="s">
        <v>33</v>
      </c>
      <c r="Q8" t="s">
        <v>32</v>
      </c>
      <c r="R8" t="s">
        <v>32</v>
      </c>
      <c r="S8" t="s">
        <v>32</v>
      </c>
      <c r="T8" t="s">
        <v>32</v>
      </c>
      <c r="U8" t="s">
        <v>32</v>
      </c>
      <c r="V8" t="s">
        <v>32</v>
      </c>
      <c r="W8" t="s">
        <v>541</v>
      </c>
      <c r="X8" s="68" t="s">
        <v>577</v>
      </c>
      <c r="Y8" s="69" t="s">
        <v>578</v>
      </c>
      <c r="Z8" t="s">
        <v>32</v>
      </c>
      <c r="AA8" t="s">
        <v>32</v>
      </c>
      <c r="AB8" t="s">
        <v>35</v>
      </c>
      <c r="AC8" t="s">
        <v>35</v>
      </c>
      <c r="AD8" s="77" t="str">
        <f t="shared" si="3"/>
        <v>000245</v>
      </c>
    </row>
    <row r="9" spans="1:30" x14ac:dyDescent="0.25">
      <c r="A9" s="78">
        <f t="shared" si="1"/>
        <v>246</v>
      </c>
      <c r="B9" s="76" t="s">
        <v>1379</v>
      </c>
      <c r="C9" s="24" t="s">
        <v>1024</v>
      </c>
      <c r="D9" t="str">
        <f t="shared" si="0"/>
        <v>Writer A4 Classic  Mrp 66 [Title]</v>
      </c>
      <c r="E9" t="str">
        <f>VLOOKUP($D9,Item!$AI$2:$CZ$200,E$2,FALSE)</f>
        <v>*11106</v>
      </c>
      <c r="F9" t="str">
        <f>VLOOKUP($D9,Item!$AI$2:$CZ$200,F$2,FALSE)</f>
        <v>*06016</v>
      </c>
      <c r="G9" s="66">
        <v>0</v>
      </c>
      <c r="H9">
        <v>0</v>
      </c>
      <c r="I9">
        <v>1130</v>
      </c>
      <c r="K9" s="86" t="s">
        <v>1065</v>
      </c>
      <c r="L9" s="6" t="s">
        <v>522</v>
      </c>
      <c r="N9" s="48" t="str">
        <f t="shared" si="2"/>
        <v>Writer A4 Classic  Mrp 66 [Title]</v>
      </c>
      <c r="O9" s="4" t="s">
        <v>33</v>
      </c>
      <c r="Q9" t="s">
        <v>32</v>
      </c>
      <c r="R9" t="s">
        <v>32</v>
      </c>
      <c r="S9" t="s">
        <v>32</v>
      </c>
      <c r="T9" t="s">
        <v>32</v>
      </c>
      <c r="U9" t="s">
        <v>32</v>
      </c>
      <c r="V9" t="s">
        <v>32</v>
      </c>
      <c r="W9" t="s">
        <v>541</v>
      </c>
      <c r="X9" s="68" t="s">
        <v>577</v>
      </c>
      <c r="Y9" s="69" t="s">
        <v>578</v>
      </c>
      <c r="Z9" t="s">
        <v>32</v>
      </c>
      <c r="AA9" t="s">
        <v>32</v>
      </c>
      <c r="AB9" t="s">
        <v>35</v>
      </c>
      <c r="AC9" t="s">
        <v>35</v>
      </c>
      <c r="AD9" s="77" t="str">
        <f t="shared" si="3"/>
        <v>000246</v>
      </c>
    </row>
    <row r="10" spans="1:30" x14ac:dyDescent="0.25">
      <c r="A10" s="78">
        <f t="shared" si="1"/>
        <v>247</v>
      </c>
      <c r="B10" s="76" t="s">
        <v>1380</v>
      </c>
      <c r="C10" s="24" t="s">
        <v>1025</v>
      </c>
      <c r="D10" t="str">
        <f t="shared" si="0"/>
        <v>Writer A4 Classic  Mrp 84 [Title]</v>
      </c>
      <c r="E10" t="str">
        <f>VLOOKUP($D10,Item!$AI$2:$CZ$200,E$2,FALSE)</f>
        <v>*11106</v>
      </c>
      <c r="F10" t="str">
        <f>VLOOKUP($D10,Item!$AI$2:$CZ$200,F$2,FALSE)</f>
        <v>*06016</v>
      </c>
      <c r="G10" s="66">
        <v>0</v>
      </c>
      <c r="H10">
        <v>0</v>
      </c>
      <c r="I10">
        <v>1131</v>
      </c>
      <c r="K10" s="86" t="s">
        <v>1065</v>
      </c>
      <c r="L10" s="6" t="s">
        <v>522</v>
      </c>
      <c r="N10" s="48" t="str">
        <f t="shared" si="2"/>
        <v>Writer A4 Classic  Mrp 84 [Title]</v>
      </c>
      <c r="O10" s="4" t="s">
        <v>33</v>
      </c>
      <c r="Q10" t="s">
        <v>32</v>
      </c>
      <c r="R10" t="s">
        <v>32</v>
      </c>
      <c r="S10" t="s">
        <v>32</v>
      </c>
      <c r="T10" t="s">
        <v>32</v>
      </c>
      <c r="U10" t="s">
        <v>32</v>
      </c>
      <c r="V10" t="s">
        <v>32</v>
      </c>
      <c r="W10" t="s">
        <v>541</v>
      </c>
      <c r="X10" s="68" t="s">
        <v>577</v>
      </c>
      <c r="Y10" s="69" t="s">
        <v>578</v>
      </c>
      <c r="Z10" t="s">
        <v>32</v>
      </c>
      <c r="AA10" t="s">
        <v>32</v>
      </c>
      <c r="AB10" t="s">
        <v>35</v>
      </c>
      <c r="AC10" t="s">
        <v>35</v>
      </c>
      <c r="AD10" s="77" t="str">
        <f t="shared" si="3"/>
        <v>000247</v>
      </c>
    </row>
    <row r="11" spans="1:30" x14ac:dyDescent="0.25">
      <c r="A11" s="78">
        <f t="shared" si="1"/>
        <v>248</v>
      </c>
      <c r="B11" s="76" t="s">
        <v>1381</v>
      </c>
      <c r="C11" s="24" t="s">
        <v>1026</v>
      </c>
      <c r="D11" t="str">
        <f t="shared" si="0"/>
        <v>Writer A4 Classic Spiral  Mrp 104 [Title]</v>
      </c>
      <c r="E11" t="str">
        <f>VLOOKUP($D11,Item!$AI$2:$CZ$200,E$2,FALSE)</f>
        <v>*11107</v>
      </c>
      <c r="F11" t="str">
        <f>VLOOKUP($D11,Item!$AI$2:$CZ$200,F$2,FALSE)</f>
        <v>*06021</v>
      </c>
      <c r="G11" s="66">
        <v>0</v>
      </c>
      <c r="H11">
        <v>0</v>
      </c>
      <c r="I11">
        <v>1132</v>
      </c>
      <c r="K11" s="86" t="s">
        <v>1065</v>
      </c>
      <c r="L11" s="6" t="s">
        <v>522</v>
      </c>
      <c r="N11" s="48" t="str">
        <f t="shared" si="2"/>
        <v>Writer A4 Classic Spiral  Mrp 104 [Title]</v>
      </c>
      <c r="O11" s="4" t="s">
        <v>33</v>
      </c>
      <c r="Q11" t="s">
        <v>32</v>
      </c>
      <c r="R11" t="s">
        <v>32</v>
      </c>
      <c r="S11" t="s">
        <v>32</v>
      </c>
      <c r="T11" t="s">
        <v>32</v>
      </c>
      <c r="U11" t="s">
        <v>32</v>
      </c>
      <c r="V11" t="s">
        <v>32</v>
      </c>
      <c r="W11" t="s">
        <v>541</v>
      </c>
      <c r="X11" s="68" t="s">
        <v>577</v>
      </c>
      <c r="Y11" s="69" t="s">
        <v>578</v>
      </c>
      <c r="Z11" t="s">
        <v>32</v>
      </c>
      <c r="AA11" t="s">
        <v>32</v>
      </c>
      <c r="AB11" t="s">
        <v>35</v>
      </c>
      <c r="AC11" t="s">
        <v>35</v>
      </c>
      <c r="AD11" s="77" t="str">
        <f t="shared" si="3"/>
        <v>000248</v>
      </c>
    </row>
    <row r="12" spans="1:30" x14ac:dyDescent="0.25">
      <c r="A12" s="78">
        <f t="shared" si="1"/>
        <v>249</v>
      </c>
      <c r="B12" s="76" t="s">
        <v>1382</v>
      </c>
      <c r="C12" s="24" t="s">
        <v>1027</v>
      </c>
      <c r="D12" t="str">
        <f t="shared" si="0"/>
        <v>Writer A4 Classic Spiral  Mrp 124 [Title]</v>
      </c>
      <c r="E12" t="str">
        <f>VLOOKUP($D12,Item!$AI$2:$CZ$200,E$2,FALSE)</f>
        <v>*11107</v>
      </c>
      <c r="F12" t="str">
        <f>VLOOKUP($D12,Item!$AI$2:$CZ$200,F$2,FALSE)</f>
        <v>*06021</v>
      </c>
      <c r="G12" s="66">
        <v>0</v>
      </c>
      <c r="H12">
        <v>0</v>
      </c>
      <c r="I12">
        <v>1133</v>
      </c>
      <c r="K12" s="86" t="s">
        <v>1065</v>
      </c>
      <c r="L12" s="6" t="s">
        <v>522</v>
      </c>
      <c r="N12" s="48" t="str">
        <f t="shared" si="2"/>
        <v>Writer A4 Classic Spiral  Mrp 124 [Title]</v>
      </c>
      <c r="O12" s="4" t="s">
        <v>33</v>
      </c>
      <c r="Q12" t="s">
        <v>32</v>
      </c>
      <c r="R12" t="s">
        <v>32</v>
      </c>
      <c r="S12" t="s">
        <v>32</v>
      </c>
      <c r="T12" t="s">
        <v>32</v>
      </c>
      <c r="U12" t="s">
        <v>32</v>
      </c>
      <c r="V12" t="s">
        <v>32</v>
      </c>
      <c r="W12" t="s">
        <v>541</v>
      </c>
      <c r="X12" s="68" t="s">
        <v>577</v>
      </c>
      <c r="Y12" s="69" t="s">
        <v>578</v>
      </c>
      <c r="Z12" t="s">
        <v>32</v>
      </c>
      <c r="AA12" t="s">
        <v>32</v>
      </c>
      <c r="AB12" t="s">
        <v>35</v>
      </c>
      <c r="AC12" t="s">
        <v>35</v>
      </c>
      <c r="AD12" s="77" t="str">
        <f t="shared" si="3"/>
        <v>000249</v>
      </c>
    </row>
    <row r="13" spans="1:30" x14ac:dyDescent="0.25">
      <c r="A13" s="78">
        <f t="shared" si="1"/>
        <v>250</v>
      </c>
      <c r="B13" s="76" t="s">
        <v>1383</v>
      </c>
      <c r="C13" s="24" t="s">
        <v>1028</v>
      </c>
      <c r="D13" t="str">
        <f t="shared" si="0"/>
        <v>Writer A4 Classic Spiral  Mrp 84 [Title]</v>
      </c>
      <c r="E13" t="str">
        <f>VLOOKUP($D13,Item!$AI$2:$CZ$200,E$2,FALSE)</f>
        <v>*11107</v>
      </c>
      <c r="F13" t="str">
        <f>VLOOKUP($D13,Item!$AI$2:$CZ$200,F$2,FALSE)</f>
        <v>*06019</v>
      </c>
      <c r="G13" s="66">
        <v>0</v>
      </c>
      <c r="H13">
        <v>0</v>
      </c>
      <c r="I13">
        <v>1134</v>
      </c>
      <c r="K13" s="86" t="s">
        <v>1065</v>
      </c>
      <c r="L13" s="6" t="s">
        <v>522</v>
      </c>
      <c r="N13" s="48" t="str">
        <f t="shared" si="2"/>
        <v>Writer A4 Classic Spiral  Mrp 84 [Title]</v>
      </c>
      <c r="O13" s="4" t="s">
        <v>33</v>
      </c>
      <c r="Q13" t="s">
        <v>32</v>
      </c>
      <c r="R13" t="s">
        <v>32</v>
      </c>
      <c r="S13" t="s">
        <v>32</v>
      </c>
      <c r="T13" t="s">
        <v>32</v>
      </c>
      <c r="U13" t="s">
        <v>32</v>
      </c>
      <c r="V13" t="s">
        <v>32</v>
      </c>
      <c r="W13" t="s">
        <v>541</v>
      </c>
      <c r="X13" s="68" t="s">
        <v>577</v>
      </c>
      <c r="Y13" s="69" t="s">
        <v>578</v>
      </c>
      <c r="Z13" t="s">
        <v>32</v>
      </c>
      <c r="AA13" t="s">
        <v>32</v>
      </c>
      <c r="AB13" t="s">
        <v>35</v>
      </c>
      <c r="AC13" t="s">
        <v>35</v>
      </c>
      <c r="AD13" s="77" t="str">
        <f t="shared" si="3"/>
        <v>000250</v>
      </c>
    </row>
    <row r="14" spans="1:30" x14ac:dyDescent="0.25">
      <c r="A14" s="78">
        <f t="shared" si="1"/>
        <v>251</v>
      </c>
      <c r="B14" s="76" t="s">
        <v>1384</v>
      </c>
      <c r="C14" s="24" t="s">
        <v>1029</v>
      </c>
      <c r="D14" t="str">
        <f t="shared" si="0"/>
        <v>Writer A4 Premium Mrp 104 [Title]</v>
      </c>
      <c r="E14" t="str">
        <f>VLOOKUP($D14,Item!$AI$2:$CZ$200,E$2,FALSE)</f>
        <v>*11107</v>
      </c>
      <c r="F14" t="str">
        <f>VLOOKUP($D14,Item!$AI$2:$CZ$200,F$2,FALSE)</f>
        <v>*06016</v>
      </c>
      <c r="G14" s="66">
        <v>0</v>
      </c>
      <c r="H14">
        <v>0</v>
      </c>
      <c r="I14">
        <v>1135</v>
      </c>
      <c r="K14" s="86" t="s">
        <v>1065</v>
      </c>
      <c r="L14" s="6" t="s">
        <v>522</v>
      </c>
      <c r="N14" s="48" t="str">
        <f t="shared" si="2"/>
        <v>Writer A4 Premium Mrp 104 [Title]</v>
      </c>
      <c r="O14" s="4" t="s">
        <v>33</v>
      </c>
      <c r="Q14" t="s">
        <v>32</v>
      </c>
      <c r="R14" t="s">
        <v>32</v>
      </c>
      <c r="S14" t="s">
        <v>32</v>
      </c>
      <c r="T14" t="s">
        <v>32</v>
      </c>
      <c r="U14" t="s">
        <v>32</v>
      </c>
      <c r="V14" t="s">
        <v>32</v>
      </c>
      <c r="W14" t="s">
        <v>541</v>
      </c>
      <c r="X14" s="68" t="s">
        <v>577</v>
      </c>
      <c r="Y14" s="69" t="s">
        <v>578</v>
      </c>
      <c r="Z14" t="s">
        <v>32</v>
      </c>
      <c r="AA14" t="s">
        <v>32</v>
      </c>
      <c r="AB14" t="s">
        <v>35</v>
      </c>
      <c r="AC14" t="s">
        <v>35</v>
      </c>
      <c r="AD14" s="77" t="str">
        <f t="shared" si="3"/>
        <v>000251</v>
      </c>
    </row>
    <row r="15" spans="1:30" x14ac:dyDescent="0.25">
      <c r="A15" s="78">
        <f t="shared" si="1"/>
        <v>252</v>
      </c>
      <c r="B15" s="76" t="s">
        <v>1385</v>
      </c>
      <c r="C15" s="24" t="s">
        <v>1030</v>
      </c>
      <c r="D15" t="str">
        <f t="shared" si="0"/>
        <v>Writer A4 Premium Mrp 124 [Title]</v>
      </c>
      <c r="E15" t="str">
        <f>VLOOKUP($D15,Item!$AI$2:$CZ$200,E$2,FALSE)</f>
        <v>*11107</v>
      </c>
      <c r="F15" t="str">
        <f>VLOOKUP($D15,Item!$AI$2:$CZ$200,F$2,FALSE)</f>
        <v>*06018</v>
      </c>
      <c r="G15" s="66">
        <v>0</v>
      </c>
      <c r="H15">
        <v>0</v>
      </c>
      <c r="I15">
        <v>1136</v>
      </c>
      <c r="K15" s="86" t="s">
        <v>1065</v>
      </c>
      <c r="L15" s="6" t="s">
        <v>522</v>
      </c>
      <c r="N15" s="48" t="str">
        <f t="shared" si="2"/>
        <v>Writer A4 Premium Mrp 124 [Title]</v>
      </c>
      <c r="O15" s="4" t="s">
        <v>33</v>
      </c>
      <c r="Q15" t="s">
        <v>32</v>
      </c>
      <c r="R15" t="s">
        <v>32</v>
      </c>
      <c r="S15" t="s">
        <v>32</v>
      </c>
      <c r="T15" t="s">
        <v>32</v>
      </c>
      <c r="U15" t="s">
        <v>32</v>
      </c>
      <c r="V15" t="s">
        <v>32</v>
      </c>
      <c r="W15" t="s">
        <v>541</v>
      </c>
      <c r="X15" s="68" t="s">
        <v>577</v>
      </c>
      <c r="Y15" s="69" t="s">
        <v>578</v>
      </c>
      <c r="Z15" t="s">
        <v>32</v>
      </c>
      <c r="AA15" t="s">
        <v>32</v>
      </c>
      <c r="AB15" t="s">
        <v>35</v>
      </c>
      <c r="AC15" t="s">
        <v>35</v>
      </c>
      <c r="AD15" s="77" t="str">
        <f t="shared" si="3"/>
        <v>000252</v>
      </c>
    </row>
    <row r="16" spans="1:30" x14ac:dyDescent="0.25">
      <c r="A16" s="78">
        <f t="shared" si="1"/>
        <v>253</v>
      </c>
      <c r="B16" s="76" t="s">
        <v>1386</v>
      </c>
      <c r="C16" s="24" t="s">
        <v>1031</v>
      </c>
      <c r="D16" t="str">
        <f t="shared" si="0"/>
        <v>Writer A4 Premium Mrp 160 [Title]</v>
      </c>
      <c r="E16" t="str">
        <f>VLOOKUP($D16,Item!$AI$2:$CZ$200,E$2,FALSE)</f>
        <v>*11107</v>
      </c>
      <c r="F16" t="str">
        <f>VLOOKUP($D16,Item!$AI$2:$CZ$200,F$2,FALSE)</f>
        <v>*06018</v>
      </c>
      <c r="G16" s="66">
        <v>0</v>
      </c>
      <c r="H16">
        <v>0</v>
      </c>
      <c r="I16">
        <v>1137</v>
      </c>
      <c r="K16" s="86" t="s">
        <v>1065</v>
      </c>
      <c r="L16" s="6" t="s">
        <v>522</v>
      </c>
      <c r="N16" s="48" t="str">
        <f t="shared" si="2"/>
        <v>Writer A4 Premium Mrp 160 [Title]</v>
      </c>
      <c r="O16" s="4" t="s">
        <v>33</v>
      </c>
      <c r="Q16" t="s">
        <v>32</v>
      </c>
      <c r="R16" t="s">
        <v>32</v>
      </c>
      <c r="S16" t="s">
        <v>32</v>
      </c>
      <c r="T16" t="s">
        <v>32</v>
      </c>
      <c r="U16" t="s">
        <v>32</v>
      </c>
      <c r="V16" t="s">
        <v>32</v>
      </c>
      <c r="W16" t="s">
        <v>541</v>
      </c>
      <c r="X16" s="68" t="s">
        <v>577</v>
      </c>
      <c r="Y16" s="69" t="s">
        <v>578</v>
      </c>
      <c r="Z16" t="s">
        <v>32</v>
      </c>
      <c r="AA16" t="s">
        <v>32</v>
      </c>
      <c r="AB16" t="s">
        <v>35</v>
      </c>
      <c r="AC16" t="s">
        <v>35</v>
      </c>
      <c r="AD16" s="77" t="str">
        <f t="shared" si="3"/>
        <v>000253</v>
      </c>
    </row>
    <row r="17" spans="1:30" x14ac:dyDescent="0.25">
      <c r="A17" s="78">
        <f t="shared" si="1"/>
        <v>254</v>
      </c>
      <c r="B17" s="76" t="s">
        <v>1387</v>
      </c>
      <c r="C17" s="24" t="s">
        <v>1032</v>
      </c>
      <c r="D17" t="str">
        <f t="shared" si="0"/>
        <v>Writer A4 Premium Mrp 200 [Title]</v>
      </c>
      <c r="E17" t="str">
        <f>VLOOKUP($D17,Item!$AI$2:$CZ$200,E$2,FALSE)</f>
        <v>*11107</v>
      </c>
      <c r="F17" t="str">
        <f>VLOOKUP($D17,Item!$AI$2:$CZ$200,F$2,FALSE)</f>
        <v>*06018</v>
      </c>
      <c r="G17" s="66">
        <v>0</v>
      </c>
      <c r="H17">
        <v>0</v>
      </c>
      <c r="I17">
        <v>1138</v>
      </c>
      <c r="K17" s="86" t="s">
        <v>1065</v>
      </c>
      <c r="L17" s="6" t="s">
        <v>522</v>
      </c>
      <c r="N17" s="48" t="str">
        <f t="shared" si="2"/>
        <v>Writer A4 Premium Mrp 200 [Title]</v>
      </c>
      <c r="O17" s="4" t="s">
        <v>33</v>
      </c>
      <c r="Q17" t="s">
        <v>32</v>
      </c>
      <c r="R17" t="s">
        <v>32</v>
      </c>
      <c r="S17" t="s">
        <v>32</v>
      </c>
      <c r="T17" t="s">
        <v>32</v>
      </c>
      <c r="U17" t="s">
        <v>32</v>
      </c>
      <c r="V17" t="s">
        <v>32</v>
      </c>
      <c r="W17" t="s">
        <v>541</v>
      </c>
      <c r="X17" s="68" t="s">
        <v>577</v>
      </c>
      <c r="Y17" s="69" t="s">
        <v>578</v>
      </c>
      <c r="Z17" t="s">
        <v>32</v>
      </c>
      <c r="AA17" t="s">
        <v>32</v>
      </c>
      <c r="AB17" t="s">
        <v>35</v>
      </c>
      <c r="AC17" t="s">
        <v>35</v>
      </c>
      <c r="AD17" s="77" t="str">
        <f t="shared" si="3"/>
        <v>000254</v>
      </c>
    </row>
    <row r="18" spans="1:30" x14ac:dyDescent="0.25">
      <c r="A18" s="78">
        <f t="shared" si="1"/>
        <v>255</v>
      </c>
      <c r="B18" s="76" t="s">
        <v>1388</v>
      </c>
      <c r="C18" s="24" t="s">
        <v>1033</v>
      </c>
      <c r="D18" t="str">
        <f t="shared" si="0"/>
        <v>Writer A4 Premium Mrp 50 [Title]</v>
      </c>
      <c r="E18" t="str">
        <f>VLOOKUP($D18,Item!$AI$2:$CZ$200,E$2,FALSE)</f>
        <v>*11107</v>
      </c>
      <c r="F18" t="str">
        <f>VLOOKUP($D18,Item!$AI$2:$CZ$200,F$2,FALSE)</f>
        <v>*06016</v>
      </c>
      <c r="G18" s="66">
        <v>0</v>
      </c>
      <c r="H18">
        <v>0</v>
      </c>
      <c r="I18">
        <v>1139</v>
      </c>
      <c r="K18" s="86" t="s">
        <v>1065</v>
      </c>
      <c r="L18" s="6" t="s">
        <v>522</v>
      </c>
      <c r="N18" s="48" t="str">
        <f t="shared" si="2"/>
        <v>Writer A4 Premium Mrp 50 [Title]</v>
      </c>
      <c r="O18" s="4" t="s">
        <v>33</v>
      </c>
      <c r="Q18" t="s">
        <v>32</v>
      </c>
      <c r="R18" t="s">
        <v>32</v>
      </c>
      <c r="S18" t="s">
        <v>32</v>
      </c>
      <c r="T18" t="s">
        <v>32</v>
      </c>
      <c r="U18" t="s">
        <v>32</v>
      </c>
      <c r="V18" t="s">
        <v>32</v>
      </c>
      <c r="W18" t="s">
        <v>541</v>
      </c>
      <c r="X18" s="68" t="s">
        <v>577</v>
      </c>
      <c r="Y18" s="69" t="s">
        <v>578</v>
      </c>
      <c r="Z18" t="s">
        <v>32</v>
      </c>
      <c r="AA18" t="s">
        <v>32</v>
      </c>
      <c r="AB18" t="s">
        <v>35</v>
      </c>
      <c r="AC18" t="s">
        <v>35</v>
      </c>
      <c r="AD18" s="77" t="str">
        <f t="shared" si="3"/>
        <v>000255</v>
      </c>
    </row>
    <row r="19" spans="1:30" x14ac:dyDescent="0.25">
      <c r="A19" s="78">
        <f t="shared" si="1"/>
        <v>256</v>
      </c>
      <c r="B19" s="76" t="s">
        <v>1389</v>
      </c>
      <c r="C19" s="24" t="s">
        <v>1034</v>
      </c>
      <c r="D19" t="str">
        <f t="shared" si="0"/>
        <v>Writer A4 Premium Mrp 66 [Title]</v>
      </c>
      <c r="E19" t="str">
        <f>VLOOKUP($D19,Item!$AI$2:$CZ$200,E$2,FALSE)</f>
        <v>*11107</v>
      </c>
      <c r="F19" t="str">
        <f>VLOOKUP($D19,Item!$AI$2:$CZ$200,F$2,FALSE)</f>
        <v>*06016</v>
      </c>
      <c r="G19" s="66">
        <v>0</v>
      </c>
      <c r="H19">
        <v>0</v>
      </c>
      <c r="I19">
        <v>1140</v>
      </c>
      <c r="K19" s="86" t="s">
        <v>1065</v>
      </c>
      <c r="L19" s="6" t="s">
        <v>522</v>
      </c>
      <c r="N19" s="48" t="str">
        <f t="shared" si="2"/>
        <v>Writer A4 Premium Mrp 66 [Title]</v>
      </c>
      <c r="O19" s="4" t="s">
        <v>33</v>
      </c>
      <c r="Q19" t="s">
        <v>32</v>
      </c>
      <c r="R19" t="s">
        <v>32</v>
      </c>
      <c r="S19" t="s">
        <v>32</v>
      </c>
      <c r="T19" t="s">
        <v>32</v>
      </c>
      <c r="U19" t="s">
        <v>32</v>
      </c>
      <c r="V19" t="s">
        <v>32</v>
      </c>
      <c r="W19" t="s">
        <v>541</v>
      </c>
      <c r="X19" s="68" t="s">
        <v>577</v>
      </c>
      <c r="Y19" s="69" t="s">
        <v>578</v>
      </c>
      <c r="Z19" t="s">
        <v>32</v>
      </c>
      <c r="AA19" t="s">
        <v>32</v>
      </c>
      <c r="AB19" t="s">
        <v>35</v>
      </c>
      <c r="AC19" t="s">
        <v>35</v>
      </c>
      <c r="AD19" s="77" t="str">
        <f t="shared" si="3"/>
        <v>000256</v>
      </c>
    </row>
    <row r="20" spans="1:30" x14ac:dyDescent="0.25">
      <c r="A20" s="78">
        <f t="shared" si="1"/>
        <v>257</v>
      </c>
      <c r="B20" s="76" t="s">
        <v>1390</v>
      </c>
      <c r="C20" s="24" t="s">
        <v>1035</v>
      </c>
      <c r="D20" t="str">
        <f t="shared" si="0"/>
        <v>Writer A4 Premium Mrp 84 [Title]</v>
      </c>
      <c r="E20" t="str">
        <f>VLOOKUP($D20,Item!$AI$2:$CZ$200,E$2,FALSE)</f>
        <v>*11107</v>
      </c>
      <c r="F20" t="str">
        <f>VLOOKUP($D20,Item!$AI$2:$CZ$200,F$2,FALSE)</f>
        <v>*06016</v>
      </c>
      <c r="G20" s="66">
        <v>0</v>
      </c>
      <c r="H20">
        <v>0</v>
      </c>
      <c r="I20">
        <v>1141</v>
      </c>
      <c r="K20" s="86" t="s">
        <v>1065</v>
      </c>
      <c r="L20" s="6" t="s">
        <v>522</v>
      </c>
      <c r="N20" s="48" t="str">
        <f t="shared" si="2"/>
        <v>Writer A4 Premium Mrp 84 [Title]</v>
      </c>
      <c r="O20" s="4" t="s">
        <v>33</v>
      </c>
      <c r="Q20" t="s">
        <v>32</v>
      </c>
      <c r="R20" t="s">
        <v>32</v>
      </c>
      <c r="S20" t="s">
        <v>32</v>
      </c>
      <c r="T20" t="s">
        <v>32</v>
      </c>
      <c r="U20" t="s">
        <v>32</v>
      </c>
      <c r="V20" t="s">
        <v>32</v>
      </c>
      <c r="W20" t="s">
        <v>541</v>
      </c>
      <c r="X20" s="68" t="s">
        <v>577</v>
      </c>
      <c r="Y20" s="69" t="s">
        <v>578</v>
      </c>
      <c r="Z20" t="s">
        <v>32</v>
      </c>
      <c r="AA20" t="s">
        <v>32</v>
      </c>
      <c r="AB20" t="s">
        <v>35</v>
      </c>
      <c r="AC20" t="s">
        <v>35</v>
      </c>
      <c r="AD20" s="77" t="str">
        <f t="shared" si="3"/>
        <v>000257</v>
      </c>
    </row>
    <row r="21" spans="1:30" x14ac:dyDescent="0.25">
      <c r="A21" s="78">
        <f t="shared" si="1"/>
        <v>258</v>
      </c>
      <c r="B21" s="76" t="s">
        <v>1391</v>
      </c>
      <c r="C21" s="24" t="s">
        <v>1036</v>
      </c>
      <c r="D21" t="str">
        <f t="shared" si="0"/>
        <v>Writer A4 Premium Spiral  Mrp 104 [Title]</v>
      </c>
      <c r="E21" t="str">
        <f>VLOOKUP($D21,Item!$AI$2:$CZ$200,E$2,FALSE)</f>
        <v>*11107</v>
      </c>
      <c r="F21" t="str">
        <f>VLOOKUP($D21,Item!$AI$2:$CZ$200,F$2,FALSE)</f>
        <v>*06020</v>
      </c>
      <c r="G21" s="66">
        <v>0</v>
      </c>
      <c r="H21">
        <v>0</v>
      </c>
      <c r="I21">
        <v>1142</v>
      </c>
      <c r="K21" s="86" t="s">
        <v>1065</v>
      </c>
      <c r="L21" s="6" t="s">
        <v>522</v>
      </c>
      <c r="N21" s="48" t="str">
        <f t="shared" si="2"/>
        <v>Writer A4 Premium Spiral  Mrp 104 [Title]</v>
      </c>
      <c r="O21" s="4" t="s">
        <v>33</v>
      </c>
      <c r="Q21" t="s">
        <v>32</v>
      </c>
      <c r="R21" t="s">
        <v>32</v>
      </c>
      <c r="S21" t="s">
        <v>32</v>
      </c>
      <c r="T21" t="s">
        <v>32</v>
      </c>
      <c r="U21" t="s">
        <v>32</v>
      </c>
      <c r="V21" t="s">
        <v>32</v>
      </c>
      <c r="W21" t="s">
        <v>541</v>
      </c>
      <c r="X21" s="68" t="s">
        <v>577</v>
      </c>
      <c r="Y21" s="69" t="s">
        <v>578</v>
      </c>
      <c r="Z21" t="s">
        <v>32</v>
      </c>
      <c r="AA21" t="s">
        <v>32</v>
      </c>
      <c r="AB21" t="s">
        <v>35</v>
      </c>
      <c r="AC21" t="s">
        <v>35</v>
      </c>
      <c r="AD21" s="77" t="str">
        <f t="shared" si="3"/>
        <v>000258</v>
      </c>
    </row>
    <row r="22" spans="1:30" x14ac:dyDescent="0.25">
      <c r="A22" s="78">
        <f t="shared" si="1"/>
        <v>259</v>
      </c>
      <c r="B22" s="76" t="s">
        <v>1392</v>
      </c>
      <c r="C22" s="24" t="s">
        <v>1037</v>
      </c>
      <c r="D22" t="str">
        <f t="shared" si="0"/>
        <v>Writer A4 Premium Spiral  Mrp 124 [Title]</v>
      </c>
      <c r="E22" t="str">
        <f>VLOOKUP($D22,Item!$AI$2:$CZ$200,E$2,FALSE)</f>
        <v>*11107</v>
      </c>
      <c r="F22" t="str">
        <f>VLOOKUP($D22,Item!$AI$2:$CZ$200,F$2,FALSE)</f>
        <v>*06022</v>
      </c>
      <c r="G22" s="66">
        <v>0</v>
      </c>
      <c r="H22">
        <v>0</v>
      </c>
      <c r="I22">
        <v>1143</v>
      </c>
      <c r="K22" s="86" t="s">
        <v>1065</v>
      </c>
      <c r="L22" s="6" t="s">
        <v>522</v>
      </c>
      <c r="N22" s="48" t="str">
        <f t="shared" si="2"/>
        <v>Writer A4 Premium Spiral  Mrp 124 [Title]</v>
      </c>
      <c r="O22" s="4" t="s">
        <v>33</v>
      </c>
      <c r="Q22" t="s">
        <v>32</v>
      </c>
      <c r="R22" t="s">
        <v>32</v>
      </c>
      <c r="S22" t="s">
        <v>32</v>
      </c>
      <c r="T22" t="s">
        <v>32</v>
      </c>
      <c r="U22" t="s">
        <v>32</v>
      </c>
      <c r="V22" t="s">
        <v>32</v>
      </c>
      <c r="W22" t="s">
        <v>541</v>
      </c>
      <c r="X22" s="68" t="s">
        <v>577</v>
      </c>
      <c r="Y22" s="69" t="s">
        <v>578</v>
      </c>
      <c r="Z22" t="s">
        <v>32</v>
      </c>
      <c r="AA22" t="s">
        <v>32</v>
      </c>
      <c r="AB22" t="s">
        <v>35</v>
      </c>
      <c r="AC22" t="s">
        <v>35</v>
      </c>
      <c r="AD22" s="77" t="str">
        <f t="shared" si="3"/>
        <v>000259</v>
      </c>
    </row>
    <row r="23" spans="1:30" x14ac:dyDescent="0.25">
      <c r="A23" s="78">
        <f t="shared" si="1"/>
        <v>260</v>
      </c>
      <c r="B23" s="76" t="s">
        <v>1393</v>
      </c>
      <c r="C23" s="24" t="s">
        <v>1038</v>
      </c>
      <c r="D23" t="str">
        <f t="shared" si="0"/>
        <v>Writer A4 Premium Spiral  Mrp 160 [Title]</v>
      </c>
      <c r="E23" t="str">
        <f>VLOOKUP($D23,Item!$AI$2:$CZ$200,E$2,FALSE)</f>
        <v>*11107</v>
      </c>
      <c r="F23" t="str">
        <f>VLOOKUP($D23,Item!$AI$2:$CZ$200,F$2,FALSE)</f>
        <v>*06023</v>
      </c>
      <c r="G23" s="66">
        <v>0</v>
      </c>
      <c r="H23">
        <v>0</v>
      </c>
      <c r="I23">
        <v>1144</v>
      </c>
      <c r="K23" s="86" t="s">
        <v>1065</v>
      </c>
      <c r="L23" s="6" t="s">
        <v>522</v>
      </c>
      <c r="N23" s="48" t="str">
        <f t="shared" si="2"/>
        <v>Writer A4 Premium Spiral  Mrp 160 [Title]</v>
      </c>
      <c r="O23" s="4" t="s">
        <v>33</v>
      </c>
      <c r="Q23" t="s">
        <v>32</v>
      </c>
      <c r="R23" t="s">
        <v>32</v>
      </c>
      <c r="S23" t="s">
        <v>32</v>
      </c>
      <c r="T23" t="s">
        <v>32</v>
      </c>
      <c r="U23" t="s">
        <v>32</v>
      </c>
      <c r="V23" t="s">
        <v>32</v>
      </c>
      <c r="W23" t="s">
        <v>541</v>
      </c>
      <c r="X23" s="68" t="s">
        <v>577</v>
      </c>
      <c r="Y23" s="69" t="s">
        <v>578</v>
      </c>
      <c r="Z23" t="s">
        <v>32</v>
      </c>
      <c r="AA23" t="s">
        <v>32</v>
      </c>
      <c r="AB23" t="s">
        <v>35</v>
      </c>
      <c r="AC23" t="s">
        <v>35</v>
      </c>
      <c r="AD23" s="77" t="str">
        <f t="shared" si="3"/>
        <v>000260</v>
      </c>
    </row>
    <row r="24" spans="1:30" x14ac:dyDescent="0.25">
      <c r="A24" s="78">
        <f t="shared" si="1"/>
        <v>261</v>
      </c>
      <c r="B24" s="76" t="s">
        <v>1394</v>
      </c>
      <c r="C24" s="24" t="s">
        <v>1039</v>
      </c>
      <c r="D24" t="str">
        <f t="shared" si="0"/>
        <v>Writer A4 Premium Spiral  Mrp 200 [Title]</v>
      </c>
      <c r="E24" t="str">
        <f>VLOOKUP($D24,Item!$AI$2:$CZ$200,E$2,FALSE)</f>
        <v>*11107</v>
      </c>
      <c r="F24" t="str">
        <f>VLOOKUP($D24,Item!$AI$2:$CZ$200,F$2,FALSE)</f>
        <v>*06024</v>
      </c>
      <c r="G24" s="66">
        <v>0</v>
      </c>
      <c r="H24">
        <v>0</v>
      </c>
      <c r="I24">
        <v>1145</v>
      </c>
      <c r="K24" s="86" t="s">
        <v>1065</v>
      </c>
      <c r="L24" s="6" t="s">
        <v>522</v>
      </c>
      <c r="N24" s="48" t="str">
        <f t="shared" si="2"/>
        <v>Writer A4 Premium Spiral  Mrp 200 [Title]</v>
      </c>
      <c r="O24" s="4" t="s">
        <v>33</v>
      </c>
      <c r="Q24" t="s">
        <v>32</v>
      </c>
      <c r="R24" t="s">
        <v>32</v>
      </c>
      <c r="S24" t="s">
        <v>32</v>
      </c>
      <c r="T24" t="s">
        <v>32</v>
      </c>
      <c r="U24" t="s">
        <v>32</v>
      </c>
      <c r="V24" t="s">
        <v>32</v>
      </c>
      <c r="W24" t="s">
        <v>541</v>
      </c>
      <c r="X24" s="68" t="s">
        <v>577</v>
      </c>
      <c r="Y24" s="69" t="s">
        <v>578</v>
      </c>
      <c r="Z24" t="s">
        <v>32</v>
      </c>
      <c r="AA24" t="s">
        <v>32</v>
      </c>
      <c r="AB24" t="s">
        <v>35</v>
      </c>
      <c r="AC24" t="s">
        <v>35</v>
      </c>
      <c r="AD24" s="77" t="str">
        <f t="shared" si="3"/>
        <v>000261</v>
      </c>
    </row>
    <row r="25" spans="1:30" x14ac:dyDescent="0.25">
      <c r="A25" s="78">
        <f t="shared" si="1"/>
        <v>262</v>
      </c>
      <c r="B25" s="76" t="s">
        <v>1395</v>
      </c>
      <c r="C25" s="24" t="s">
        <v>1040</v>
      </c>
      <c r="D25" t="str">
        <f t="shared" si="0"/>
        <v>Writer Computer  Mrp 50,66,84 [Title]</v>
      </c>
      <c r="E25" t="str">
        <f>VLOOKUP($D25,Item!$AI$2:$CZ$200,E$2,FALSE)</f>
        <v>*11111</v>
      </c>
      <c r="F25" t="str">
        <f>VLOOKUP($D25,Item!$AI$2:$CZ$200,F$2,FALSE)</f>
        <v>*06016</v>
      </c>
      <c r="G25" s="66">
        <v>0</v>
      </c>
      <c r="H25">
        <v>0</v>
      </c>
      <c r="I25">
        <v>1146</v>
      </c>
      <c r="K25" s="86" t="s">
        <v>1065</v>
      </c>
      <c r="L25" s="6" t="s">
        <v>522</v>
      </c>
      <c r="N25" s="48" t="str">
        <f t="shared" si="2"/>
        <v>Writer Computer  Mrp 50,66,84 [Title]</v>
      </c>
      <c r="O25" s="4" t="s">
        <v>33</v>
      </c>
      <c r="Q25" t="s">
        <v>32</v>
      </c>
      <c r="R25" t="s">
        <v>32</v>
      </c>
      <c r="S25" t="s">
        <v>32</v>
      </c>
      <c r="T25" t="s">
        <v>32</v>
      </c>
      <c r="U25" t="s">
        <v>32</v>
      </c>
      <c r="V25" t="s">
        <v>32</v>
      </c>
      <c r="W25" t="s">
        <v>541</v>
      </c>
      <c r="X25" s="68" t="s">
        <v>577</v>
      </c>
      <c r="Y25" s="69" t="s">
        <v>578</v>
      </c>
      <c r="Z25" t="s">
        <v>32</v>
      </c>
      <c r="AA25" t="s">
        <v>32</v>
      </c>
      <c r="AB25" t="s">
        <v>35</v>
      </c>
      <c r="AC25" t="s">
        <v>35</v>
      </c>
      <c r="AD25" s="77" t="str">
        <f t="shared" si="3"/>
        <v>000262</v>
      </c>
    </row>
    <row r="26" spans="1:30" x14ac:dyDescent="0.25">
      <c r="A26" s="78">
        <f t="shared" si="1"/>
        <v>263</v>
      </c>
      <c r="B26" s="76" t="s">
        <v>1396</v>
      </c>
      <c r="C26" s="24" t="s">
        <v>1041</v>
      </c>
      <c r="D26" t="str">
        <f t="shared" si="0"/>
        <v>Writer Convent Big Classic Mrp 12/24/32 [Title]</v>
      </c>
      <c r="E26" t="str">
        <f>VLOOKUP($D26,Item!$AI$2:$CZ$200,E$2,FALSE)</f>
        <v>*11102</v>
      </c>
      <c r="F26" t="str">
        <f>VLOOKUP($D26,Item!$AI$2:$CZ$200,F$2,FALSE)</f>
        <v>*06016</v>
      </c>
      <c r="G26" s="66">
        <v>0</v>
      </c>
      <c r="H26">
        <v>0</v>
      </c>
      <c r="I26">
        <v>1147</v>
      </c>
      <c r="K26" s="86" t="s">
        <v>1065</v>
      </c>
      <c r="L26" s="6" t="s">
        <v>522</v>
      </c>
      <c r="N26" s="48" t="str">
        <f t="shared" si="2"/>
        <v>Writer Convent Big Classic Mrp 12/24/32 [Title]</v>
      </c>
      <c r="O26" s="4" t="s">
        <v>33</v>
      </c>
      <c r="Q26" t="s">
        <v>32</v>
      </c>
      <c r="R26" t="s">
        <v>32</v>
      </c>
      <c r="S26" t="s">
        <v>32</v>
      </c>
      <c r="T26" t="s">
        <v>32</v>
      </c>
      <c r="U26" t="s">
        <v>32</v>
      </c>
      <c r="V26" t="s">
        <v>32</v>
      </c>
      <c r="W26" t="s">
        <v>541</v>
      </c>
      <c r="X26" s="68" t="s">
        <v>577</v>
      </c>
      <c r="Y26" s="69" t="s">
        <v>578</v>
      </c>
      <c r="Z26" t="s">
        <v>32</v>
      </c>
      <c r="AA26" t="s">
        <v>32</v>
      </c>
      <c r="AB26" t="s">
        <v>35</v>
      </c>
      <c r="AC26" t="s">
        <v>35</v>
      </c>
      <c r="AD26" s="77" t="str">
        <f t="shared" si="3"/>
        <v>000263</v>
      </c>
    </row>
    <row r="27" spans="1:30" x14ac:dyDescent="0.25">
      <c r="A27" s="78">
        <f t="shared" si="1"/>
        <v>264</v>
      </c>
      <c r="B27" s="76" t="s">
        <v>1397</v>
      </c>
      <c r="C27" s="24" t="s">
        <v>1042</v>
      </c>
      <c r="D27" t="str">
        <f t="shared" si="0"/>
        <v>Writer Convent Premium  Mrp 32 [Title]</v>
      </c>
      <c r="E27" t="str">
        <f>VLOOKUP($D27,Item!$AI$2:$CZ$200,E$2,FALSE)</f>
        <v>*11103</v>
      </c>
      <c r="F27" t="str">
        <f>VLOOKUP($D27,Item!$AI$2:$CZ$200,F$2,FALSE)</f>
        <v>*06016</v>
      </c>
      <c r="G27" s="66">
        <v>0</v>
      </c>
      <c r="H27">
        <v>0</v>
      </c>
      <c r="I27">
        <v>1148</v>
      </c>
      <c r="K27" s="86" t="s">
        <v>1065</v>
      </c>
      <c r="L27" s="6" t="s">
        <v>522</v>
      </c>
      <c r="N27" s="48" t="str">
        <f t="shared" si="2"/>
        <v>Writer Convent Premium  Mrp 32 [Title]</v>
      </c>
      <c r="O27" s="4" t="s">
        <v>33</v>
      </c>
      <c r="Q27" t="s">
        <v>32</v>
      </c>
      <c r="R27" t="s">
        <v>32</v>
      </c>
      <c r="S27" t="s">
        <v>32</v>
      </c>
      <c r="T27" t="s">
        <v>32</v>
      </c>
      <c r="U27" t="s">
        <v>32</v>
      </c>
      <c r="V27" t="s">
        <v>32</v>
      </c>
      <c r="W27" t="s">
        <v>541</v>
      </c>
      <c r="X27" s="68" t="s">
        <v>577</v>
      </c>
      <c r="Y27" s="69" t="s">
        <v>578</v>
      </c>
      <c r="Z27" t="s">
        <v>32</v>
      </c>
      <c r="AA27" t="s">
        <v>32</v>
      </c>
      <c r="AB27" t="s">
        <v>35</v>
      </c>
      <c r="AC27" t="s">
        <v>35</v>
      </c>
      <c r="AD27" s="77" t="str">
        <f t="shared" si="3"/>
        <v>000264</v>
      </c>
    </row>
    <row r="28" spans="1:30" x14ac:dyDescent="0.25">
      <c r="A28" s="78">
        <f t="shared" si="1"/>
        <v>265</v>
      </c>
      <c r="B28" s="76" t="s">
        <v>1398</v>
      </c>
      <c r="C28" s="24" t="s">
        <v>1043</v>
      </c>
      <c r="D28" t="str">
        <f t="shared" si="0"/>
        <v>Writer Convent Premium  Mrp 44 [Title]</v>
      </c>
      <c r="E28" t="str">
        <f>VLOOKUP($D28,Item!$AI$2:$CZ$200,E$2,FALSE)</f>
        <v>*11103</v>
      </c>
      <c r="F28" t="str">
        <f>VLOOKUP($D28,Item!$AI$2:$CZ$200,F$2,FALSE)</f>
        <v>*06016</v>
      </c>
      <c r="G28" s="66">
        <v>0</v>
      </c>
      <c r="H28">
        <v>0</v>
      </c>
      <c r="I28">
        <v>1149</v>
      </c>
      <c r="K28" s="86" t="s">
        <v>1065</v>
      </c>
      <c r="L28" s="6" t="s">
        <v>522</v>
      </c>
      <c r="N28" s="48" t="str">
        <f t="shared" si="2"/>
        <v>Writer Convent Premium  Mrp 44 [Title]</v>
      </c>
      <c r="O28" s="4" t="s">
        <v>33</v>
      </c>
      <c r="Q28" t="s">
        <v>32</v>
      </c>
      <c r="R28" t="s">
        <v>32</v>
      </c>
      <c r="S28" t="s">
        <v>32</v>
      </c>
      <c r="T28" t="s">
        <v>32</v>
      </c>
      <c r="U28" t="s">
        <v>32</v>
      </c>
      <c r="V28" t="s">
        <v>32</v>
      </c>
      <c r="W28" t="s">
        <v>541</v>
      </c>
      <c r="X28" s="68" t="s">
        <v>577</v>
      </c>
      <c r="Y28" s="69" t="s">
        <v>578</v>
      </c>
      <c r="Z28" t="s">
        <v>32</v>
      </c>
      <c r="AA28" t="s">
        <v>32</v>
      </c>
      <c r="AB28" t="s">
        <v>35</v>
      </c>
      <c r="AC28" t="s">
        <v>35</v>
      </c>
      <c r="AD28" s="77" t="str">
        <f t="shared" si="3"/>
        <v>000265</v>
      </c>
    </row>
    <row r="29" spans="1:30" x14ac:dyDescent="0.25">
      <c r="A29" s="78">
        <f t="shared" si="1"/>
        <v>266</v>
      </c>
      <c r="B29" s="76" t="s">
        <v>1399</v>
      </c>
      <c r="C29" s="24" t="s">
        <v>1044</v>
      </c>
      <c r="D29" t="str">
        <f t="shared" si="0"/>
        <v>Writer Convent Premium  Mrp 48 [Title]</v>
      </c>
      <c r="E29" t="str">
        <f>VLOOKUP($D29,Item!$AI$2:$CZ$200,E$2,FALSE)</f>
        <v>*11103</v>
      </c>
      <c r="F29" t="str">
        <f>VLOOKUP($D29,Item!$AI$2:$CZ$200,F$2,FALSE)</f>
        <v>*06016</v>
      </c>
      <c r="G29" s="66">
        <v>0</v>
      </c>
      <c r="H29">
        <v>0</v>
      </c>
      <c r="I29">
        <v>1150</v>
      </c>
      <c r="K29" s="86" t="s">
        <v>1065</v>
      </c>
      <c r="L29" s="6" t="s">
        <v>522</v>
      </c>
      <c r="N29" s="48" t="str">
        <f t="shared" si="2"/>
        <v>Writer Convent Premium  Mrp 48 [Title]</v>
      </c>
      <c r="O29" s="4" t="s">
        <v>33</v>
      </c>
      <c r="Q29" t="s">
        <v>32</v>
      </c>
      <c r="R29" t="s">
        <v>32</v>
      </c>
      <c r="S29" t="s">
        <v>32</v>
      </c>
      <c r="T29" t="s">
        <v>32</v>
      </c>
      <c r="U29" t="s">
        <v>32</v>
      </c>
      <c r="V29" t="s">
        <v>32</v>
      </c>
      <c r="W29" t="s">
        <v>541</v>
      </c>
      <c r="X29" s="68" t="s">
        <v>577</v>
      </c>
      <c r="Y29" s="69" t="s">
        <v>578</v>
      </c>
      <c r="Z29" t="s">
        <v>32</v>
      </c>
      <c r="AA29" t="s">
        <v>32</v>
      </c>
      <c r="AB29" t="s">
        <v>35</v>
      </c>
      <c r="AC29" t="s">
        <v>35</v>
      </c>
      <c r="AD29" s="77" t="str">
        <f t="shared" si="3"/>
        <v>000266</v>
      </c>
    </row>
    <row r="30" spans="1:30" x14ac:dyDescent="0.25">
      <c r="A30" s="78">
        <f t="shared" si="1"/>
        <v>267</v>
      </c>
      <c r="B30" s="76" t="s">
        <v>1400</v>
      </c>
      <c r="C30" s="24" t="s">
        <v>1045</v>
      </c>
      <c r="D30" t="str">
        <f t="shared" si="0"/>
        <v>Writer Convent Premium  Mrp 65 [Title]</v>
      </c>
      <c r="E30" t="str">
        <f>VLOOKUP($D30,Item!$AI$2:$CZ$200,E$2,FALSE)</f>
        <v>*11103</v>
      </c>
      <c r="F30" t="str">
        <f>VLOOKUP($D30,Item!$AI$2:$CZ$200,F$2,FALSE)</f>
        <v>*06016</v>
      </c>
      <c r="G30" s="66">
        <v>0</v>
      </c>
      <c r="H30">
        <v>0</v>
      </c>
      <c r="I30">
        <v>1151</v>
      </c>
      <c r="K30" s="86" t="s">
        <v>1065</v>
      </c>
      <c r="L30" s="6" t="s">
        <v>522</v>
      </c>
      <c r="N30" s="48" t="str">
        <f t="shared" si="2"/>
        <v>Writer Convent Premium  Mrp 65 [Title]</v>
      </c>
      <c r="O30" s="4" t="s">
        <v>33</v>
      </c>
      <c r="Q30" t="s">
        <v>32</v>
      </c>
      <c r="R30" t="s">
        <v>32</v>
      </c>
      <c r="S30" t="s">
        <v>32</v>
      </c>
      <c r="T30" t="s">
        <v>32</v>
      </c>
      <c r="U30" t="s">
        <v>32</v>
      </c>
      <c r="V30" t="s">
        <v>32</v>
      </c>
      <c r="W30" t="s">
        <v>541</v>
      </c>
      <c r="X30" s="68" t="s">
        <v>577</v>
      </c>
      <c r="Y30" s="69" t="s">
        <v>578</v>
      </c>
      <c r="Z30" t="s">
        <v>32</v>
      </c>
      <c r="AA30" t="s">
        <v>32</v>
      </c>
      <c r="AB30" t="s">
        <v>35</v>
      </c>
      <c r="AC30" t="s">
        <v>35</v>
      </c>
      <c r="AD30" s="77" t="str">
        <f t="shared" si="3"/>
        <v>000267</v>
      </c>
    </row>
    <row r="31" spans="1:30" x14ac:dyDescent="0.25">
      <c r="A31" s="78">
        <f t="shared" si="1"/>
        <v>268</v>
      </c>
      <c r="B31" s="76" t="s">
        <v>1401</v>
      </c>
      <c r="C31" s="24" t="s">
        <v>1046</v>
      </c>
      <c r="D31" t="str">
        <f t="shared" si="0"/>
        <v>Writer Convent Small Classic Mrp 10/15/20 [Title]</v>
      </c>
      <c r="E31" t="str">
        <f>VLOOKUP($D31,Item!$AI$2:$CZ$200,E$2,FALSE)</f>
        <v>*11100</v>
      </c>
      <c r="F31" t="str">
        <f>VLOOKUP($D31,Item!$AI$2:$CZ$200,F$2,FALSE)</f>
        <v>*06016</v>
      </c>
      <c r="G31" s="66">
        <v>0</v>
      </c>
      <c r="H31">
        <v>0</v>
      </c>
      <c r="I31">
        <v>1152</v>
      </c>
      <c r="K31" s="86" t="s">
        <v>1065</v>
      </c>
      <c r="L31" s="6" t="s">
        <v>522</v>
      </c>
      <c r="N31" s="48" t="str">
        <f t="shared" si="2"/>
        <v>Writer Convent Small Classic Mrp 10/15/20 [Title]</v>
      </c>
      <c r="O31" s="4" t="s">
        <v>33</v>
      </c>
      <c r="Q31" t="s">
        <v>32</v>
      </c>
      <c r="R31" t="s">
        <v>32</v>
      </c>
      <c r="S31" t="s">
        <v>32</v>
      </c>
      <c r="T31" t="s">
        <v>32</v>
      </c>
      <c r="U31" t="s">
        <v>32</v>
      </c>
      <c r="V31" t="s">
        <v>32</v>
      </c>
      <c r="W31" t="s">
        <v>541</v>
      </c>
      <c r="X31" s="68" t="s">
        <v>577</v>
      </c>
      <c r="Y31" s="69" t="s">
        <v>578</v>
      </c>
      <c r="Z31" t="s">
        <v>32</v>
      </c>
      <c r="AA31" t="s">
        <v>32</v>
      </c>
      <c r="AB31" t="s">
        <v>35</v>
      </c>
      <c r="AC31" t="s">
        <v>35</v>
      </c>
      <c r="AD31" s="77" t="str">
        <f t="shared" si="3"/>
        <v>000268</v>
      </c>
    </row>
    <row r="32" spans="1:30" x14ac:dyDescent="0.25">
      <c r="A32" s="78">
        <f t="shared" si="1"/>
        <v>269</v>
      </c>
      <c r="B32" s="76" t="s">
        <v>1402</v>
      </c>
      <c r="C32" s="24" t="s">
        <v>1047</v>
      </c>
      <c r="D32" t="str">
        <f t="shared" si="0"/>
        <v>Writer Drowing book A4  Mrp 32,50 [Title]</v>
      </c>
      <c r="E32" t="str">
        <f>VLOOKUP($D32,Item!$AI$2:$CZ$200,E$2,FALSE)</f>
        <v>*11107</v>
      </c>
      <c r="F32" t="str">
        <f>VLOOKUP($D32,Item!$AI$2:$CZ$200,F$2,FALSE)</f>
        <v>*06016</v>
      </c>
      <c r="G32" s="66">
        <v>0</v>
      </c>
      <c r="H32">
        <v>0</v>
      </c>
      <c r="I32">
        <v>1153</v>
      </c>
      <c r="K32" s="86" t="s">
        <v>1065</v>
      </c>
      <c r="L32" s="6" t="s">
        <v>522</v>
      </c>
      <c r="N32" s="48" t="str">
        <f t="shared" si="2"/>
        <v>Writer Drowing book A4  Mrp 32,50 [Title]</v>
      </c>
      <c r="O32" s="4" t="s">
        <v>33</v>
      </c>
      <c r="Q32" t="s">
        <v>32</v>
      </c>
      <c r="R32" t="s">
        <v>32</v>
      </c>
      <c r="S32" t="s">
        <v>32</v>
      </c>
      <c r="T32" t="s">
        <v>32</v>
      </c>
      <c r="U32" t="s">
        <v>32</v>
      </c>
      <c r="V32" t="s">
        <v>32</v>
      </c>
      <c r="W32" t="s">
        <v>541</v>
      </c>
      <c r="X32" s="68" t="s">
        <v>577</v>
      </c>
      <c r="Y32" s="69" t="s">
        <v>578</v>
      </c>
      <c r="Z32" t="s">
        <v>32</v>
      </c>
      <c r="AA32" t="s">
        <v>32</v>
      </c>
      <c r="AB32" t="s">
        <v>35</v>
      </c>
      <c r="AC32" t="s">
        <v>35</v>
      </c>
      <c r="AD32" s="77" t="str">
        <f t="shared" si="3"/>
        <v>000269</v>
      </c>
    </row>
    <row r="33" spans="1:30" x14ac:dyDescent="0.25">
      <c r="A33" s="78">
        <f t="shared" si="1"/>
        <v>270</v>
      </c>
      <c r="B33" s="76" t="s">
        <v>1403</v>
      </c>
      <c r="C33" s="24" t="s">
        <v>1048</v>
      </c>
      <c r="D33" t="str">
        <f t="shared" si="0"/>
        <v>Writer Drowing book Small [Title]</v>
      </c>
      <c r="E33" t="str">
        <f>VLOOKUP($D33,Item!$AI$2:$CZ$200,E$2,FALSE)</f>
        <v>*11105</v>
      </c>
      <c r="F33" t="str">
        <f>VLOOKUP($D33,Item!$AI$2:$CZ$200,F$2,FALSE)</f>
        <v>*06016</v>
      </c>
      <c r="G33" s="66">
        <v>0</v>
      </c>
      <c r="H33">
        <v>0</v>
      </c>
      <c r="I33">
        <v>1154</v>
      </c>
      <c r="K33" s="86" t="s">
        <v>1065</v>
      </c>
      <c r="L33" s="6" t="s">
        <v>522</v>
      </c>
      <c r="N33" s="48" t="str">
        <f t="shared" si="2"/>
        <v>Writer Drowing book Small [Title]</v>
      </c>
      <c r="O33" s="4" t="s">
        <v>33</v>
      </c>
      <c r="Q33" t="s">
        <v>32</v>
      </c>
      <c r="R33" t="s">
        <v>32</v>
      </c>
      <c r="S33" t="s">
        <v>32</v>
      </c>
      <c r="T33" t="s">
        <v>32</v>
      </c>
      <c r="U33" t="s">
        <v>32</v>
      </c>
      <c r="V33" t="s">
        <v>32</v>
      </c>
      <c r="W33" t="s">
        <v>541</v>
      </c>
      <c r="X33" s="68" t="s">
        <v>577</v>
      </c>
      <c r="Y33" s="69" t="s">
        <v>578</v>
      </c>
      <c r="Z33" t="s">
        <v>32</v>
      </c>
      <c r="AA33" t="s">
        <v>32</v>
      </c>
      <c r="AB33" t="s">
        <v>35</v>
      </c>
      <c r="AC33" t="s">
        <v>35</v>
      </c>
      <c r="AD33" s="77" t="str">
        <f t="shared" si="3"/>
        <v>000270</v>
      </c>
    </row>
    <row r="34" spans="1:30" x14ac:dyDescent="0.25">
      <c r="A34" s="78">
        <f t="shared" si="1"/>
        <v>271</v>
      </c>
      <c r="B34" s="76" t="s">
        <v>1404</v>
      </c>
      <c r="C34" s="24" t="s">
        <v>1049</v>
      </c>
      <c r="D34" t="str">
        <f t="shared" si="0"/>
        <v>Writer Geogrphy book   Mrp 32 [Title]</v>
      </c>
      <c r="E34" t="str">
        <f>VLOOKUP($D34,Item!$AI$2:$CZ$200,E$2,FALSE)</f>
        <v>*11110</v>
      </c>
      <c r="F34" t="str">
        <f>VLOOKUP($D34,Item!$AI$2:$CZ$200,F$2,FALSE)</f>
        <v>*06016</v>
      </c>
      <c r="G34" s="66">
        <v>0</v>
      </c>
      <c r="H34">
        <v>0</v>
      </c>
      <c r="I34">
        <v>1155</v>
      </c>
      <c r="K34" s="86" t="s">
        <v>1065</v>
      </c>
      <c r="L34" s="6" t="s">
        <v>522</v>
      </c>
      <c r="N34" s="48" t="str">
        <f t="shared" si="2"/>
        <v>Writer Geogrphy book   Mrp 32 [Title]</v>
      </c>
      <c r="O34" s="4" t="s">
        <v>33</v>
      </c>
      <c r="Q34" t="s">
        <v>32</v>
      </c>
      <c r="R34" t="s">
        <v>32</v>
      </c>
      <c r="S34" t="s">
        <v>32</v>
      </c>
      <c r="T34" t="s">
        <v>32</v>
      </c>
      <c r="U34" t="s">
        <v>32</v>
      </c>
      <c r="V34" t="s">
        <v>32</v>
      </c>
      <c r="W34" t="s">
        <v>541</v>
      </c>
      <c r="X34" s="68" t="s">
        <v>577</v>
      </c>
      <c r="Y34" s="69" t="s">
        <v>578</v>
      </c>
      <c r="Z34" t="s">
        <v>32</v>
      </c>
      <c r="AA34" t="s">
        <v>32</v>
      </c>
      <c r="AB34" t="s">
        <v>35</v>
      </c>
      <c r="AC34" t="s">
        <v>35</v>
      </c>
      <c r="AD34" s="77" t="str">
        <f t="shared" si="3"/>
        <v>000271</v>
      </c>
    </row>
    <row r="35" spans="1:30" x14ac:dyDescent="0.25">
      <c r="A35" s="78">
        <f t="shared" si="1"/>
        <v>272</v>
      </c>
      <c r="B35" s="76" t="s">
        <v>1405</v>
      </c>
      <c r="C35" s="24" t="s">
        <v>1050</v>
      </c>
      <c r="D35" t="str">
        <f t="shared" si="0"/>
        <v>Writer Geogrphy book   Mrp 50 [Title]</v>
      </c>
      <c r="E35" t="str">
        <f>VLOOKUP($D35,Item!$AI$2:$CZ$200,E$2,FALSE)</f>
        <v>*11104</v>
      </c>
      <c r="F35" t="str">
        <f>VLOOKUP($D35,Item!$AI$2:$CZ$200,F$2,FALSE)</f>
        <v>*06016</v>
      </c>
      <c r="G35" s="66">
        <v>0</v>
      </c>
      <c r="H35">
        <v>0</v>
      </c>
      <c r="I35">
        <v>1156</v>
      </c>
      <c r="K35" s="86" t="s">
        <v>1065</v>
      </c>
      <c r="L35" s="6" t="s">
        <v>522</v>
      </c>
      <c r="N35" s="48" t="str">
        <f t="shared" si="2"/>
        <v>Writer Geogrphy book   Mrp 50 [Title]</v>
      </c>
      <c r="O35" s="4" t="s">
        <v>33</v>
      </c>
      <c r="Q35" t="s">
        <v>32</v>
      </c>
      <c r="R35" t="s">
        <v>32</v>
      </c>
      <c r="S35" t="s">
        <v>32</v>
      </c>
      <c r="T35" t="s">
        <v>32</v>
      </c>
      <c r="U35" t="s">
        <v>32</v>
      </c>
      <c r="V35" t="s">
        <v>32</v>
      </c>
      <c r="W35" t="s">
        <v>541</v>
      </c>
      <c r="X35" s="68" t="s">
        <v>577</v>
      </c>
      <c r="Y35" s="69" t="s">
        <v>578</v>
      </c>
      <c r="Z35" t="s">
        <v>32</v>
      </c>
      <c r="AA35" t="s">
        <v>32</v>
      </c>
      <c r="AB35" t="s">
        <v>35</v>
      </c>
      <c r="AC35" t="s">
        <v>35</v>
      </c>
      <c r="AD35" s="77" t="str">
        <f t="shared" si="3"/>
        <v>000272</v>
      </c>
    </row>
    <row r="36" spans="1:30" x14ac:dyDescent="0.25">
      <c r="A36" s="78">
        <f t="shared" si="1"/>
        <v>273</v>
      </c>
      <c r="B36" s="76" t="s">
        <v>1406</v>
      </c>
      <c r="C36" s="24" t="s">
        <v>1051</v>
      </c>
      <c r="D36" t="str">
        <f t="shared" si="0"/>
        <v>Writer Lesson Plan [Title]</v>
      </c>
      <c r="E36" t="str">
        <f>VLOOKUP($D36,Item!$AI$2:$CZ$200,E$2,FALSE)</f>
        <v>*11109</v>
      </c>
      <c r="F36" t="str">
        <f>VLOOKUP($D36,Item!$AI$2:$CZ$200,F$2,FALSE)</f>
        <v>*06025</v>
      </c>
      <c r="G36" s="66">
        <v>0</v>
      </c>
      <c r="H36">
        <v>0</v>
      </c>
      <c r="I36">
        <v>1157</v>
      </c>
      <c r="K36" s="86" t="s">
        <v>1065</v>
      </c>
      <c r="L36" s="6" t="s">
        <v>522</v>
      </c>
      <c r="N36" s="48" t="str">
        <f t="shared" si="2"/>
        <v>Writer Lesson Plan [Title]</v>
      </c>
      <c r="O36" s="4" t="s">
        <v>33</v>
      </c>
      <c r="Q36" t="s">
        <v>32</v>
      </c>
      <c r="R36" t="s">
        <v>32</v>
      </c>
      <c r="S36" t="s">
        <v>32</v>
      </c>
      <c r="T36" t="s">
        <v>32</v>
      </c>
      <c r="U36" t="s">
        <v>32</v>
      </c>
      <c r="V36" t="s">
        <v>32</v>
      </c>
      <c r="W36" t="s">
        <v>541</v>
      </c>
      <c r="X36" s="68" t="s">
        <v>577</v>
      </c>
      <c r="Y36" s="69" t="s">
        <v>578</v>
      </c>
      <c r="Z36" t="s">
        <v>32</v>
      </c>
      <c r="AA36" t="s">
        <v>32</v>
      </c>
      <c r="AB36" t="s">
        <v>35</v>
      </c>
      <c r="AC36" t="s">
        <v>35</v>
      </c>
      <c r="AD36" s="77" t="str">
        <f t="shared" si="3"/>
        <v>000273</v>
      </c>
    </row>
    <row r="37" spans="1:30" x14ac:dyDescent="0.25">
      <c r="A37" s="78">
        <f t="shared" si="1"/>
        <v>274</v>
      </c>
      <c r="B37" s="76" t="s">
        <v>1407</v>
      </c>
      <c r="C37" s="24" t="s">
        <v>1052</v>
      </c>
      <c r="D37" t="str">
        <f t="shared" si="0"/>
        <v>Writer Long Book Classic  Mrp 24, 50 [Title]</v>
      </c>
      <c r="E37" t="str">
        <f>VLOOKUP($D37,Item!$AI$2:$CZ$200,E$2,FALSE)</f>
        <v>*11101</v>
      </c>
      <c r="F37" t="str">
        <f>VLOOKUP($D37,Item!$AI$2:$CZ$200,F$2,FALSE)</f>
        <v>*06016</v>
      </c>
      <c r="G37" s="66">
        <v>0</v>
      </c>
      <c r="H37">
        <v>0</v>
      </c>
      <c r="I37">
        <v>1158</v>
      </c>
      <c r="K37" s="86" t="s">
        <v>1065</v>
      </c>
      <c r="L37" s="6" t="s">
        <v>522</v>
      </c>
      <c r="N37" s="48" t="str">
        <f t="shared" si="2"/>
        <v>Writer Long Book Classic  Mrp 24, 50 [Title]</v>
      </c>
      <c r="O37" s="4" t="s">
        <v>33</v>
      </c>
      <c r="Q37" t="s">
        <v>32</v>
      </c>
      <c r="R37" t="s">
        <v>32</v>
      </c>
      <c r="S37" t="s">
        <v>32</v>
      </c>
      <c r="T37" t="s">
        <v>32</v>
      </c>
      <c r="U37" t="s">
        <v>32</v>
      </c>
      <c r="V37" t="s">
        <v>32</v>
      </c>
      <c r="W37" t="s">
        <v>541</v>
      </c>
      <c r="X37" s="68" t="s">
        <v>577</v>
      </c>
      <c r="Y37" s="69" t="s">
        <v>578</v>
      </c>
      <c r="Z37" t="s">
        <v>32</v>
      </c>
      <c r="AA37" t="s">
        <v>32</v>
      </c>
      <c r="AB37" t="s">
        <v>35</v>
      </c>
      <c r="AC37" t="s">
        <v>35</v>
      </c>
      <c r="AD37" s="77" t="str">
        <f t="shared" si="3"/>
        <v>000274</v>
      </c>
    </row>
    <row r="38" spans="1:30" x14ac:dyDescent="0.25">
      <c r="A38" s="78">
        <f t="shared" si="1"/>
        <v>275</v>
      </c>
      <c r="B38" s="76" t="s">
        <v>1408</v>
      </c>
      <c r="C38" s="24" t="s">
        <v>1053</v>
      </c>
      <c r="D38" t="str">
        <f t="shared" si="0"/>
        <v>Writer Long Book Classic  Mrp 32 [Title]</v>
      </c>
      <c r="E38" t="str">
        <f>VLOOKUP($D38,Item!$AI$2:$CZ$200,E$2,FALSE)</f>
        <v>*11101</v>
      </c>
      <c r="F38" t="str">
        <f>VLOOKUP($D38,Item!$AI$2:$CZ$200,F$2,FALSE)</f>
        <v>*06016</v>
      </c>
      <c r="G38" s="66">
        <v>0</v>
      </c>
      <c r="H38">
        <v>0</v>
      </c>
      <c r="I38">
        <v>1159</v>
      </c>
      <c r="K38" s="86" t="s">
        <v>1065</v>
      </c>
      <c r="L38" s="6" t="s">
        <v>522</v>
      </c>
      <c r="N38" s="48" t="str">
        <f t="shared" si="2"/>
        <v>Writer Long Book Classic  Mrp 32 [Title]</v>
      </c>
      <c r="O38" s="4" t="s">
        <v>33</v>
      </c>
      <c r="Q38" t="s">
        <v>32</v>
      </c>
      <c r="R38" t="s">
        <v>32</v>
      </c>
      <c r="S38" t="s">
        <v>32</v>
      </c>
      <c r="T38" t="s">
        <v>32</v>
      </c>
      <c r="U38" t="s">
        <v>32</v>
      </c>
      <c r="V38" t="s">
        <v>32</v>
      </c>
      <c r="W38" t="s">
        <v>541</v>
      </c>
      <c r="X38" s="68" t="s">
        <v>577</v>
      </c>
      <c r="Y38" s="69" t="s">
        <v>578</v>
      </c>
      <c r="Z38" t="s">
        <v>32</v>
      </c>
      <c r="AA38" t="s">
        <v>32</v>
      </c>
      <c r="AB38" t="s">
        <v>35</v>
      </c>
      <c r="AC38" t="s">
        <v>35</v>
      </c>
      <c r="AD38" s="77" t="str">
        <f t="shared" si="3"/>
        <v>000275</v>
      </c>
    </row>
    <row r="39" spans="1:30" x14ac:dyDescent="0.25">
      <c r="A39" s="78">
        <f t="shared" si="1"/>
        <v>276</v>
      </c>
      <c r="B39" s="76" t="s">
        <v>1409</v>
      </c>
      <c r="C39" s="24" t="s">
        <v>1054</v>
      </c>
      <c r="D39" t="str">
        <f t="shared" si="0"/>
        <v>Writer Long Book Classic  Mrp 66,84 [Title]</v>
      </c>
      <c r="E39" t="str">
        <f>VLOOKUP($D39,Item!$AI$2:$CZ$200,E$2,FALSE)</f>
        <v>*11101</v>
      </c>
      <c r="F39" t="str">
        <f>VLOOKUP($D39,Item!$AI$2:$CZ$200,F$2,FALSE)</f>
        <v>*06016</v>
      </c>
      <c r="G39" s="66">
        <v>0</v>
      </c>
      <c r="H39">
        <v>0</v>
      </c>
      <c r="I39">
        <v>1160</v>
      </c>
      <c r="K39" s="86" t="s">
        <v>1065</v>
      </c>
      <c r="L39" s="6" t="s">
        <v>522</v>
      </c>
      <c r="N39" s="48" t="str">
        <f t="shared" si="2"/>
        <v>Writer Long Book Classic  Mrp 66,84 [Title]</v>
      </c>
      <c r="O39" s="4" t="s">
        <v>33</v>
      </c>
      <c r="Q39" t="s">
        <v>32</v>
      </c>
      <c r="R39" t="s">
        <v>32</v>
      </c>
      <c r="S39" t="s">
        <v>32</v>
      </c>
      <c r="T39" t="s">
        <v>32</v>
      </c>
      <c r="U39" t="s">
        <v>32</v>
      </c>
      <c r="V39" t="s">
        <v>32</v>
      </c>
      <c r="W39" t="s">
        <v>541</v>
      </c>
      <c r="X39" s="68" t="s">
        <v>577</v>
      </c>
      <c r="Y39" s="69" t="s">
        <v>578</v>
      </c>
      <c r="Z39" t="s">
        <v>32</v>
      </c>
      <c r="AA39" t="s">
        <v>32</v>
      </c>
      <c r="AB39" t="s">
        <v>35</v>
      </c>
      <c r="AC39" t="s">
        <v>35</v>
      </c>
      <c r="AD39" s="77" t="str">
        <f t="shared" si="3"/>
        <v>000276</v>
      </c>
    </row>
    <row r="40" spans="1:30" x14ac:dyDescent="0.25">
      <c r="A40" s="78">
        <f t="shared" si="1"/>
        <v>277</v>
      </c>
      <c r="B40" s="76" t="s">
        <v>1410</v>
      </c>
      <c r="C40" s="24" t="s">
        <v>1055</v>
      </c>
      <c r="D40" t="str">
        <f t="shared" si="0"/>
        <v>Writer Long Book Premium  Mrp 50 [Title]</v>
      </c>
      <c r="E40" t="str">
        <f>VLOOKUP($D40,Item!$AI$2:$CZ$200,E$2,FALSE)</f>
        <v>*11101</v>
      </c>
      <c r="F40" t="str">
        <f>VLOOKUP($D40,Item!$AI$2:$CZ$200,F$2,FALSE)</f>
        <v>*06016</v>
      </c>
      <c r="G40" s="66">
        <v>0</v>
      </c>
      <c r="H40">
        <v>0</v>
      </c>
      <c r="I40">
        <v>1161</v>
      </c>
      <c r="K40" s="86" t="s">
        <v>1065</v>
      </c>
      <c r="L40" s="6" t="s">
        <v>522</v>
      </c>
      <c r="N40" s="48" t="str">
        <f t="shared" si="2"/>
        <v>Writer Long Book Premium  Mrp 50 [Title]</v>
      </c>
      <c r="O40" s="4" t="s">
        <v>33</v>
      </c>
      <c r="Q40" t="s">
        <v>32</v>
      </c>
      <c r="R40" t="s">
        <v>32</v>
      </c>
      <c r="S40" t="s">
        <v>32</v>
      </c>
      <c r="T40" t="s">
        <v>32</v>
      </c>
      <c r="U40" t="s">
        <v>32</v>
      </c>
      <c r="V40" t="s">
        <v>32</v>
      </c>
      <c r="W40" t="s">
        <v>541</v>
      </c>
      <c r="X40" s="68" t="s">
        <v>577</v>
      </c>
      <c r="Y40" s="69" t="s">
        <v>578</v>
      </c>
      <c r="Z40" t="s">
        <v>32</v>
      </c>
      <c r="AA40" t="s">
        <v>32</v>
      </c>
      <c r="AB40" t="s">
        <v>35</v>
      </c>
      <c r="AC40" t="s">
        <v>35</v>
      </c>
      <c r="AD40" s="77" t="str">
        <f t="shared" si="3"/>
        <v>000277</v>
      </c>
    </row>
    <row r="41" spans="1:30" x14ac:dyDescent="0.25">
      <c r="A41" s="78">
        <f t="shared" si="1"/>
        <v>278</v>
      </c>
      <c r="B41" s="76" t="s">
        <v>1411</v>
      </c>
      <c r="C41" s="24" t="s">
        <v>1056</v>
      </c>
      <c r="D41" t="str">
        <f t="shared" si="0"/>
        <v>Writer Long Book Premium Mrp 33 [Title]</v>
      </c>
      <c r="E41" t="str">
        <f>VLOOKUP($D41,Item!$AI$2:$CZ$200,E$2,FALSE)</f>
        <v>*11101</v>
      </c>
      <c r="F41" t="str">
        <f>VLOOKUP($D41,Item!$AI$2:$CZ$200,F$2,FALSE)</f>
        <v>*06016</v>
      </c>
      <c r="G41" s="66">
        <v>0</v>
      </c>
      <c r="H41">
        <v>0</v>
      </c>
      <c r="I41">
        <v>1162</v>
      </c>
      <c r="K41" s="86" t="s">
        <v>1065</v>
      </c>
      <c r="L41" s="6" t="s">
        <v>522</v>
      </c>
      <c r="N41" s="48" t="str">
        <f t="shared" si="2"/>
        <v>Writer Long Book Premium Mrp 33 [Title]</v>
      </c>
      <c r="O41" s="4" t="s">
        <v>33</v>
      </c>
      <c r="Q41" t="s">
        <v>32</v>
      </c>
      <c r="R41" t="s">
        <v>32</v>
      </c>
      <c r="S41" t="s">
        <v>32</v>
      </c>
      <c r="T41" t="s">
        <v>32</v>
      </c>
      <c r="U41" t="s">
        <v>32</v>
      </c>
      <c r="V41" t="s">
        <v>32</v>
      </c>
      <c r="W41" t="s">
        <v>541</v>
      </c>
      <c r="X41" s="68" t="s">
        <v>577</v>
      </c>
      <c r="Y41" s="69" t="s">
        <v>578</v>
      </c>
      <c r="Z41" t="s">
        <v>32</v>
      </c>
      <c r="AA41" t="s">
        <v>32</v>
      </c>
      <c r="AB41" t="s">
        <v>35</v>
      </c>
      <c r="AC41" t="s">
        <v>35</v>
      </c>
      <c r="AD41" s="77" t="str">
        <f t="shared" si="3"/>
        <v>000278</v>
      </c>
    </row>
    <row r="42" spans="1:30" x14ac:dyDescent="0.25">
      <c r="A42" s="78">
        <f t="shared" si="1"/>
        <v>279</v>
      </c>
      <c r="B42" s="76" t="s">
        <v>1412</v>
      </c>
      <c r="C42" s="24" t="s">
        <v>1057</v>
      </c>
      <c r="D42" t="str">
        <f t="shared" si="0"/>
        <v>Writer Long Book Premum  Mrp 66 [Title]</v>
      </c>
      <c r="E42" t="str">
        <f>VLOOKUP($D42,Item!$AI$2:$CZ$200,E$2,FALSE)</f>
        <v>*11101</v>
      </c>
      <c r="F42" t="str">
        <f>VLOOKUP($D42,Item!$AI$2:$CZ$200,F$2,FALSE)</f>
        <v>*06016</v>
      </c>
      <c r="G42" s="66">
        <v>0</v>
      </c>
      <c r="H42">
        <v>0</v>
      </c>
      <c r="I42">
        <v>1163</v>
      </c>
      <c r="K42" s="86" t="s">
        <v>1065</v>
      </c>
      <c r="L42" s="6" t="s">
        <v>522</v>
      </c>
      <c r="N42" s="48" t="str">
        <f t="shared" si="2"/>
        <v>Writer Long Book Premum  Mrp 66 [Title]</v>
      </c>
      <c r="O42" s="4" t="s">
        <v>33</v>
      </c>
      <c r="Q42" t="s">
        <v>32</v>
      </c>
      <c r="R42" t="s">
        <v>32</v>
      </c>
      <c r="S42" t="s">
        <v>32</v>
      </c>
      <c r="T42" t="s">
        <v>32</v>
      </c>
      <c r="U42" t="s">
        <v>32</v>
      </c>
      <c r="V42" t="s">
        <v>32</v>
      </c>
      <c r="W42" t="s">
        <v>541</v>
      </c>
      <c r="X42" s="68" t="s">
        <v>577</v>
      </c>
      <c r="Y42" s="69" t="s">
        <v>578</v>
      </c>
      <c r="Z42" t="s">
        <v>32</v>
      </c>
      <c r="AA42" t="s">
        <v>32</v>
      </c>
      <c r="AB42" t="s">
        <v>35</v>
      </c>
      <c r="AC42" t="s">
        <v>35</v>
      </c>
      <c r="AD42" s="77" t="str">
        <f t="shared" si="3"/>
        <v>000279</v>
      </c>
    </row>
    <row r="43" spans="1:30" x14ac:dyDescent="0.25">
      <c r="A43" s="78">
        <f t="shared" si="1"/>
        <v>280</v>
      </c>
      <c r="B43" s="76" t="s">
        <v>1413</v>
      </c>
      <c r="C43" s="24" t="s">
        <v>1058</v>
      </c>
      <c r="D43" t="str">
        <f t="shared" si="0"/>
        <v>Writer Science Notebook  Mrp 32 [Title]</v>
      </c>
      <c r="E43" t="str">
        <f>VLOOKUP($D43,Item!$AI$2:$CZ$200,E$2,FALSE)</f>
        <v>*11110</v>
      </c>
      <c r="F43" t="str">
        <f>VLOOKUP($D43,Item!$AI$2:$CZ$200,F$2,FALSE)</f>
        <v>*06016</v>
      </c>
      <c r="G43" s="66">
        <v>0</v>
      </c>
      <c r="H43">
        <v>0</v>
      </c>
      <c r="I43">
        <v>1164</v>
      </c>
      <c r="K43" s="86" t="s">
        <v>1065</v>
      </c>
      <c r="L43" s="6" t="s">
        <v>522</v>
      </c>
      <c r="N43" s="48" t="str">
        <f t="shared" si="2"/>
        <v>Writer Science Notebook  Mrp 32 [Title]</v>
      </c>
      <c r="O43" s="4" t="s">
        <v>33</v>
      </c>
      <c r="Q43" t="s">
        <v>32</v>
      </c>
      <c r="R43" t="s">
        <v>32</v>
      </c>
      <c r="S43" t="s">
        <v>32</v>
      </c>
      <c r="T43" t="s">
        <v>32</v>
      </c>
      <c r="U43" t="s">
        <v>32</v>
      </c>
      <c r="V43" t="s">
        <v>32</v>
      </c>
      <c r="W43" t="s">
        <v>541</v>
      </c>
      <c r="X43" s="68" t="s">
        <v>577</v>
      </c>
      <c r="Y43" s="69" t="s">
        <v>578</v>
      </c>
      <c r="Z43" t="s">
        <v>32</v>
      </c>
      <c r="AA43" t="s">
        <v>32</v>
      </c>
      <c r="AB43" t="s">
        <v>35</v>
      </c>
      <c r="AC43" t="s">
        <v>35</v>
      </c>
      <c r="AD43" s="77" t="str">
        <f t="shared" si="3"/>
        <v>000280</v>
      </c>
    </row>
    <row r="44" spans="1:30" x14ac:dyDescent="0.25">
      <c r="A44" s="78">
        <f t="shared" si="1"/>
        <v>281</v>
      </c>
      <c r="B44" s="76" t="s">
        <v>1414</v>
      </c>
      <c r="C44" s="24" t="s">
        <v>1059</v>
      </c>
      <c r="D44" t="str">
        <f t="shared" si="0"/>
        <v>Writer Science Notebook  Mrp 50 [Title]</v>
      </c>
      <c r="E44" t="str">
        <f>VLOOKUP($D44,Item!$AI$2:$CZ$200,E$2,FALSE)</f>
        <v>*11110</v>
      </c>
      <c r="F44" t="str">
        <f>VLOOKUP($D44,Item!$AI$2:$CZ$200,F$2,FALSE)</f>
        <v>*06016</v>
      </c>
      <c r="G44" s="66">
        <v>0</v>
      </c>
      <c r="H44">
        <v>0</v>
      </c>
      <c r="I44">
        <v>1165</v>
      </c>
      <c r="K44" s="86" t="s">
        <v>1065</v>
      </c>
      <c r="L44" s="6" t="s">
        <v>522</v>
      </c>
      <c r="N44" s="48" t="str">
        <f t="shared" si="2"/>
        <v>Writer Science Notebook  Mrp 50 [Title]</v>
      </c>
      <c r="O44" s="4" t="s">
        <v>33</v>
      </c>
      <c r="Q44" t="s">
        <v>32</v>
      </c>
      <c r="R44" t="s">
        <v>32</v>
      </c>
      <c r="S44" t="s">
        <v>32</v>
      </c>
      <c r="T44" t="s">
        <v>32</v>
      </c>
      <c r="U44" t="s">
        <v>32</v>
      </c>
      <c r="V44" t="s">
        <v>32</v>
      </c>
      <c r="W44" t="s">
        <v>541</v>
      </c>
      <c r="X44" s="68" t="s">
        <v>577</v>
      </c>
      <c r="Y44" s="69" t="s">
        <v>578</v>
      </c>
      <c r="Z44" t="s">
        <v>32</v>
      </c>
      <c r="AA44" t="s">
        <v>32</v>
      </c>
      <c r="AB44" t="s">
        <v>35</v>
      </c>
      <c r="AC44" t="s">
        <v>35</v>
      </c>
      <c r="AD44" s="77" t="str">
        <f t="shared" si="3"/>
        <v>000281</v>
      </c>
    </row>
    <row r="45" spans="1:30" x14ac:dyDescent="0.25">
      <c r="A45" s="78">
        <f t="shared" si="1"/>
        <v>282</v>
      </c>
      <c r="B45" s="76" t="s">
        <v>1415</v>
      </c>
      <c r="C45" s="24" t="s">
        <v>1060</v>
      </c>
      <c r="D45" t="str">
        <f t="shared" si="0"/>
        <v>Writer Small Ragister Mrp 12,24,32 [Title]</v>
      </c>
      <c r="E45" t="str">
        <f>VLOOKUP($D45,Item!$AI$2:$CZ$200,E$2,FALSE)</f>
        <v>*11099</v>
      </c>
      <c r="F45" t="str">
        <f>VLOOKUP($D45,Item!$AI$2:$CZ$200,F$2,FALSE)</f>
        <v>*06016</v>
      </c>
      <c r="G45" s="66">
        <v>0</v>
      </c>
      <c r="H45">
        <v>0</v>
      </c>
      <c r="I45">
        <v>1166</v>
      </c>
      <c r="K45" s="86" t="s">
        <v>1065</v>
      </c>
      <c r="L45" s="6" t="s">
        <v>522</v>
      </c>
      <c r="N45" s="48" t="str">
        <f t="shared" si="2"/>
        <v>Writer Small Ragister Mrp 12,24,32 [Title]</v>
      </c>
      <c r="O45" s="4" t="s">
        <v>33</v>
      </c>
      <c r="Q45" t="s">
        <v>32</v>
      </c>
      <c r="R45" t="s">
        <v>32</v>
      </c>
      <c r="S45" t="s">
        <v>32</v>
      </c>
      <c r="T45" t="s">
        <v>32</v>
      </c>
      <c r="U45" t="s">
        <v>32</v>
      </c>
      <c r="V45" t="s">
        <v>32</v>
      </c>
      <c r="W45" t="s">
        <v>541</v>
      </c>
      <c r="X45" s="68" t="s">
        <v>577</v>
      </c>
      <c r="Y45" s="69" t="s">
        <v>578</v>
      </c>
      <c r="Z45" t="s">
        <v>32</v>
      </c>
      <c r="AA45" t="s">
        <v>32</v>
      </c>
      <c r="AB45" t="s">
        <v>35</v>
      </c>
      <c r="AC45" t="s">
        <v>35</v>
      </c>
      <c r="AD45" s="77" t="str">
        <f t="shared" si="3"/>
        <v>000282</v>
      </c>
    </row>
    <row r="46" spans="1:30" x14ac:dyDescent="0.25">
      <c r="A46" s="78">
        <f t="shared" si="1"/>
        <v>283</v>
      </c>
      <c r="B46" s="76" t="s">
        <v>1416</v>
      </c>
      <c r="C46" s="24" t="s">
        <v>1256</v>
      </c>
      <c r="D46" t="str">
        <f t="shared" si="0"/>
        <v>Writer Graph Book  Mrp [Title]</v>
      </c>
      <c r="E46" t="str">
        <f>VLOOKUP($D46,Item!$AI$2:$CZ$200,E$2,FALSE)</f>
        <v>*11108</v>
      </c>
      <c r="F46" t="str">
        <f>VLOOKUP($D46,Item!$AI$2:$CZ$200,F$2,FALSE)</f>
        <v>*06016</v>
      </c>
      <c r="G46" s="66">
        <v>0</v>
      </c>
      <c r="H46">
        <v>0</v>
      </c>
      <c r="I46">
        <v>1167</v>
      </c>
      <c r="K46" s="86" t="s">
        <v>1065</v>
      </c>
      <c r="L46" s="6" t="s">
        <v>522</v>
      </c>
      <c r="N46" s="48" t="str">
        <f t="shared" si="2"/>
        <v>Writer Graph Book  Mrp [Title]</v>
      </c>
      <c r="O46" s="4" t="s">
        <v>33</v>
      </c>
      <c r="Q46" t="s">
        <v>32</v>
      </c>
      <c r="R46" t="s">
        <v>32</v>
      </c>
      <c r="S46" t="s">
        <v>32</v>
      </c>
      <c r="T46" t="s">
        <v>32</v>
      </c>
      <c r="U46" t="s">
        <v>32</v>
      </c>
      <c r="V46" t="s">
        <v>32</v>
      </c>
      <c r="W46" t="s">
        <v>541</v>
      </c>
      <c r="X46" s="68" t="s">
        <v>577</v>
      </c>
      <c r="Y46" s="69" t="s">
        <v>578</v>
      </c>
      <c r="Z46" t="s">
        <v>32</v>
      </c>
      <c r="AA46" t="s">
        <v>32</v>
      </c>
      <c r="AB46" t="s">
        <v>35</v>
      </c>
      <c r="AC46" t="s">
        <v>35</v>
      </c>
      <c r="AD46" s="77" t="str">
        <f t="shared" si="3"/>
        <v>000283</v>
      </c>
    </row>
    <row r="47" spans="1:30" x14ac:dyDescent="0.25">
      <c r="A47" s="78">
        <f t="shared" si="1"/>
        <v>284</v>
      </c>
      <c r="B47" s="76" t="s">
        <v>1417</v>
      </c>
      <c r="C47" s="24" t="s">
        <v>1257</v>
      </c>
      <c r="D47" t="str">
        <f t="shared" si="0"/>
        <v>Writer Sci Manual  Mrp44,58,76  [Title]</v>
      </c>
      <c r="E47" t="str">
        <f>VLOOKUP($D47,Item!$AI$2:$CZ$200,E$2,FALSE)</f>
        <v>*11111</v>
      </c>
      <c r="F47" t="str">
        <f>VLOOKUP($D47,Item!$AI$2:$CZ$200,F$2,FALSE)</f>
        <v>*06016</v>
      </c>
      <c r="G47" s="66">
        <v>0</v>
      </c>
      <c r="H47">
        <v>0</v>
      </c>
      <c r="I47">
        <v>1168</v>
      </c>
      <c r="K47" s="86" t="s">
        <v>1065</v>
      </c>
      <c r="L47" s="6" t="s">
        <v>522</v>
      </c>
      <c r="N47" s="48" t="str">
        <f t="shared" si="2"/>
        <v>Writer Sci Manual  Mrp44,58,76  [Title]</v>
      </c>
      <c r="O47" s="4" t="s">
        <v>33</v>
      </c>
      <c r="Q47" t="s">
        <v>32</v>
      </c>
      <c r="R47" t="s">
        <v>32</v>
      </c>
      <c r="S47" t="s">
        <v>32</v>
      </c>
      <c r="T47" t="s">
        <v>32</v>
      </c>
      <c r="U47" t="s">
        <v>32</v>
      </c>
      <c r="V47" t="s">
        <v>32</v>
      </c>
      <c r="W47" t="s">
        <v>541</v>
      </c>
      <c r="X47" s="68" t="s">
        <v>577</v>
      </c>
      <c r="Y47" s="69" t="s">
        <v>578</v>
      </c>
      <c r="Z47" t="s">
        <v>32</v>
      </c>
      <c r="AA47" t="s">
        <v>32</v>
      </c>
      <c r="AB47" t="s">
        <v>35</v>
      </c>
      <c r="AC47" t="s">
        <v>35</v>
      </c>
      <c r="AD47" s="77" t="str">
        <f t="shared" si="3"/>
        <v>000284</v>
      </c>
    </row>
    <row r="48" spans="1:30" x14ac:dyDescent="0.25">
      <c r="A48" s="78">
        <f t="shared" si="1"/>
        <v>285</v>
      </c>
      <c r="B48" s="76" t="s">
        <v>1418</v>
      </c>
      <c r="C48" s="24" t="s">
        <v>1258</v>
      </c>
      <c r="D48" t="str">
        <f t="shared" si="0"/>
        <v>Writer Long Book Classic  Mrp 16 [Title]</v>
      </c>
      <c r="E48" t="str">
        <f>VLOOKUP($D48,Item!$AI$2:$CZ$200,E$2,FALSE)</f>
        <v>*11101</v>
      </c>
      <c r="F48" t="str">
        <f>VLOOKUP($D48,Item!$AI$2:$CZ$200,F$2,FALSE)</f>
        <v>*06016</v>
      </c>
      <c r="G48" s="66">
        <v>0</v>
      </c>
      <c r="H48">
        <v>0</v>
      </c>
      <c r="I48">
        <v>1169</v>
      </c>
      <c r="K48" s="86" t="s">
        <v>1065</v>
      </c>
      <c r="L48" s="6" t="s">
        <v>522</v>
      </c>
      <c r="N48" s="48" t="str">
        <f t="shared" si="2"/>
        <v>Writer Long Book Classic  Mrp 16 [Title]</v>
      </c>
      <c r="O48" s="4" t="s">
        <v>33</v>
      </c>
      <c r="Q48" t="s">
        <v>32</v>
      </c>
      <c r="R48" t="s">
        <v>32</v>
      </c>
      <c r="S48" t="s">
        <v>32</v>
      </c>
      <c r="T48" t="s">
        <v>32</v>
      </c>
      <c r="U48" t="s">
        <v>32</v>
      </c>
      <c r="V48" t="s">
        <v>32</v>
      </c>
      <c r="W48" t="s">
        <v>541</v>
      </c>
      <c r="X48" s="68" t="s">
        <v>577</v>
      </c>
      <c r="Y48" s="69" t="s">
        <v>578</v>
      </c>
      <c r="Z48" t="s">
        <v>32</v>
      </c>
      <c r="AA48" t="s">
        <v>32</v>
      </c>
      <c r="AB48" t="s">
        <v>35</v>
      </c>
      <c r="AC48" t="s">
        <v>35</v>
      </c>
      <c r="AD48" s="77" t="str">
        <f t="shared" si="3"/>
        <v>000285</v>
      </c>
    </row>
    <row r="49" spans="1:30" x14ac:dyDescent="0.25">
      <c r="A49" s="78"/>
      <c r="B49" s="68"/>
      <c r="C49" s="24" t="s">
        <v>521</v>
      </c>
      <c r="G49" s="66"/>
      <c r="K49" s="86"/>
      <c r="L49" s="6"/>
      <c r="N49" s="48"/>
      <c r="O49" s="4"/>
      <c r="X49" s="68"/>
      <c r="Y49" s="69"/>
      <c r="AD49" s="77"/>
    </row>
  </sheetData>
  <autoFilter ref="B1:AC1" xr:uid="{7E8FA55A-55F1-4630-8328-7A98EAF51043}"/>
  <phoneticPr fontId="1" type="noConversion"/>
  <conditionalFormatting sqref="B3:B48">
    <cfRule type="duplicateValues" dxfId="20" priority="1"/>
  </conditionalFormatting>
  <conditionalFormatting sqref="B49">
    <cfRule type="duplicateValues" dxfId="19" priority="340"/>
  </conditionalFormatting>
  <conditionalFormatting sqref="K3:K49">
    <cfRule type="duplicateValues" dxfId="18" priority="338"/>
  </conditionalFormatting>
  <conditionalFormatting sqref="K4 K6 K8 K10 K12 K14 K16 K18 K20 K22 K24 K26 K28 K30 K32">
    <cfRule type="duplicateValues" dxfId="17" priority="4"/>
  </conditionalFormatting>
  <conditionalFormatting sqref="N1">
    <cfRule type="duplicateValues" dxfId="16" priority="7"/>
  </conditionalFormatting>
  <conditionalFormatting sqref="X3:X49">
    <cfRule type="duplicateValues" dxfId="15" priority="339"/>
  </conditionalFormatting>
  <dataValidations count="2">
    <dataValidation type="textLength" allowBlank="1" showInputMessage="1" showErrorMessage="1" sqref="Q1:V1 C1:D1 O1 K1:M1 L4:L49 N4:O49 L3:O3 Q3:V49" xr:uid="{BC6E618D-DDFA-4FCD-AD35-D82877D24C64}">
      <formula1>1</formula1>
      <formula2>40</formula2>
    </dataValidation>
    <dataValidation type="list" allowBlank="1" showInputMessage="1" showErrorMessage="1" sqref="W1 W3:W49" xr:uid="{9D16858C-ACEC-4ADE-8154-6555693F6C72}">
      <formula1>"F,R"</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C83EF-0EF2-48AD-BFD7-85EC7614EAFA}">
  <dimension ref="A1:AF192"/>
  <sheetViews>
    <sheetView workbookViewId="0">
      <pane xSplit="2" ySplit="2" topLeftCell="C3" activePane="bottomRight" state="frozen"/>
      <selection pane="topRight" activeCell="C1" sqref="C1"/>
      <selection pane="bottomLeft" activeCell="A2" sqref="A2"/>
      <selection pane="bottomRight" activeCell="L3" sqref="L3"/>
    </sheetView>
  </sheetViews>
  <sheetFormatPr defaultRowHeight="15" x14ac:dyDescent="0.25"/>
  <cols>
    <col min="1" max="1" width="7.140625" bestFit="1" customWidth="1"/>
    <col min="2" max="2" width="8.85546875" bestFit="1" customWidth="1"/>
    <col min="3" max="3" width="7" bestFit="1" customWidth="1"/>
    <col min="4" max="4" width="8.7109375" style="78" bestFit="1" customWidth="1"/>
    <col min="5" max="5" width="8.7109375" style="80" bestFit="1" customWidth="1"/>
    <col min="6" max="6" width="13.42578125" bestFit="1" customWidth="1"/>
    <col min="7" max="7" width="8.85546875" bestFit="1" customWidth="1"/>
    <col min="8" max="8" width="7" bestFit="1" customWidth="1"/>
    <col min="9" max="9" width="8.7109375" bestFit="1" customWidth="1"/>
    <col min="10" max="10" width="7" bestFit="1" customWidth="1"/>
    <col min="11" max="11" width="8.85546875" bestFit="1" customWidth="1"/>
    <col min="12" max="12" width="7" bestFit="1" customWidth="1"/>
    <col min="13" max="14" width="8.7109375" bestFit="1" customWidth="1"/>
    <col min="15" max="15" width="13.42578125" bestFit="1" customWidth="1"/>
    <col min="16" max="16" width="8.85546875" bestFit="1" customWidth="1"/>
    <col min="17" max="17" width="7.5703125" bestFit="1" customWidth="1"/>
    <col min="18" max="18" width="8.7109375" bestFit="1" customWidth="1"/>
    <col min="19" max="19" width="7.85546875" bestFit="1" customWidth="1"/>
    <col min="20" max="20" width="11.140625" bestFit="1" customWidth="1"/>
    <col min="21" max="21" width="7.42578125" bestFit="1" customWidth="1"/>
    <col min="22" max="23" width="11" bestFit="1" customWidth="1"/>
  </cols>
  <sheetData>
    <row r="1" spans="1:32" x14ac:dyDescent="0.25">
      <c r="A1" t="s">
        <v>512</v>
      </c>
      <c r="F1" t="s">
        <v>1122</v>
      </c>
      <c r="J1" t="s">
        <v>450</v>
      </c>
      <c r="O1" t="s">
        <v>1126</v>
      </c>
      <c r="S1" t="s">
        <v>890</v>
      </c>
      <c r="V1" s="78"/>
      <c r="W1" s="80"/>
      <c r="X1" t="s">
        <v>1127</v>
      </c>
      <c r="AB1" t="s">
        <v>1155</v>
      </c>
      <c r="AE1" s="78"/>
      <c r="AF1" s="80"/>
    </row>
    <row r="2" spans="1:32" x14ac:dyDescent="0.25">
      <c r="A2" s="106" t="s">
        <v>0</v>
      </c>
      <c r="B2" s="106" t="s">
        <v>931</v>
      </c>
      <c r="C2" s="106" t="s">
        <v>932</v>
      </c>
      <c r="D2" s="149" t="s">
        <v>566</v>
      </c>
      <c r="E2" s="128" t="s">
        <v>566</v>
      </c>
      <c r="F2" s="130" t="s">
        <v>0</v>
      </c>
      <c r="G2" s="130" t="s">
        <v>931</v>
      </c>
      <c r="H2" s="130" t="s">
        <v>932</v>
      </c>
      <c r="I2" s="131" t="s">
        <v>566</v>
      </c>
      <c r="J2" s="146" t="s">
        <v>0</v>
      </c>
      <c r="K2" s="146" t="s">
        <v>931</v>
      </c>
      <c r="L2" s="146" t="s">
        <v>932</v>
      </c>
      <c r="M2" s="147" t="s">
        <v>566</v>
      </c>
      <c r="N2" s="148" t="s">
        <v>566</v>
      </c>
      <c r="O2" s="142" t="s">
        <v>0</v>
      </c>
      <c r="P2" s="130" t="s">
        <v>931</v>
      </c>
      <c r="Q2" s="130" t="s">
        <v>932</v>
      </c>
      <c r="R2" s="131" t="s">
        <v>566</v>
      </c>
      <c r="S2" s="140" t="s">
        <v>0</v>
      </c>
      <c r="T2" s="140" t="s">
        <v>931</v>
      </c>
      <c r="U2" s="140" t="s">
        <v>932</v>
      </c>
      <c r="V2" s="141" t="s">
        <v>566</v>
      </c>
      <c r="W2" s="143" t="s">
        <v>566</v>
      </c>
      <c r="X2" s="142" t="s">
        <v>0</v>
      </c>
      <c r="Y2" s="130" t="s">
        <v>931</v>
      </c>
      <c r="Z2" s="130" t="s">
        <v>932</v>
      </c>
      <c r="AA2" s="131" t="s">
        <v>566</v>
      </c>
      <c r="AB2" s="140" t="s">
        <v>0</v>
      </c>
      <c r="AC2" s="140" t="s">
        <v>931</v>
      </c>
      <c r="AD2" s="140" t="s">
        <v>932</v>
      </c>
      <c r="AE2" s="141" t="s">
        <v>566</v>
      </c>
      <c r="AF2" s="133"/>
    </row>
    <row r="3" spans="1:32" x14ac:dyDescent="0.25">
      <c r="A3" s="76" t="s">
        <v>577</v>
      </c>
      <c r="B3" s="76" t="s">
        <v>928</v>
      </c>
      <c r="C3" s="8" t="str">
        <f>VLOOKUP(A3,Item!$B$2:$AG$200,32,FALSE)</f>
        <v>000211</v>
      </c>
      <c r="D3" s="83" t="str">
        <f>E3</f>
        <v>6.333</v>
      </c>
      <c r="E3" s="144" t="str">
        <f>TEXT(VLOOKUP(A3,Item!$B$2:$BN$200,65,FALSE),"###0.00#")</f>
        <v>6.333</v>
      </c>
      <c r="F3" s="132" t="str">
        <f>UFG_Rulling!B3</f>
        <v>000191</v>
      </c>
      <c r="G3" s="76" t="s">
        <v>923</v>
      </c>
      <c r="H3" s="8" t="str">
        <f>VLOOKUP(F3,Item!AG3:CZ200,72,FALSE)</f>
        <v>*00034</v>
      </c>
      <c r="I3" s="83">
        <v>1</v>
      </c>
      <c r="J3" s="76" t="s">
        <v>577</v>
      </c>
      <c r="K3" s="76" t="s">
        <v>928</v>
      </c>
      <c r="L3" s="8" t="str">
        <f>VLOOKUP(J3,Item!$B$2:$AM$200,38,FALSE)</f>
        <v>000231</v>
      </c>
      <c r="M3" s="83" t="str">
        <f>N3</f>
        <v>00.333</v>
      </c>
      <c r="N3" s="144" t="str">
        <f>TEXT(VLOOKUP(J3,Item!$BU$2:$BV$200,2,FALSE),"00.000")</f>
        <v>00.333</v>
      </c>
      <c r="O3" s="145" t="str">
        <f>UFG_Index!B3:B17</f>
        <v>000227</v>
      </c>
      <c r="P3" s="76" t="s">
        <v>923</v>
      </c>
      <c r="Q3" s="8" t="str">
        <f>VLOOKUP(O3,Item!$AM$2:$DA$200,67,FALSE)</f>
        <v>*00035</v>
      </c>
      <c r="R3" s="83">
        <v>1</v>
      </c>
      <c r="S3" s="76" t="s">
        <v>577</v>
      </c>
      <c r="T3" s="76" t="s">
        <v>928</v>
      </c>
      <c r="U3" s="8" t="str">
        <f>VLOOKUP(S3,Item!$B$2:$AK$200,35,FALSE)</f>
        <v>000255</v>
      </c>
      <c r="V3" s="83" t="str">
        <f>W3</f>
        <v>00.167</v>
      </c>
      <c r="W3" s="144" t="str">
        <f>TEXT(VLOOKUP(S3,Item!$B$2:$AK$200,36,FALSE),"00.000")</f>
        <v>00.167</v>
      </c>
      <c r="X3" s="76" t="s">
        <v>1373</v>
      </c>
      <c r="Y3" s="76" t="s">
        <v>923</v>
      </c>
      <c r="Z3" s="8" t="str">
        <f>VLOOKUP(X3,Item!$AJ$2:$EC$192,98,FALSE)</f>
        <v>*00015</v>
      </c>
      <c r="AA3" s="83">
        <v>1</v>
      </c>
      <c r="AB3" s="76" t="s">
        <v>577</v>
      </c>
      <c r="AC3" s="76" t="s">
        <v>925</v>
      </c>
      <c r="AD3" s="76" t="s">
        <v>577</v>
      </c>
      <c r="AE3" s="83">
        <v>1</v>
      </c>
      <c r="AF3" s="80"/>
    </row>
    <row r="4" spans="1:32" x14ac:dyDescent="0.25">
      <c r="A4" s="76" t="s">
        <v>621</v>
      </c>
      <c r="B4" s="76" t="s">
        <v>928</v>
      </c>
      <c r="C4" s="8" t="str">
        <f>VLOOKUP(A4,Item!$B$2:$AG$200,32,FALSE)</f>
        <v>000214</v>
      </c>
      <c r="D4" s="83" t="str">
        <f t="shared" ref="D4:D67" si="0">E4</f>
        <v>6.333</v>
      </c>
      <c r="E4" s="144" t="str">
        <f>TEXT(VLOOKUP(A4,Item!$B$2:$BN$200,65,FALSE),"###0.00#")</f>
        <v>6.333</v>
      </c>
      <c r="F4" s="132" t="str">
        <f>UFG_Rulling!B4</f>
        <v>000192</v>
      </c>
      <c r="G4" s="76" t="s">
        <v>923</v>
      </c>
      <c r="H4" s="8" t="str">
        <f>VLOOKUP(F4,Item!AG4:CZ201,72,FALSE)</f>
        <v>*00034</v>
      </c>
      <c r="I4" s="83">
        <v>1</v>
      </c>
      <c r="J4" s="76" t="s">
        <v>621</v>
      </c>
      <c r="K4" s="76" t="s">
        <v>928</v>
      </c>
      <c r="L4" s="8" t="str">
        <f>VLOOKUP(J4,Item!$B$2:$AM$200,38,FALSE)</f>
        <v>000231</v>
      </c>
      <c r="M4" s="83" t="str">
        <f t="shared" ref="M4:M67" si="1">N4</f>
        <v>00.333</v>
      </c>
      <c r="N4" s="144" t="str">
        <f>TEXT(VLOOKUP(J4,Item!$BU$2:$BV$200,2,FALSE),"00.000")</f>
        <v>00.333</v>
      </c>
      <c r="O4" s="145" t="str">
        <f>UFG_Index!B4:B18</f>
        <v>000228</v>
      </c>
      <c r="P4" s="76" t="s">
        <v>923</v>
      </c>
      <c r="Q4" s="8" t="str">
        <f>VLOOKUP(O4,Item!$AM$2:$DA$200,67,FALSE)</f>
        <v>*00026</v>
      </c>
      <c r="R4" s="83">
        <v>1</v>
      </c>
      <c r="S4" s="76" t="s">
        <v>621</v>
      </c>
      <c r="T4" s="76" t="s">
        <v>928</v>
      </c>
      <c r="U4" s="8" t="str">
        <f>VLOOKUP(S4,Item!$B$2:$AK$200,35,FALSE)</f>
        <v>000255</v>
      </c>
      <c r="V4" s="83" t="str">
        <f t="shared" ref="V4:V67" si="2">W4</f>
        <v>00.167</v>
      </c>
      <c r="W4" s="144" t="str">
        <f>TEXT(VLOOKUP(S4,Item!$B$2:$AK$200,36,FALSE),"00.000")</f>
        <v>00.167</v>
      </c>
      <c r="X4" s="76" t="s">
        <v>1374</v>
      </c>
      <c r="Y4" s="76" t="s">
        <v>923</v>
      </c>
      <c r="Z4" s="8" t="str">
        <f>VLOOKUP(X4,Item!$AJ$2:$EC$192,98,FALSE)</f>
        <v>*00006</v>
      </c>
      <c r="AA4" s="83">
        <v>1</v>
      </c>
      <c r="AB4" s="76" t="s">
        <v>621</v>
      </c>
      <c r="AC4" s="76" t="s">
        <v>925</v>
      </c>
      <c r="AD4" s="76" t="s">
        <v>577</v>
      </c>
      <c r="AE4" s="83">
        <v>1</v>
      </c>
      <c r="AF4" s="80"/>
    </row>
    <row r="5" spans="1:32" x14ac:dyDescent="0.25">
      <c r="A5" s="76" t="s">
        <v>622</v>
      </c>
      <c r="B5" s="76" t="s">
        <v>928</v>
      </c>
      <c r="C5" s="8" t="str">
        <f>VLOOKUP(A5,Item!$B$2:$AG$200,32,FALSE)</f>
        <v>000199</v>
      </c>
      <c r="D5" s="83" t="str">
        <f t="shared" si="0"/>
        <v>6.333</v>
      </c>
      <c r="E5" s="144" t="str">
        <f>TEXT(VLOOKUP(A5,Item!$B$2:$BN$200,65,FALSE),"###0.00#")</f>
        <v>6.333</v>
      </c>
      <c r="F5" s="132" t="str">
        <f>UFG_Rulling!B5</f>
        <v>000193</v>
      </c>
      <c r="G5" s="76" t="s">
        <v>923</v>
      </c>
      <c r="H5" s="8" t="str">
        <f>VLOOKUP(F5,Item!AG5:CZ202,72,FALSE)</f>
        <v>*00027</v>
      </c>
      <c r="I5" s="83">
        <v>1</v>
      </c>
      <c r="J5" s="76" t="s">
        <v>622</v>
      </c>
      <c r="K5" s="76" t="s">
        <v>928</v>
      </c>
      <c r="L5" s="8" t="str">
        <f>VLOOKUP(J5,Item!$B$2:$AM$200,38,FALSE)</f>
        <v>000231</v>
      </c>
      <c r="M5" s="83" t="str">
        <f t="shared" si="1"/>
        <v>00.333</v>
      </c>
      <c r="N5" s="144" t="str">
        <f>TEXT(VLOOKUP(J5,Item!$BU$2:$BV$200,2,FALSE),"00.000")</f>
        <v>00.333</v>
      </c>
      <c r="O5" s="145" t="str">
        <f>UFG_Index!B5:B19</f>
        <v>000229</v>
      </c>
      <c r="P5" s="76" t="s">
        <v>923</v>
      </c>
      <c r="Q5" s="8" t="str">
        <f>VLOOKUP(O5,Item!$AM$2:$DA$200,67,FALSE)</f>
        <v>*00021</v>
      </c>
      <c r="R5" s="83">
        <v>1</v>
      </c>
      <c r="S5" s="76" t="s">
        <v>622</v>
      </c>
      <c r="T5" s="76" t="s">
        <v>928</v>
      </c>
      <c r="U5" s="8" t="str">
        <f>VLOOKUP(S5,Item!$B$2:$AK$200,35,FALSE)</f>
        <v>000255</v>
      </c>
      <c r="V5" s="83" t="str">
        <f t="shared" si="2"/>
        <v>00.167</v>
      </c>
      <c r="W5" s="144" t="str">
        <f>TEXT(VLOOKUP(S5,Item!$B$2:$AK$200,36,FALSE),"00.000")</f>
        <v>00.167</v>
      </c>
      <c r="X5" s="76" t="s">
        <v>1375</v>
      </c>
      <c r="Y5" s="76" t="s">
        <v>923</v>
      </c>
      <c r="Z5" s="8" t="str">
        <f>VLOOKUP(X5,Item!$AJ$2:$EC$192,98,FALSE)</f>
        <v>*00009</v>
      </c>
      <c r="AA5" s="83">
        <v>1</v>
      </c>
      <c r="AB5" s="76" t="s">
        <v>622</v>
      </c>
      <c r="AC5" s="76" t="s">
        <v>925</v>
      </c>
      <c r="AD5" s="76" t="s">
        <v>577</v>
      </c>
      <c r="AE5" s="83">
        <v>1</v>
      </c>
      <c r="AF5" s="80"/>
    </row>
    <row r="6" spans="1:32" x14ac:dyDescent="0.25">
      <c r="A6" s="76" t="s">
        <v>623</v>
      </c>
      <c r="B6" s="76" t="s">
        <v>928</v>
      </c>
      <c r="C6" s="8" t="str">
        <f>VLOOKUP(A6,Item!$B$2:$AG$200,32,FALSE)</f>
        <v>000211</v>
      </c>
      <c r="D6" s="83" t="str">
        <f t="shared" si="0"/>
        <v>9.00</v>
      </c>
      <c r="E6" s="144" t="str">
        <f>TEXT(VLOOKUP(A6,Item!$B$2:$BN$200,65,FALSE),"###0.00#")</f>
        <v>9.00</v>
      </c>
      <c r="F6" s="132" t="str">
        <f>UFG_Rulling!B6</f>
        <v>000194</v>
      </c>
      <c r="G6" s="76" t="s">
        <v>923</v>
      </c>
      <c r="H6" s="8" t="str">
        <f>VLOOKUP(F6,Item!AG6:CZ203,72,FALSE)</f>
        <v>*00028</v>
      </c>
      <c r="I6" s="83">
        <v>1</v>
      </c>
      <c r="J6" s="76" t="s">
        <v>623</v>
      </c>
      <c r="K6" s="76" t="s">
        <v>928</v>
      </c>
      <c r="L6" s="8" t="str">
        <f>VLOOKUP(J6,Item!$B$2:$AM$200,38,FALSE)</f>
        <v>000231</v>
      </c>
      <c r="M6" s="83" t="str">
        <f t="shared" si="1"/>
        <v>00.333</v>
      </c>
      <c r="N6" s="144" t="str">
        <f>TEXT(VLOOKUP(J6,Item!$BU$2:$BV$200,2,FALSE),"00.000")</f>
        <v>00.333</v>
      </c>
      <c r="O6" s="145" t="str">
        <f>UFG_Index!B6:B20</f>
        <v>000230</v>
      </c>
      <c r="P6" s="76" t="s">
        <v>923</v>
      </c>
      <c r="Q6" s="8" t="str">
        <f>VLOOKUP(O6,Item!$AM$2:$DA$200,67,FALSE)</f>
        <v>*00025</v>
      </c>
      <c r="R6" s="83">
        <v>1</v>
      </c>
      <c r="S6" s="76" t="s">
        <v>623</v>
      </c>
      <c r="T6" s="76" t="s">
        <v>928</v>
      </c>
      <c r="U6" s="8" t="str">
        <f>VLOOKUP(S6,Item!$B$2:$AK$200,35,FALSE)</f>
        <v>000256</v>
      </c>
      <c r="V6" s="83" t="str">
        <f t="shared" si="2"/>
        <v>00.167</v>
      </c>
      <c r="W6" s="144" t="str">
        <f>TEXT(VLOOKUP(S6,Item!$B$2:$AK$200,36,FALSE),"00.000")</f>
        <v>00.167</v>
      </c>
      <c r="X6" s="76" t="s">
        <v>1376</v>
      </c>
      <c r="Y6" s="76" t="s">
        <v>923</v>
      </c>
      <c r="Z6" s="8" t="str">
        <f>VLOOKUP(X6,Item!$AJ$2:$EC$192,98,FALSE)</f>
        <v>*00009</v>
      </c>
      <c r="AA6" s="83">
        <v>1</v>
      </c>
      <c r="AB6" s="76" t="s">
        <v>623</v>
      </c>
      <c r="AC6" s="76" t="s">
        <v>925</v>
      </c>
      <c r="AD6" s="76" t="s">
        <v>577</v>
      </c>
      <c r="AE6" s="83">
        <v>1</v>
      </c>
      <c r="AF6" s="80"/>
    </row>
    <row r="7" spans="1:32" x14ac:dyDescent="0.25">
      <c r="A7" s="76" t="s">
        <v>624</v>
      </c>
      <c r="B7" s="76" t="s">
        <v>928</v>
      </c>
      <c r="C7" s="8" t="str">
        <f>VLOOKUP(A7,Item!$B$2:$AG$200,32,FALSE)</f>
        <v>000214</v>
      </c>
      <c r="D7" s="83" t="str">
        <f t="shared" si="0"/>
        <v>9.00</v>
      </c>
      <c r="E7" s="144" t="str">
        <f>TEXT(VLOOKUP(A7,Item!$B$2:$BN$200,65,FALSE),"###0.00#")</f>
        <v>9.00</v>
      </c>
      <c r="F7" s="132" t="str">
        <f>UFG_Rulling!B7</f>
        <v>000195</v>
      </c>
      <c r="G7" s="76" t="s">
        <v>923</v>
      </c>
      <c r="H7" s="8" t="str">
        <f>VLOOKUP(F7,Item!AG7:CZ204,72,FALSE)</f>
        <v>*00034</v>
      </c>
      <c r="I7" s="83">
        <v>1</v>
      </c>
      <c r="J7" s="76" t="s">
        <v>624</v>
      </c>
      <c r="K7" s="76" t="s">
        <v>928</v>
      </c>
      <c r="L7" s="8" t="str">
        <f>VLOOKUP(J7,Item!$B$2:$AM$200,38,FALSE)</f>
        <v>000231</v>
      </c>
      <c r="M7" s="83" t="str">
        <f t="shared" si="1"/>
        <v>00.333</v>
      </c>
      <c r="N7" s="144" t="str">
        <f>TEXT(VLOOKUP(J7,Item!$BU$2:$BV$200,2,FALSE),"00.000")</f>
        <v>00.333</v>
      </c>
      <c r="O7" s="145" t="str">
        <f>UFG_Index!B7:B21</f>
        <v>000231</v>
      </c>
      <c r="P7" s="76" t="s">
        <v>923</v>
      </c>
      <c r="Q7" s="8" t="str">
        <f>VLOOKUP(O7,Item!$AM$2:$DA$200,67,FALSE)</f>
        <v>*00036</v>
      </c>
      <c r="R7" s="83">
        <v>1</v>
      </c>
      <c r="S7" s="76" t="s">
        <v>624</v>
      </c>
      <c r="T7" s="76" t="s">
        <v>928</v>
      </c>
      <c r="U7" s="8" t="str">
        <f>VLOOKUP(S7,Item!$B$2:$AK$200,35,FALSE)</f>
        <v>000256</v>
      </c>
      <c r="V7" s="83" t="str">
        <f t="shared" si="2"/>
        <v>00.167</v>
      </c>
      <c r="W7" s="144" t="str">
        <f>TEXT(VLOOKUP(S7,Item!$B$2:$AK$200,36,FALSE),"00.000")</f>
        <v>00.167</v>
      </c>
      <c r="X7" s="76" t="s">
        <v>1377</v>
      </c>
      <c r="Y7" s="76" t="s">
        <v>923</v>
      </c>
      <c r="Z7" s="8" t="str">
        <f>VLOOKUP(X7,Item!$AJ$2:$EC$192,98,FALSE)</f>
        <v>*00008</v>
      </c>
      <c r="AA7" s="83">
        <v>1</v>
      </c>
      <c r="AB7" s="76" t="s">
        <v>624</v>
      </c>
      <c r="AC7" s="76" t="s">
        <v>925</v>
      </c>
      <c r="AD7" s="76" t="s">
        <v>577</v>
      </c>
      <c r="AE7" s="83">
        <v>1</v>
      </c>
      <c r="AF7" s="80"/>
    </row>
    <row r="8" spans="1:32" x14ac:dyDescent="0.25">
      <c r="A8" s="76" t="s">
        <v>625</v>
      </c>
      <c r="B8" s="76" t="s">
        <v>928</v>
      </c>
      <c r="C8" s="8" t="str">
        <f>VLOOKUP(A8,Item!$B$2:$AG$200,32,FALSE)</f>
        <v>000199</v>
      </c>
      <c r="D8" s="83" t="str">
        <f t="shared" si="0"/>
        <v>9.00</v>
      </c>
      <c r="E8" s="144" t="str">
        <f>TEXT(VLOOKUP(A8,Item!$B$2:$BN$200,65,FALSE),"###0.00#")</f>
        <v>9.00</v>
      </c>
      <c r="F8" s="132" t="str">
        <f>UFG_Rulling!B8</f>
        <v>000196</v>
      </c>
      <c r="G8" s="76" t="s">
        <v>923</v>
      </c>
      <c r="H8" s="8" t="str">
        <f>VLOOKUP(F8,Item!AG8:CZ205,72,FALSE)</f>
        <v>*00025</v>
      </c>
      <c r="I8" s="83">
        <v>1</v>
      </c>
      <c r="J8" s="76" t="s">
        <v>625</v>
      </c>
      <c r="K8" s="76" t="s">
        <v>928</v>
      </c>
      <c r="L8" s="8" t="str">
        <f>VLOOKUP(J8,Item!$B$2:$AM$200,38,FALSE)</f>
        <v>000231</v>
      </c>
      <c r="M8" s="83" t="str">
        <f t="shared" si="1"/>
        <v>00.333</v>
      </c>
      <c r="N8" s="144" t="str">
        <f>TEXT(VLOOKUP(J8,Item!$BU$2:$BV$200,2,FALSE),"00.000")</f>
        <v>00.333</v>
      </c>
      <c r="O8" s="145" t="str">
        <f>UFG_Index!B8:B22</f>
        <v>000232</v>
      </c>
      <c r="P8" s="76" t="s">
        <v>923</v>
      </c>
      <c r="Q8" s="8" t="str">
        <f>VLOOKUP(O8,Item!$AM$2:$DA$200,67,FALSE)</f>
        <v>*00030</v>
      </c>
      <c r="R8" s="83">
        <v>1</v>
      </c>
      <c r="S8" s="76" t="s">
        <v>625</v>
      </c>
      <c r="T8" s="76" t="s">
        <v>928</v>
      </c>
      <c r="U8" s="8" t="str">
        <f>VLOOKUP(S8,Item!$B$2:$AK$200,35,FALSE)</f>
        <v>000256</v>
      </c>
      <c r="V8" s="83" t="str">
        <f t="shared" si="2"/>
        <v>00.167</v>
      </c>
      <c r="W8" s="144" t="str">
        <f>TEXT(VLOOKUP(S8,Item!$B$2:$AK$200,36,FALSE),"00.000")</f>
        <v>00.167</v>
      </c>
      <c r="X8" s="76" t="s">
        <v>1378</v>
      </c>
      <c r="Y8" s="76" t="s">
        <v>923</v>
      </c>
      <c r="Z8" s="8" t="str">
        <f>VLOOKUP(X8,Item!$AJ$2:$EC$192,98,FALSE)</f>
        <v>*00008</v>
      </c>
      <c r="AA8" s="83">
        <v>1</v>
      </c>
      <c r="AB8" s="76" t="s">
        <v>625</v>
      </c>
      <c r="AC8" s="76" t="s">
        <v>925</v>
      </c>
      <c r="AD8" s="76" t="s">
        <v>577</v>
      </c>
      <c r="AE8" s="83">
        <v>1</v>
      </c>
      <c r="AF8" s="80"/>
    </row>
    <row r="9" spans="1:32" x14ac:dyDescent="0.25">
      <c r="A9" s="76" t="s">
        <v>626</v>
      </c>
      <c r="B9" s="76" t="s">
        <v>928</v>
      </c>
      <c r="C9" s="8" t="str">
        <f>VLOOKUP(A9,Item!$B$2:$AG$200,32,FALSE)</f>
        <v>000211</v>
      </c>
      <c r="D9" s="83" t="str">
        <f t="shared" si="0"/>
        <v>12.333</v>
      </c>
      <c r="E9" s="144" t="str">
        <f>TEXT(VLOOKUP(A9,Item!$B$2:$BN$200,65,FALSE),"###0.00#")</f>
        <v>12.333</v>
      </c>
      <c r="F9" s="132" t="str">
        <f>UFG_Rulling!B9</f>
        <v>000197</v>
      </c>
      <c r="G9" s="76" t="s">
        <v>923</v>
      </c>
      <c r="H9" s="8" t="str">
        <f>VLOOKUP(F9,Item!AG9:CZ206,72,FALSE)</f>
        <v>*00028</v>
      </c>
      <c r="I9" s="83">
        <v>1</v>
      </c>
      <c r="J9" s="76" t="s">
        <v>626</v>
      </c>
      <c r="K9" s="76" t="s">
        <v>928</v>
      </c>
      <c r="L9" s="8" t="str">
        <f>VLOOKUP(J9,Item!$B$2:$AM$200,38,FALSE)</f>
        <v>000231</v>
      </c>
      <c r="M9" s="83" t="str">
        <f t="shared" si="1"/>
        <v>00.333</v>
      </c>
      <c r="N9" s="144" t="str">
        <f>TEXT(VLOOKUP(J9,Item!$BU$2:$BV$200,2,FALSE),"00.000")</f>
        <v>00.333</v>
      </c>
      <c r="O9" s="145" t="str">
        <f>UFG_Index!B9:B23</f>
        <v>000233</v>
      </c>
      <c r="P9" s="76" t="s">
        <v>923</v>
      </c>
      <c r="Q9" s="8" t="str">
        <f>VLOOKUP(O9,Item!$AM$2:$DA$200,67,FALSE)</f>
        <v>*00026</v>
      </c>
      <c r="R9" s="83">
        <v>1</v>
      </c>
      <c r="S9" s="76" t="s">
        <v>626</v>
      </c>
      <c r="T9" s="76" t="s">
        <v>928</v>
      </c>
      <c r="U9" s="8" t="str">
        <f>VLOOKUP(S9,Item!$B$2:$AK$200,35,FALSE)</f>
        <v>000257</v>
      </c>
      <c r="V9" s="83" t="str">
        <f t="shared" si="2"/>
        <v>00.167</v>
      </c>
      <c r="W9" s="144" t="str">
        <f>TEXT(VLOOKUP(S9,Item!$B$2:$AK$200,36,FALSE),"00.000")</f>
        <v>00.167</v>
      </c>
      <c r="X9" s="76" t="s">
        <v>1379</v>
      </c>
      <c r="Y9" s="76" t="s">
        <v>923</v>
      </c>
      <c r="Z9" s="8" t="str">
        <f>VLOOKUP(X9,Item!$AJ$2:$EC$192,98,FALSE)</f>
        <v>*00005</v>
      </c>
      <c r="AA9" s="83">
        <v>1</v>
      </c>
      <c r="AB9" s="76" t="s">
        <v>626</v>
      </c>
      <c r="AC9" s="76" t="s">
        <v>925</v>
      </c>
      <c r="AD9" s="76" t="s">
        <v>577</v>
      </c>
      <c r="AE9" s="83">
        <v>1</v>
      </c>
      <c r="AF9" s="80"/>
    </row>
    <row r="10" spans="1:32" x14ac:dyDescent="0.25">
      <c r="A10" s="76" t="s">
        <v>627</v>
      </c>
      <c r="B10" s="76" t="s">
        <v>928</v>
      </c>
      <c r="C10" s="8" t="str">
        <f>VLOOKUP(A10,Item!$B$2:$AG$200,32,FALSE)</f>
        <v>000214</v>
      </c>
      <c r="D10" s="83" t="str">
        <f t="shared" si="0"/>
        <v>12.333</v>
      </c>
      <c r="E10" s="144" t="str">
        <f>TEXT(VLOOKUP(A10,Item!$B$2:$BN$200,65,FALSE),"###0.00#")</f>
        <v>12.333</v>
      </c>
      <c r="F10" s="132" t="str">
        <f>UFG_Rulling!B10</f>
        <v>000198</v>
      </c>
      <c r="G10" s="76" t="s">
        <v>923</v>
      </c>
      <c r="H10" s="8" t="str">
        <f>VLOOKUP(F10,Item!AG10:CZ207,72,FALSE)</f>
        <v>*00034</v>
      </c>
      <c r="I10" s="83">
        <v>1</v>
      </c>
      <c r="J10" s="76" t="s">
        <v>627</v>
      </c>
      <c r="K10" s="76" t="s">
        <v>928</v>
      </c>
      <c r="L10" s="8" t="str">
        <f>VLOOKUP(J10,Item!$B$2:$AM$200,38,FALSE)</f>
        <v>000231</v>
      </c>
      <c r="M10" s="83" t="str">
        <f t="shared" si="1"/>
        <v>00.333</v>
      </c>
      <c r="N10" s="144" t="str">
        <f>TEXT(VLOOKUP(J10,Item!$BU$2:$BV$200,2,FALSE),"00.000")</f>
        <v>00.333</v>
      </c>
      <c r="O10" s="145" t="str">
        <f>UFG_Index!B10:B24</f>
        <v>000234</v>
      </c>
      <c r="P10" s="76" t="s">
        <v>923</v>
      </c>
      <c r="Q10" s="8" t="str">
        <f>VLOOKUP(O10,Item!$AM$2:$DA$200,67,FALSE)</f>
        <v>*00034</v>
      </c>
      <c r="R10" s="83">
        <v>1</v>
      </c>
      <c r="S10" s="76" t="s">
        <v>627</v>
      </c>
      <c r="T10" s="76" t="s">
        <v>928</v>
      </c>
      <c r="U10" s="8" t="str">
        <f>VLOOKUP(S10,Item!$B$2:$AK$200,35,FALSE)</f>
        <v>000257</v>
      </c>
      <c r="V10" s="83" t="str">
        <f t="shared" si="2"/>
        <v>00.167</v>
      </c>
      <c r="W10" s="144" t="str">
        <f>TEXT(VLOOKUP(S10,Item!$B$2:$AK$200,36,FALSE),"00.000")</f>
        <v>00.167</v>
      </c>
      <c r="X10" s="76" t="s">
        <v>1380</v>
      </c>
      <c r="Y10" s="76" t="s">
        <v>923</v>
      </c>
      <c r="Z10" s="8" t="str">
        <f>VLOOKUP(X10,Item!$AJ$2:$EC$192,98,FALSE)</f>
        <v>*00005</v>
      </c>
      <c r="AA10" s="83">
        <v>1</v>
      </c>
      <c r="AB10" s="76" t="s">
        <v>627</v>
      </c>
      <c r="AC10" s="76" t="s">
        <v>925</v>
      </c>
      <c r="AD10" s="76" t="s">
        <v>577</v>
      </c>
      <c r="AE10" s="83">
        <v>1</v>
      </c>
      <c r="AF10" s="80"/>
    </row>
    <row r="11" spans="1:32" x14ac:dyDescent="0.25">
      <c r="A11" s="76" t="s">
        <v>628</v>
      </c>
      <c r="B11" s="76" t="s">
        <v>928</v>
      </c>
      <c r="C11" s="8" t="str">
        <f>VLOOKUP(A11,Item!$B$2:$AG$200,32,FALSE)</f>
        <v>000199</v>
      </c>
      <c r="D11" s="83" t="str">
        <f t="shared" si="0"/>
        <v>12.333</v>
      </c>
      <c r="E11" s="144" t="str">
        <f>TEXT(VLOOKUP(A11,Item!$B$2:$BN$200,65,FALSE),"###0.00#")</f>
        <v>12.333</v>
      </c>
      <c r="F11" s="132" t="str">
        <f>UFG_Rulling!B11</f>
        <v>000199</v>
      </c>
      <c r="G11" s="76" t="s">
        <v>923</v>
      </c>
      <c r="H11" s="8" t="str">
        <f>VLOOKUP(F11,Item!AG11:CZ208,72,FALSE)</f>
        <v>*00036</v>
      </c>
      <c r="I11" s="83">
        <v>1</v>
      </c>
      <c r="J11" s="76" t="s">
        <v>628</v>
      </c>
      <c r="K11" s="76" t="s">
        <v>928</v>
      </c>
      <c r="L11" s="8" t="str">
        <f>VLOOKUP(J11,Item!$B$2:$AM$200,38,FALSE)</f>
        <v>000231</v>
      </c>
      <c r="M11" s="83" t="str">
        <f t="shared" si="1"/>
        <v>00.333</v>
      </c>
      <c r="N11" s="144" t="str">
        <f>TEXT(VLOOKUP(J11,Item!$BU$2:$BV$200,2,FALSE),"00.000")</f>
        <v>00.333</v>
      </c>
      <c r="O11" s="145" t="str">
        <f>UFG_Index!B11:B25</f>
        <v>000235</v>
      </c>
      <c r="P11" s="76" t="s">
        <v>923</v>
      </c>
      <c r="Q11" s="8" t="str">
        <f>VLOOKUP(O11,Item!$AM$2:$DA$200,67,FALSE)</f>
        <v>*00028</v>
      </c>
      <c r="R11" s="83">
        <v>1</v>
      </c>
      <c r="S11" s="76" t="s">
        <v>628</v>
      </c>
      <c r="T11" s="76" t="s">
        <v>928</v>
      </c>
      <c r="U11" s="8" t="str">
        <f>VLOOKUP(S11,Item!$B$2:$AK$200,35,FALSE)</f>
        <v>000257</v>
      </c>
      <c r="V11" s="83" t="str">
        <f t="shared" si="2"/>
        <v>00.167</v>
      </c>
      <c r="W11" s="144" t="str">
        <f>TEXT(VLOOKUP(S11,Item!$B$2:$AK$200,36,FALSE),"00.000")</f>
        <v>00.167</v>
      </c>
      <c r="X11" s="76" t="s">
        <v>1381</v>
      </c>
      <c r="Y11" s="76" t="s">
        <v>923</v>
      </c>
      <c r="Z11" s="8" t="str">
        <f>VLOOKUP(X11,Item!$AJ$2:$EC$192,98,FALSE)</f>
        <v>*00019</v>
      </c>
      <c r="AA11" s="83">
        <v>1</v>
      </c>
      <c r="AB11" s="76" t="s">
        <v>628</v>
      </c>
      <c r="AC11" s="76" t="s">
        <v>925</v>
      </c>
      <c r="AD11" s="76" t="s">
        <v>577</v>
      </c>
      <c r="AE11" s="83">
        <v>1</v>
      </c>
      <c r="AF11" s="80"/>
    </row>
    <row r="12" spans="1:32" x14ac:dyDescent="0.25">
      <c r="A12" s="76" t="s">
        <v>629</v>
      </c>
      <c r="B12" s="76" t="s">
        <v>928</v>
      </c>
      <c r="C12" s="8" t="str">
        <f>VLOOKUP(A12,Item!$B$2:$AG$200,32,FALSE)</f>
        <v>000211</v>
      </c>
      <c r="D12" s="83" t="str">
        <f t="shared" si="0"/>
        <v>15.333</v>
      </c>
      <c r="E12" s="144" t="str">
        <f>TEXT(VLOOKUP(A12,Item!$B$2:$BN$200,65,FALSE),"###0.00#")</f>
        <v>15.333</v>
      </c>
      <c r="F12" s="132" t="str">
        <f>UFG_Rulling!B12</f>
        <v>000200</v>
      </c>
      <c r="G12" s="76" t="s">
        <v>923</v>
      </c>
      <c r="H12" s="8" t="str">
        <f>VLOOKUP(F12,Item!AG12:CZ209,72,FALSE)</f>
        <v>*00021</v>
      </c>
      <c r="I12" s="83">
        <v>1</v>
      </c>
      <c r="J12" s="76" t="s">
        <v>629</v>
      </c>
      <c r="K12" s="76" t="s">
        <v>928</v>
      </c>
      <c r="L12" s="8" t="str">
        <f>VLOOKUP(J12,Item!$B$2:$AM$200,38,FALSE)</f>
        <v>000231</v>
      </c>
      <c r="M12" s="83" t="str">
        <f t="shared" si="1"/>
        <v>00.333</v>
      </c>
      <c r="N12" s="144" t="str">
        <f>TEXT(VLOOKUP(J12,Item!$BU$2:$BV$200,2,FALSE),"00.000")</f>
        <v>00.333</v>
      </c>
      <c r="O12" s="145" t="str">
        <f>UFG_Index!B12:B26</f>
        <v>000236</v>
      </c>
      <c r="P12" s="76" t="s">
        <v>923</v>
      </c>
      <c r="Q12" s="8" t="str">
        <f>VLOOKUP(O12,Item!$AM$2:$DA$200,67,FALSE)</f>
        <v>*00033</v>
      </c>
      <c r="R12" s="83">
        <v>1</v>
      </c>
      <c r="S12" s="76" t="s">
        <v>629</v>
      </c>
      <c r="T12" s="76" t="s">
        <v>928</v>
      </c>
      <c r="U12" s="8" t="str">
        <f>VLOOKUP(S12,Item!$B$2:$AK$200,35,FALSE)</f>
        <v>000251</v>
      </c>
      <c r="V12" s="83" t="str">
        <f t="shared" si="2"/>
        <v>00.167</v>
      </c>
      <c r="W12" s="144" t="str">
        <f>TEXT(VLOOKUP(S12,Item!$B$2:$AK$200,36,FALSE),"00.000")</f>
        <v>00.167</v>
      </c>
      <c r="X12" s="76" t="s">
        <v>1382</v>
      </c>
      <c r="Y12" s="76" t="s">
        <v>923</v>
      </c>
      <c r="Z12" s="8" t="str">
        <f>VLOOKUP(X12,Item!$AJ$2:$EC$192,98,FALSE)</f>
        <v>*00019</v>
      </c>
      <c r="AA12" s="83">
        <v>1</v>
      </c>
      <c r="AB12" s="76" t="s">
        <v>629</v>
      </c>
      <c r="AC12" s="76" t="s">
        <v>925</v>
      </c>
      <c r="AD12" s="76" t="s">
        <v>577</v>
      </c>
      <c r="AE12" s="83">
        <v>1</v>
      </c>
      <c r="AF12" s="80"/>
    </row>
    <row r="13" spans="1:32" x14ac:dyDescent="0.25">
      <c r="A13" s="76" t="s">
        <v>630</v>
      </c>
      <c r="B13" s="76" t="s">
        <v>928</v>
      </c>
      <c r="C13" s="8" t="str">
        <f>VLOOKUP(A13,Item!$B$2:$AG$200,32,FALSE)</f>
        <v>000214</v>
      </c>
      <c r="D13" s="83" t="str">
        <f t="shared" si="0"/>
        <v>15.333</v>
      </c>
      <c r="E13" s="144" t="str">
        <f>TEXT(VLOOKUP(A13,Item!$B$2:$BN$200,65,FALSE),"###0.00#")</f>
        <v>15.333</v>
      </c>
      <c r="F13" s="132" t="str">
        <f>UFG_Rulling!B13</f>
        <v>000201</v>
      </c>
      <c r="G13" s="76" t="s">
        <v>923</v>
      </c>
      <c r="H13" s="8" t="str">
        <f>VLOOKUP(F13,Item!AG13:CZ210,72,FALSE)</f>
        <v>*00026</v>
      </c>
      <c r="I13" s="83">
        <v>1</v>
      </c>
      <c r="J13" s="76" t="s">
        <v>630</v>
      </c>
      <c r="K13" s="76" t="s">
        <v>928</v>
      </c>
      <c r="L13" s="8" t="str">
        <f>VLOOKUP(J13,Item!$B$2:$AM$200,38,FALSE)</f>
        <v>000231</v>
      </c>
      <c r="M13" s="83" t="str">
        <f t="shared" si="1"/>
        <v>00.333</v>
      </c>
      <c r="N13" s="144" t="str">
        <f>TEXT(VLOOKUP(J13,Item!$BU$2:$BV$200,2,FALSE),"00.000")</f>
        <v>00.333</v>
      </c>
      <c r="O13" s="145" t="str">
        <f>UFG_Index!B13:B27</f>
        <v>000237</v>
      </c>
      <c r="P13" s="76" t="s">
        <v>923</v>
      </c>
      <c r="Q13" s="8" t="str">
        <f>VLOOKUP(O13,Item!$AM$2:$DA$200,67,FALSE)</f>
        <v>*00027</v>
      </c>
      <c r="R13" s="83">
        <v>1</v>
      </c>
      <c r="S13" s="76" t="s">
        <v>630</v>
      </c>
      <c r="T13" s="76" t="s">
        <v>928</v>
      </c>
      <c r="U13" s="8" t="str">
        <f>VLOOKUP(S13,Item!$B$2:$AK$200,35,FALSE)</f>
        <v>000251</v>
      </c>
      <c r="V13" s="83" t="str">
        <f t="shared" si="2"/>
        <v>00.167</v>
      </c>
      <c r="W13" s="144" t="str">
        <f>TEXT(VLOOKUP(S13,Item!$B$2:$AK$200,36,FALSE),"00.000")</f>
        <v>00.167</v>
      </c>
      <c r="X13" s="76" t="s">
        <v>1383</v>
      </c>
      <c r="Y13" s="76" t="s">
        <v>923</v>
      </c>
      <c r="Z13" s="8" t="str">
        <f>VLOOKUP(X13,Item!$AJ$2:$EC$192,98,FALSE)</f>
        <v>*00004</v>
      </c>
      <c r="AA13" s="83">
        <v>1</v>
      </c>
      <c r="AB13" s="76" t="s">
        <v>630</v>
      </c>
      <c r="AC13" s="76" t="s">
        <v>925</v>
      </c>
      <c r="AD13" s="76" t="s">
        <v>577</v>
      </c>
      <c r="AE13" s="83">
        <v>1</v>
      </c>
      <c r="AF13" s="80"/>
    </row>
    <row r="14" spans="1:32" x14ac:dyDescent="0.25">
      <c r="A14" s="76" t="s">
        <v>631</v>
      </c>
      <c r="B14" s="76" t="s">
        <v>928</v>
      </c>
      <c r="C14" s="8" t="str">
        <f>VLOOKUP(A14,Item!$B$2:$AG$200,32,FALSE)</f>
        <v>000199</v>
      </c>
      <c r="D14" s="83" t="str">
        <f t="shared" si="0"/>
        <v>15.333</v>
      </c>
      <c r="E14" s="144" t="str">
        <f>TEXT(VLOOKUP(A14,Item!$B$2:$BN$200,65,FALSE),"###0.00#")</f>
        <v>15.333</v>
      </c>
      <c r="F14" s="132" t="str">
        <f>UFG_Rulling!B14</f>
        <v>000202</v>
      </c>
      <c r="G14" s="76" t="s">
        <v>923</v>
      </c>
      <c r="H14" s="8" t="str">
        <f>VLOOKUP(F14,Item!AG14:CZ211,72,FALSE)</f>
        <v>*00035</v>
      </c>
      <c r="I14" s="83">
        <v>1</v>
      </c>
      <c r="J14" s="76" t="s">
        <v>631</v>
      </c>
      <c r="K14" s="76" t="s">
        <v>928</v>
      </c>
      <c r="L14" s="8" t="str">
        <f>VLOOKUP(J14,Item!$B$2:$AM$200,38,FALSE)</f>
        <v>000231</v>
      </c>
      <c r="M14" s="83" t="str">
        <f t="shared" si="1"/>
        <v>00.333</v>
      </c>
      <c r="N14" s="144" t="str">
        <f>TEXT(VLOOKUP(J14,Item!$BU$2:$BV$200,2,FALSE),"00.000")</f>
        <v>00.333</v>
      </c>
      <c r="O14" s="145" t="str">
        <f>UFG_Index!B14:B28</f>
        <v>000238</v>
      </c>
      <c r="P14" s="76" t="s">
        <v>923</v>
      </c>
      <c r="Q14" s="8" t="str">
        <f>VLOOKUP(O14,Item!$AM$2:$DA$200,67,FALSE)</f>
        <v>*00034</v>
      </c>
      <c r="R14" s="83">
        <v>1</v>
      </c>
      <c r="S14" s="76" t="s">
        <v>631</v>
      </c>
      <c r="T14" s="76" t="s">
        <v>928</v>
      </c>
      <c r="U14" s="8" t="str">
        <f>VLOOKUP(S14,Item!$B$2:$AK$200,35,FALSE)</f>
        <v>000251</v>
      </c>
      <c r="V14" s="83" t="str">
        <f t="shared" si="2"/>
        <v>00.167</v>
      </c>
      <c r="W14" s="144" t="str">
        <f>TEXT(VLOOKUP(S14,Item!$B$2:$AK$200,36,FALSE),"00.000")</f>
        <v>00.167</v>
      </c>
      <c r="X14" s="76" t="s">
        <v>1384</v>
      </c>
      <c r="Y14" s="76" t="s">
        <v>923</v>
      </c>
      <c r="Z14" s="8" t="str">
        <f>VLOOKUP(X14,Item!$AJ$2:$EC$192,98,FALSE)</f>
        <v>*00010</v>
      </c>
      <c r="AA14" s="83">
        <v>1</v>
      </c>
      <c r="AB14" s="76" t="s">
        <v>631</v>
      </c>
      <c r="AC14" s="76" t="s">
        <v>925</v>
      </c>
      <c r="AD14" s="76" t="s">
        <v>577</v>
      </c>
      <c r="AE14" s="83">
        <v>1</v>
      </c>
      <c r="AF14" s="80"/>
    </row>
    <row r="15" spans="1:32" x14ac:dyDescent="0.25">
      <c r="A15" s="76" t="s">
        <v>632</v>
      </c>
      <c r="B15" s="76" t="s">
        <v>928</v>
      </c>
      <c r="C15" s="8" t="str">
        <f>VLOOKUP(A15,Item!$B$2:$AG$200,32,FALSE)</f>
        <v>000211</v>
      </c>
      <c r="D15" s="83" t="str">
        <f t="shared" si="0"/>
        <v>17.667</v>
      </c>
      <c r="E15" s="144" t="str">
        <f>TEXT(VLOOKUP(A15,Item!$B$2:$BN$200,65,FALSE),"###0.00#")</f>
        <v>17.667</v>
      </c>
      <c r="F15" s="132" t="str">
        <f>UFG_Rulling!B15</f>
        <v>000203</v>
      </c>
      <c r="G15" s="76" t="s">
        <v>923</v>
      </c>
      <c r="H15" s="8" t="str">
        <f>VLOOKUP(F15,Item!AG15:CZ212,72,FALSE)</f>
        <v>*00026</v>
      </c>
      <c r="I15" s="83">
        <v>1</v>
      </c>
      <c r="J15" s="76" t="s">
        <v>632</v>
      </c>
      <c r="K15" s="76" t="s">
        <v>928</v>
      </c>
      <c r="L15" s="8" t="str">
        <f>VLOOKUP(J15,Item!$B$2:$AM$200,38,FALSE)</f>
        <v>000231</v>
      </c>
      <c r="M15" s="83" t="str">
        <f t="shared" si="1"/>
        <v>00.333</v>
      </c>
      <c r="N15" s="144" t="str">
        <f>TEXT(VLOOKUP(J15,Item!$BU$2:$BV$200,2,FALSE),"00.000")</f>
        <v>00.333</v>
      </c>
      <c r="O15" s="145" t="str">
        <f>UFG_Index!B15:B29</f>
        <v>000239</v>
      </c>
      <c r="P15" s="76" t="s">
        <v>923</v>
      </c>
      <c r="Q15" s="8" t="str">
        <f>VLOOKUP(O15,Item!$AM$2:$DA$200,67,FALSE)</f>
        <v>*00028</v>
      </c>
      <c r="R15" s="83">
        <v>1</v>
      </c>
      <c r="S15" s="76" t="s">
        <v>632</v>
      </c>
      <c r="T15" s="76" t="s">
        <v>928</v>
      </c>
      <c r="U15" s="8" t="str">
        <f>VLOOKUP(S15,Item!$B$2:$AK$200,35,FALSE)</f>
        <v>000252</v>
      </c>
      <c r="V15" s="83" t="str">
        <f t="shared" si="2"/>
        <v>00.250</v>
      </c>
      <c r="W15" s="144" t="str">
        <f>TEXT(VLOOKUP(S15,Item!$B$2:$AK$200,36,FALSE),"00.000")</f>
        <v>00.250</v>
      </c>
      <c r="X15" s="76" t="s">
        <v>1385</v>
      </c>
      <c r="Y15" s="76" t="s">
        <v>923</v>
      </c>
      <c r="Z15" s="8" t="str">
        <f>VLOOKUP(X15,Item!$AJ$2:$EC$192,98,FALSE)</f>
        <v>*00009</v>
      </c>
      <c r="AA15" s="83">
        <v>1</v>
      </c>
      <c r="AB15" s="76" t="s">
        <v>632</v>
      </c>
      <c r="AC15" s="76" t="s">
        <v>925</v>
      </c>
      <c r="AD15" s="76" t="s">
        <v>577</v>
      </c>
      <c r="AE15" s="83">
        <v>1</v>
      </c>
      <c r="AF15" s="80"/>
    </row>
    <row r="16" spans="1:32" x14ac:dyDescent="0.25">
      <c r="A16" s="76" t="s">
        <v>633</v>
      </c>
      <c r="B16" s="76" t="s">
        <v>928</v>
      </c>
      <c r="C16" s="8" t="str">
        <f>VLOOKUP(A16,Item!$B$2:$AG$200,32,FALSE)</f>
        <v>000214</v>
      </c>
      <c r="D16" s="83" t="str">
        <f t="shared" si="0"/>
        <v>17.667</v>
      </c>
      <c r="E16" s="144" t="str">
        <f>TEXT(VLOOKUP(A16,Item!$B$2:$BN$200,65,FALSE),"###0.00#")</f>
        <v>17.667</v>
      </c>
      <c r="F16" s="132" t="str">
        <f>UFG_Rulling!B16</f>
        <v>000204</v>
      </c>
      <c r="G16" s="76" t="s">
        <v>923</v>
      </c>
      <c r="H16" s="8" t="str">
        <f>VLOOKUP(F16,Item!AG16:CZ213,72,FALSE)</f>
        <v>*00026</v>
      </c>
      <c r="I16" s="83">
        <v>1</v>
      </c>
      <c r="J16" s="76" t="s">
        <v>633</v>
      </c>
      <c r="K16" s="76" t="s">
        <v>928</v>
      </c>
      <c r="L16" s="8" t="str">
        <f>VLOOKUP(J16,Item!$B$2:$AM$200,38,FALSE)</f>
        <v>000231</v>
      </c>
      <c r="M16" s="83" t="str">
        <f t="shared" si="1"/>
        <v>00.333</v>
      </c>
      <c r="N16" s="144" t="str">
        <f>TEXT(VLOOKUP(J16,Item!$BU$2:$BV$200,2,FALSE),"00.000")</f>
        <v>00.333</v>
      </c>
      <c r="O16" s="145"/>
      <c r="P16" s="76"/>
      <c r="Q16" s="8"/>
      <c r="R16" s="83"/>
      <c r="S16" s="76" t="s">
        <v>633</v>
      </c>
      <c r="T16" s="76" t="s">
        <v>928</v>
      </c>
      <c r="U16" s="8" t="str">
        <f>VLOOKUP(S16,Item!$B$2:$AK$200,35,FALSE)</f>
        <v>000252</v>
      </c>
      <c r="V16" s="83" t="str">
        <f t="shared" si="2"/>
        <v>00.250</v>
      </c>
      <c r="W16" s="144" t="str">
        <f>TEXT(VLOOKUP(S16,Item!$B$2:$AK$200,36,FALSE),"00.000")</f>
        <v>00.250</v>
      </c>
      <c r="X16" s="76" t="s">
        <v>1386</v>
      </c>
      <c r="Y16" s="76" t="s">
        <v>923</v>
      </c>
      <c r="Z16" s="8" t="str">
        <f>VLOOKUP(X16,Item!$AJ$2:$EC$192,98,FALSE)</f>
        <v>*00009</v>
      </c>
      <c r="AA16" s="83">
        <v>1</v>
      </c>
      <c r="AB16" s="76" t="s">
        <v>633</v>
      </c>
      <c r="AC16" s="76" t="s">
        <v>925</v>
      </c>
      <c r="AD16" s="76" t="s">
        <v>577</v>
      </c>
      <c r="AE16" s="83">
        <v>1</v>
      </c>
      <c r="AF16" s="80"/>
    </row>
    <row r="17" spans="1:32" x14ac:dyDescent="0.25">
      <c r="A17" s="76" t="s">
        <v>634</v>
      </c>
      <c r="B17" s="76" t="s">
        <v>928</v>
      </c>
      <c r="C17" s="8" t="str">
        <f>VLOOKUP(A17,Item!$B$2:$AG$200,32,FALSE)</f>
        <v>000199</v>
      </c>
      <c r="D17" s="83" t="str">
        <f t="shared" si="0"/>
        <v>17.667</v>
      </c>
      <c r="E17" s="144" t="str">
        <f>TEXT(VLOOKUP(A17,Item!$B$2:$BN$200,65,FALSE),"###0.00#")</f>
        <v>17.667</v>
      </c>
      <c r="F17" s="132" t="str">
        <f>UFG_Rulling!B17</f>
        <v>000205</v>
      </c>
      <c r="G17" s="76" t="s">
        <v>923</v>
      </c>
      <c r="H17" s="8" t="str">
        <f>VLOOKUP(F17,Item!AG17:CZ214,72,FALSE)</f>
        <v>*00055</v>
      </c>
      <c r="I17" s="83">
        <v>1</v>
      </c>
      <c r="J17" s="76" t="s">
        <v>634</v>
      </c>
      <c r="K17" s="76" t="s">
        <v>928</v>
      </c>
      <c r="L17" s="8" t="str">
        <f>VLOOKUP(J17,Item!$B$2:$AM$200,38,FALSE)</f>
        <v>000231</v>
      </c>
      <c r="M17" s="83" t="str">
        <f t="shared" si="1"/>
        <v>00.333</v>
      </c>
      <c r="N17" s="144" t="str">
        <f>TEXT(VLOOKUP(J17,Item!$BU$2:$BV$200,2,FALSE),"00.000")</f>
        <v>00.333</v>
      </c>
      <c r="O17" s="145"/>
      <c r="P17" s="76"/>
      <c r="Q17" s="8"/>
      <c r="R17" s="83"/>
      <c r="S17" s="76" t="s">
        <v>634</v>
      </c>
      <c r="T17" s="76" t="s">
        <v>928</v>
      </c>
      <c r="U17" s="8" t="str">
        <f>VLOOKUP(S17,Item!$B$2:$AK$200,35,FALSE)</f>
        <v>000252</v>
      </c>
      <c r="V17" s="83" t="str">
        <f t="shared" si="2"/>
        <v>00.250</v>
      </c>
      <c r="W17" s="144" t="str">
        <f>TEXT(VLOOKUP(S17,Item!$B$2:$AK$200,36,FALSE),"00.000")</f>
        <v>00.250</v>
      </c>
      <c r="X17" s="76" t="s">
        <v>1387</v>
      </c>
      <c r="Y17" s="76" t="s">
        <v>923</v>
      </c>
      <c r="Z17" s="8" t="str">
        <f>VLOOKUP(X17,Item!$AJ$2:$EC$192,98,FALSE)</f>
        <v>*00009</v>
      </c>
      <c r="AA17" s="83">
        <v>1</v>
      </c>
      <c r="AB17" s="76" t="s">
        <v>634</v>
      </c>
      <c r="AC17" s="76" t="s">
        <v>925</v>
      </c>
      <c r="AD17" s="76" t="s">
        <v>577</v>
      </c>
      <c r="AE17" s="83">
        <v>1</v>
      </c>
      <c r="AF17" s="80"/>
    </row>
    <row r="18" spans="1:32" x14ac:dyDescent="0.25">
      <c r="A18" s="76" t="s">
        <v>635</v>
      </c>
      <c r="B18" s="76" t="s">
        <v>928</v>
      </c>
      <c r="C18" s="8" t="str">
        <f>VLOOKUP(A18,Item!$B$2:$AG$200,32,FALSE)</f>
        <v>000211</v>
      </c>
      <c r="D18" s="83" t="str">
        <f t="shared" si="0"/>
        <v>23.00</v>
      </c>
      <c r="E18" s="144" t="str">
        <f>TEXT(VLOOKUP(A18,Item!$B$2:$BN$200,65,FALSE),"###0.00#")</f>
        <v>23.00</v>
      </c>
      <c r="F18" s="132" t="str">
        <f>UFG_Rulling!B18</f>
        <v>000206</v>
      </c>
      <c r="G18" s="76" t="s">
        <v>923</v>
      </c>
      <c r="H18" s="8" t="str">
        <f>VLOOKUP(F18,Item!AG18:CZ215,72,FALSE)</f>
        <v>*00027</v>
      </c>
      <c r="I18" s="83">
        <v>1</v>
      </c>
      <c r="J18" s="76" t="s">
        <v>635</v>
      </c>
      <c r="K18" s="76" t="s">
        <v>928</v>
      </c>
      <c r="L18" s="8" t="str">
        <f>VLOOKUP(J18,Item!$B$2:$AM$200,38,FALSE)</f>
        <v>000231</v>
      </c>
      <c r="M18" s="83" t="str">
        <f t="shared" si="1"/>
        <v>00.333</v>
      </c>
      <c r="N18" s="144" t="str">
        <f>TEXT(VLOOKUP(J18,Item!$BU$2:$BV$200,2,FALSE),"00.000")</f>
        <v>00.333</v>
      </c>
      <c r="O18" s="78"/>
      <c r="P18" s="80"/>
      <c r="Q18" s="80"/>
      <c r="R18" s="80"/>
      <c r="S18" s="76" t="s">
        <v>635</v>
      </c>
      <c r="T18" s="76" t="s">
        <v>928</v>
      </c>
      <c r="U18" s="8" t="str">
        <f>VLOOKUP(S18,Item!$B$2:$AK$200,35,FALSE)</f>
        <v>000253</v>
      </c>
      <c r="V18" s="83" t="str">
        <f t="shared" si="2"/>
        <v>00.250</v>
      </c>
      <c r="W18" s="144" t="str">
        <f>TEXT(VLOOKUP(S18,Item!$B$2:$AK$200,36,FALSE),"00.000")</f>
        <v>00.250</v>
      </c>
      <c r="X18" s="76" t="s">
        <v>1388</v>
      </c>
      <c r="Y18" s="76" t="s">
        <v>923</v>
      </c>
      <c r="Z18" s="8" t="str">
        <f>VLOOKUP(X18,Item!$AJ$2:$EC$192,98,FALSE)</f>
        <v>*00010</v>
      </c>
      <c r="AA18" s="83">
        <v>1</v>
      </c>
      <c r="AB18" s="76" t="s">
        <v>635</v>
      </c>
      <c r="AC18" s="76" t="s">
        <v>925</v>
      </c>
      <c r="AD18" s="76" t="s">
        <v>577</v>
      </c>
      <c r="AE18" s="83">
        <v>1</v>
      </c>
      <c r="AF18" s="80"/>
    </row>
    <row r="19" spans="1:32" x14ac:dyDescent="0.25">
      <c r="A19" s="76" t="s">
        <v>636</v>
      </c>
      <c r="B19" s="76" t="s">
        <v>928</v>
      </c>
      <c r="C19" s="8" t="str">
        <f>VLOOKUP(A19,Item!$B$2:$AG$200,32,FALSE)</f>
        <v>000214</v>
      </c>
      <c r="D19" s="83" t="str">
        <f t="shared" si="0"/>
        <v>23.00</v>
      </c>
      <c r="E19" s="144" t="str">
        <f>TEXT(VLOOKUP(A19,Item!$B$2:$BN$200,65,FALSE),"###0.00#")</f>
        <v>23.00</v>
      </c>
      <c r="F19" s="132" t="str">
        <f>UFG_Rulling!B19</f>
        <v>000207</v>
      </c>
      <c r="G19" s="76" t="s">
        <v>923</v>
      </c>
      <c r="H19" s="8" t="str">
        <f>VLOOKUP(F19,Item!AG19:CZ216,72,FALSE)</f>
        <v>*00033</v>
      </c>
      <c r="I19" s="83">
        <v>1</v>
      </c>
      <c r="J19" s="76" t="s">
        <v>636</v>
      </c>
      <c r="K19" s="76" t="s">
        <v>928</v>
      </c>
      <c r="L19" s="8" t="str">
        <f>VLOOKUP(J19,Item!$B$2:$AM$200,38,FALSE)</f>
        <v>000231</v>
      </c>
      <c r="M19" s="83" t="str">
        <f t="shared" si="1"/>
        <v>00.333</v>
      </c>
      <c r="N19" s="144" t="str">
        <f>TEXT(VLOOKUP(J19,Item!$BU$2:$BV$200,2,FALSE),"00.000")</f>
        <v>00.333</v>
      </c>
      <c r="O19" s="78"/>
      <c r="P19" s="80"/>
      <c r="Q19" s="80"/>
      <c r="R19" s="80"/>
      <c r="S19" s="76" t="s">
        <v>636</v>
      </c>
      <c r="T19" s="76" t="s">
        <v>928</v>
      </c>
      <c r="U19" s="8" t="str">
        <f>VLOOKUP(S19,Item!$B$2:$AK$200,35,FALSE)</f>
        <v>000253</v>
      </c>
      <c r="V19" s="83" t="str">
        <f t="shared" si="2"/>
        <v>00.250</v>
      </c>
      <c r="W19" s="144" t="str">
        <f>TEXT(VLOOKUP(S19,Item!$B$2:$AK$200,36,FALSE),"00.000")</f>
        <v>00.250</v>
      </c>
      <c r="X19" s="76" t="s">
        <v>1389</v>
      </c>
      <c r="Y19" s="76" t="s">
        <v>923</v>
      </c>
      <c r="Z19" s="8" t="str">
        <f>VLOOKUP(X19,Item!$AJ$2:$EC$192,98,FALSE)</f>
        <v>*00010</v>
      </c>
      <c r="AA19" s="83">
        <v>1</v>
      </c>
      <c r="AB19" s="76" t="s">
        <v>636</v>
      </c>
      <c r="AC19" s="76" t="s">
        <v>925</v>
      </c>
      <c r="AD19" s="76" t="s">
        <v>577</v>
      </c>
      <c r="AE19" s="83">
        <v>1</v>
      </c>
      <c r="AF19" s="80"/>
    </row>
    <row r="20" spans="1:32" x14ac:dyDescent="0.25">
      <c r="A20" s="76" t="s">
        <v>637</v>
      </c>
      <c r="B20" s="76" t="s">
        <v>928</v>
      </c>
      <c r="C20" s="8" t="str">
        <f>VLOOKUP(A20,Item!$B$2:$AG$200,32,FALSE)</f>
        <v>000211</v>
      </c>
      <c r="D20" s="83" t="str">
        <f t="shared" si="0"/>
        <v>29.667</v>
      </c>
      <c r="E20" s="144" t="str">
        <f>TEXT(VLOOKUP(A20,Item!$B$2:$BN$200,65,FALSE),"###0.00#")</f>
        <v>29.667</v>
      </c>
      <c r="F20" s="132" t="str">
        <f>UFG_Rulling!B20</f>
        <v>000208</v>
      </c>
      <c r="G20" s="76" t="s">
        <v>923</v>
      </c>
      <c r="H20" s="8" t="str">
        <f>VLOOKUP(F20,Item!AG20:CZ217,72,FALSE)</f>
        <v>*00028</v>
      </c>
      <c r="I20" s="83">
        <v>1</v>
      </c>
      <c r="J20" s="76" t="s">
        <v>637</v>
      </c>
      <c r="K20" s="76" t="s">
        <v>928</v>
      </c>
      <c r="L20" s="8" t="str">
        <f>VLOOKUP(J20,Item!$B$2:$AM$200,38,FALSE)</f>
        <v>000231</v>
      </c>
      <c r="M20" s="83" t="str">
        <f t="shared" si="1"/>
        <v>00.333</v>
      </c>
      <c r="N20" s="144" t="str">
        <f>TEXT(VLOOKUP(J20,Item!$BU$2:$BV$200,2,FALSE),"00.000")</f>
        <v>00.333</v>
      </c>
      <c r="O20" s="78"/>
      <c r="P20" s="80"/>
      <c r="Q20" s="80"/>
      <c r="R20" s="80"/>
      <c r="S20" s="76" t="s">
        <v>637</v>
      </c>
      <c r="T20" s="76" t="s">
        <v>928</v>
      </c>
      <c r="U20" s="8" t="str">
        <f>VLOOKUP(S20,Item!$B$2:$AK$200,35,FALSE)</f>
        <v>000254</v>
      </c>
      <c r="V20" s="83" t="str">
        <f t="shared" si="2"/>
        <v>00.250</v>
      </c>
      <c r="W20" s="144" t="str">
        <f>TEXT(VLOOKUP(S20,Item!$B$2:$AK$200,36,FALSE),"00.000")</f>
        <v>00.250</v>
      </c>
      <c r="X20" s="76" t="s">
        <v>1390</v>
      </c>
      <c r="Y20" s="76" t="s">
        <v>923</v>
      </c>
      <c r="Z20" s="8" t="str">
        <f>VLOOKUP(X20,Item!$AJ$2:$EC$192,98,FALSE)</f>
        <v>*00010</v>
      </c>
      <c r="AA20" s="83">
        <v>1</v>
      </c>
      <c r="AB20" s="76" t="s">
        <v>637</v>
      </c>
      <c r="AC20" s="76" t="s">
        <v>925</v>
      </c>
      <c r="AD20" s="76" t="s">
        <v>577</v>
      </c>
      <c r="AE20" s="83">
        <v>1</v>
      </c>
      <c r="AF20" s="80"/>
    </row>
    <row r="21" spans="1:32" x14ac:dyDescent="0.25">
      <c r="A21" s="76" t="s">
        <v>638</v>
      </c>
      <c r="B21" s="76" t="s">
        <v>928</v>
      </c>
      <c r="C21" s="8" t="str">
        <f>VLOOKUP(A21,Item!$B$2:$AG$200,32,FALSE)</f>
        <v>000214</v>
      </c>
      <c r="D21" s="83" t="str">
        <f t="shared" si="0"/>
        <v>29.667</v>
      </c>
      <c r="E21" s="144" t="str">
        <f>TEXT(VLOOKUP(A21,Item!$B$2:$BN$200,65,FALSE),"###0.00#")</f>
        <v>29.667</v>
      </c>
      <c r="F21" s="132" t="str">
        <f>UFG_Rulling!B21</f>
        <v>000209</v>
      </c>
      <c r="G21" s="76" t="s">
        <v>923</v>
      </c>
      <c r="H21" s="8" t="str">
        <f>VLOOKUP(F21,Item!AG21:CZ218,72,FALSE)</f>
        <v>*00034</v>
      </c>
      <c r="I21" s="83">
        <v>1</v>
      </c>
      <c r="J21" s="76" t="s">
        <v>638</v>
      </c>
      <c r="K21" s="76" t="s">
        <v>928</v>
      </c>
      <c r="L21" s="8" t="str">
        <f>VLOOKUP(J21,Item!$B$2:$AM$200,38,FALSE)</f>
        <v>000231</v>
      </c>
      <c r="M21" s="83" t="str">
        <f t="shared" si="1"/>
        <v>00.333</v>
      </c>
      <c r="N21" s="144" t="str">
        <f>TEXT(VLOOKUP(J21,Item!$BU$2:$BV$200,2,FALSE),"00.000")</f>
        <v>00.333</v>
      </c>
      <c r="O21" s="78"/>
      <c r="P21" s="80"/>
      <c r="Q21" s="80"/>
      <c r="R21" s="80"/>
      <c r="S21" s="76" t="s">
        <v>638</v>
      </c>
      <c r="T21" s="76" t="s">
        <v>928</v>
      </c>
      <c r="U21" s="8" t="str">
        <f>VLOOKUP(S21,Item!$B$2:$AK$200,35,FALSE)</f>
        <v>000254</v>
      </c>
      <c r="V21" s="83" t="str">
        <f t="shared" si="2"/>
        <v>00.250</v>
      </c>
      <c r="W21" s="144" t="str">
        <f>TEXT(VLOOKUP(S21,Item!$B$2:$AK$200,36,FALSE),"00.000")</f>
        <v>00.250</v>
      </c>
      <c r="X21" s="76" t="s">
        <v>1391</v>
      </c>
      <c r="Y21" s="76" t="s">
        <v>923</v>
      </c>
      <c r="Z21" s="8" t="str">
        <f>VLOOKUP(X21,Item!$AJ$2:$EC$192,98,FALSE)</f>
        <v>*00004</v>
      </c>
      <c r="AA21" s="83">
        <v>1</v>
      </c>
      <c r="AB21" s="76" t="s">
        <v>638</v>
      </c>
      <c r="AC21" s="76" t="s">
        <v>925</v>
      </c>
      <c r="AD21" s="76" t="s">
        <v>577</v>
      </c>
      <c r="AE21" s="83">
        <v>1</v>
      </c>
      <c r="AF21" s="80"/>
    </row>
    <row r="22" spans="1:32" x14ac:dyDescent="0.25">
      <c r="A22" s="76" t="s">
        <v>639</v>
      </c>
      <c r="B22" s="76" t="s">
        <v>928</v>
      </c>
      <c r="C22" s="8" t="str">
        <f>VLOOKUP(A22,Item!$B$2:$AG$200,32,FALSE)</f>
        <v>000207</v>
      </c>
      <c r="D22" s="83" t="str">
        <f t="shared" si="0"/>
        <v>6.333</v>
      </c>
      <c r="E22" s="144" t="str">
        <f>TEXT(VLOOKUP(A22,Item!$B$2:$BN$200,65,FALSE),"###0.00#")</f>
        <v>6.333</v>
      </c>
      <c r="F22" s="132" t="str">
        <f>UFG_Rulling!B22</f>
        <v>000210</v>
      </c>
      <c r="G22" s="76" t="s">
        <v>923</v>
      </c>
      <c r="H22" s="8" t="str">
        <f>VLOOKUP(F22,Item!AG22:CZ219,72,FALSE)</f>
        <v>*00030</v>
      </c>
      <c r="I22" s="83">
        <v>1</v>
      </c>
      <c r="J22" s="76" t="s">
        <v>639</v>
      </c>
      <c r="K22" s="76" t="s">
        <v>928</v>
      </c>
      <c r="L22" s="8" t="str">
        <f>VLOOKUP(J22,Item!$B$2:$AM$200,38,FALSE)</f>
        <v>000236</v>
      </c>
      <c r="M22" s="83" t="str">
        <f t="shared" si="1"/>
        <v>00.333</v>
      </c>
      <c r="N22" s="144" t="str">
        <f>TEXT(VLOOKUP(J22,Item!$BU$2:$BV$200,2,FALSE),"00.000")</f>
        <v>00.333</v>
      </c>
      <c r="O22" s="78"/>
      <c r="P22" s="80"/>
      <c r="Q22" s="80"/>
      <c r="R22" s="80"/>
      <c r="S22" s="76" t="s">
        <v>639</v>
      </c>
      <c r="T22" s="76" t="s">
        <v>928</v>
      </c>
      <c r="U22" s="8" t="str">
        <f>VLOOKUP(S22,Item!$B$2:$AK$200,35,FALSE)</f>
        <v>000278</v>
      </c>
      <c r="V22" s="83" t="str">
        <f t="shared" si="2"/>
        <v>00.167</v>
      </c>
      <c r="W22" s="144" t="str">
        <f>TEXT(VLOOKUP(S22,Item!$B$2:$AK$200,36,FALSE),"00.000")</f>
        <v>00.167</v>
      </c>
      <c r="X22" s="76" t="s">
        <v>1392</v>
      </c>
      <c r="Y22" s="76" t="s">
        <v>923</v>
      </c>
      <c r="Z22" s="8" t="str">
        <f>VLOOKUP(X22,Item!$AJ$2:$EC$192,98,FALSE)</f>
        <v>*00004</v>
      </c>
      <c r="AA22" s="83">
        <v>1</v>
      </c>
      <c r="AB22" s="76" t="s">
        <v>639</v>
      </c>
      <c r="AC22" s="76" t="s">
        <v>925</v>
      </c>
      <c r="AD22" s="76" t="s">
        <v>577</v>
      </c>
      <c r="AE22" s="83">
        <v>1</v>
      </c>
      <c r="AF22" s="80"/>
    </row>
    <row r="23" spans="1:32" x14ac:dyDescent="0.25">
      <c r="A23" s="76" t="s">
        <v>640</v>
      </c>
      <c r="B23" s="76" t="s">
        <v>928</v>
      </c>
      <c r="C23" s="8" t="str">
        <f>VLOOKUP(A23,Item!$B$2:$AG$200,32,FALSE)</f>
        <v>000215</v>
      </c>
      <c r="D23" s="83" t="str">
        <f t="shared" si="0"/>
        <v>6.333</v>
      </c>
      <c r="E23" s="144" t="str">
        <f>TEXT(VLOOKUP(A23,Item!$B$2:$BN$200,65,FALSE),"###0.00#")</f>
        <v>6.333</v>
      </c>
      <c r="F23" s="132" t="str">
        <f>UFG_Rulling!B23</f>
        <v>000211</v>
      </c>
      <c r="G23" s="76" t="s">
        <v>923</v>
      </c>
      <c r="H23" s="8" t="str">
        <f>VLOOKUP(F23,Item!AG23:CZ220,72,FALSE)</f>
        <v>*00036</v>
      </c>
      <c r="I23" s="83">
        <v>1</v>
      </c>
      <c r="J23" s="76" t="s">
        <v>640</v>
      </c>
      <c r="K23" s="76" t="s">
        <v>928</v>
      </c>
      <c r="L23" s="8" t="str">
        <f>VLOOKUP(J23,Item!$B$2:$AM$200,38,FALSE)</f>
        <v>000236</v>
      </c>
      <c r="M23" s="83" t="str">
        <f t="shared" si="1"/>
        <v>00.333</v>
      </c>
      <c r="N23" s="144" t="str">
        <f>TEXT(VLOOKUP(J23,Item!$BU$2:$BV$200,2,FALSE),"00.000")</f>
        <v>00.333</v>
      </c>
      <c r="O23" s="78"/>
      <c r="P23" s="80"/>
      <c r="Q23" s="80"/>
      <c r="R23" s="80"/>
      <c r="S23" s="76" t="s">
        <v>640</v>
      </c>
      <c r="T23" s="76" t="s">
        <v>928</v>
      </c>
      <c r="U23" s="8" t="str">
        <f>VLOOKUP(S23,Item!$B$2:$AK$200,35,FALSE)</f>
        <v>000278</v>
      </c>
      <c r="V23" s="83" t="str">
        <f t="shared" si="2"/>
        <v>00.167</v>
      </c>
      <c r="W23" s="144" t="str">
        <f>TEXT(VLOOKUP(S23,Item!$B$2:$AK$200,36,FALSE),"00.000")</f>
        <v>00.167</v>
      </c>
      <c r="X23" s="76" t="s">
        <v>1393</v>
      </c>
      <c r="Y23" s="76" t="s">
        <v>923</v>
      </c>
      <c r="Z23" s="8" t="str">
        <f>VLOOKUP(X23,Item!$AJ$2:$EC$192,98,FALSE)</f>
        <v>*00004</v>
      </c>
      <c r="AA23" s="83">
        <v>1</v>
      </c>
      <c r="AB23" s="76" t="s">
        <v>640</v>
      </c>
      <c r="AC23" s="76" t="s">
        <v>925</v>
      </c>
      <c r="AD23" s="76" t="s">
        <v>577</v>
      </c>
      <c r="AE23" s="83">
        <v>1</v>
      </c>
      <c r="AF23" s="80"/>
    </row>
    <row r="24" spans="1:32" x14ac:dyDescent="0.25">
      <c r="A24" s="76" t="s">
        <v>641</v>
      </c>
      <c r="B24" s="76" t="s">
        <v>928</v>
      </c>
      <c r="C24" s="8" t="str">
        <f>VLOOKUP(A24,Item!$B$2:$AG$200,32,FALSE)</f>
        <v>000216</v>
      </c>
      <c r="D24" s="83" t="str">
        <f t="shared" si="0"/>
        <v>6.333</v>
      </c>
      <c r="E24" s="144" t="str">
        <f>TEXT(VLOOKUP(A24,Item!$B$2:$BN$200,65,FALSE),"###0.00#")</f>
        <v>6.333</v>
      </c>
      <c r="F24" s="132" t="str">
        <f>UFG_Rulling!B24</f>
        <v>000212</v>
      </c>
      <c r="G24" s="76" t="s">
        <v>923</v>
      </c>
      <c r="H24" s="8" t="str">
        <f>VLOOKUP(F24,Item!AG24:CZ221,72,FALSE)</f>
        <v>*00054</v>
      </c>
      <c r="I24" s="83">
        <v>1</v>
      </c>
      <c r="J24" s="76" t="s">
        <v>641</v>
      </c>
      <c r="K24" s="76" t="s">
        <v>928</v>
      </c>
      <c r="L24" s="8" t="str">
        <f>VLOOKUP(J24,Item!$B$2:$AM$200,38,FALSE)</f>
        <v>000236</v>
      </c>
      <c r="M24" s="83" t="str">
        <f t="shared" si="1"/>
        <v>00.333</v>
      </c>
      <c r="N24" s="144" t="str">
        <f>TEXT(VLOOKUP(J24,Item!$BU$2:$BV$200,2,FALSE),"00.000")</f>
        <v>00.333</v>
      </c>
      <c r="O24" s="78"/>
      <c r="P24" s="80"/>
      <c r="Q24" s="80"/>
      <c r="R24" s="80"/>
      <c r="S24" s="76" t="s">
        <v>641</v>
      </c>
      <c r="T24" s="76" t="s">
        <v>928</v>
      </c>
      <c r="U24" s="8" t="str">
        <f>VLOOKUP(S24,Item!$B$2:$AK$200,35,FALSE)</f>
        <v>000278</v>
      </c>
      <c r="V24" s="83" t="str">
        <f t="shared" si="2"/>
        <v>00.167</v>
      </c>
      <c r="W24" s="144" t="str">
        <f>TEXT(VLOOKUP(S24,Item!$B$2:$AK$200,36,FALSE),"00.000")</f>
        <v>00.167</v>
      </c>
      <c r="X24" s="76" t="s">
        <v>1394</v>
      </c>
      <c r="Y24" s="76" t="s">
        <v>923</v>
      </c>
      <c r="Z24" s="8" t="str">
        <f>VLOOKUP(X24,Item!$AJ$2:$EC$192,98,FALSE)</f>
        <v>*00004</v>
      </c>
      <c r="AA24" s="83">
        <v>1</v>
      </c>
      <c r="AB24" s="76" t="s">
        <v>641</v>
      </c>
      <c r="AC24" s="76" t="s">
        <v>925</v>
      </c>
      <c r="AD24" s="76" t="s">
        <v>577</v>
      </c>
      <c r="AE24" s="83">
        <v>1</v>
      </c>
      <c r="AF24" s="80"/>
    </row>
    <row r="25" spans="1:32" x14ac:dyDescent="0.25">
      <c r="A25" s="76" t="s">
        <v>642</v>
      </c>
      <c r="B25" s="76" t="s">
        <v>928</v>
      </c>
      <c r="C25" s="8" t="str">
        <f>VLOOKUP(A25,Item!$B$2:$AG$200,32,FALSE)</f>
        <v>000207</v>
      </c>
      <c r="D25" s="83" t="str">
        <f t="shared" si="0"/>
        <v>10.333</v>
      </c>
      <c r="E25" s="144" t="str">
        <f>TEXT(VLOOKUP(A25,Item!$B$2:$BN$200,65,FALSE),"###0.00#")</f>
        <v>10.333</v>
      </c>
      <c r="F25" s="132" t="str">
        <f>UFG_Rulling!B25</f>
        <v>000213</v>
      </c>
      <c r="G25" s="76" t="s">
        <v>923</v>
      </c>
      <c r="H25" s="8" t="str">
        <f>VLOOKUP(F25,Item!AG25:CZ222,72,FALSE)</f>
        <v>*00030</v>
      </c>
      <c r="I25" s="83">
        <v>1</v>
      </c>
      <c r="J25" s="76" t="s">
        <v>642</v>
      </c>
      <c r="K25" s="76" t="s">
        <v>928</v>
      </c>
      <c r="L25" s="8" t="str">
        <f>VLOOKUP(J25,Item!$B$2:$AM$200,38,FALSE)</f>
        <v>000236</v>
      </c>
      <c r="M25" s="83" t="str">
        <f t="shared" si="1"/>
        <v>00.333</v>
      </c>
      <c r="N25" s="144" t="str">
        <f>TEXT(VLOOKUP(J25,Item!$BU$2:$BV$200,2,FALSE),"00.000")</f>
        <v>00.333</v>
      </c>
      <c r="O25" s="78"/>
      <c r="P25" s="80"/>
      <c r="Q25" s="80"/>
      <c r="R25" s="80"/>
      <c r="S25" s="76" t="s">
        <v>642</v>
      </c>
      <c r="T25" s="76" t="s">
        <v>928</v>
      </c>
      <c r="U25" s="8" t="str">
        <f>VLOOKUP(S25,Item!$B$2:$AK$200,35,FALSE)</f>
        <v>000277</v>
      </c>
      <c r="V25" s="83" t="str">
        <f t="shared" si="2"/>
        <v>00.167</v>
      </c>
      <c r="W25" s="144" t="str">
        <f>TEXT(VLOOKUP(S25,Item!$B$2:$AK$200,36,FALSE),"00.000")</f>
        <v>00.167</v>
      </c>
      <c r="X25" s="76" t="s">
        <v>1395</v>
      </c>
      <c r="Y25" s="76" t="s">
        <v>923</v>
      </c>
      <c r="Z25" s="8" t="str">
        <f>VLOOKUP(X25,Item!$AJ$2:$EC$192,98,FALSE)</f>
        <v>*00011</v>
      </c>
      <c r="AA25" s="83">
        <v>1</v>
      </c>
      <c r="AB25" s="76" t="s">
        <v>642</v>
      </c>
      <c r="AC25" s="76" t="s">
        <v>925</v>
      </c>
      <c r="AD25" s="76" t="s">
        <v>577</v>
      </c>
      <c r="AE25" s="83">
        <v>1</v>
      </c>
      <c r="AF25" s="80"/>
    </row>
    <row r="26" spans="1:32" x14ac:dyDescent="0.25">
      <c r="A26" s="76" t="s">
        <v>643</v>
      </c>
      <c r="B26" s="76" t="s">
        <v>928</v>
      </c>
      <c r="C26" s="8" t="str">
        <f>VLOOKUP(A26,Item!$B$2:$AG$200,32,FALSE)</f>
        <v>000215</v>
      </c>
      <c r="D26" s="83" t="str">
        <f t="shared" si="0"/>
        <v>10.333</v>
      </c>
      <c r="E26" s="144" t="str">
        <f>TEXT(VLOOKUP(A26,Item!$B$2:$BN$200,65,FALSE),"###0.00#")</f>
        <v>10.333</v>
      </c>
      <c r="F26" s="132" t="str">
        <f>UFG_Rulling!B26</f>
        <v>000214</v>
      </c>
      <c r="G26" s="76" t="s">
        <v>923</v>
      </c>
      <c r="H26" s="8" t="str">
        <f>VLOOKUP(F26,Item!AG26:CZ223,72,FALSE)</f>
        <v>*00036</v>
      </c>
      <c r="I26" s="83">
        <v>1</v>
      </c>
      <c r="J26" s="76" t="s">
        <v>643</v>
      </c>
      <c r="K26" s="76" t="s">
        <v>928</v>
      </c>
      <c r="L26" s="8" t="str">
        <f>VLOOKUP(J26,Item!$B$2:$AM$200,38,FALSE)</f>
        <v>000236</v>
      </c>
      <c r="M26" s="83" t="str">
        <f t="shared" si="1"/>
        <v>00.333</v>
      </c>
      <c r="N26" s="144" t="str">
        <f>TEXT(VLOOKUP(J26,Item!$BU$2:$BV$200,2,FALSE),"00.000")</f>
        <v>00.333</v>
      </c>
      <c r="O26" s="80"/>
      <c r="P26" s="80"/>
      <c r="Q26" s="80"/>
      <c r="R26" s="80"/>
      <c r="S26" s="76" t="s">
        <v>643</v>
      </c>
      <c r="T26" s="76" t="s">
        <v>928</v>
      </c>
      <c r="U26" s="8" t="str">
        <f>VLOOKUP(S26,Item!$B$2:$AK$200,35,FALSE)</f>
        <v>000277</v>
      </c>
      <c r="V26" s="83" t="str">
        <f t="shared" si="2"/>
        <v>00.167</v>
      </c>
      <c r="W26" s="144" t="str">
        <f>TEXT(VLOOKUP(S26,Item!$B$2:$AK$200,36,FALSE),"00.000")</f>
        <v>00.167</v>
      </c>
      <c r="X26" s="76" t="s">
        <v>1396</v>
      </c>
      <c r="Y26" s="76" t="s">
        <v>923</v>
      </c>
      <c r="Z26" s="8" t="str">
        <f>VLOOKUP(X26,Item!$AJ$2:$EC$192,98,FALSE)</f>
        <v>*00014</v>
      </c>
      <c r="AA26" s="83">
        <v>1</v>
      </c>
      <c r="AB26" s="76" t="s">
        <v>643</v>
      </c>
      <c r="AC26" s="76" t="s">
        <v>925</v>
      </c>
      <c r="AD26" s="76" t="s">
        <v>577</v>
      </c>
      <c r="AE26" s="83">
        <v>1</v>
      </c>
      <c r="AF26" s="80"/>
    </row>
    <row r="27" spans="1:32" x14ac:dyDescent="0.25">
      <c r="A27" s="76" t="s">
        <v>644</v>
      </c>
      <c r="B27" s="76" t="s">
        <v>928</v>
      </c>
      <c r="C27" s="8" t="str">
        <f>VLOOKUP(A27,Item!$B$2:$AG$200,32,FALSE)</f>
        <v>000216</v>
      </c>
      <c r="D27" s="83" t="str">
        <f t="shared" si="0"/>
        <v>10.333</v>
      </c>
      <c r="E27" s="144" t="str">
        <f>TEXT(VLOOKUP(A27,Item!$B$2:$BN$200,65,FALSE),"###0.00#")</f>
        <v>10.333</v>
      </c>
      <c r="F27" s="132" t="str">
        <f>UFG_Rulling!B27</f>
        <v>000215</v>
      </c>
      <c r="G27" s="76" t="s">
        <v>923</v>
      </c>
      <c r="H27" s="8" t="str">
        <f>VLOOKUP(F27,Item!AG27:CZ224,72,FALSE)</f>
        <v>*00033</v>
      </c>
      <c r="I27" s="83">
        <v>1</v>
      </c>
      <c r="J27" s="76" t="s">
        <v>644</v>
      </c>
      <c r="K27" s="76" t="s">
        <v>928</v>
      </c>
      <c r="L27" s="8" t="str">
        <f>VLOOKUP(J27,Item!$B$2:$AM$200,38,FALSE)</f>
        <v>000236</v>
      </c>
      <c r="M27" s="83" t="str">
        <f t="shared" si="1"/>
        <v>00.333</v>
      </c>
      <c r="N27" s="144" t="str">
        <f>TEXT(VLOOKUP(J27,Item!$BU$2:$BV$200,2,FALSE),"00.000")</f>
        <v>00.333</v>
      </c>
      <c r="O27" s="80"/>
      <c r="P27" s="80"/>
      <c r="Q27" s="80"/>
      <c r="R27" s="80"/>
      <c r="S27" s="76" t="s">
        <v>644</v>
      </c>
      <c r="T27" s="76" t="s">
        <v>928</v>
      </c>
      <c r="U27" s="8" t="str">
        <f>VLOOKUP(S27,Item!$B$2:$AK$200,35,FALSE)</f>
        <v>000277</v>
      </c>
      <c r="V27" s="83" t="str">
        <f t="shared" si="2"/>
        <v>00.167</v>
      </c>
      <c r="W27" s="144" t="str">
        <f>TEXT(VLOOKUP(S27,Item!$B$2:$AK$200,36,FALSE),"00.000")</f>
        <v>00.167</v>
      </c>
      <c r="X27" s="76" t="s">
        <v>1397</v>
      </c>
      <c r="Y27" s="76" t="s">
        <v>923</v>
      </c>
      <c r="Z27" s="8" t="str">
        <f>VLOOKUP(X27,Item!$AJ$2:$EC$192,98,FALSE)</f>
        <v>*00006</v>
      </c>
      <c r="AA27" s="83">
        <v>1</v>
      </c>
      <c r="AB27" s="76" t="s">
        <v>644</v>
      </c>
      <c r="AC27" s="76" t="s">
        <v>925</v>
      </c>
      <c r="AD27" s="76" t="s">
        <v>577</v>
      </c>
      <c r="AE27" s="83">
        <v>1</v>
      </c>
      <c r="AF27" s="80"/>
    </row>
    <row r="28" spans="1:32" x14ac:dyDescent="0.25">
      <c r="A28" s="76" t="s">
        <v>645</v>
      </c>
      <c r="B28" s="76" t="s">
        <v>928</v>
      </c>
      <c r="C28" s="8" t="str">
        <f>VLOOKUP(A28,Item!$B$2:$AG$200,32,FALSE)</f>
        <v>000207</v>
      </c>
      <c r="D28" s="83" t="str">
        <f t="shared" si="0"/>
        <v>14.333</v>
      </c>
      <c r="E28" s="144" t="str">
        <f>TEXT(VLOOKUP(A28,Item!$B$2:$BN$200,65,FALSE),"###0.00#")</f>
        <v>14.333</v>
      </c>
      <c r="F28" s="132" t="str">
        <f>UFG_Rulling!B28</f>
        <v>000216</v>
      </c>
      <c r="G28" s="76" t="s">
        <v>923</v>
      </c>
      <c r="H28" s="8" t="str">
        <f>VLOOKUP(F28,Item!AG28:CZ225,72,FALSE)</f>
        <v>*00033</v>
      </c>
      <c r="I28" s="83">
        <v>1</v>
      </c>
      <c r="J28" s="76" t="s">
        <v>645</v>
      </c>
      <c r="K28" s="76" t="s">
        <v>928</v>
      </c>
      <c r="L28" s="8" t="str">
        <f>VLOOKUP(J28,Item!$B$2:$AM$200,38,FALSE)</f>
        <v>000236</v>
      </c>
      <c r="M28" s="83" t="str">
        <f t="shared" si="1"/>
        <v>00.333</v>
      </c>
      <c r="N28" s="144" t="str">
        <f>TEXT(VLOOKUP(J28,Item!$BU$2:$BV$200,2,FALSE),"00.000")</f>
        <v>00.333</v>
      </c>
      <c r="O28" s="80"/>
      <c r="P28" s="80"/>
      <c r="Q28" s="80"/>
      <c r="R28" s="80"/>
      <c r="S28" s="76" t="s">
        <v>645</v>
      </c>
      <c r="T28" s="76" t="s">
        <v>928</v>
      </c>
      <c r="U28" s="8" t="str">
        <f>VLOOKUP(S28,Item!$B$2:$AK$200,35,FALSE)</f>
        <v>000279</v>
      </c>
      <c r="V28" s="83" t="str">
        <f t="shared" si="2"/>
        <v>00.167</v>
      </c>
      <c r="W28" s="144" t="str">
        <f>TEXT(VLOOKUP(S28,Item!$B$2:$AK$200,36,FALSE),"00.000")</f>
        <v>00.167</v>
      </c>
      <c r="X28" s="76" t="s">
        <v>1398</v>
      </c>
      <c r="Y28" s="76" t="s">
        <v>923</v>
      </c>
      <c r="Z28" s="8" t="str">
        <f>VLOOKUP(X28,Item!$AJ$2:$EC$192,98,FALSE)</f>
        <v>*00006</v>
      </c>
      <c r="AA28" s="83">
        <v>1</v>
      </c>
      <c r="AB28" s="76" t="s">
        <v>645</v>
      </c>
      <c r="AC28" s="76" t="s">
        <v>925</v>
      </c>
      <c r="AD28" s="76" t="s">
        <v>577</v>
      </c>
      <c r="AE28" s="83">
        <v>1</v>
      </c>
      <c r="AF28" s="80"/>
    </row>
    <row r="29" spans="1:32" x14ac:dyDescent="0.25">
      <c r="A29" s="76" t="s">
        <v>646</v>
      </c>
      <c r="B29" s="76" t="s">
        <v>928</v>
      </c>
      <c r="C29" s="8" t="str">
        <f>VLOOKUP(A29,Item!$B$2:$AG$200,32,FALSE)</f>
        <v>000215</v>
      </c>
      <c r="D29" s="83" t="str">
        <f t="shared" si="0"/>
        <v>14.333</v>
      </c>
      <c r="E29" s="144" t="str">
        <f>TEXT(VLOOKUP(A29,Item!$B$2:$BN$200,65,FALSE),"###0.00#")</f>
        <v>14.333</v>
      </c>
      <c r="F29" s="132" t="str">
        <f>UFG_Rulling!B29</f>
        <v>000217</v>
      </c>
      <c r="G29" s="76" t="s">
        <v>923</v>
      </c>
      <c r="H29" s="8" t="str">
        <f>VLOOKUP(F29,Item!AG29:CZ226,72,FALSE)</f>
        <v>*00034</v>
      </c>
      <c r="I29" s="83">
        <v>1</v>
      </c>
      <c r="J29" s="76" t="s">
        <v>646</v>
      </c>
      <c r="K29" s="76" t="s">
        <v>928</v>
      </c>
      <c r="L29" s="8" t="str">
        <f>VLOOKUP(J29,Item!$B$2:$AM$200,38,FALSE)</f>
        <v>000236</v>
      </c>
      <c r="M29" s="83" t="str">
        <f t="shared" si="1"/>
        <v>00.333</v>
      </c>
      <c r="N29" s="144" t="str">
        <f>TEXT(VLOOKUP(J29,Item!$BU$2:$BV$200,2,FALSE),"00.000")</f>
        <v>00.333</v>
      </c>
      <c r="O29" s="80"/>
      <c r="P29" s="80"/>
      <c r="Q29" s="80"/>
      <c r="R29" s="80"/>
      <c r="S29" s="76" t="s">
        <v>646</v>
      </c>
      <c r="T29" s="76" t="s">
        <v>928</v>
      </c>
      <c r="U29" s="8" t="str">
        <f>VLOOKUP(S29,Item!$B$2:$AK$200,35,FALSE)</f>
        <v>000279</v>
      </c>
      <c r="V29" s="83" t="str">
        <f t="shared" si="2"/>
        <v>00.167</v>
      </c>
      <c r="W29" s="144" t="str">
        <f>TEXT(VLOOKUP(S29,Item!$B$2:$AK$200,36,FALSE),"00.000")</f>
        <v>00.167</v>
      </c>
      <c r="X29" s="76" t="s">
        <v>1399</v>
      </c>
      <c r="Y29" s="76" t="s">
        <v>923</v>
      </c>
      <c r="Z29" s="8" t="str">
        <f>VLOOKUP(X29,Item!$AJ$2:$EC$192,98,FALSE)</f>
        <v>*00006</v>
      </c>
      <c r="AA29" s="83">
        <v>1</v>
      </c>
      <c r="AB29" s="76" t="s">
        <v>646</v>
      </c>
      <c r="AC29" s="76" t="s">
        <v>925</v>
      </c>
      <c r="AD29" s="76" t="s">
        <v>577</v>
      </c>
      <c r="AE29" s="83">
        <v>1</v>
      </c>
      <c r="AF29" s="80"/>
    </row>
    <row r="30" spans="1:32" x14ac:dyDescent="0.25">
      <c r="A30" s="76" t="s">
        <v>647</v>
      </c>
      <c r="B30" s="76" t="s">
        <v>928</v>
      </c>
      <c r="C30" s="8" t="str">
        <f>VLOOKUP(A30,Item!$B$2:$AG$200,32,FALSE)</f>
        <v>000216</v>
      </c>
      <c r="D30" s="83" t="str">
        <f t="shared" si="0"/>
        <v>14.333</v>
      </c>
      <c r="E30" s="144" t="str">
        <f>TEXT(VLOOKUP(A30,Item!$B$2:$BN$200,65,FALSE),"###0.00#")</f>
        <v>14.333</v>
      </c>
      <c r="F30" s="132" t="str">
        <f>UFG_Rulling!B30</f>
        <v>000218</v>
      </c>
      <c r="G30" s="76" t="s">
        <v>923</v>
      </c>
      <c r="H30" s="8" t="str">
        <f>VLOOKUP(F30,Item!AG30:CZ227,72,FALSE)</f>
        <v>*00034</v>
      </c>
      <c r="I30" s="83">
        <v>1</v>
      </c>
      <c r="J30" s="76" t="s">
        <v>647</v>
      </c>
      <c r="K30" s="76" t="s">
        <v>928</v>
      </c>
      <c r="L30" s="8" t="str">
        <f>VLOOKUP(J30,Item!$B$2:$AM$200,38,FALSE)</f>
        <v>000236</v>
      </c>
      <c r="M30" s="83" t="str">
        <f t="shared" si="1"/>
        <v>00.333</v>
      </c>
      <c r="N30" s="144" t="str">
        <f>TEXT(VLOOKUP(J30,Item!$BU$2:$BV$200,2,FALSE),"00.000")</f>
        <v>00.333</v>
      </c>
      <c r="O30" s="80"/>
      <c r="P30" s="80"/>
      <c r="Q30" s="80"/>
      <c r="R30" s="80"/>
      <c r="S30" s="76" t="s">
        <v>647</v>
      </c>
      <c r="T30" s="76" t="s">
        <v>928</v>
      </c>
      <c r="U30" s="8" t="str">
        <f>VLOOKUP(S30,Item!$B$2:$AK$200,35,FALSE)</f>
        <v>000279</v>
      </c>
      <c r="V30" s="83" t="str">
        <f t="shared" si="2"/>
        <v>00.167</v>
      </c>
      <c r="W30" s="144" t="str">
        <f>TEXT(VLOOKUP(S30,Item!$B$2:$AK$200,36,FALSE),"00.000")</f>
        <v>00.167</v>
      </c>
      <c r="X30" s="76" t="s">
        <v>1400</v>
      </c>
      <c r="Y30" s="76" t="s">
        <v>923</v>
      </c>
      <c r="Z30" s="8" t="str">
        <f>VLOOKUP(X30,Item!$AJ$2:$EC$192,98,FALSE)</f>
        <v>*00006</v>
      </c>
      <c r="AA30" s="83">
        <v>1</v>
      </c>
      <c r="AB30" s="76" t="s">
        <v>647</v>
      </c>
      <c r="AC30" s="76" t="s">
        <v>925</v>
      </c>
      <c r="AD30" s="76" t="s">
        <v>577</v>
      </c>
      <c r="AE30" s="83">
        <v>1</v>
      </c>
      <c r="AF30" s="80"/>
    </row>
    <row r="31" spans="1:32" x14ac:dyDescent="0.25">
      <c r="A31" s="76" t="s">
        <v>648</v>
      </c>
      <c r="B31" s="76" t="s">
        <v>928</v>
      </c>
      <c r="C31" s="8" t="str">
        <f>VLOOKUP(A31,Item!$B$2:$AG$200,32,FALSE)</f>
        <v>000209</v>
      </c>
      <c r="D31" s="83" t="str">
        <f t="shared" si="0"/>
        <v>5.25</v>
      </c>
      <c r="E31" s="144" t="str">
        <f>TEXT(VLOOKUP(A31,Item!$B$2:$BN$200,65,FALSE),"###0.00#")</f>
        <v>5.25</v>
      </c>
      <c r="F31" s="132" t="str">
        <f>UFG_Rulling!B31</f>
        <v>000219</v>
      </c>
      <c r="G31" s="76" t="s">
        <v>923</v>
      </c>
      <c r="H31" s="8" t="str">
        <f>VLOOKUP(F31,Item!AG31:CZ228,72,FALSE)</f>
        <v>*00034</v>
      </c>
      <c r="I31" s="83">
        <v>1</v>
      </c>
      <c r="J31" s="76" t="s">
        <v>648</v>
      </c>
      <c r="K31" s="76" t="s">
        <v>928</v>
      </c>
      <c r="L31" s="8" t="str">
        <f>VLOOKUP(J31,Item!$B$2:$AM$200,38,FALSE)</f>
        <v>000234</v>
      </c>
      <c r="M31" s="83" t="str">
        <f t="shared" si="1"/>
        <v>00.250</v>
      </c>
      <c r="N31" s="144" t="str">
        <f>TEXT(VLOOKUP(J31,Item!$BU$2:$BV$200,2,FALSE),"00.000")</f>
        <v>00.250</v>
      </c>
      <c r="O31" s="80"/>
      <c r="P31" s="80"/>
      <c r="Q31" s="80"/>
      <c r="R31" s="80"/>
      <c r="S31" s="76" t="s">
        <v>648</v>
      </c>
      <c r="T31" s="76" t="s">
        <v>928</v>
      </c>
      <c r="U31" s="8" t="str">
        <f>VLOOKUP(S31,Item!$B$2:$AK$200,35,FALSE)</f>
        <v>000264</v>
      </c>
      <c r="V31" s="83" t="str">
        <f t="shared" si="2"/>
        <v>00.125</v>
      </c>
      <c r="W31" s="144" t="str">
        <f>TEXT(VLOOKUP(S31,Item!$B$2:$AK$200,36,FALSE),"00.000")</f>
        <v>00.125</v>
      </c>
      <c r="X31" s="76" t="s">
        <v>1401</v>
      </c>
      <c r="Y31" s="76" t="s">
        <v>923</v>
      </c>
      <c r="Z31" s="8" t="str">
        <f>VLOOKUP(X31,Item!$AJ$2:$EC$192,98,FALSE)</f>
        <v>*00013</v>
      </c>
      <c r="AA31" s="83">
        <v>1</v>
      </c>
      <c r="AB31" s="76" t="s">
        <v>648</v>
      </c>
      <c r="AC31" s="76" t="s">
        <v>925</v>
      </c>
      <c r="AD31" s="76" t="s">
        <v>577</v>
      </c>
      <c r="AE31" s="83">
        <v>1</v>
      </c>
      <c r="AF31" s="80"/>
    </row>
    <row r="32" spans="1:32" x14ac:dyDescent="0.25">
      <c r="A32" s="76" t="s">
        <v>649</v>
      </c>
      <c r="B32" s="76" t="s">
        <v>928</v>
      </c>
      <c r="C32" s="8" t="str">
        <f>VLOOKUP(A32,Item!$B$2:$AG$200,32,FALSE)</f>
        <v>000195</v>
      </c>
      <c r="D32" s="83" t="str">
        <f t="shared" si="0"/>
        <v>5.25</v>
      </c>
      <c r="E32" s="144" t="str">
        <f>TEXT(VLOOKUP(A32,Item!$B$2:$BN$200,65,FALSE),"###0.00#")</f>
        <v>5.25</v>
      </c>
      <c r="F32" s="132" t="str">
        <f>UFG_Rulling!B32</f>
        <v>000220</v>
      </c>
      <c r="G32" s="76" t="s">
        <v>923</v>
      </c>
      <c r="H32" s="8" t="str">
        <f>VLOOKUP(F32,Item!AG32:CZ229,72,FALSE)</f>
        <v>*00034</v>
      </c>
      <c r="I32" s="83">
        <v>1</v>
      </c>
      <c r="J32" s="76" t="s">
        <v>649</v>
      </c>
      <c r="K32" s="76" t="s">
        <v>928</v>
      </c>
      <c r="L32" s="8" t="str">
        <f>VLOOKUP(J32,Item!$B$2:$AM$200,38,FALSE)</f>
        <v>000234</v>
      </c>
      <c r="M32" s="83" t="str">
        <f t="shared" si="1"/>
        <v>00.250</v>
      </c>
      <c r="N32" s="144" t="str">
        <f>TEXT(VLOOKUP(J32,Item!$BU$2:$BV$200,2,FALSE),"00.000")</f>
        <v>00.250</v>
      </c>
      <c r="O32" s="80"/>
      <c r="P32" s="80"/>
      <c r="Q32" s="80"/>
      <c r="R32" s="80"/>
      <c r="S32" s="76" t="s">
        <v>649</v>
      </c>
      <c r="T32" s="76" t="s">
        <v>928</v>
      </c>
      <c r="U32" s="8" t="str">
        <f>VLOOKUP(S32,Item!$B$2:$AK$200,35,FALSE)</f>
        <v>000264</v>
      </c>
      <c r="V32" s="83" t="str">
        <f t="shared" si="2"/>
        <v>00.125</v>
      </c>
      <c r="W32" s="144" t="str">
        <f>TEXT(VLOOKUP(S32,Item!$B$2:$AK$200,36,FALSE),"00.000")</f>
        <v>00.125</v>
      </c>
      <c r="X32" s="76" t="s">
        <v>1402</v>
      </c>
      <c r="Y32" s="76" t="s">
        <v>923</v>
      </c>
      <c r="Z32" s="8" t="str">
        <f>VLOOKUP(X32,Item!$AJ$2:$EC$192,98,FALSE)</f>
        <v>*00004</v>
      </c>
      <c r="AA32" s="83">
        <v>1</v>
      </c>
      <c r="AB32" s="76" t="s">
        <v>649</v>
      </c>
      <c r="AC32" s="76" t="s">
        <v>925</v>
      </c>
      <c r="AD32" s="76" t="s">
        <v>577</v>
      </c>
      <c r="AE32" s="83">
        <v>1</v>
      </c>
      <c r="AF32" s="80"/>
    </row>
    <row r="33" spans="1:32" x14ac:dyDescent="0.25">
      <c r="A33" s="76" t="s">
        <v>650</v>
      </c>
      <c r="B33" s="76" t="s">
        <v>928</v>
      </c>
      <c r="C33" s="8" t="str">
        <f>VLOOKUP(A33,Item!$B$2:$AG$200,32,FALSE)</f>
        <v>000217</v>
      </c>
      <c r="D33" s="83" t="str">
        <f t="shared" si="0"/>
        <v>5.25</v>
      </c>
      <c r="E33" s="144" t="str">
        <f>TEXT(VLOOKUP(A33,Item!$B$2:$BN$200,65,FALSE),"###0.00#")</f>
        <v>5.25</v>
      </c>
      <c r="F33" s="132" t="str">
        <f>UFG_Rulling!B33</f>
        <v>000221</v>
      </c>
      <c r="G33" s="76" t="s">
        <v>923</v>
      </c>
      <c r="H33" s="8" t="str">
        <f>VLOOKUP(F33,Item!AG33:CZ230,72,FALSE)</f>
        <v>*00034</v>
      </c>
      <c r="I33" s="83">
        <v>1</v>
      </c>
      <c r="J33" s="76" t="s">
        <v>650</v>
      </c>
      <c r="K33" s="76" t="s">
        <v>928</v>
      </c>
      <c r="L33" s="8" t="str">
        <f>VLOOKUP(J33,Item!$B$2:$AM$200,38,FALSE)</f>
        <v>000234</v>
      </c>
      <c r="M33" s="83" t="str">
        <f t="shared" si="1"/>
        <v>00.250</v>
      </c>
      <c r="N33" s="144" t="str">
        <f>TEXT(VLOOKUP(J33,Item!$BU$2:$BV$200,2,FALSE),"00.000")</f>
        <v>00.250</v>
      </c>
      <c r="O33" s="80"/>
      <c r="P33" s="80"/>
      <c r="Q33" s="80"/>
      <c r="R33" s="80"/>
      <c r="S33" s="76" t="s">
        <v>650</v>
      </c>
      <c r="T33" s="76" t="s">
        <v>928</v>
      </c>
      <c r="U33" s="8" t="str">
        <f>VLOOKUP(S33,Item!$B$2:$AK$200,35,FALSE)</f>
        <v>000264</v>
      </c>
      <c r="V33" s="83" t="str">
        <f t="shared" si="2"/>
        <v>00.125</v>
      </c>
      <c r="W33" s="144" t="str">
        <f>TEXT(VLOOKUP(S33,Item!$B$2:$AK$200,36,FALSE),"00.000")</f>
        <v>00.125</v>
      </c>
      <c r="X33" s="76" t="s">
        <v>1403</v>
      </c>
      <c r="Y33" s="76" t="s">
        <v>923</v>
      </c>
      <c r="Z33" s="8" t="str">
        <f>VLOOKUP(X33,Item!$AJ$2:$EC$192,98,FALSE)</f>
        <v>*00001</v>
      </c>
      <c r="AA33" s="83">
        <v>1</v>
      </c>
      <c r="AB33" s="76" t="s">
        <v>650</v>
      </c>
      <c r="AC33" s="76" t="s">
        <v>925</v>
      </c>
      <c r="AD33" s="76" t="s">
        <v>577</v>
      </c>
      <c r="AE33" s="83">
        <v>1</v>
      </c>
      <c r="AF33" s="80"/>
    </row>
    <row r="34" spans="1:32" x14ac:dyDescent="0.25">
      <c r="A34" s="76" t="s">
        <v>651</v>
      </c>
      <c r="B34" s="76" t="s">
        <v>928</v>
      </c>
      <c r="C34" s="8" t="str">
        <f>VLOOKUP(A34,Item!$B$2:$AG$200,32,FALSE)</f>
        <v>000218</v>
      </c>
      <c r="D34" s="83" t="str">
        <f t="shared" si="0"/>
        <v>5.25</v>
      </c>
      <c r="E34" s="144" t="str">
        <f>TEXT(VLOOKUP(A34,Item!$B$2:$BN$200,65,FALSE),"###0.00#")</f>
        <v>5.25</v>
      </c>
      <c r="F34" s="132" t="str">
        <f>UFG_Rulling!B34</f>
        <v>000222</v>
      </c>
      <c r="G34" s="76" t="s">
        <v>923</v>
      </c>
      <c r="H34" s="8" t="str">
        <f>VLOOKUP(F34,Item!AG34:CZ231,72,FALSE)</f>
        <v>*00021</v>
      </c>
      <c r="I34" s="83">
        <v>1</v>
      </c>
      <c r="J34" s="76" t="s">
        <v>651</v>
      </c>
      <c r="K34" s="76" t="s">
        <v>928</v>
      </c>
      <c r="L34" s="8" t="str">
        <f>VLOOKUP(J34,Item!$B$2:$AM$200,38,FALSE)</f>
        <v>000234</v>
      </c>
      <c r="M34" s="83" t="str">
        <f t="shared" si="1"/>
        <v>00.250</v>
      </c>
      <c r="N34" s="144" t="str">
        <f>TEXT(VLOOKUP(J34,Item!$BU$2:$BV$200,2,FALSE),"00.000")</f>
        <v>00.250</v>
      </c>
      <c r="O34" s="80"/>
      <c r="P34" s="80"/>
      <c r="Q34" s="80"/>
      <c r="R34" s="80"/>
      <c r="S34" s="76" t="s">
        <v>651</v>
      </c>
      <c r="T34" s="76" t="s">
        <v>928</v>
      </c>
      <c r="U34" s="8" t="str">
        <f>VLOOKUP(S34,Item!$B$2:$AK$200,35,FALSE)</f>
        <v>000264</v>
      </c>
      <c r="V34" s="83" t="str">
        <f t="shared" si="2"/>
        <v>00.125</v>
      </c>
      <c r="W34" s="144" t="str">
        <f>TEXT(VLOOKUP(S34,Item!$B$2:$AK$200,36,FALSE),"00.000")</f>
        <v>00.125</v>
      </c>
      <c r="X34" s="76" t="s">
        <v>1404</v>
      </c>
      <c r="Y34" s="76" t="s">
        <v>923</v>
      </c>
      <c r="Z34" s="8" t="str">
        <f>VLOOKUP(X34,Item!$AJ$2:$EC$192,98,FALSE)</f>
        <v>*00016</v>
      </c>
      <c r="AA34" s="83">
        <v>1</v>
      </c>
      <c r="AB34" s="76" t="s">
        <v>651</v>
      </c>
      <c r="AC34" s="76" t="s">
        <v>925</v>
      </c>
      <c r="AD34" s="76" t="s">
        <v>577</v>
      </c>
      <c r="AE34" s="83">
        <v>1</v>
      </c>
      <c r="AF34" s="80"/>
    </row>
    <row r="35" spans="1:32" x14ac:dyDescent="0.25">
      <c r="A35" s="76" t="s">
        <v>652</v>
      </c>
      <c r="B35" s="76" t="s">
        <v>928</v>
      </c>
      <c r="C35" s="8" t="str">
        <f>VLOOKUP(A35,Item!$B$2:$AG$200,32,FALSE)</f>
        <v>000219</v>
      </c>
      <c r="D35" s="83" t="str">
        <f t="shared" si="0"/>
        <v>5.25</v>
      </c>
      <c r="E35" s="144" t="str">
        <f>TEXT(VLOOKUP(A35,Item!$B$2:$BN$200,65,FALSE),"###0.00#")</f>
        <v>5.25</v>
      </c>
      <c r="F35" s="132" t="str">
        <f>UFG_Rulling!B35</f>
        <v>000223</v>
      </c>
      <c r="G35" s="76" t="s">
        <v>923</v>
      </c>
      <c r="H35" s="8" t="str">
        <f>VLOOKUP(F35,Item!AG35:CZ232,72,FALSE)</f>
        <v>*00030</v>
      </c>
      <c r="I35" s="83">
        <v>1</v>
      </c>
      <c r="J35" s="76" t="s">
        <v>652</v>
      </c>
      <c r="K35" s="76" t="s">
        <v>928</v>
      </c>
      <c r="L35" s="8" t="str">
        <f>VLOOKUP(J35,Item!$B$2:$AM$200,38,FALSE)</f>
        <v>000234</v>
      </c>
      <c r="M35" s="83" t="str">
        <f t="shared" si="1"/>
        <v>00.250</v>
      </c>
      <c r="N35" s="144" t="str">
        <f>TEXT(VLOOKUP(J35,Item!$BU$2:$BV$200,2,FALSE),"00.000")</f>
        <v>00.250</v>
      </c>
      <c r="O35" s="80"/>
      <c r="P35" s="80"/>
      <c r="Q35" s="80"/>
      <c r="R35" s="80"/>
      <c r="S35" s="76" t="s">
        <v>652</v>
      </c>
      <c r="T35" s="76" t="s">
        <v>928</v>
      </c>
      <c r="U35" s="8" t="str">
        <f>VLOOKUP(S35,Item!$B$2:$AK$200,35,FALSE)</f>
        <v>000264</v>
      </c>
      <c r="V35" s="83" t="str">
        <f t="shared" si="2"/>
        <v>00.125</v>
      </c>
      <c r="W35" s="144" t="str">
        <f>TEXT(VLOOKUP(S35,Item!$B$2:$AK$200,36,FALSE),"00.000")</f>
        <v>00.125</v>
      </c>
      <c r="X35" s="76" t="s">
        <v>1405</v>
      </c>
      <c r="Y35" s="76" t="s">
        <v>923</v>
      </c>
      <c r="Z35" s="8" t="str">
        <f>VLOOKUP(X35,Item!$AJ$2:$EC$192,98,FALSE)</f>
        <v>*00017</v>
      </c>
      <c r="AA35" s="83">
        <v>1</v>
      </c>
      <c r="AB35" s="76" t="s">
        <v>652</v>
      </c>
      <c r="AC35" s="76" t="s">
        <v>925</v>
      </c>
      <c r="AD35" s="76" t="s">
        <v>577</v>
      </c>
      <c r="AE35" s="83">
        <v>1</v>
      </c>
      <c r="AF35" s="80"/>
    </row>
    <row r="36" spans="1:32" x14ac:dyDescent="0.25">
      <c r="A36" s="76" t="s">
        <v>653</v>
      </c>
      <c r="B36" s="76" t="s">
        <v>928</v>
      </c>
      <c r="C36" s="8" t="str">
        <f>VLOOKUP(A36,Item!$B$2:$AG$200,32,FALSE)</f>
        <v>000198</v>
      </c>
      <c r="D36" s="83" t="str">
        <f t="shared" si="0"/>
        <v>5.25</v>
      </c>
      <c r="E36" s="144" t="str">
        <f>TEXT(VLOOKUP(A36,Item!$B$2:$BN$200,65,FALSE),"###0.00#")</f>
        <v>5.25</v>
      </c>
      <c r="F36" s="132" t="str">
        <f>UFG_Rulling!B36</f>
        <v>000224</v>
      </c>
      <c r="G36" s="76" t="s">
        <v>923</v>
      </c>
      <c r="H36" s="8" t="str">
        <f>VLOOKUP(F36,Item!AG36:CZ233,72,FALSE)</f>
        <v>*00027</v>
      </c>
      <c r="I36" s="83">
        <v>1</v>
      </c>
      <c r="J36" s="76" t="s">
        <v>653</v>
      </c>
      <c r="K36" s="76" t="s">
        <v>928</v>
      </c>
      <c r="L36" s="8" t="str">
        <f>VLOOKUP(J36,Item!$B$2:$AM$200,38,FALSE)</f>
        <v>000234</v>
      </c>
      <c r="M36" s="83" t="str">
        <f t="shared" si="1"/>
        <v>00.250</v>
      </c>
      <c r="N36" s="144" t="str">
        <f>TEXT(VLOOKUP(J36,Item!$BU$2:$BV$200,2,FALSE),"00.000")</f>
        <v>00.250</v>
      </c>
      <c r="O36" s="80"/>
      <c r="P36" s="80"/>
      <c r="Q36" s="80"/>
      <c r="R36" s="80"/>
      <c r="S36" s="76" t="s">
        <v>653</v>
      </c>
      <c r="T36" s="76" t="s">
        <v>928</v>
      </c>
      <c r="U36" s="8" t="str">
        <f>VLOOKUP(S36,Item!$B$2:$AK$200,35,FALSE)</f>
        <v>000264</v>
      </c>
      <c r="V36" s="83" t="str">
        <f t="shared" si="2"/>
        <v>00.125</v>
      </c>
      <c r="W36" s="144" t="str">
        <f>TEXT(VLOOKUP(S36,Item!$B$2:$AK$200,36,FALSE),"00.000")</f>
        <v>00.125</v>
      </c>
      <c r="X36" s="76" t="s">
        <v>1406</v>
      </c>
      <c r="Y36" s="76" t="s">
        <v>923</v>
      </c>
      <c r="Z36" s="8" t="str">
        <f>VLOOKUP(X36,Item!$AJ$2:$EC$192,98,FALSE)</f>
        <v>*00012</v>
      </c>
      <c r="AA36" s="83">
        <v>1</v>
      </c>
      <c r="AB36" s="76" t="s">
        <v>653</v>
      </c>
      <c r="AC36" s="76" t="s">
        <v>925</v>
      </c>
      <c r="AD36" s="76" t="s">
        <v>577</v>
      </c>
      <c r="AE36" s="83">
        <v>1</v>
      </c>
      <c r="AF36" s="80"/>
    </row>
    <row r="37" spans="1:32" x14ac:dyDescent="0.25">
      <c r="A37" s="76" t="s">
        <v>654</v>
      </c>
      <c r="B37" s="76" t="s">
        <v>928</v>
      </c>
      <c r="C37" s="8" t="str">
        <f>VLOOKUP(A37,Item!$B$2:$AG$200,32,FALSE)</f>
        <v>000192</v>
      </c>
      <c r="D37" s="83" t="str">
        <f t="shared" si="0"/>
        <v>5.25</v>
      </c>
      <c r="E37" s="144" t="str">
        <f>TEXT(VLOOKUP(A37,Item!$B$2:$BN$200,65,FALSE),"###0.00#")</f>
        <v>5.25</v>
      </c>
      <c r="F37" s="132" t="str">
        <f>UFG_Rulling!B37</f>
        <v>000225</v>
      </c>
      <c r="G37" s="76" t="s">
        <v>923</v>
      </c>
      <c r="H37" s="8" t="str">
        <f>VLOOKUP(F37,Item!AG37:CZ234,72,FALSE)</f>
        <v>*00028</v>
      </c>
      <c r="I37" s="83">
        <v>1</v>
      </c>
      <c r="J37" s="76" t="s">
        <v>654</v>
      </c>
      <c r="K37" s="76" t="s">
        <v>928</v>
      </c>
      <c r="L37" s="8" t="str">
        <f>VLOOKUP(J37,Item!$B$2:$AM$200,38,FALSE)</f>
        <v>000234</v>
      </c>
      <c r="M37" s="83" t="str">
        <f t="shared" si="1"/>
        <v>00.250</v>
      </c>
      <c r="N37" s="144" t="str">
        <f>TEXT(VLOOKUP(J37,Item!$BU$2:$BV$200,2,FALSE),"00.000")</f>
        <v>00.250</v>
      </c>
      <c r="O37" s="80"/>
      <c r="P37" s="80"/>
      <c r="Q37" s="80"/>
      <c r="R37" s="80"/>
      <c r="S37" s="76" t="s">
        <v>654</v>
      </c>
      <c r="T37" s="76" t="s">
        <v>928</v>
      </c>
      <c r="U37" s="8" t="str">
        <f>VLOOKUP(S37,Item!$B$2:$AK$200,35,FALSE)</f>
        <v>000264</v>
      </c>
      <c r="V37" s="83" t="str">
        <f t="shared" si="2"/>
        <v>00.125</v>
      </c>
      <c r="W37" s="144" t="str">
        <f>TEXT(VLOOKUP(S37,Item!$B$2:$AK$200,36,FALSE),"00.000")</f>
        <v>00.125</v>
      </c>
      <c r="X37" s="76" t="s">
        <v>1407</v>
      </c>
      <c r="Y37" s="76" t="s">
        <v>923</v>
      </c>
      <c r="Z37" s="8" t="str">
        <f>VLOOKUP(X37,Item!$AJ$2:$EC$192,98,FALSE)</f>
        <v>*00007</v>
      </c>
      <c r="AA37" s="83">
        <v>1</v>
      </c>
      <c r="AB37" s="76" t="s">
        <v>654</v>
      </c>
      <c r="AC37" s="76" t="s">
        <v>925</v>
      </c>
      <c r="AD37" s="76" t="s">
        <v>577</v>
      </c>
      <c r="AE37" s="83">
        <v>1</v>
      </c>
      <c r="AF37" s="80"/>
    </row>
    <row r="38" spans="1:32" x14ac:dyDescent="0.25">
      <c r="A38" s="76" t="s">
        <v>655</v>
      </c>
      <c r="B38" s="76" t="s">
        <v>928</v>
      </c>
      <c r="C38" s="8" t="str">
        <f>VLOOKUP(A38,Item!$B$2:$AG$200,32,FALSE)</f>
        <v>000220</v>
      </c>
      <c r="D38" s="83" t="str">
        <f t="shared" si="0"/>
        <v>5.25</v>
      </c>
      <c r="E38" s="144" t="str">
        <f>TEXT(VLOOKUP(A38,Item!$B$2:$BN$200,65,FALSE),"###0.00#")</f>
        <v>5.25</v>
      </c>
      <c r="F38" s="132" t="str">
        <f>UFG_Rulling!B38</f>
        <v>000226</v>
      </c>
      <c r="G38" s="76" t="s">
        <v>923</v>
      </c>
      <c r="H38" s="8" t="str">
        <f>VLOOKUP(F38,Item!AG38:CZ235,72,FALSE)</f>
        <v>*00028</v>
      </c>
      <c r="I38" s="83">
        <v>1</v>
      </c>
      <c r="J38" s="76" t="s">
        <v>655</v>
      </c>
      <c r="K38" s="76" t="s">
        <v>928</v>
      </c>
      <c r="L38" s="8" t="str">
        <f>VLOOKUP(J38,Item!$B$2:$AM$200,38,FALSE)</f>
        <v>000238</v>
      </c>
      <c r="M38" s="83" t="str">
        <f t="shared" si="1"/>
        <v>00.250</v>
      </c>
      <c r="N38" s="144" t="str">
        <f>TEXT(VLOOKUP(J38,Item!$BU$2:$BV$200,2,FALSE),"00.000")</f>
        <v>00.250</v>
      </c>
      <c r="O38" s="80"/>
      <c r="P38" s="80"/>
      <c r="Q38" s="80"/>
      <c r="R38" s="80"/>
      <c r="S38" s="76" t="s">
        <v>655</v>
      </c>
      <c r="T38" s="76" t="s">
        <v>928</v>
      </c>
      <c r="U38" s="8" t="str">
        <f>VLOOKUP(S38,Item!$B$2:$AK$200,35,FALSE)</f>
        <v>000264</v>
      </c>
      <c r="V38" s="83" t="str">
        <f t="shared" si="2"/>
        <v>00.125</v>
      </c>
      <c r="W38" s="144" t="str">
        <f>TEXT(VLOOKUP(S38,Item!$B$2:$AK$200,36,FALSE),"00.000")</f>
        <v>00.125</v>
      </c>
      <c r="X38" s="76" t="s">
        <v>1408</v>
      </c>
      <c r="Y38" s="76" t="s">
        <v>923</v>
      </c>
      <c r="Z38" s="8" t="str">
        <f>VLOOKUP(X38,Item!$AJ$2:$EC$192,98,FALSE)</f>
        <v>*00007</v>
      </c>
      <c r="AA38" s="83">
        <v>1</v>
      </c>
      <c r="AB38" s="76" t="s">
        <v>655</v>
      </c>
      <c r="AC38" s="76" t="s">
        <v>925</v>
      </c>
      <c r="AD38" s="76" t="s">
        <v>577</v>
      </c>
      <c r="AE38" s="83">
        <v>1</v>
      </c>
      <c r="AF38" s="80"/>
    </row>
    <row r="39" spans="1:32" x14ac:dyDescent="0.25">
      <c r="A39" s="76" t="s">
        <v>656</v>
      </c>
      <c r="B39" s="76" t="s">
        <v>928</v>
      </c>
      <c r="C39" s="8" t="str">
        <f>VLOOKUP(A39,Item!$B$2:$AG$200,32,FALSE)</f>
        <v>000221</v>
      </c>
      <c r="D39" s="83" t="str">
        <f t="shared" si="0"/>
        <v>5.25</v>
      </c>
      <c r="E39" s="144" t="str">
        <f>TEXT(VLOOKUP(A39,Item!$B$2:$BN$200,65,FALSE),"###0.00#")</f>
        <v>5.25</v>
      </c>
      <c r="F39" s="78"/>
      <c r="G39" s="77"/>
      <c r="I39" s="78"/>
      <c r="J39" s="76" t="s">
        <v>656</v>
      </c>
      <c r="K39" s="76" t="s">
        <v>928</v>
      </c>
      <c r="L39" s="8" t="str">
        <f>VLOOKUP(J39,Item!$B$2:$AM$200,38,FALSE)</f>
        <v>000234</v>
      </c>
      <c r="M39" s="83" t="str">
        <f t="shared" si="1"/>
        <v>00.250</v>
      </c>
      <c r="N39" s="144" t="str">
        <f>TEXT(VLOOKUP(J39,Item!$BU$2:$BV$200,2,FALSE),"00.000")</f>
        <v>00.250</v>
      </c>
      <c r="O39" s="80"/>
      <c r="P39" s="80"/>
      <c r="Q39" s="80"/>
      <c r="R39" s="80"/>
      <c r="S39" s="76" t="s">
        <v>656</v>
      </c>
      <c r="T39" s="76" t="s">
        <v>928</v>
      </c>
      <c r="U39" s="8" t="str">
        <f>VLOOKUP(S39,Item!$B$2:$AK$200,35,FALSE)</f>
        <v>000264</v>
      </c>
      <c r="V39" s="83" t="str">
        <f t="shared" si="2"/>
        <v>00.125</v>
      </c>
      <c r="W39" s="144" t="str">
        <f>TEXT(VLOOKUP(S39,Item!$B$2:$AK$200,36,FALSE),"00.000")</f>
        <v>00.125</v>
      </c>
      <c r="X39" s="76" t="s">
        <v>1409</v>
      </c>
      <c r="Y39" s="76" t="s">
        <v>923</v>
      </c>
      <c r="Z39" s="8" t="str">
        <f>VLOOKUP(X39,Item!$AJ$2:$EC$192,98,FALSE)</f>
        <v>*00007</v>
      </c>
      <c r="AA39" s="83">
        <v>1</v>
      </c>
      <c r="AB39" s="76" t="s">
        <v>656</v>
      </c>
      <c r="AC39" s="76" t="s">
        <v>925</v>
      </c>
      <c r="AD39" s="76" t="s">
        <v>577</v>
      </c>
      <c r="AE39" s="83">
        <v>1</v>
      </c>
      <c r="AF39" s="80"/>
    </row>
    <row r="40" spans="1:32" x14ac:dyDescent="0.25">
      <c r="A40" s="76" t="s">
        <v>657</v>
      </c>
      <c r="B40" s="76" t="s">
        <v>928</v>
      </c>
      <c r="C40" s="8" t="str">
        <f>VLOOKUP(A40,Item!$B$2:$AG$200,32,FALSE)</f>
        <v>000191</v>
      </c>
      <c r="D40" s="83" t="str">
        <f t="shared" si="0"/>
        <v>5.25</v>
      </c>
      <c r="E40" s="144" t="str">
        <f>TEXT(VLOOKUP(A40,Item!$B$2:$BN$200,65,FALSE),"###0.00#")</f>
        <v>5.25</v>
      </c>
      <c r="F40" s="78"/>
      <c r="G40" s="77"/>
      <c r="I40" s="78"/>
      <c r="J40" s="76" t="s">
        <v>657</v>
      </c>
      <c r="K40" s="76" t="s">
        <v>928</v>
      </c>
      <c r="L40" s="8" t="str">
        <f>VLOOKUP(J40,Item!$B$2:$AM$200,38,FALSE)</f>
        <v>000234</v>
      </c>
      <c r="M40" s="83" t="str">
        <f t="shared" si="1"/>
        <v>00.250</v>
      </c>
      <c r="N40" s="144" t="str">
        <f>TEXT(VLOOKUP(J40,Item!$BU$2:$BV$200,2,FALSE),"00.000")</f>
        <v>00.250</v>
      </c>
      <c r="O40" s="80"/>
      <c r="P40" s="80"/>
      <c r="Q40" s="80"/>
      <c r="R40" s="80"/>
      <c r="S40" s="76" t="s">
        <v>657</v>
      </c>
      <c r="T40" s="76" t="s">
        <v>928</v>
      </c>
      <c r="U40" s="8" t="str">
        <f>VLOOKUP(S40,Item!$B$2:$AK$200,35,FALSE)</f>
        <v>000264</v>
      </c>
      <c r="V40" s="83" t="str">
        <f t="shared" si="2"/>
        <v>00.125</v>
      </c>
      <c r="W40" s="144" t="str">
        <f>TEXT(VLOOKUP(S40,Item!$B$2:$AK$200,36,FALSE),"00.000")</f>
        <v>00.125</v>
      </c>
      <c r="X40" s="76" t="s">
        <v>1410</v>
      </c>
      <c r="Y40" s="76" t="s">
        <v>923</v>
      </c>
      <c r="Z40" s="8" t="str">
        <f>VLOOKUP(X40,Item!$AJ$2:$EC$192,98,FALSE)</f>
        <v>*00003</v>
      </c>
      <c r="AA40" s="83">
        <v>1</v>
      </c>
      <c r="AB40" s="76" t="s">
        <v>657</v>
      </c>
      <c r="AC40" s="76" t="s">
        <v>925</v>
      </c>
      <c r="AD40" s="76" t="s">
        <v>577</v>
      </c>
      <c r="AE40" s="83">
        <v>1</v>
      </c>
      <c r="AF40" s="80"/>
    </row>
    <row r="41" spans="1:32" x14ac:dyDescent="0.25">
      <c r="A41" s="76" t="s">
        <v>658</v>
      </c>
      <c r="B41" s="76" t="s">
        <v>928</v>
      </c>
      <c r="C41" s="8" t="str">
        <f>VLOOKUP(A41,Item!$B$2:$AG$200,32,FALSE)</f>
        <v>000209</v>
      </c>
      <c r="D41" s="83" t="str">
        <f t="shared" si="0"/>
        <v>7.00</v>
      </c>
      <c r="E41" s="144" t="str">
        <f>TEXT(VLOOKUP(A41,Item!$B$2:$BN$200,65,FALSE),"###0.00#")</f>
        <v>7.00</v>
      </c>
      <c r="F41" s="78"/>
      <c r="G41" s="77"/>
      <c r="I41" s="78"/>
      <c r="J41" s="76" t="s">
        <v>658</v>
      </c>
      <c r="K41" s="76" t="s">
        <v>928</v>
      </c>
      <c r="L41" s="8" t="str">
        <f>VLOOKUP(J41,Item!$B$2:$AM$200,38,FALSE)</f>
        <v>000234</v>
      </c>
      <c r="M41" s="83" t="str">
        <f t="shared" si="1"/>
        <v>00.250</v>
      </c>
      <c r="N41" s="144" t="str">
        <f>TEXT(VLOOKUP(J41,Item!$BU$2:$BV$200,2,FALSE),"00.000")</f>
        <v>00.250</v>
      </c>
      <c r="O41" s="80"/>
      <c r="P41" s="80"/>
      <c r="Q41" s="80"/>
      <c r="R41" s="80"/>
      <c r="S41" s="76" t="s">
        <v>658</v>
      </c>
      <c r="T41" s="76" t="s">
        <v>928</v>
      </c>
      <c r="U41" s="8" t="str">
        <f>VLOOKUP(S41,Item!$B$2:$AK$200,35,FALSE)</f>
        <v>000265</v>
      </c>
      <c r="V41" s="83" t="str">
        <f t="shared" si="2"/>
        <v>00.125</v>
      </c>
      <c r="W41" s="144" t="str">
        <f>TEXT(VLOOKUP(S41,Item!$B$2:$AK$200,36,FALSE),"00.000")</f>
        <v>00.125</v>
      </c>
      <c r="X41" s="76" t="s">
        <v>1411</v>
      </c>
      <c r="Y41" s="76" t="s">
        <v>923</v>
      </c>
      <c r="Z41" s="8" t="str">
        <f>VLOOKUP(X41,Item!$AJ$2:$EC$192,98,FALSE)</f>
        <v>*00003</v>
      </c>
      <c r="AA41" s="83">
        <v>1</v>
      </c>
      <c r="AB41" s="76" t="s">
        <v>658</v>
      </c>
      <c r="AC41" s="76" t="s">
        <v>925</v>
      </c>
      <c r="AD41" s="76" t="s">
        <v>577</v>
      </c>
      <c r="AE41" s="83">
        <v>1</v>
      </c>
      <c r="AF41" s="80"/>
    </row>
    <row r="42" spans="1:32" x14ac:dyDescent="0.25">
      <c r="A42" s="76" t="s">
        <v>659</v>
      </c>
      <c r="B42" s="76" t="s">
        <v>928</v>
      </c>
      <c r="C42" s="8" t="str">
        <f>VLOOKUP(A42,Item!$B$2:$AG$200,32,FALSE)</f>
        <v>000195</v>
      </c>
      <c r="D42" s="83" t="str">
        <f t="shared" si="0"/>
        <v>7.00</v>
      </c>
      <c r="E42" s="144" t="str">
        <f>TEXT(VLOOKUP(A42,Item!$B$2:$BN$200,65,FALSE),"###0.00#")</f>
        <v>7.00</v>
      </c>
      <c r="F42" s="78"/>
      <c r="G42" s="77"/>
      <c r="I42" s="78"/>
      <c r="J42" s="76" t="s">
        <v>659</v>
      </c>
      <c r="K42" s="76" t="s">
        <v>928</v>
      </c>
      <c r="L42" s="8" t="str">
        <f>VLOOKUP(J42,Item!$B$2:$AM$200,38,FALSE)</f>
        <v>000234</v>
      </c>
      <c r="M42" s="83" t="str">
        <f t="shared" si="1"/>
        <v>00.250</v>
      </c>
      <c r="N42" s="144" t="str">
        <f>TEXT(VLOOKUP(J42,Item!$BU$2:$BV$200,2,FALSE),"00.000")</f>
        <v>00.250</v>
      </c>
      <c r="O42" s="80"/>
      <c r="P42" s="80"/>
      <c r="Q42" s="80"/>
      <c r="R42" s="80"/>
      <c r="S42" s="76" t="s">
        <v>659</v>
      </c>
      <c r="T42" s="76" t="s">
        <v>928</v>
      </c>
      <c r="U42" s="8" t="str">
        <f>VLOOKUP(S42,Item!$B$2:$AK$200,35,FALSE)</f>
        <v>000265</v>
      </c>
      <c r="V42" s="83" t="str">
        <f t="shared" si="2"/>
        <v>00.125</v>
      </c>
      <c r="W42" s="144" t="str">
        <f>TEXT(VLOOKUP(S42,Item!$B$2:$AK$200,36,FALSE),"00.000")</f>
        <v>00.125</v>
      </c>
      <c r="X42" s="76" t="s">
        <v>1412</v>
      </c>
      <c r="Y42" s="76" t="s">
        <v>923</v>
      </c>
      <c r="Z42" s="8" t="str">
        <f>VLOOKUP(X42,Item!$AJ$2:$EC$192,98,FALSE)</f>
        <v>*00003</v>
      </c>
      <c r="AA42" s="83">
        <v>1</v>
      </c>
      <c r="AB42" s="76" t="s">
        <v>659</v>
      </c>
      <c r="AC42" s="76" t="s">
        <v>925</v>
      </c>
      <c r="AD42" s="76" t="s">
        <v>577</v>
      </c>
      <c r="AE42" s="83">
        <v>1</v>
      </c>
      <c r="AF42" s="80"/>
    </row>
    <row r="43" spans="1:32" x14ac:dyDescent="0.25">
      <c r="A43" s="76" t="s">
        <v>660</v>
      </c>
      <c r="B43" s="76" t="s">
        <v>928</v>
      </c>
      <c r="C43" s="8" t="str">
        <f>VLOOKUP(A43,Item!$B$2:$AG$200,32,FALSE)</f>
        <v>000217</v>
      </c>
      <c r="D43" s="83" t="str">
        <f t="shared" si="0"/>
        <v>7.00</v>
      </c>
      <c r="E43" s="144" t="str">
        <f>TEXT(VLOOKUP(A43,Item!$B$2:$BN$200,65,FALSE),"###0.00#")</f>
        <v>7.00</v>
      </c>
      <c r="F43" s="78"/>
      <c r="G43" s="77"/>
      <c r="I43" s="78"/>
      <c r="J43" s="76" t="s">
        <v>660</v>
      </c>
      <c r="K43" s="76" t="s">
        <v>928</v>
      </c>
      <c r="L43" s="8" t="str">
        <f>VLOOKUP(J43,Item!$B$2:$AM$200,38,FALSE)</f>
        <v>000234</v>
      </c>
      <c r="M43" s="83" t="str">
        <f t="shared" si="1"/>
        <v>00.250</v>
      </c>
      <c r="N43" s="144" t="str">
        <f>TEXT(VLOOKUP(J43,Item!$BU$2:$BV$200,2,FALSE),"00.000")</f>
        <v>00.250</v>
      </c>
      <c r="O43" s="80"/>
      <c r="P43" s="80"/>
      <c r="Q43" s="80"/>
      <c r="R43" s="80"/>
      <c r="S43" s="76" t="s">
        <v>660</v>
      </c>
      <c r="T43" s="76" t="s">
        <v>928</v>
      </c>
      <c r="U43" s="8" t="str">
        <f>VLOOKUP(S43,Item!$B$2:$AK$200,35,FALSE)</f>
        <v>000265</v>
      </c>
      <c r="V43" s="83" t="str">
        <f t="shared" si="2"/>
        <v>00.125</v>
      </c>
      <c r="W43" s="144" t="str">
        <f>TEXT(VLOOKUP(S43,Item!$B$2:$AK$200,36,FALSE),"00.000")</f>
        <v>00.125</v>
      </c>
      <c r="X43" s="76" t="s">
        <v>1413</v>
      </c>
      <c r="Y43" s="76" t="s">
        <v>923</v>
      </c>
      <c r="Z43" s="8" t="str">
        <f>VLOOKUP(X43,Item!$AJ$2:$EC$192,98,FALSE)</f>
        <v>*00018</v>
      </c>
      <c r="AA43" s="83">
        <v>1</v>
      </c>
      <c r="AB43" s="76" t="s">
        <v>660</v>
      </c>
      <c r="AC43" s="76" t="s">
        <v>925</v>
      </c>
      <c r="AD43" s="76" t="s">
        <v>577</v>
      </c>
      <c r="AE43" s="83">
        <v>1</v>
      </c>
      <c r="AF43" s="80"/>
    </row>
    <row r="44" spans="1:32" x14ac:dyDescent="0.25">
      <c r="A44" s="76" t="s">
        <v>661</v>
      </c>
      <c r="B44" s="76" t="s">
        <v>928</v>
      </c>
      <c r="C44" s="8" t="str">
        <f>VLOOKUP(A44,Item!$B$2:$AG$200,32,FALSE)</f>
        <v>000218</v>
      </c>
      <c r="D44" s="83" t="str">
        <f t="shared" si="0"/>
        <v>7.00</v>
      </c>
      <c r="E44" s="144" t="str">
        <f>TEXT(VLOOKUP(A44,Item!$B$2:$BN$200,65,FALSE),"###0.00#")</f>
        <v>7.00</v>
      </c>
      <c r="F44" s="78"/>
      <c r="G44" s="77"/>
      <c r="I44" s="78"/>
      <c r="J44" s="76" t="s">
        <v>661</v>
      </c>
      <c r="K44" s="76" t="s">
        <v>928</v>
      </c>
      <c r="L44" s="8" t="str">
        <f>VLOOKUP(J44,Item!$B$2:$AM$200,38,FALSE)</f>
        <v>000234</v>
      </c>
      <c r="M44" s="83" t="str">
        <f t="shared" si="1"/>
        <v>00.250</v>
      </c>
      <c r="N44" s="144" t="str">
        <f>TEXT(VLOOKUP(J44,Item!$BU$2:$BV$200,2,FALSE),"00.000")</f>
        <v>00.250</v>
      </c>
      <c r="O44" s="80"/>
      <c r="P44" s="80"/>
      <c r="Q44" s="80"/>
      <c r="R44" s="80"/>
      <c r="S44" s="76" t="s">
        <v>661</v>
      </c>
      <c r="T44" s="76" t="s">
        <v>928</v>
      </c>
      <c r="U44" s="8" t="str">
        <f>VLOOKUP(S44,Item!$B$2:$AK$200,35,FALSE)</f>
        <v>000265</v>
      </c>
      <c r="V44" s="83" t="str">
        <f t="shared" si="2"/>
        <v>00.125</v>
      </c>
      <c r="W44" s="144" t="str">
        <f>TEXT(VLOOKUP(S44,Item!$B$2:$AK$200,36,FALSE),"00.000")</f>
        <v>00.125</v>
      </c>
      <c r="X44" s="76" t="s">
        <v>1414</v>
      </c>
      <c r="Y44" s="76" t="s">
        <v>923</v>
      </c>
      <c r="Z44" s="8" t="str">
        <f>VLOOKUP(X44,Item!$AJ$2:$EC$192,98,FALSE)</f>
        <v>*00018</v>
      </c>
      <c r="AA44" s="83">
        <v>1</v>
      </c>
      <c r="AB44" s="76" t="s">
        <v>661</v>
      </c>
      <c r="AC44" s="76" t="s">
        <v>925</v>
      </c>
      <c r="AD44" s="76" t="s">
        <v>577</v>
      </c>
      <c r="AE44" s="83">
        <v>1</v>
      </c>
      <c r="AF44" s="80"/>
    </row>
    <row r="45" spans="1:32" x14ac:dyDescent="0.25">
      <c r="A45" s="76" t="s">
        <v>662</v>
      </c>
      <c r="B45" s="76" t="s">
        <v>928</v>
      </c>
      <c r="C45" s="8" t="str">
        <f>VLOOKUP(A45,Item!$B$2:$AG$200,32,FALSE)</f>
        <v>000219</v>
      </c>
      <c r="D45" s="83" t="str">
        <f t="shared" si="0"/>
        <v>7.00</v>
      </c>
      <c r="E45" s="144" t="str">
        <f>TEXT(VLOOKUP(A45,Item!$B$2:$BN$200,65,FALSE),"###0.00#")</f>
        <v>7.00</v>
      </c>
      <c r="F45" s="78"/>
      <c r="G45" s="77"/>
      <c r="I45" s="78"/>
      <c r="J45" s="76" t="s">
        <v>662</v>
      </c>
      <c r="K45" s="76" t="s">
        <v>928</v>
      </c>
      <c r="L45" s="8" t="str">
        <f>VLOOKUP(J45,Item!$B$2:$AM$200,38,FALSE)</f>
        <v>000234</v>
      </c>
      <c r="M45" s="83" t="str">
        <f t="shared" si="1"/>
        <v>00.250</v>
      </c>
      <c r="N45" s="144" t="str">
        <f>TEXT(VLOOKUP(J45,Item!$BU$2:$BV$200,2,FALSE),"00.000")</f>
        <v>00.250</v>
      </c>
      <c r="O45" s="80"/>
      <c r="P45" s="80"/>
      <c r="Q45" s="80"/>
      <c r="R45" s="80"/>
      <c r="S45" s="76" t="s">
        <v>662</v>
      </c>
      <c r="T45" s="76" t="s">
        <v>928</v>
      </c>
      <c r="U45" s="8" t="str">
        <f>VLOOKUP(S45,Item!$B$2:$AK$200,35,FALSE)</f>
        <v>000265</v>
      </c>
      <c r="V45" s="83" t="str">
        <f t="shared" si="2"/>
        <v>00.125</v>
      </c>
      <c r="W45" s="144" t="str">
        <f>TEXT(VLOOKUP(S45,Item!$B$2:$AK$200,36,FALSE),"00.000")</f>
        <v>00.125</v>
      </c>
      <c r="X45" s="76" t="s">
        <v>1415</v>
      </c>
      <c r="Y45" s="76" t="s">
        <v>923</v>
      </c>
      <c r="Z45" s="8" t="str">
        <f>VLOOKUP(X45,Item!$AJ$2:$EC$192,98,FALSE)</f>
        <v>*00020</v>
      </c>
      <c r="AA45" s="83">
        <v>1</v>
      </c>
      <c r="AB45" s="76" t="s">
        <v>662</v>
      </c>
      <c r="AC45" s="76" t="s">
        <v>925</v>
      </c>
      <c r="AD45" s="76" t="s">
        <v>577</v>
      </c>
      <c r="AE45" s="83">
        <v>1</v>
      </c>
      <c r="AF45" s="80"/>
    </row>
    <row r="46" spans="1:32" x14ac:dyDescent="0.25">
      <c r="A46" s="76" t="s">
        <v>663</v>
      </c>
      <c r="B46" s="76" t="s">
        <v>928</v>
      </c>
      <c r="C46" s="8" t="str">
        <f>VLOOKUP(A46,Item!$B$2:$AG$200,32,FALSE)</f>
        <v>000198</v>
      </c>
      <c r="D46" s="83" t="str">
        <f t="shared" si="0"/>
        <v>7.00</v>
      </c>
      <c r="E46" s="144" t="str">
        <f>TEXT(VLOOKUP(A46,Item!$B$2:$BN$200,65,FALSE),"###0.00#")</f>
        <v>7.00</v>
      </c>
      <c r="F46" s="78"/>
      <c r="G46" s="77"/>
      <c r="I46" s="78"/>
      <c r="J46" s="76" t="s">
        <v>663</v>
      </c>
      <c r="K46" s="76" t="s">
        <v>928</v>
      </c>
      <c r="L46" s="8" t="str">
        <f>VLOOKUP(J46,Item!$B$2:$AM$200,38,FALSE)</f>
        <v>000234</v>
      </c>
      <c r="M46" s="83" t="str">
        <f t="shared" si="1"/>
        <v>00.250</v>
      </c>
      <c r="N46" s="144" t="str">
        <f>TEXT(VLOOKUP(J46,Item!$BU$2:$BV$200,2,FALSE),"00.000")</f>
        <v>00.250</v>
      </c>
      <c r="O46" s="80"/>
      <c r="P46" s="80"/>
      <c r="Q46" s="80"/>
      <c r="R46" s="80"/>
      <c r="S46" s="76" t="s">
        <v>663</v>
      </c>
      <c r="T46" s="76" t="s">
        <v>928</v>
      </c>
      <c r="U46" s="8" t="str">
        <f>VLOOKUP(S46,Item!$B$2:$AK$200,35,FALSE)</f>
        <v>000265</v>
      </c>
      <c r="V46" s="83" t="str">
        <f t="shared" si="2"/>
        <v>00.125</v>
      </c>
      <c r="W46" s="144" t="str">
        <f>TEXT(VLOOKUP(S46,Item!$B$2:$AK$200,36,FALSE),"00.000")</f>
        <v>00.125</v>
      </c>
      <c r="X46" s="76" t="s">
        <v>1416</v>
      </c>
      <c r="Y46" s="76" t="s">
        <v>923</v>
      </c>
      <c r="Z46" s="8" t="str">
        <f>VLOOKUP(X46,Item!$AJ$2:$EC$192,98,FALSE)</f>
        <v>*00002</v>
      </c>
      <c r="AA46" s="83">
        <v>1</v>
      </c>
      <c r="AB46" s="76" t="s">
        <v>663</v>
      </c>
      <c r="AC46" s="76" t="s">
        <v>925</v>
      </c>
      <c r="AD46" s="76" t="s">
        <v>577</v>
      </c>
      <c r="AE46" s="83">
        <v>1</v>
      </c>
      <c r="AF46" s="80"/>
    </row>
    <row r="47" spans="1:32" x14ac:dyDescent="0.25">
      <c r="A47" s="76" t="s">
        <v>664</v>
      </c>
      <c r="B47" s="76" t="s">
        <v>928</v>
      </c>
      <c r="C47" s="8" t="str">
        <f>VLOOKUP(A47,Item!$B$2:$AG$200,32,FALSE)</f>
        <v>000192</v>
      </c>
      <c r="D47" s="83" t="str">
        <f t="shared" si="0"/>
        <v>7.00</v>
      </c>
      <c r="E47" s="144" t="str">
        <f>TEXT(VLOOKUP(A47,Item!$B$2:$BN$200,65,FALSE),"###0.00#")</f>
        <v>7.00</v>
      </c>
      <c r="F47" s="78"/>
      <c r="G47" s="77"/>
      <c r="I47" s="78"/>
      <c r="J47" s="76" t="s">
        <v>664</v>
      </c>
      <c r="K47" s="76" t="s">
        <v>928</v>
      </c>
      <c r="L47" s="8" t="str">
        <f>VLOOKUP(J47,Item!$B$2:$AM$200,38,FALSE)</f>
        <v>000234</v>
      </c>
      <c r="M47" s="83" t="str">
        <f t="shared" si="1"/>
        <v>00.250</v>
      </c>
      <c r="N47" s="144" t="str">
        <f>TEXT(VLOOKUP(J47,Item!$BU$2:$BV$200,2,FALSE),"00.000")</f>
        <v>00.250</v>
      </c>
      <c r="O47" s="80"/>
      <c r="P47" s="80"/>
      <c r="Q47" s="80"/>
      <c r="R47" s="80"/>
      <c r="S47" s="76" t="s">
        <v>664</v>
      </c>
      <c r="T47" s="76" t="s">
        <v>928</v>
      </c>
      <c r="U47" s="8" t="str">
        <f>VLOOKUP(S47,Item!$B$2:$AK$200,35,FALSE)</f>
        <v>000265</v>
      </c>
      <c r="V47" s="83" t="str">
        <f t="shared" si="2"/>
        <v>00.125</v>
      </c>
      <c r="W47" s="144" t="str">
        <f>TEXT(VLOOKUP(S47,Item!$B$2:$AK$200,36,FALSE),"00.000")</f>
        <v>00.125</v>
      </c>
      <c r="X47" s="76" t="s">
        <v>1417</v>
      </c>
      <c r="Y47" s="76" t="s">
        <v>923</v>
      </c>
      <c r="Z47" s="8" t="str">
        <f>VLOOKUP(X47,Item!$AJ$2:$EC$192,98,FALSE)</f>
        <v>*00011</v>
      </c>
      <c r="AA47" s="83">
        <v>1</v>
      </c>
      <c r="AB47" s="76" t="s">
        <v>664</v>
      </c>
      <c r="AC47" s="76" t="s">
        <v>925</v>
      </c>
      <c r="AD47" s="76" t="s">
        <v>577</v>
      </c>
      <c r="AE47" s="83">
        <v>1</v>
      </c>
      <c r="AF47" s="80"/>
    </row>
    <row r="48" spans="1:32" x14ac:dyDescent="0.25">
      <c r="A48" s="76" t="s">
        <v>665</v>
      </c>
      <c r="B48" s="76" t="s">
        <v>928</v>
      </c>
      <c r="C48" s="8" t="str">
        <f>VLOOKUP(A48,Item!$B$2:$AG$200,32,FALSE)</f>
        <v>000220</v>
      </c>
      <c r="D48" s="83" t="str">
        <f t="shared" si="0"/>
        <v>7.00</v>
      </c>
      <c r="E48" s="144" t="str">
        <f>TEXT(VLOOKUP(A48,Item!$B$2:$BN$200,65,FALSE),"###0.00#")</f>
        <v>7.00</v>
      </c>
      <c r="F48" s="78"/>
      <c r="G48" s="77"/>
      <c r="I48" s="78"/>
      <c r="J48" s="76" t="s">
        <v>665</v>
      </c>
      <c r="K48" s="76" t="s">
        <v>928</v>
      </c>
      <c r="L48" s="8" t="str">
        <f>VLOOKUP(J48,Item!$B$2:$AM$200,38,FALSE)</f>
        <v>000238</v>
      </c>
      <c r="M48" s="83" t="str">
        <f t="shared" si="1"/>
        <v>00.250</v>
      </c>
      <c r="N48" s="144" t="str">
        <f>TEXT(VLOOKUP(J48,Item!$BU$2:$BV$200,2,FALSE),"00.000")</f>
        <v>00.250</v>
      </c>
      <c r="O48" s="80"/>
      <c r="P48" s="80"/>
      <c r="Q48" s="80"/>
      <c r="R48" s="80"/>
      <c r="S48" s="76" t="s">
        <v>665</v>
      </c>
      <c r="T48" s="76" t="s">
        <v>928</v>
      </c>
      <c r="U48" s="8" t="str">
        <f>VLOOKUP(S48,Item!$B$2:$AK$200,35,FALSE)</f>
        <v>000265</v>
      </c>
      <c r="V48" s="83" t="str">
        <f t="shared" si="2"/>
        <v>00.125</v>
      </c>
      <c r="W48" s="144" t="str">
        <f>TEXT(VLOOKUP(S48,Item!$B$2:$AK$200,36,FALSE),"00.000")</f>
        <v>00.125</v>
      </c>
      <c r="X48" s="76" t="s">
        <v>1418</v>
      </c>
      <c r="Y48" s="76" t="s">
        <v>923</v>
      </c>
      <c r="Z48" s="8" t="str">
        <f>VLOOKUP(X48,Item!$AJ$2:$EC$192,98,FALSE)</f>
        <v>*00007</v>
      </c>
      <c r="AA48" s="83">
        <v>1</v>
      </c>
      <c r="AB48" s="76" t="s">
        <v>665</v>
      </c>
      <c r="AC48" s="76" t="s">
        <v>925</v>
      </c>
      <c r="AD48" s="76" t="s">
        <v>577</v>
      </c>
      <c r="AE48" s="83">
        <v>1</v>
      </c>
      <c r="AF48" s="80"/>
    </row>
    <row r="49" spans="1:32" x14ac:dyDescent="0.25">
      <c r="A49" s="76" t="s">
        <v>666</v>
      </c>
      <c r="B49" s="76" t="s">
        <v>928</v>
      </c>
      <c r="C49" s="8" t="str">
        <f>VLOOKUP(A49,Item!$B$2:$AG$200,32,FALSE)</f>
        <v>000221</v>
      </c>
      <c r="D49" s="83" t="str">
        <f t="shared" si="0"/>
        <v>7.00</v>
      </c>
      <c r="E49" s="144" t="str">
        <f>TEXT(VLOOKUP(A49,Item!$B$2:$BN$200,65,FALSE),"###0.00#")</f>
        <v>7.00</v>
      </c>
      <c r="F49" s="78"/>
      <c r="G49" s="77"/>
      <c r="I49" s="78"/>
      <c r="J49" s="76" t="s">
        <v>666</v>
      </c>
      <c r="K49" s="76" t="s">
        <v>928</v>
      </c>
      <c r="L49" s="8" t="str">
        <f>VLOOKUP(J49,Item!$B$2:$AM$200,38,FALSE)</f>
        <v>000234</v>
      </c>
      <c r="M49" s="83" t="str">
        <f t="shared" si="1"/>
        <v>00.250</v>
      </c>
      <c r="N49" s="144" t="str">
        <f>TEXT(VLOOKUP(J49,Item!$BU$2:$BV$200,2,FALSE),"00.000")</f>
        <v>00.250</v>
      </c>
      <c r="O49" s="80"/>
      <c r="P49" s="80"/>
      <c r="Q49" s="80"/>
      <c r="R49" s="80"/>
      <c r="S49" s="76" t="s">
        <v>666</v>
      </c>
      <c r="T49" s="76" t="s">
        <v>928</v>
      </c>
      <c r="U49" s="8" t="str">
        <f>VLOOKUP(S49,Item!$B$2:$AK$200,35,FALSE)</f>
        <v>000265</v>
      </c>
      <c r="V49" s="83" t="str">
        <f t="shared" si="2"/>
        <v>00.125</v>
      </c>
      <c r="W49" s="144" t="str">
        <f>TEXT(VLOOKUP(S49,Item!$B$2:$AK$200,36,FALSE),"00.000")</f>
        <v>00.125</v>
      </c>
      <c r="X49" s="102"/>
      <c r="Y49" s="68"/>
      <c r="AA49" s="78"/>
      <c r="AB49" s="76" t="s">
        <v>666</v>
      </c>
      <c r="AC49" s="76" t="s">
        <v>925</v>
      </c>
      <c r="AD49" s="76" t="s">
        <v>577</v>
      </c>
      <c r="AE49" s="83">
        <v>1</v>
      </c>
      <c r="AF49" s="80"/>
    </row>
    <row r="50" spans="1:32" x14ac:dyDescent="0.25">
      <c r="A50" s="76" t="s">
        <v>667</v>
      </c>
      <c r="B50" s="76" t="s">
        <v>928</v>
      </c>
      <c r="C50" s="8" t="str">
        <f>VLOOKUP(A50,Item!$B$2:$AG$200,32,FALSE)</f>
        <v>000191</v>
      </c>
      <c r="D50" s="83" t="str">
        <f t="shared" si="0"/>
        <v>7.00</v>
      </c>
      <c r="E50" s="144" t="str">
        <f>TEXT(VLOOKUP(A50,Item!$B$2:$BN$200,65,FALSE),"###0.00#")</f>
        <v>7.00</v>
      </c>
      <c r="F50" s="78"/>
      <c r="G50" s="77"/>
      <c r="I50" s="78"/>
      <c r="J50" s="76" t="s">
        <v>667</v>
      </c>
      <c r="K50" s="76" t="s">
        <v>928</v>
      </c>
      <c r="L50" s="8" t="str">
        <f>VLOOKUP(J50,Item!$B$2:$AM$200,38,FALSE)</f>
        <v>000234</v>
      </c>
      <c r="M50" s="83" t="str">
        <f t="shared" si="1"/>
        <v>00.250</v>
      </c>
      <c r="N50" s="144" t="str">
        <f>TEXT(VLOOKUP(J50,Item!$BU$2:$BV$200,2,FALSE),"00.000")</f>
        <v>00.250</v>
      </c>
      <c r="O50" s="80"/>
      <c r="P50" s="80"/>
      <c r="Q50" s="80"/>
      <c r="R50" s="80"/>
      <c r="S50" s="76" t="s">
        <v>667</v>
      </c>
      <c r="T50" s="76" t="s">
        <v>928</v>
      </c>
      <c r="U50" s="8" t="str">
        <f>VLOOKUP(S50,Item!$B$2:$AK$200,35,FALSE)</f>
        <v>000265</v>
      </c>
      <c r="V50" s="83" t="str">
        <f t="shared" si="2"/>
        <v>00.125</v>
      </c>
      <c r="W50" s="144" t="str">
        <f>TEXT(VLOOKUP(S50,Item!$B$2:$AK$200,36,FALSE),"00.000")</f>
        <v>00.125</v>
      </c>
      <c r="X50" s="102"/>
      <c r="Y50" s="68"/>
      <c r="AA50" s="78"/>
      <c r="AB50" s="76" t="s">
        <v>667</v>
      </c>
      <c r="AC50" s="76" t="s">
        <v>925</v>
      </c>
      <c r="AD50" s="76" t="s">
        <v>577</v>
      </c>
      <c r="AE50" s="83">
        <v>1</v>
      </c>
      <c r="AF50" s="80"/>
    </row>
    <row r="51" spans="1:32" x14ac:dyDescent="0.25">
      <c r="A51" s="76" t="s">
        <v>668</v>
      </c>
      <c r="B51" s="76" t="s">
        <v>928</v>
      </c>
      <c r="C51" s="8" t="str">
        <f>VLOOKUP(A51,Item!$B$2:$AG$200,32,FALSE)</f>
        <v>000209</v>
      </c>
      <c r="D51" s="83" t="str">
        <f t="shared" si="0"/>
        <v>8.25</v>
      </c>
      <c r="E51" s="144" t="str">
        <f>TEXT(VLOOKUP(A51,Item!$B$2:$BN$200,65,FALSE),"###0.00#")</f>
        <v>8.25</v>
      </c>
      <c r="F51" s="78"/>
      <c r="G51" s="77"/>
      <c r="I51" s="78"/>
      <c r="J51" s="76" t="s">
        <v>668</v>
      </c>
      <c r="K51" s="76" t="s">
        <v>928</v>
      </c>
      <c r="L51" s="8" t="str">
        <f>VLOOKUP(J51,Item!$B$2:$AM$200,38,FALSE)</f>
        <v>000234</v>
      </c>
      <c r="M51" s="83" t="str">
        <f t="shared" si="1"/>
        <v>00.250</v>
      </c>
      <c r="N51" s="144" t="str">
        <f>TEXT(VLOOKUP(J51,Item!$BU$2:$BV$200,2,FALSE),"00.000")</f>
        <v>00.250</v>
      </c>
      <c r="O51" s="80"/>
      <c r="P51" s="80"/>
      <c r="Q51" s="80"/>
      <c r="R51" s="80"/>
      <c r="S51" s="76" t="s">
        <v>668</v>
      </c>
      <c r="T51" s="76" t="s">
        <v>928</v>
      </c>
      <c r="U51" s="8" t="str">
        <f>VLOOKUP(S51,Item!$B$2:$AK$200,35,FALSE)</f>
        <v>000266</v>
      </c>
      <c r="V51" s="83" t="str">
        <f t="shared" si="2"/>
        <v>00.125</v>
      </c>
      <c r="W51" s="144" t="str">
        <f>TEXT(VLOOKUP(S51,Item!$B$2:$AK$200,36,FALSE),"00.000")</f>
        <v>00.125</v>
      </c>
      <c r="X51" s="78"/>
      <c r="AB51" s="76" t="s">
        <v>668</v>
      </c>
      <c r="AC51" s="76" t="s">
        <v>925</v>
      </c>
      <c r="AD51" s="76" t="s">
        <v>577</v>
      </c>
      <c r="AE51" s="83">
        <v>1</v>
      </c>
      <c r="AF51" s="80"/>
    </row>
    <row r="52" spans="1:32" x14ac:dyDescent="0.25">
      <c r="A52" s="76" t="s">
        <v>669</v>
      </c>
      <c r="B52" s="76" t="s">
        <v>928</v>
      </c>
      <c r="C52" s="8" t="str">
        <f>VLOOKUP(A52,Item!$B$2:$AG$200,32,FALSE)</f>
        <v>000195</v>
      </c>
      <c r="D52" s="83" t="str">
        <f t="shared" si="0"/>
        <v>8.25</v>
      </c>
      <c r="E52" s="144" t="str">
        <f>TEXT(VLOOKUP(A52,Item!$B$2:$BN$200,65,FALSE),"###0.00#")</f>
        <v>8.25</v>
      </c>
      <c r="F52" s="78"/>
      <c r="G52" s="77"/>
      <c r="I52" s="78"/>
      <c r="J52" s="76" t="s">
        <v>669</v>
      </c>
      <c r="K52" s="76" t="s">
        <v>928</v>
      </c>
      <c r="L52" s="8" t="str">
        <f>VLOOKUP(J52,Item!$B$2:$AM$200,38,FALSE)</f>
        <v>000234</v>
      </c>
      <c r="M52" s="83" t="str">
        <f t="shared" si="1"/>
        <v>00.250</v>
      </c>
      <c r="N52" s="144" t="str">
        <f>TEXT(VLOOKUP(J52,Item!$BU$2:$BV$200,2,FALSE),"00.000")</f>
        <v>00.250</v>
      </c>
      <c r="O52" s="80"/>
      <c r="P52" s="80"/>
      <c r="Q52" s="80"/>
      <c r="R52" s="80"/>
      <c r="S52" s="76" t="s">
        <v>669</v>
      </c>
      <c r="T52" s="76" t="s">
        <v>928</v>
      </c>
      <c r="U52" s="8" t="str">
        <f>VLOOKUP(S52,Item!$B$2:$AK$200,35,FALSE)</f>
        <v>000266</v>
      </c>
      <c r="V52" s="83" t="str">
        <f t="shared" si="2"/>
        <v>00.125</v>
      </c>
      <c r="W52" s="144" t="str">
        <f>TEXT(VLOOKUP(S52,Item!$B$2:$AK$200,36,FALSE),"00.000")</f>
        <v>00.125</v>
      </c>
      <c r="X52" s="78"/>
      <c r="AB52" s="76" t="s">
        <v>669</v>
      </c>
      <c r="AC52" s="76" t="s">
        <v>925</v>
      </c>
      <c r="AD52" s="76" t="s">
        <v>577</v>
      </c>
      <c r="AE52" s="83">
        <v>1</v>
      </c>
      <c r="AF52" s="80"/>
    </row>
    <row r="53" spans="1:32" x14ac:dyDescent="0.25">
      <c r="A53" s="76" t="s">
        <v>670</v>
      </c>
      <c r="B53" s="76" t="s">
        <v>928</v>
      </c>
      <c r="C53" s="8" t="str">
        <f>VLOOKUP(A53,Item!$B$2:$AG$200,32,FALSE)</f>
        <v>000217</v>
      </c>
      <c r="D53" s="83" t="str">
        <f t="shared" si="0"/>
        <v>8.25</v>
      </c>
      <c r="E53" s="144" t="str">
        <f>TEXT(VLOOKUP(A53,Item!$B$2:$BN$200,65,FALSE),"###0.00#")</f>
        <v>8.25</v>
      </c>
      <c r="F53" s="78"/>
      <c r="G53" s="77"/>
      <c r="I53" s="78"/>
      <c r="J53" s="76" t="s">
        <v>670</v>
      </c>
      <c r="K53" s="76" t="s">
        <v>928</v>
      </c>
      <c r="L53" s="8" t="str">
        <f>VLOOKUP(J53,Item!$B$2:$AM$200,38,FALSE)</f>
        <v>000234</v>
      </c>
      <c r="M53" s="83" t="str">
        <f t="shared" si="1"/>
        <v>00.250</v>
      </c>
      <c r="N53" s="144" t="str">
        <f>TEXT(VLOOKUP(J53,Item!$BU$2:$BV$200,2,FALSE),"00.000")</f>
        <v>00.250</v>
      </c>
      <c r="O53" s="80"/>
      <c r="P53" s="80"/>
      <c r="Q53" s="80"/>
      <c r="R53" s="80"/>
      <c r="S53" s="76" t="s">
        <v>670</v>
      </c>
      <c r="T53" s="76" t="s">
        <v>928</v>
      </c>
      <c r="U53" s="8" t="str">
        <f>VLOOKUP(S53,Item!$B$2:$AK$200,35,FALSE)</f>
        <v>000266</v>
      </c>
      <c r="V53" s="83" t="str">
        <f t="shared" si="2"/>
        <v>00.125</v>
      </c>
      <c r="W53" s="144" t="str">
        <f>TEXT(VLOOKUP(S53,Item!$B$2:$AK$200,36,FALSE),"00.000")</f>
        <v>00.125</v>
      </c>
      <c r="X53" s="78"/>
      <c r="AB53" s="76" t="s">
        <v>670</v>
      </c>
      <c r="AC53" s="76" t="s">
        <v>925</v>
      </c>
      <c r="AD53" s="76" t="s">
        <v>577</v>
      </c>
      <c r="AE53" s="83">
        <v>1</v>
      </c>
      <c r="AF53" s="80"/>
    </row>
    <row r="54" spans="1:32" x14ac:dyDescent="0.25">
      <c r="A54" s="76" t="s">
        <v>671</v>
      </c>
      <c r="B54" s="76" t="s">
        <v>928</v>
      </c>
      <c r="C54" s="8" t="str">
        <f>VLOOKUP(A54,Item!$B$2:$AG$200,32,FALSE)</f>
        <v>000218</v>
      </c>
      <c r="D54" s="83" t="str">
        <f t="shared" si="0"/>
        <v>8.25</v>
      </c>
      <c r="E54" s="144" t="str">
        <f>TEXT(VLOOKUP(A54,Item!$B$2:$BN$200,65,FALSE),"###0.00#")</f>
        <v>8.25</v>
      </c>
      <c r="F54" s="78"/>
      <c r="G54" s="77"/>
      <c r="I54" s="78"/>
      <c r="J54" s="76" t="s">
        <v>671</v>
      </c>
      <c r="K54" s="76" t="s">
        <v>928</v>
      </c>
      <c r="L54" s="8" t="str">
        <f>VLOOKUP(J54,Item!$B$2:$AM$200,38,FALSE)</f>
        <v>000234</v>
      </c>
      <c r="M54" s="83" t="str">
        <f t="shared" si="1"/>
        <v>00.250</v>
      </c>
      <c r="N54" s="144" t="str">
        <f>TEXT(VLOOKUP(J54,Item!$BU$2:$BV$200,2,FALSE),"00.000")</f>
        <v>00.250</v>
      </c>
      <c r="O54" s="80"/>
      <c r="P54" s="80"/>
      <c r="Q54" s="80"/>
      <c r="R54" s="80"/>
      <c r="S54" s="76" t="s">
        <v>671</v>
      </c>
      <c r="T54" s="76" t="s">
        <v>928</v>
      </c>
      <c r="U54" s="8" t="str">
        <f>VLOOKUP(S54,Item!$B$2:$AK$200,35,FALSE)</f>
        <v>000266</v>
      </c>
      <c r="V54" s="83" t="str">
        <f t="shared" si="2"/>
        <v>00.125</v>
      </c>
      <c r="W54" s="144" t="str">
        <f>TEXT(VLOOKUP(S54,Item!$B$2:$AK$200,36,FALSE),"00.000")</f>
        <v>00.125</v>
      </c>
      <c r="X54" s="78"/>
      <c r="AB54" s="76" t="s">
        <v>671</v>
      </c>
      <c r="AC54" s="76" t="s">
        <v>925</v>
      </c>
      <c r="AD54" s="76" t="s">
        <v>577</v>
      </c>
      <c r="AE54" s="83">
        <v>1</v>
      </c>
      <c r="AF54" s="80"/>
    </row>
    <row r="55" spans="1:32" x14ac:dyDescent="0.25">
      <c r="A55" s="76" t="s">
        <v>672</v>
      </c>
      <c r="B55" s="76" t="s">
        <v>928</v>
      </c>
      <c r="C55" s="8" t="str">
        <f>VLOOKUP(A55,Item!$B$2:$AG$200,32,FALSE)</f>
        <v>000219</v>
      </c>
      <c r="D55" s="83" t="str">
        <f t="shared" si="0"/>
        <v>8.25</v>
      </c>
      <c r="E55" s="144" t="str">
        <f>TEXT(VLOOKUP(A55,Item!$B$2:$BN$200,65,FALSE),"###0.00#")</f>
        <v>8.25</v>
      </c>
      <c r="F55" s="78"/>
      <c r="G55" s="77"/>
      <c r="I55" s="78"/>
      <c r="J55" s="76" t="s">
        <v>672</v>
      </c>
      <c r="K55" s="76" t="s">
        <v>928</v>
      </c>
      <c r="L55" s="8" t="str">
        <f>VLOOKUP(J55,Item!$B$2:$AM$200,38,FALSE)</f>
        <v>000234</v>
      </c>
      <c r="M55" s="83" t="str">
        <f t="shared" si="1"/>
        <v>00.250</v>
      </c>
      <c r="N55" s="144" t="str">
        <f>TEXT(VLOOKUP(J55,Item!$BU$2:$BV$200,2,FALSE),"00.000")</f>
        <v>00.250</v>
      </c>
      <c r="O55" s="80"/>
      <c r="P55" s="80"/>
      <c r="Q55" s="80"/>
      <c r="R55" s="80"/>
      <c r="S55" s="76" t="s">
        <v>672</v>
      </c>
      <c r="T55" s="76" t="s">
        <v>928</v>
      </c>
      <c r="U55" s="8" t="str">
        <f>VLOOKUP(S55,Item!$B$2:$AK$200,35,FALSE)</f>
        <v>000266</v>
      </c>
      <c r="V55" s="83" t="str">
        <f t="shared" si="2"/>
        <v>00.125</v>
      </c>
      <c r="W55" s="144" t="str">
        <f>TEXT(VLOOKUP(S55,Item!$B$2:$AK$200,36,FALSE),"00.000")</f>
        <v>00.125</v>
      </c>
      <c r="X55" s="78"/>
      <c r="AB55" s="76" t="s">
        <v>672</v>
      </c>
      <c r="AC55" s="76" t="s">
        <v>925</v>
      </c>
      <c r="AD55" s="76" t="s">
        <v>577</v>
      </c>
      <c r="AE55" s="83">
        <v>1</v>
      </c>
      <c r="AF55" s="80"/>
    </row>
    <row r="56" spans="1:32" x14ac:dyDescent="0.25">
      <c r="A56" s="76" t="s">
        <v>673</v>
      </c>
      <c r="B56" s="76" t="s">
        <v>928</v>
      </c>
      <c r="C56" s="8" t="str">
        <f>VLOOKUP(A56,Item!$B$2:$AG$200,32,FALSE)</f>
        <v>000198</v>
      </c>
      <c r="D56" s="83" t="str">
        <f t="shared" si="0"/>
        <v>8.25</v>
      </c>
      <c r="E56" s="144" t="str">
        <f>TEXT(VLOOKUP(A56,Item!$B$2:$BN$200,65,FALSE),"###0.00#")</f>
        <v>8.25</v>
      </c>
      <c r="F56" s="78"/>
      <c r="G56" s="77"/>
      <c r="I56" s="78"/>
      <c r="J56" s="76" t="s">
        <v>673</v>
      </c>
      <c r="K56" s="76" t="s">
        <v>928</v>
      </c>
      <c r="L56" s="8" t="str">
        <f>VLOOKUP(J56,Item!$B$2:$AM$200,38,FALSE)</f>
        <v>000234</v>
      </c>
      <c r="M56" s="83" t="str">
        <f t="shared" si="1"/>
        <v>00.250</v>
      </c>
      <c r="N56" s="144" t="str">
        <f>TEXT(VLOOKUP(J56,Item!$BU$2:$BV$200,2,FALSE),"00.000")</f>
        <v>00.250</v>
      </c>
      <c r="O56" s="80"/>
      <c r="P56" s="80"/>
      <c r="Q56" s="80"/>
      <c r="R56" s="80"/>
      <c r="S56" s="76" t="s">
        <v>673</v>
      </c>
      <c r="T56" s="76" t="s">
        <v>928</v>
      </c>
      <c r="U56" s="8" t="str">
        <f>VLOOKUP(S56,Item!$B$2:$AK$200,35,FALSE)</f>
        <v>000266</v>
      </c>
      <c r="V56" s="83" t="str">
        <f t="shared" si="2"/>
        <v>00.125</v>
      </c>
      <c r="W56" s="144" t="str">
        <f>TEXT(VLOOKUP(S56,Item!$B$2:$AK$200,36,FALSE),"00.000")</f>
        <v>00.125</v>
      </c>
      <c r="X56" s="78"/>
      <c r="AB56" s="76" t="s">
        <v>673</v>
      </c>
      <c r="AC56" s="76" t="s">
        <v>925</v>
      </c>
      <c r="AD56" s="76" t="s">
        <v>577</v>
      </c>
      <c r="AE56" s="83">
        <v>1</v>
      </c>
      <c r="AF56" s="80"/>
    </row>
    <row r="57" spans="1:32" x14ac:dyDescent="0.25">
      <c r="A57" s="76" t="s">
        <v>674</v>
      </c>
      <c r="B57" s="76" t="s">
        <v>928</v>
      </c>
      <c r="C57" s="8" t="str">
        <f>VLOOKUP(A57,Item!$B$2:$AG$200,32,FALSE)</f>
        <v>000192</v>
      </c>
      <c r="D57" s="83" t="str">
        <f t="shared" si="0"/>
        <v>8.25</v>
      </c>
      <c r="E57" s="144" t="str">
        <f>TEXT(VLOOKUP(A57,Item!$B$2:$BN$200,65,FALSE),"###0.00#")</f>
        <v>8.25</v>
      </c>
      <c r="F57" s="78"/>
      <c r="G57" s="77"/>
      <c r="I57" s="78"/>
      <c r="J57" s="76" t="s">
        <v>674</v>
      </c>
      <c r="K57" s="76" t="s">
        <v>928</v>
      </c>
      <c r="L57" s="8" t="str">
        <f>VLOOKUP(J57,Item!$B$2:$AM$200,38,FALSE)</f>
        <v>000234</v>
      </c>
      <c r="M57" s="83" t="str">
        <f t="shared" si="1"/>
        <v>00.250</v>
      </c>
      <c r="N57" s="144" t="str">
        <f>TEXT(VLOOKUP(J57,Item!$BU$2:$BV$200,2,FALSE),"00.000")</f>
        <v>00.250</v>
      </c>
      <c r="O57" s="80"/>
      <c r="P57" s="80"/>
      <c r="Q57" s="80"/>
      <c r="R57" s="80"/>
      <c r="S57" s="76" t="s">
        <v>674</v>
      </c>
      <c r="T57" s="76" t="s">
        <v>928</v>
      </c>
      <c r="U57" s="8" t="str">
        <f>VLOOKUP(S57,Item!$B$2:$AK$200,35,FALSE)</f>
        <v>000266</v>
      </c>
      <c r="V57" s="83" t="str">
        <f t="shared" si="2"/>
        <v>00.125</v>
      </c>
      <c r="W57" s="144" t="str">
        <f>TEXT(VLOOKUP(S57,Item!$B$2:$AK$200,36,FALSE),"00.000")</f>
        <v>00.125</v>
      </c>
      <c r="X57" s="78"/>
      <c r="AB57" s="76" t="s">
        <v>674</v>
      </c>
      <c r="AC57" s="76" t="s">
        <v>925</v>
      </c>
      <c r="AD57" s="76" t="s">
        <v>577</v>
      </c>
      <c r="AE57" s="83">
        <v>1</v>
      </c>
      <c r="AF57" s="80"/>
    </row>
    <row r="58" spans="1:32" x14ac:dyDescent="0.25">
      <c r="A58" s="76" t="s">
        <v>675</v>
      </c>
      <c r="B58" s="76" t="s">
        <v>928</v>
      </c>
      <c r="C58" s="8" t="str">
        <f>VLOOKUP(A58,Item!$B$2:$AG$200,32,FALSE)</f>
        <v>000220</v>
      </c>
      <c r="D58" s="83" t="str">
        <f t="shared" si="0"/>
        <v>8.25</v>
      </c>
      <c r="E58" s="144" t="str">
        <f>TEXT(VLOOKUP(A58,Item!$B$2:$BN$200,65,FALSE),"###0.00#")</f>
        <v>8.25</v>
      </c>
      <c r="F58" s="78"/>
      <c r="G58" s="77"/>
      <c r="I58" s="78"/>
      <c r="J58" s="76" t="s">
        <v>675</v>
      </c>
      <c r="K58" s="76" t="s">
        <v>928</v>
      </c>
      <c r="L58" s="8" t="str">
        <f>VLOOKUP(J58,Item!$B$2:$AM$200,38,FALSE)</f>
        <v>000238</v>
      </c>
      <c r="M58" s="83" t="str">
        <f t="shared" si="1"/>
        <v>00.250</v>
      </c>
      <c r="N58" s="144" t="str">
        <f>TEXT(VLOOKUP(J58,Item!$BU$2:$BV$200,2,FALSE),"00.000")</f>
        <v>00.250</v>
      </c>
      <c r="O58" s="80"/>
      <c r="P58" s="80"/>
      <c r="Q58" s="80"/>
      <c r="R58" s="80"/>
      <c r="S58" s="76" t="s">
        <v>675</v>
      </c>
      <c r="T58" s="76" t="s">
        <v>928</v>
      </c>
      <c r="U58" s="8" t="str">
        <f>VLOOKUP(S58,Item!$B$2:$AK$200,35,FALSE)</f>
        <v>000266</v>
      </c>
      <c r="V58" s="83" t="str">
        <f t="shared" si="2"/>
        <v>00.125</v>
      </c>
      <c r="W58" s="144" t="str">
        <f>TEXT(VLOOKUP(S58,Item!$B$2:$AK$200,36,FALSE),"00.000")</f>
        <v>00.125</v>
      </c>
      <c r="X58" s="78"/>
      <c r="AB58" s="76" t="s">
        <v>675</v>
      </c>
      <c r="AC58" s="76" t="s">
        <v>925</v>
      </c>
      <c r="AD58" s="76" t="s">
        <v>577</v>
      </c>
      <c r="AE58" s="83">
        <v>1</v>
      </c>
      <c r="AF58" s="80"/>
    </row>
    <row r="59" spans="1:32" x14ac:dyDescent="0.25">
      <c r="A59" s="76" t="s">
        <v>676</v>
      </c>
      <c r="B59" s="76" t="s">
        <v>928</v>
      </c>
      <c r="C59" s="8" t="str">
        <f>VLOOKUP(A59,Item!$B$2:$AG$200,32,FALSE)</f>
        <v>000221</v>
      </c>
      <c r="D59" s="83" t="str">
        <f t="shared" si="0"/>
        <v>8.25</v>
      </c>
      <c r="E59" s="144" t="str">
        <f>TEXT(VLOOKUP(A59,Item!$B$2:$BN$200,65,FALSE),"###0.00#")</f>
        <v>8.25</v>
      </c>
      <c r="F59" s="78"/>
      <c r="G59" s="77"/>
      <c r="I59" s="78"/>
      <c r="J59" s="76" t="s">
        <v>676</v>
      </c>
      <c r="K59" s="76" t="s">
        <v>928</v>
      </c>
      <c r="L59" s="8" t="str">
        <f>VLOOKUP(J59,Item!$B$2:$AM$200,38,FALSE)</f>
        <v>000234</v>
      </c>
      <c r="M59" s="83" t="str">
        <f t="shared" si="1"/>
        <v>00.250</v>
      </c>
      <c r="N59" s="144" t="str">
        <f>TEXT(VLOOKUP(J59,Item!$BU$2:$BV$200,2,FALSE),"00.000")</f>
        <v>00.250</v>
      </c>
      <c r="O59" s="80"/>
      <c r="P59" s="80"/>
      <c r="Q59" s="80"/>
      <c r="R59" s="80"/>
      <c r="S59" s="76" t="s">
        <v>676</v>
      </c>
      <c r="T59" s="76" t="s">
        <v>928</v>
      </c>
      <c r="U59" s="8" t="str">
        <f>VLOOKUP(S59,Item!$B$2:$AK$200,35,FALSE)</f>
        <v>000266</v>
      </c>
      <c r="V59" s="83" t="str">
        <f t="shared" si="2"/>
        <v>00.125</v>
      </c>
      <c r="W59" s="144" t="str">
        <f>TEXT(VLOOKUP(S59,Item!$B$2:$AK$200,36,FALSE),"00.000")</f>
        <v>00.125</v>
      </c>
      <c r="X59" s="78"/>
      <c r="AB59" s="76" t="s">
        <v>676</v>
      </c>
      <c r="AC59" s="76" t="s">
        <v>925</v>
      </c>
      <c r="AD59" s="76" t="s">
        <v>577</v>
      </c>
      <c r="AE59" s="83">
        <v>1</v>
      </c>
      <c r="AF59" s="80"/>
    </row>
    <row r="60" spans="1:32" x14ac:dyDescent="0.25">
      <c r="A60" s="76" t="s">
        <v>677</v>
      </c>
      <c r="B60" s="76" t="s">
        <v>928</v>
      </c>
      <c r="C60" s="8" t="str">
        <f>VLOOKUP(A60,Item!$B$2:$AG$200,32,FALSE)</f>
        <v>000191</v>
      </c>
      <c r="D60" s="83" t="str">
        <f t="shared" si="0"/>
        <v>8.25</v>
      </c>
      <c r="E60" s="144" t="str">
        <f>TEXT(VLOOKUP(A60,Item!$B$2:$BN$200,65,FALSE),"###0.00#")</f>
        <v>8.25</v>
      </c>
      <c r="F60" s="78"/>
      <c r="G60" s="77"/>
      <c r="I60" s="78"/>
      <c r="J60" s="76" t="s">
        <v>677</v>
      </c>
      <c r="K60" s="76" t="s">
        <v>928</v>
      </c>
      <c r="L60" s="8" t="str">
        <f>VLOOKUP(J60,Item!$B$2:$AM$200,38,FALSE)</f>
        <v>000234</v>
      </c>
      <c r="M60" s="83" t="str">
        <f t="shared" si="1"/>
        <v>00.250</v>
      </c>
      <c r="N60" s="144" t="str">
        <f>TEXT(VLOOKUP(J60,Item!$BU$2:$BV$200,2,FALSE),"00.000")</f>
        <v>00.250</v>
      </c>
      <c r="O60" s="80"/>
      <c r="P60" s="80"/>
      <c r="Q60" s="80"/>
      <c r="R60" s="80"/>
      <c r="S60" s="76" t="s">
        <v>677</v>
      </c>
      <c r="T60" s="76" t="s">
        <v>928</v>
      </c>
      <c r="U60" s="8" t="str">
        <f>VLOOKUP(S60,Item!$B$2:$AK$200,35,FALSE)</f>
        <v>000266</v>
      </c>
      <c r="V60" s="83" t="str">
        <f t="shared" si="2"/>
        <v>00.125</v>
      </c>
      <c r="W60" s="144" t="str">
        <f>TEXT(VLOOKUP(S60,Item!$B$2:$AK$200,36,FALSE),"00.000")</f>
        <v>00.125</v>
      </c>
      <c r="X60" s="78"/>
      <c r="AB60" s="76" t="s">
        <v>677</v>
      </c>
      <c r="AC60" s="76" t="s">
        <v>925</v>
      </c>
      <c r="AD60" s="76" t="s">
        <v>577</v>
      </c>
      <c r="AE60" s="83">
        <v>1</v>
      </c>
      <c r="AF60" s="80"/>
    </row>
    <row r="61" spans="1:32" x14ac:dyDescent="0.25">
      <c r="A61" s="76" t="s">
        <v>678</v>
      </c>
      <c r="B61" s="76" t="s">
        <v>928</v>
      </c>
      <c r="C61" s="8" t="str">
        <f>VLOOKUP(A61,Item!$B$2:$AG$200,32,FALSE)</f>
        <v>000209</v>
      </c>
      <c r="D61" s="83" t="str">
        <f t="shared" si="0"/>
        <v>11.25</v>
      </c>
      <c r="E61" s="144" t="str">
        <f>TEXT(VLOOKUP(A61,Item!$B$2:$BN$200,65,FALSE),"###0.00#")</f>
        <v>11.25</v>
      </c>
      <c r="F61" s="78"/>
      <c r="G61" s="77"/>
      <c r="I61" s="78"/>
      <c r="J61" s="76" t="s">
        <v>678</v>
      </c>
      <c r="K61" s="76" t="s">
        <v>928</v>
      </c>
      <c r="L61" s="8" t="str">
        <f>VLOOKUP(J61,Item!$B$2:$AM$200,38,FALSE)</f>
        <v>000234</v>
      </c>
      <c r="M61" s="83" t="str">
        <f t="shared" si="1"/>
        <v>00.250</v>
      </c>
      <c r="N61" s="144" t="str">
        <f>TEXT(VLOOKUP(J61,Item!$BU$2:$BV$200,2,FALSE),"00.000")</f>
        <v>00.250</v>
      </c>
      <c r="O61" s="80"/>
      <c r="P61" s="80"/>
      <c r="Q61" s="80"/>
      <c r="R61" s="80"/>
      <c r="S61" s="76" t="s">
        <v>678</v>
      </c>
      <c r="T61" s="76" t="s">
        <v>928</v>
      </c>
      <c r="U61" s="8" t="str">
        <f>VLOOKUP(S61,Item!$B$2:$AK$200,35,FALSE)</f>
        <v>000267</v>
      </c>
      <c r="V61" s="83" t="str">
        <f t="shared" si="2"/>
        <v>00.125</v>
      </c>
      <c r="W61" s="144" t="str">
        <f>TEXT(VLOOKUP(S61,Item!$B$2:$AK$200,36,FALSE),"00.000")</f>
        <v>00.125</v>
      </c>
      <c r="X61" s="78"/>
      <c r="AB61" s="76" t="s">
        <v>678</v>
      </c>
      <c r="AC61" s="76" t="s">
        <v>925</v>
      </c>
      <c r="AD61" s="76" t="s">
        <v>577</v>
      </c>
      <c r="AE61" s="83">
        <v>1</v>
      </c>
      <c r="AF61" s="80"/>
    </row>
    <row r="62" spans="1:32" x14ac:dyDescent="0.25">
      <c r="A62" s="76" t="s">
        <v>679</v>
      </c>
      <c r="B62" s="76" t="s">
        <v>928</v>
      </c>
      <c r="C62" s="8" t="str">
        <f>VLOOKUP(A62,Item!$B$2:$AG$200,32,FALSE)</f>
        <v>000195</v>
      </c>
      <c r="D62" s="83" t="str">
        <f t="shared" si="0"/>
        <v>11.25</v>
      </c>
      <c r="E62" s="144" t="str">
        <f>TEXT(VLOOKUP(A62,Item!$B$2:$BN$200,65,FALSE),"###0.00#")</f>
        <v>11.25</v>
      </c>
      <c r="F62" s="78"/>
      <c r="G62" s="77"/>
      <c r="I62" s="78"/>
      <c r="J62" s="76" t="s">
        <v>679</v>
      </c>
      <c r="K62" s="76" t="s">
        <v>928</v>
      </c>
      <c r="L62" s="8" t="str">
        <f>VLOOKUP(J62,Item!$B$2:$AM$200,38,FALSE)</f>
        <v>000234</v>
      </c>
      <c r="M62" s="83" t="str">
        <f t="shared" si="1"/>
        <v>00.250</v>
      </c>
      <c r="N62" s="144" t="str">
        <f>TEXT(VLOOKUP(J62,Item!$BU$2:$BV$200,2,FALSE),"00.000")</f>
        <v>00.250</v>
      </c>
      <c r="O62" s="80"/>
      <c r="P62" s="80"/>
      <c r="Q62" s="80"/>
      <c r="R62" s="80"/>
      <c r="S62" s="76" t="s">
        <v>679</v>
      </c>
      <c r="T62" s="76" t="s">
        <v>928</v>
      </c>
      <c r="U62" s="8" t="str">
        <f>VLOOKUP(S62,Item!$B$2:$AK$200,35,FALSE)</f>
        <v>000267</v>
      </c>
      <c r="V62" s="83" t="str">
        <f t="shared" si="2"/>
        <v>00.125</v>
      </c>
      <c r="W62" s="144" t="str">
        <f>TEXT(VLOOKUP(S62,Item!$B$2:$AK$200,36,FALSE),"00.000")</f>
        <v>00.125</v>
      </c>
      <c r="X62" s="78"/>
      <c r="AB62" s="76" t="s">
        <v>679</v>
      </c>
      <c r="AC62" s="76" t="s">
        <v>925</v>
      </c>
      <c r="AD62" s="76" t="s">
        <v>577</v>
      </c>
      <c r="AE62" s="83">
        <v>1</v>
      </c>
      <c r="AF62" s="80"/>
    </row>
    <row r="63" spans="1:32" x14ac:dyDescent="0.25">
      <c r="A63" s="76" t="s">
        <v>680</v>
      </c>
      <c r="B63" s="76" t="s">
        <v>928</v>
      </c>
      <c r="C63" s="8" t="str">
        <f>VLOOKUP(A63,Item!$B$2:$AG$200,32,FALSE)</f>
        <v>000217</v>
      </c>
      <c r="D63" s="83" t="str">
        <f t="shared" si="0"/>
        <v>11.25</v>
      </c>
      <c r="E63" s="144" t="str">
        <f>TEXT(VLOOKUP(A63,Item!$B$2:$BN$200,65,FALSE),"###0.00#")</f>
        <v>11.25</v>
      </c>
      <c r="F63" s="78"/>
      <c r="G63" s="77"/>
      <c r="I63" s="78"/>
      <c r="J63" s="76" t="s">
        <v>680</v>
      </c>
      <c r="K63" s="76" t="s">
        <v>928</v>
      </c>
      <c r="L63" s="8" t="str">
        <f>VLOOKUP(J63,Item!$B$2:$AM$200,38,FALSE)</f>
        <v>000234</v>
      </c>
      <c r="M63" s="83" t="str">
        <f t="shared" si="1"/>
        <v>00.250</v>
      </c>
      <c r="N63" s="144" t="str">
        <f>TEXT(VLOOKUP(J63,Item!$BU$2:$BV$200,2,FALSE),"00.000")</f>
        <v>00.250</v>
      </c>
      <c r="O63" s="80"/>
      <c r="P63" s="80"/>
      <c r="Q63" s="80"/>
      <c r="R63" s="80"/>
      <c r="S63" s="76" t="s">
        <v>680</v>
      </c>
      <c r="T63" s="76" t="s">
        <v>928</v>
      </c>
      <c r="U63" s="8" t="str">
        <f>VLOOKUP(S63,Item!$B$2:$AK$200,35,FALSE)</f>
        <v>000267</v>
      </c>
      <c r="V63" s="83" t="str">
        <f t="shared" si="2"/>
        <v>00.125</v>
      </c>
      <c r="W63" s="144" t="str">
        <f>TEXT(VLOOKUP(S63,Item!$B$2:$AK$200,36,FALSE),"00.000")</f>
        <v>00.125</v>
      </c>
      <c r="X63" s="78"/>
      <c r="AB63" s="76" t="s">
        <v>680</v>
      </c>
      <c r="AC63" s="76" t="s">
        <v>925</v>
      </c>
      <c r="AD63" s="76" t="s">
        <v>577</v>
      </c>
      <c r="AE63" s="83">
        <v>1</v>
      </c>
      <c r="AF63" s="80"/>
    </row>
    <row r="64" spans="1:32" x14ac:dyDescent="0.25">
      <c r="A64" s="76" t="s">
        <v>681</v>
      </c>
      <c r="B64" s="76" t="s">
        <v>928</v>
      </c>
      <c r="C64" s="8" t="str">
        <f>VLOOKUP(A64,Item!$B$2:$AG$200,32,FALSE)</f>
        <v>000218</v>
      </c>
      <c r="D64" s="83" t="str">
        <f t="shared" si="0"/>
        <v>11.25</v>
      </c>
      <c r="E64" s="144" t="str">
        <f>TEXT(VLOOKUP(A64,Item!$B$2:$BN$200,65,FALSE),"###0.00#")</f>
        <v>11.25</v>
      </c>
      <c r="F64" s="78"/>
      <c r="G64" s="77"/>
      <c r="I64" s="78"/>
      <c r="J64" s="76" t="s">
        <v>681</v>
      </c>
      <c r="K64" s="76" t="s">
        <v>928</v>
      </c>
      <c r="L64" s="8" t="str">
        <f>VLOOKUP(J64,Item!$B$2:$AM$200,38,FALSE)</f>
        <v>000234</v>
      </c>
      <c r="M64" s="83" t="str">
        <f t="shared" si="1"/>
        <v>00.250</v>
      </c>
      <c r="N64" s="144" t="str">
        <f>TEXT(VLOOKUP(J64,Item!$BU$2:$BV$200,2,FALSE),"00.000")</f>
        <v>00.250</v>
      </c>
      <c r="O64" s="80"/>
      <c r="P64" s="80"/>
      <c r="Q64" s="80"/>
      <c r="R64" s="80"/>
      <c r="S64" s="76" t="s">
        <v>681</v>
      </c>
      <c r="T64" s="76" t="s">
        <v>928</v>
      </c>
      <c r="U64" s="8" t="str">
        <f>VLOOKUP(S64,Item!$B$2:$AK$200,35,FALSE)</f>
        <v>000267</v>
      </c>
      <c r="V64" s="83" t="str">
        <f t="shared" si="2"/>
        <v>00.125</v>
      </c>
      <c r="W64" s="144" t="str">
        <f>TEXT(VLOOKUP(S64,Item!$B$2:$AK$200,36,FALSE),"00.000")</f>
        <v>00.125</v>
      </c>
      <c r="X64" s="78"/>
      <c r="AB64" s="76" t="s">
        <v>681</v>
      </c>
      <c r="AC64" s="76" t="s">
        <v>925</v>
      </c>
      <c r="AD64" s="76" t="s">
        <v>577</v>
      </c>
      <c r="AE64" s="83">
        <v>1</v>
      </c>
      <c r="AF64" s="80"/>
    </row>
    <row r="65" spans="1:32" x14ac:dyDescent="0.25">
      <c r="A65" s="76" t="s">
        <v>682</v>
      </c>
      <c r="B65" s="76" t="s">
        <v>928</v>
      </c>
      <c r="C65" s="8" t="str">
        <f>VLOOKUP(A65,Item!$B$2:$AG$200,32,FALSE)</f>
        <v>000219</v>
      </c>
      <c r="D65" s="83" t="str">
        <f t="shared" si="0"/>
        <v>11.25</v>
      </c>
      <c r="E65" s="144" t="str">
        <f>TEXT(VLOOKUP(A65,Item!$B$2:$BN$200,65,FALSE),"###0.00#")</f>
        <v>11.25</v>
      </c>
      <c r="F65" s="78"/>
      <c r="G65" s="77"/>
      <c r="I65" s="78"/>
      <c r="J65" s="76" t="s">
        <v>682</v>
      </c>
      <c r="K65" s="76" t="s">
        <v>928</v>
      </c>
      <c r="L65" s="8" t="str">
        <f>VLOOKUP(J65,Item!$B$2:$AM$200,38,FALSE)</f>
        <v>000234</v>
      </c>
      <c r="M65" s="83" t="str">
        <f t="shared" si="1"/>
        <v>00.250</v>
      </c>
      <c r="N65" s="144" t="str">
        <f>TEXT(VLOOKUP(J65,Item!$BU$2:$BV$200,2,FALSE),"00.000")</f>
        <v>00.250</v>
      </c>
      <c r="O65" s="80"/>
      <c r="P65" s="80"/>
      <c r="Q65" s="80"/>
      <c r="R65" s="80"/>
      <c r="S65" s="76" t="s">
        <v>682</v>
      </c>
      <c r="T65" s="76" t="s">
        <v>928</v>
      </c>
      <c r="U65" s="8" t="str">
        <f>VLOOKUP(S65,Item!$B$2:$AK$200,35,FALSE)</f>
        <v>000267</v>
      </c>
      <c r="V65" s="83" t="str">
        <f t="shared" si="2"/>
        <v>00.125</v>
      </c>
      <c r="W65" s="144" t="str">
        <f>TEXT(VLOOKUP(S65,Item!$B$2:$AK$200,36,FALSE),"00.000")</f>
        <v>00.125</v>
      </c>
      <c r="X65" s="78"/>
      <c r="AB65" s="76" t="s">
        <v>682</v>
      </c>
      <c r="AC65" s="76" t="s">
        <v>925</v>
      </c>
      <c r="AD65" s="76" t="s">
        <v>577</v>
      </c>
      <c r="AE65" s="83">
        <v>1</v>
      </c>
      <c r="AF65" s="80"/>
    </row>
    <row r="66" spans="1:32" x14ac:dyDescent="0.25">
      <c r="A66" s="76" t="s">
        <v>683</v>
      </c>
      <c r="B66" s="76" t="s">
        <v>928</v>
      </c>
      <c r="C66" s="8" t="str">
        <f>VLOOKUP(A66,Item!$B$2:$AG$200,32,FALSE)</f>
        <v>000198</v>
      </c>
      <c r="D66" s="83" t="str">
        <f t="shared" si="0"/>
        <v>11.25</v>
      </c>
      <c r="E66" s="144" t="str">
        <f>TEXT(VLOOKUP(A66,Item!$B$2:$BN$200,65,FALSE),"###0.00#")</f>
        <v>11.25</v>
      </c>
      <c r="F66" s="78"/>
      <c r="G66" s="77"/>
      <c r="I66" s="78"/>
      <c r="J66" s="76" t="s">
        <v>683</v>
      </c>
      <c r="K66" s="76" t="s">
        <v>928</v>
      </c>
      <c r="L66" s="8" t="str">
        <f>VLOOKUP(J66,Item!$B$2:$AM$200,38,FALSE)</f>
        <v>000234</v>
      </c>
      <c r="M66" s="83" t="str">
        <f t="shared" si="1"/>
        <v>00.250</v>
      </c>
      <c r="N66" s="144" t="str">
        <f>TEXT(VLOOKUP(J66,Item!$BU$2:$BV$200,2,FALSE),"00.000")</f>
        <v>00.250</v>
      </c>
      <c r="O66" s="80"/>
      <c r="P66" s="80"/>
      <c r="Q66" s="80"/>
      <c r="R66" s="80"/>
      <c r="S66" s="76" t="s">
        <v>683</v>
      </c>
      <c r="T66" s="76" t="s">
        <v>928</v>
      </c>
      <c r="U66" s="8" t="str">
        <f>VLOOKUP(S66,Item!$B$2:$AK$200,35,FALSE)</f>
        <v>000267</v>
      </c>
      <c r="V66" s="83" t="str">
        <f t="shared" si="2"/>
        <v>00.125</v>
      </c>
      <c r="W66" s="144" t="str">
        <f>TEXT(VLOOKUP(S66,Item!$B$2:$AK$200,36,FALSE),"00.000")</f>
        <v>00.125</v>
      </c>
      <c r="X66" s="78"/>
      <c r="AB66" s="76" t="s">
        <v>683</v>
      </c>
      <c r="AC66" s="76" t="s">
        <v>925</v>
      </c>
      <c r="AD66" s="76" t="s">
        <v>577</v>
      </c>
      <c r="AE66" s="83">
        <v>1</v>
      </c>
      <c r="AF66" s="80"/>
    </row>
    <row r="67" spans="1:32" x14ac:dyDescent="0.25">
      <c r="A67" s="76" t="s">
        <v>684</v>
      </c>
      <c r="B67" s="76" t="s">
        <v>928</v>
      </c>
      <c r="C67" s="8" t="str">
        <f>VLOOKUP(A67,Item!$B$2:$AG$200,32,FALSE)</f>
        <v>000192</v>
      </c>
      <c r="D67" s="83" t="str">
        <f t="shared" si="0"/>
        <v>11.25</v>
      </c>
      <c r="E67" s="144" t="str">
        <f>TEXT(VLOOKUP(A67,Item!$B$2:$BN$200,65,FALSE),"###0.00#")</f>
        <v>11.25</v>
      </c>
      <c r="F67" s="78"/>
      <c r="G67" s="77"/>
      <c r="I67" s="78"/>
      <c r="J67" s="76" t="s">
        <v>684</v>
      </c>
      <c r="K67" s="76" t="s">
        <v>928</v>
      </c>
      <c r="L67" s="8" t="str">
        <f>VLOOKUP(J67,Item!$B$2:$AM$200,38,FALSE)</f>
        <v>000234</v>
      </c>
      <c r="M67" s="83" t="str">
        <f t="shared" si="1"/>
        <v>00.250</v>
      </c>
      <c r="N67" s="144" t="str">
        <f>TEXT(VLOOKUP(J67,Item!$BU$2:$BV$200,2,FALSE),"00.000")</f>
        <v>00.250</v>
      </c>
      <c r="O67" s="80"/>
      <c r="P67" s="80"/>
      <c r="Q67" s="80"/>
      <c r="R67" s="80"/>
      <c r="S67" s="76" t="s">
        <v>684</v>
      </c>
      <c r="T67" s="76" t="s">
        <v>928</v>
      </c>
      <c r="U67" s="8" t="str">
        <f>VLOOKUP(S67,Item!$B$2:$AK$200,35,FALSE)</f>
        <v>000267</v>
      </c>
      <c r="V67" s="83" t="str">
        <f t="shared" si="2"/>
        <v>00.125</v>
      </c>
      <c r="W67" s="144" t="str">
        <f>TEXT(VLOOKUP(S67,Item!$B$2:$AK$200,36,FALSE),"00.000")</f>
        <v>00.125</v>
      </c>
      <c r="X67" s="78"/>
      <c r="AB67" s="76" t="s">
        <v>684</v>
      </c>
      <c r="AC67" s="76" t="s">
        <v>925</v>
      </c>
      <c r="AD67" s="76" t="s">
        <v>577</v>
      </c>
      <c r="AE67" s="83">
        <v>1</v>
      </c>
      <c r="AF67" s="80"/>
    </row>
    <row r="68" spans="1:32" x14ac:dyDescent="0.25">
      <c r="A68" s="76" t="s">
        <v>685</v>
      </c>
      <c r="B68" s="76" t="s">
        <v>928</v>
      </c>
      <c r="C68" s="8" t="str">
        <f>VLOOKUP(A68,Item!$B$2:$AG$200,32,FALSE)</f>
        <v>000220</v>
      </c>
      <c r="D68" s="83" t="str">
        <f t="shared" ref="D68:D131" si="3">E68</f>
        <v>11.25</v>
      </c>
      <c r="E68" s="144" t="str">
        <f>TEXT(VLOOKUP(A68,Item!$B$2:$BN$200,65,FALSE),"###0.00#")</f>
        <v>11.25</v>
      </c>
      <c r="F68" s="78"/>
      <c r="G68" s="77"/>
      <c r="I68" s="78"/>
      <c r="J68" s="76" t="s">
        <v>685</v>
      </c>
      <c r="K68" s="76" t="s">
        <v>928</v>
      </c>
      <c r="L68" s="8" t="str">
        <f>VLOOKUP(J68,Item!$B$2:$AM$200,38,FALSE)</f>
        <v>000238</v>
      </c>
      <c r="M68" s="83" t="str">
        <f t="shared" ref="M68:M131" si="4">N68</f>
        <v>00.250</v>
      </c>
      <c r="N68" s="144" t="str">
        <f>TEXT(VLOOKUP(J68,Item!$BU$2:$BV$200,2,FALSE),"00.000")</f>
        <v>00.250</v>
      </c>
      <c r="O68" s="80"/>
      <c r="P68" s="80"/>
      <c r="Q68" s="80"/>
      <c r="R68" s="80"/>
      <c r="S68" s="76" t="s">
        <v>685</v>
      </c>
      <c r="T68" s="76" t="s">
        <v>928</v>
      </c>
      <c r="U68" s="8" t="str">
        <f>VLOOKUP(S68,Item!$B$2:$AK$200,35,FALSE)</f>
        <v>000267</v>
      </c>
      <c r="V68" s="83" t="str">
        <f t="shared" ref="V68:V131" si="5">W68</f>
        <v>00.125</v>
      </c>
      <c r="W68" s="144" t="str">
        <f>TEXT(VLOOKUP(S68,Item!$B$2:$AK$200,36,FALSE),"00.000")</f>
        <v>00.125</v>
      </c>
      <c r="X68" s="78"/>
      <c r="AB68" s="76" t="s">
        <v>685</v>
      </c>
      <c r="AC68" s="76" t="s">
        <v>925</v>
      </c>
      <c r="AD68" s="76" t="s">
        <v>577</v>
      </c>
      <c r="AE68" s="83">
        <v>1</v>
      </c>
      <c r="AF68" s="80"/>
    </row>
    <row r="69" spans="1:32" x14ac:dyDescent="0.25">
      <c r="A69" s="76" t="s">
        <v>686</v>
      </c>
      <c r="B69" s="76" t="s">
        <v>928</v>
      </c>
      <c r="C69" s="8" t="str">
        <f>VLOOKUP(A69,Item!$B$2:$AG$200,32,FALSE)</f>
        <v>000221</v>
      </c>
      <c r="D69" s="83" t="str">
        <f t="shared" si="3"/>
        <v>11.25</v>
      </c>
      <c r="E69" s="144" t="str">
        <f>TEXT(VLOOKUP(A69,Item!$B$2:$BN$200,65,FALSE),"###0.00#")</f>
        <v>11.25</v>
      </c>
      <c r="F69" s="78"/>
      <c r="G69" s="77"/>
      <c r="I69" s="78"/>
      <c r="J69" s="76" t="s">
        <v>686</v>
      </c>
      <c r="K69" s="76" t="s">
        <v>928</v>
      </c>
      <c r="L69" s="8" t="str">
        <f>VLOOKUP(J69,Item!$B$2:$AM$200,38,FALSE)</f>
        <v>000234</v>
      </c>
      <c r="M69" s="83" t="str">
        <f t="shared" si="4"/>
        <v>00.250</v>
      </c>
      <c r="N69" s="144" t="str">
        <f>TEXT(VLOOKUP(J69,Item!$BU$2:$BV$200,2,FALSE),"00.000")</f>
        <v>00.250</v>
      </c>
      <c r="O69" s="80"/>
      <c r="P69" s="80"/>
      <c r="Q69" s="80"/>
      <c r="R69" s="80"/>
      <c r="S69" s="76" t="s">
        <v>686</v>
      </c>
      <c r="T69" s="76" t="s">
        <v>928</v>
      </c>
      <c r="U69" s="8" t="str">
        <f>VLOOKUP(S69,Item!$B$2:$AK$200,35,FALSE)</f>
        <v>000267</v>
      </c>
      <c r="V69" s="83" t="str">
        <f t="shared" si="5"/>
        <v>00.125</v>
      </c>
      <c r="W69" s="144" t="str">
        <f>TEXT(VLOOKUP(S69,Item!$B$2:$AK$200,36,FALSE),"00.000")</f>
        <v>00.125</v>
      </c>
      <c r="X69" s="78"/>
      <c r="AB69" s="76" t="s">
        <v>686</v>
      </c>
      <c r="AC69" s="76" t="s">
        <v>925</v>
      </c>
      <c r="AD69" s="76" t="s">
        <v>577</v>
      </c>
      <c r="AE69" s="83">
        <v>1</v>
      </c>
      <c r="AF69" s="80"/>
    </row>
    <row r="70" spans="1:32" x14ac:dyDescent="0.25">
      <c r="A70" s="76" t="s">
        <v>687</v>
      </c>
      <c r="B70" s="76" t="s">
        <v>928</v>
      </c>
      <c r="C70" s="8" t="str">
        <f>VLOOKUP(A70,Item!$B$2:$AG$200,32,FALSE)</f>
        <v>000191</v>
      </c>
      <c r="D70" s="83" t="str">
        <f t="shared" si="3"/>
        <v>11.25</v>
      </c>
      <c r="E70" s="144" t="str">
        <f>TEXT(VLOOKUP(A70,Item!$B$2:$BN$200,65,FALSE),"###0.00#")</f>
        <v>11.25</v>
      </c>
      <c r="F70" s="78"/>
      <c r="G70" s="77"/>
      <c r="I70" s="78"/>
      <c r="J70" s="76" t="s">
        <v>687</v>
      </c>
      <c r="K70" s="76" t="s">
        <v>928</v>
      </c>
      <c r="L70" s="8" t="str">
        <f>VLOOKUP(J70,Item!$B$2:$AM$200,38,FALSE)</f>
        <v>000234</v>
      </c>
      <c r="M70" s="83" t="str">
        <f t="shared" si="4"/>
        <v>00.250</v>
      </c>
      <c r="N70" s="144" t="str">
        <f>TEXT(VLOOKUP(J70,Item!$BU$2:$BV$200,2,FALSE),"00.000")</f>
        <v>00.250</v>
      </c>
      <c r="O70" s="80"/>
      <c r="P70" s="80"/>
      <c r="Q70" s="80"/>
      <c r="R70" s="80"/>
      <c r="S70" s="76" t="s">
        <v>687</v>
      </c>
      <c r="T70" s="76" t="s">
        <v>928</v>
      </c>
      <c r="U70" s="8" t="str">
        <f>VLOOKUP(S70,Item!$B$2:$AK$200,35,FALSE)</f>
        <v>000267</v>
      </c>
      <c r="V70" s="83" t="str">
        <f t="shared" si="5"/>
        <v>00.125</v>
      </c>
      <c r="W70" s="144" t="str">
        <f>TEXT(VLOOKUP(S70,Item!$B$2:$AK$200,36,FALSE),"00.000")</f>
        <v>00.125</v>
      </c>
      <c r="X70" s="78"/>
      <c r="AB70" s="76" t="s">
        <v>687</v>
      </c>
      <c r="AC70" s="76" t="s">
        <v>925</v>
      </c>
      <c r="AD70" s="76" t="s">
        <v>577</v>
      </c>
      <c r="AE70" s="83">
        <v>1</v>
      </c>
      <c r="AF70" s="80"/>
    </row>
    <row r="71" spans="1:32" x14ac:dyDescent="0.25">
      <c r="A71" s="76" t="s">
        <v>688</v>
      </c>
      <c r="B71" s="76" t="s">
        <v>928</v>
      </c>
      <c r="C71" s="8" t="str">
        <f>VLOOKUP(A71,Item!$B$2:$AG$200,32,FALSE)</f>
        <v>000211</v>
      </c>
      <c r="D71" s="83" t="str">
        <f t="shared" si="3"/>
        <v>12.333</v>
      </c>
      <c r="E71" s="144" t="str">
        <f>TEXT(VLOOKUP(A71,Item!$B$2:$BN$200,65,FALSE),"###0.00#")</f>
        <v>12.333</v>
      </c>
      <c r="F71" s="78"/>
      <c r="G71" s="77"/>
      <c r="I71" s="78"/>
      <c r="J71" s="76" t="s">
        <v>688</v>
      </c>
      <c r="K71" s="76" t="s">
        <v>928</v>
      </c>
      <c r="L71" s="8" t="str">
        <f>VLOOKUP(J71,Item!$B$2:$AM$200,38,FALSE)</f>
        <v>000231</v>
      </c>
      <c r="M71" s="83" t="str">
        <f t="shared" si="4"/>
        <v>00.333</v>
      </c>
      <c r="N71" s="144" t="str">
        <f>TEXT(VLOOKUP(J71,Item!$BU$2:$BV$200,2,FALSE),"00.000")</f>
        <v>00.333</v>
      </c>
      <c r="O71" s="80"/>
      <c r="P71" s="80"/>
      <c r="Q71" s="80"/>
      <c r="R71" s="80"/>
      <c r="S71" s="76" t="s">
        <v>688</v>
      </c>
      <c r="T71" s="76" t="s">
        <v>928</v>
      </c>
      <c r="U71" s="8" t="str">
        <f>VLOOKUP(S71,Item!$B$2:$AK$200,35,FALSE)</f>
        <v>000258</v>
      </c>
      <c r="V71" s="83" t="str">
        <f t="shared" si="5"/>
        <v>00.250</v>
      </c>
      <c r="W71" s="144" t="str">
        <f>TEXT(VLOOKUP(S71,Item!$B$2:$AK$200,36,FALSE),"00.000")</f>
        <v>00.250</v>
      </c>
      <c r="X71" s="78"/>
      <c r="AB71" s="76" t="s">
        <v>688</v>
      </c>
      <c r="AC71" s="76" t="s">
        <v>925</v>
      </c>
      <c r="AD71" s="76" t="s">
        <v>577</v>
      </c>
      <c r="AE71" s="83">
        <v>1</v>
      </c>
      <c r="AF71" s="80"/>
    </row>
    <row r="72" spans="1:32" x14ac:dyDescent="0.25">
      <c r="A72" s="76" t="s">
        <v>689</v>
      </c>
      <c r="B72" s="76" t="s">
        <v>928</v>
      </c>
      <c r="C72" s="8" t="str">
        <f>VLOOKUP(A72,Item!$B$2:$AG$200,32,FALSE)</f>
        <v>000214</v>
      </c>
      <c r="D72" s="83" t="str">
        <f t="shared" si="3"/>
        <v>12.333</v>
      </c>
      <c r="E72" s="144" t="str">
        <f>TEXT(VLOOKUP(A72,Item!$B$2:$BN$200,65,FALSE),"###0.00#")</f>
        <v>12.333</v>
      </c>
      <c r="F72" s="78"/>
      <c r="G72" s="77"/>
      <c r="I72" s="78"/>
      <c r="J72" s="76" t="s">
        <v>689</v>
      </c>
      <c r="K72" s="76" t="s">
        <v>928</v>
      </c>
      <c r="L72" s="8" t="str">
        <f>VLOOKUP(J72,Item!$B$2:$AM$200,38,FALSE)</f>
        <v>000231</v>
      </c>
      <c r="M72" s="83" t="str">
        <f t="shared" si="4"/>
        <v>00.333</v>
      </c>
      <c r="N72" s="144" t="str">
        <f>TEXT(VLOOKUP(J72,Item!$BU$2:$BV$200,2,FALSE),"00.000")</f>
        <v>00.333</v>
      </c>
      <c r="O72" s="80"/>
      <c r="P72" s="80"/>
      <c r="Q72" s="80"/>
      <c r="R72" s="80"/>
      <c r="S72" s="76" t="s">
        <v>689</v>
      </c>
      <c r="T72" s="76" t="s">
        <v>928</v>
      </c>
      <c r="U72" s="8" t="str">
        <f>VLOOKUP(S72,Item!$B$2:$AK$200,35,FALSE)</f>
        <v>000258</v>
      </c>
      <c r="V72" s="83" t="str">
        <f t="shared" si="5"/>
        <v>00.250</v>
      </c>
      <c r="W72" s="144" t="str">
        <f>TEXT(VLOOKUP(S72,Item!$B$2:$AK$200,36,FALSE),"00.000")</f>
        <v>00.250</v>
      </c>
      <c r="X72" s="78"/>
      <c r="AB72" s="76" t="s">
        <v>689</v>
      </c>
      <c r="AC72" s="76" t="s">
        <v>925</v>
      </c>
      <c r="AD72" s="76" t="s">
        <v>577</v>
      </c>
      <c r="AE72" s="83">
        <v>1</v>
      </c>
      <c r="AF72" s="80"/>
    </row>
    <row r="73" spans="1:32" x14ac:dyDescent="0.25">
      <c r="A73" s="76" t="s">
        <v>690</v>
      </c>
      <c r="B73" s="76" t="s">
        <v>928</v>
      </c>
      <c r="C73" s="8" t="str">
        <f>VLOOKUP(A73,Item!$B$2:$AG$200,32,FALSE)</f>
        <v>000211</v>
      </c>
      <c r="D73" s="83" t="str">
        <f t="shared" si="3"/>
        <v>16.00</v>
      </c>
      <c r="E73" s="144" t="str">
        <f>TEXT(VLOOKUP(A73,Item!$B$2:$BN$200,65,FALSE),"###0.00#")</f>
        <v>16.00</v>
      </c>
      <c r="F73" s="78"/>
      <c r="G73" s="77"/>
      <c r="I73" s="78"/>
      <c r="J73" s="76" t="s">
        <v>690</v>
      </c>
      <c r="K73" s="76" t="s">
        <v>928</v>
      </c>
      <c r="L73" s="8" t="str">
        <f>VLOOKUP(J73,Item!$B$2:$AM$200,38,FALSE)</f>
        <v>000231</v>
      </c>
      <c r="M73" s="83" t="str">
        <f t="shared" si="4"/>
        <v>00.333</v>
      </c>
      <c r="N73" s="144" t="str">
        <f>TEXT(VLOOKUP(J73,Item!$BU$2:$BV$200,2,FALSE),"00.000")</f>
        <v>00.333</v>
      </c>
      <c r="O73" s="80"/>
      <c r="P73" s="80"/>
      <c r="Q73" s="80"/>
      <c r="R73" s="80"/>
      <c r="S73" s="76" t="s">
        <v>690</v>
      </c>
      <c r="T73" s="76" t="s">
        <v>928</v>
      </c>
      <c r="U73" s="8" t="str">
        <f>VLOOKUP(S73,Item!$B$2:$AK$200,35,FALSE)</f>
        <v>000259</v>
      </c>
      <c r="V73" s="83" t="str">
        <f t="shared" si="5"/>
        <v>00.250</v>
      </c>
      <c r="W73" s="144" t="str">
        <f>TEXT(VLOOKUP(S73,Item!$B$2:$AK$200,36,FALSE),"00.000")</f>
        <v>00.250</v>
      </c>
      <c r="X73" s="78"/>
      <c r="AB73" s="76" t="s">
        <v>690</v>
      </c>
      <c r="AC73" s="76" t="s">
        <v>925</v>
      </c>
      <c r="AD73" s="76" t="s">
        <v>577</v>
      </c>
      <c r="AE73" s="83">
        <v>1</v>
      </c>
      <c r="AF73" s="80"/>
    </row>
    <row r="74" spans="1:32" x14ac:dyDescent="0.25">
      <c r="A74" s="76" t="s">
        <v>691</v>
      </c>
      <c r="B74" s="76" t="s">
        <v>928</v>
      </c>
      <c r="C74" s="8" t="str">
        <f>VLOOKUP(A74,Item!$B$2:$AG$200,32,FALSE)</f>
        <v>000214</v>
      </c>
      <c r="D74" s="83" t="str">
        <f t="shared" si="3"/>
        <v>16.00</v>
      </c>
      <c r="E74" s="144" t="str">
        <f>TEXT(VLOOKUP(A74,Item!$B$2:$BN$200,65,FALSE),"###0.00#")</f>
        <v>16.00</v>
      </c>
      <c r="F74" s="78"/>
      <c r="G74" s="77"/>
      <c r="I74" s="78"/>
      <c r="J74" s="76" t="s">
        <v>691</v>
      </c>
      <c r="K74" s="76" t="s">
        <v>928</v>
      </c>
      <c r="L74" s="8" t="str">
        <f>VLOOKUP(J74,Item!$B$2:$AM$200,38,FALSE)</f>
        <v>000231</v>
      </c>
      <c r="M74" s="83" t="str">
        <f t="shared" si="4"/>
        <v>00.333</v>
      </c>
      <c r="N74" s="144" t="str">
        <f>TEXT(VLOOKUP(J74,Item!$BU$2:$BV$200,2,FALSE),"00.000")</f>
        <v>00.333</v>
      </c>
      <c r="O74" s="80"/>
      <c r="P74" s="80"/>
      <c r="Q74" s="80"/>
      <c r="R74" s="80"/>
      <c r="S74" s="76" t="s">
        <v>691</v>
      </c>
      <c r="T74" s="76" t="s">
        <v>928</v>
      </c>
      <c r="U74" s="8" t="str">
        <f>VLOOKUP(S74,Item!$B$2:$AK$200,35,FALSE)</f>
        <v>000259</v>
      </c>
      <c r="V74" s="83" t="str">
        <f t="shared" si="5"/>
        <v>00.250</v>
      </c>
      <c r="W74" s="144" t="str">
        <f>TEXT(VLOOKUP(S74,Item!$B$2:$AK$200,36,FALSE),"00.000")</f>
        <v>00.250</v>
      </c>
      <c r="X74" s="78"/>
      <c r="AB74" s="76" t="s">
        <v>691</v>
      </c>
      <c r="AC74" s="76" t="s">
        <v>925</v>
      </c>
      <c r="AD74" s="76" t="s">
        <v>577</v>
      </c>
      <c r="AE74" s="83">
        <v>1</v>
      </c>
      <c r="AF74" s="80"/>
    </row>
    <row r="75" spans="1:32" x14ac:dyDescent="0.25">
      <c r="A75" s="76" t="s">
        <v>692</v>
      </c>
      <c r="B75" s="76" t="s">
        <v>928</v>
      </c>
      <c r="C75" s="8" t="str">
        <f>VLOOKUP(A75,Item!$B$2:$AG$200,32,FALSE)</f>
        <v>000211</v>
      </c>
      <c r="D75" s="83" t="str">
        <f t="shared" si="3"/>
        <v>21.667</v>
      </c>
      <c r="E75" s="144" t="str">
        <f>TEXT(VLOOKUP(A75,Item!$B$2:$BN$200,65,FALSE),"###0.00#")</f>
        <v>21.667</v>
      </c>
      <c r="F75" s="78"/>
      <c r="G75" s="77"/>
      <c r="I75" s="78"/>
      <c r="J75" s="76" t="s">
        <v>692</v>
      </c>
      <c r="K75" s="76" t="s">
        <v>928</v>
      </c>
      <c r="L75" s="8" t="str">
        <f>VLOOKUP(J75,Item!$B$2:$AM$200,38,FALSE)</f>
        <v>000231</v>
      </c>
      <c r="M75" s="83" t="str">
        <f t="shared" si="4"/>
        <v>00.333</v>
      </c>
      <c r="N75" s="144" t="str">
        <f>TEXT(VLOOKUP(J75,Item!$BU$2:$BV$200,2,FALSE),"00.000")</f>
        <v>00.333</v>
      </c>
      <c r="O75" s="80"/>
      <c r="P75" s="80"/>
      <c r="Q75" s="80"/>
      <c r="R75" s="80"/>
      <c r="S75" s="76" t="s">
        <v>692</v>
      </c>
      <c r="T75" s="76" t="s">
        <v>928</v>
      </c>
      <c r="U75" s="8" t="str">
        <f>VLOOKUP(S75,Item!$B$2:$AK$200,35,FALSE)</f>
        <v>000260</v>
      </c>
      <c r="V75" s="83" t="str">
        <f t="shared" si="5"/>
        <v>00.250</v>
      </c>
      <c r="W75" s="144" t="str">
        <f>TEXT(VLOOKUP(S75,Item!$B$2:$AK$200,36,FALSE),"00.000")</f>
        <v>00.250</v>
      </c>
      <c r="X75" s="78"/>
      <c r="AB75" s="76" t="s">
        <v>692</v>
      </c>
      <c r="AC75" s="76" t="s">
        <v>925</v>
      </c>
      <c r="AD75" s="76" t="s">
        <v>577</v>
      </c>
      <c r="AE75" s="83">
        <v>1</v>
      </c>
      <c r="AF75" s="80"/>
    </row>
    <row r="76" spans="1:32" x14ac:dyDescent="0.25">
      <c r="A76" s="76" t="s">
        <v>693</v>
      </c>
      <c r="B76" s="76" t="s">
        <v>928</v>
      </c>
      <c r="C76" s="8" t="str">
        <f>VLOOKUP(A76,Item!$B$2:$AG$200,32,FALSE)</f>
        <v>000214</v>
      </c>
      <c r="D76" s="83" t="str">
        <f t="shared" si="3"/>
        <v>21.667</v>
      </c>
      <c r="E76" s="144" t="str">
        <f>TEXT(VLOOKUP(A76,Item!$B$2:$BN$200,65,FALSE),"###0.00#")</f>
        <v>21.667</v>
      </c>
      <c r="F76" s="78"/>
      <c r="G76" s="77"/>
      <c r="I76" s="78"/>
      <c r="J76" s="76" t="s">
        <v>693</v>
      </c>
      <c r="K76" s="76" t="s">
        <v>928</v>
      </c>
      <c r="L76" s="8" t="str">
        <f>VLOOKUP(J76,Item!$B$2:$AM$200,38,FALSE)</f>
        <v>000231</v>
      </c>
      <c r="M76" s="83" t="str">
        <f t="shared" si="4"/>
        <v>00.333</v>
      </c>
      <c r="N76" s="144" t="str">
        <f>TEXT(VLOOKUP(J76,Item!$BU$2:$BV$200,2,FALSE),"00.000")</f>
        <v>00.333</v>
      </c>
      <c r="O76" s="80"/>
      <c r="P76" s="80"/>
      <c r="Q76" s="80"/>
      <c r="R76" s="80"/>
      <c r="S76" s="76" t="s">
        <v>693</v>
      </c>
      <c r="T76" s="76" t="s">
        <v>928</v>
      </c>
      <c r="U76" s="8" t="str">
        <f>VLOOKUP(S76,Item!$B$2:$AK$200,35,FALSE)</f>
        <v>000260</v>
      </c>
      <c r="V76" s="83" t="str">
        <f t="shared" si="5"/>
        <v>00.250</v>
      </c>
      <c r="W76" s="144" t="str">
        <f>TEXT(VLOOKUP(S76,Item!$B$2:$AK$200,36,FALSE),"00.000")</f>
        <v>00.250</v>
      </c>
      <c r="X76" s="78"/>
      <c r="AB76" s="76" t="s">
        <v>693</v>
      </c>
      <c r="AC76" s="76" t="s">
        <v>925</v>
      </c>
      <c r="AD76" s="76" t="s">
        <v>577</v>
      </c>
      <c r="AE76" s="83">
        <v>1</v>
      </c>
      <c r="AF76" s="80"/>
    </row>
    <row r="77" spans="1:32" x14ac:dyDescent="0.25">
      <c r="A77" s="76" t="s">
        <v>694</v>
      </c>
      <c r="B77" s="76" t="s">
        <v>928</v>
      </c>
      <c r="C77" s="8" t="str">
        <f>VLOOKUP(A77,Item!$B$2:$AG$200,32,FALSE)</f>
        <v>000211</v>
      </c>
      <c r="D77" s="83" t="str">
        <f t="shared" si="3"/>
        <v>27.667</v>
      </c>
      <c r="E77" s="144" t="str">
        <f>TEXT(VLOOKUP(A77,Item!$B$2:$BN$200,65,FALSE),"###0.00#")</f>
        <v>27.667</v>
      </c>
      <c r="F77" s="78"/>
      <c r="G77" s="77"/>
      <c r="I77" s="78"/>
      <c r="J77" s="76" t="s">
        <v>694</v>
      </c>
      <c r="K77" s="76" t="s">
        <v>928</v>
      </c>
      <c r="L77" s="8" t="str">
        <f>VLOOKUP(J77,Item!$B$2:$AM$200,38,FALSE)</f>
        <v>000231</v>
      </c>
      <c r="M77" s="83" t="str">
        <f t="shared" si="4"/>
        <v>00.333</v>
      </c>
      <c r="N77" s="144" t="str">
        <f>TEXT(VLOOKUP(J77,Item!$BU$2:$BV$200,2,FALSE),"00.000")</f>
        <v>00.333</v>
      </c>
      <c r="O77" s="80"/>
      <c r="P77" s="80"/>
      <c r="Q77" s="80"/>
      <c r="R77" s="80"/>
      <c r="S77" s="76" t="s">
        <v>694</v>
      </c>
      <c r="T77" s="76" t="s">
        <v>928</v>
      </c>
      <c r="U77" s="8" t="str">
        <f>VLOOKUP(S77,Item!$B$2:$AK$200,35,FALSE)</f>
        <v>000261</v>
      </c>
      <c r="V77" s="83" t="str">
        <f t="shared" si="5"/>
        <v>00.250</v>
      </c>
      <c r="W77" s="144" t="str">
        <f>TEXT(VLOOKUP(S77,Item!$B$2:$AK$200,36,FALSE),"00.000")</f>
        <v>00.250</v>
      </c>
      <c r="X77" s="78"/>
      <c r="AB77" s="76" t="s">
        <v>694</v>
      </c>
      <c r="AC77" s="76" t="s">
        <v>925</v>
      </c>
      <c r="AD77" s="76" t="s">
        <v>577</v>
      </c>
      <c r="AE77" s="83">
        <v>1</v>
      </c>
      <c r="AF77" s="80"/>
    </row>
    <row r="78" spans="1:32" x14ac:dyDescent="0.25">
      <c r="A78" s="76" t="s">
        <v>695</v>
      </c>
      <c r="B78" s="76" t="s">
        <v>928</v>
      </c>
      <c r="C78" s="8" t="str">
        <f>VLOOKUP(A78,Item!$B$2:$AG$200,32,FALSE)</f>
        <v>000214</v>
      </c>
      <c r="D78" s="83" t="str">
        <f t="shared" si="3"/>
        <v>27.667</v>
      </c>
      <c r="E78" s="144" t="str">
        <f>TEXT(VLOOKUP(A78,Item!$B$2:$BN$200,65,FALSE),"###0.00#")</f>
        <v>27.667</v>
      </c>
      <c r="F78" s="78"/>
      <c r="G78" s="77"/>
      <c r="I78" s="78"/>
      <c r="J78" s="76" t="s">
        <v>695</v>
      </c>
      <c r="K78" s="76" t="s">
        <v>928</v>
      </c>
      <c r="L78" s="8" t="str">
        <f>VLOOKUP(J78,Item!$B$2:$AM$200,38,FALSE)</f>
        <v>000231</v>
      </c>
      <c r="M78" s="83" t="str">
        <f t="shared" si="4"/>
        <v>00.333</v>
      </c>
      <c r="N78" s="144" t="str">
        <f>TEXT(VLOOKUP(J78,Item!$BU$2:$BV$200,2,FALSE),"00.000")</f>
        <v>00.333</v>
      </c>
      <c r="O78" s="80"/>
      <c r="P78" s="80"/>
      <c r="Q78" s="80"/>
      <c r="R78" s="80"/>
      <c r="S78" s="76" t="s">
        <v>695</v>
      </c>
      <c r="T78" s="76" t="s">
        <v>928</v>
      </c>
      <c r="U78" s="8" t="str">
        <f>VLOOKUP(S78,Item!$B$2:$AK$200,35,FALSE)</f>
        <v>000261</v>
      </c>
      <c r="V78" s="83" t="str">
        <f t="shared" si="5"/>
        <v>00.250</v>
      </c>
      <c r="W78" s="144" t="str">
        <f>TEXT(VLOOKUP(S78,Item!$B$2:$AK$200,36,FALSE),"00.000")</f>
        <v>00.250</v>
      </c>
      <c r="X78" s="78"/>
      <c r="AB78" s="76" t="s">
        <v>695</v>
      </c>
      <c r="AC78" s="76" t="s">
        <v>925</v>
      </c>
      <c r="AD78" s="76" t="s">
        <v>577</v>
      </c>
      <c r="AE78" s="83">
        <v>1</v>
      </c>
      <c r="AF78" s="80"/>
    </row>
    <row r="79" spans="1:32" x14ac:dyDescent="0.25">
      <c r="A79" s="76" t="s">
        <v>696</v>
      </c>
      <c r="B79" s="76" t="s">
        <v>928</v>
      </c>
      <c r="C79" s="8" t="str">
        <f>VLOOKUP(A79,Item!$B$2:$AG$200,32,FALSE)</f>
        <v>000212</v>
      </c>
      <c r="D79" s="83" t="str">
        <f t="shared" si="3"/>
        <v>2.00</v>
      </c>
      <c r="E79" s="144" t="str">
        <f>TEXT(VLOOKUP(A79,Item!$B$2:$BN$200,65,FALSE),"###0.00#")</f>
        <v>2.00</v>
      </c>
      <c r="F79" s="78"/>
      <c r="G79" s="77"/>
      <c r="I79" s="78"/>
      <c r="J79" s="76" t="s">
        <v>696</v>
      </c>
      <c r="K79" s="76" t="s">
        <v>928</v>
      </c>
      <c r="L79" s="8" t="str">
        <f>VLOOKUP(J79,Item!$B$2:$AM$200,38,FALSE)</f>
        <v/>
      </c>
      <c r="M79" s="83" t="str">
        <f t="shared" si="4"/>
        <v>00.000</v>
      </c>
      <c r="N79" s="144" t="str">
        <f>TEXT(VLOOKUP(J79,Item!$BU$2:$BV$200,2,FALSE),"00.000")</f>
        <v>00.000</v>
      </c>
      <c r="O79" s="80"/>
      <c r="P79" s="80"/>
      <c r="Q79" s="80"/>
      <c r="R79" s="80"/>
      <c r="S79" s="76" t="s">
        <v>696</v>
      </c>
      <c r="T79" s="76" t="s">
        <v>928</v>
      </c>
      <c r="U79" s="8" t="str">
        <f>VLOOKUP(S79,Item!$B$2:$AK$200,35,FALSE)</f>
        <v>000270</v>
      </c>
      <c r="V79" s="83" t="str">
        <f t="shared" si="5"/>
        <v>00.250</v>
      </c>
      <c r="W79" s="144" t="str">
        <f>TEXT(VLOOKUP(S79,Item!$B$2:$AK$200,36,FALSE),"00.000")</f>
        <v>00.250</v>
      </c>
      <c r="X79" s="78"/>
      <c r="AB79" s="76" t="s">
        <v>696</v>
      </c>
      <c r="AC79" s="76" t="s">
        <v>925</v>
      </c>
      <c r="AD79" s="76" t="s">
        <v>577</v>
      </c>
      <c r="AE79" s="83">
        <v>1</v>
      </c>
      <c r="AF79" s="80"/>
    </row>
    <row r="80" spans="1:32" x14ac:dyDescent="0.25">
      <c r="A80" s="76" t="s">
        <v>697</v>
      </c>
      <c r="B80" s="76" t="s">
        <v>928</v>
      </c>
      <c r="C80" s="8" t="str">
        <f>VLOOKUP(A80,Item!$B$2:$AG$200,32,FALSE)</f>
        <v>000214</v>
      </c>
      <c r="D80" s="83" t="str">
        <f t="shared" si="3"/>
        <v>3.00</v>
      </c>
      <c r="E80" s="144" t="str">
        <f>TEXT(VLOOKUP(A80,Item!$B$2:$BN$200,65,FALSE),"###0.00#")</f>
        <v>3.00</v>
      </c>
      <c r="F80" s="78"/>
      <c r="G80" s="77"/>
      <c r="I80" s="78"/>
      <c r="J80" s="76" t="s">
        <v>697</v>
      </c>
      <c r="K80" s="76" t="s">
        <v>928</v>
      </c>
      <c r="L80" s="8" t="str">
        <f>VLOOKUP(J80,Item!$B$2:$AM$200,38,FALSE)</f>
        <v/>
      </c>
      <c r="M80" s="83" t="str">
        <f t="shared" si="4"/>
        <v>00.000</v>
      </c>
      <c r="N80" s="144" t="str">
        <f>TEXT(VLOOKUP(J80,Item!$BU$2:$BV$200,2,FALSE),"00.000")</f>
        <v>00.000</v>
      </c>
      <c r="O80" s="80"/>
      <c r="P80" s="80"/>
      <c r="Q80" s="80"/>
      <c r="R80" s="80"/>
      <c r="S80" s="76" t="s">
        <v>697</v>
      </c>
      <c r="T80" s="76" t="s">
        <v>928</v>
      </c>
      <c r="U80" s="8" t="str">
        <f>VLOOKUP(S80,Item!$B$2:$AK$200,35,FALSE)</f>
        <v>000269</v>
      </c>
      <c r="V80" s="83" t="str">
        <f t="shared" si="5"/>
        <v>00.250</v>
      </c>
      <c r="W80" s="144" t="str">
        <f>TEXT(VLOOKUP(S80,Item!$B$2:$AK$200,36,FALSE),"00.000")</f>
        <v>00.250</v>
      </c>
      <c r="X80" s="78"/>
      <c r="AB80" s="76" t="s">
        <v>697</v>
      </c>
      <c r="AC80" s="76" t="s">
        <v>925</v>
      </c>
      <c r="AD80" s="76" t="s">
        <v>577</v>
      </c>
      <c r="AE80" s="83">
        <v>1</v>
      </c>
      <c r="AF80" s="80"/>
    </row>
    <row r="81" spans="1:32" x14ac:dyDescent="0.25">
      <c r="A81" s="76" t="s">
        <v>698</v>
      </c>
      <c r="B81" s="76" t="s">
        <v>928</v>
      </c>
      <c r="C81" s="8" t="str">
        <f>VLOOKUP(A81,Item!$B$2:$AG$200,32,FALSE)</f>
        <v>000214</v>
      </c>
      <c r="D81" s="83" t="str">
        <f t="shared" si="3"/>
        <v>5.50</v>
      </c>
      <c r="E81" s="144" t="str">
        <f>TEXT(VLOOKUP(A81,Item!$B$2:$BN$200,65,FALSE),"###0.00#")</f>
        <v>5.50</v>
      </c>
      <c r="F81" s="78"/>
      <c r="G81" s="77"/>
      <c r="I81" s="78"/>
      <c r="J81" s="76" t="s">
        <v>698</v>
      </c>
      <c r="K81" s="76" t="s">
        <v>928</v>
      </c>
      <c r="L81" s="8" t="str">
        <f>VLOOKUP(J81,Item!$B$2:$AM$200,38,FALSE)</f>
        <v/>
      </c>
      <c r="M81" s="83" t="str">
        <f t="shared" si="4"/>
        <v>00.000</v>
      </c>
      <c r="N81" s="144" t="str">
        <f>TEXT(VLOOKUP(J81,Item!$BU$2:$BV$200,2,FALSE),"00.000")</f>
        <v>00.000</v>
      </c>
      <c r="O81" s="80"/>
      <c r="P81" s="80"/>
      <c r="Q81" s="80"/>
      <c r="R81" s="80"/>
      <c r="S81" s="76" t="s">
        <v>698</v>
      </c>
      <c r="T81" s="76" t="s">
        <v>928</v>
      </c>
      <c r="U81" s="8" t="str">
        <f>VLOOKUP(S81,Item!$B$2:$AK$200,35,FALSE)</f>
        <v>000269</v>
      </c>
      <c r="V81" s="83" t="str">
        <f t="shared" si="5"/>
        <v>00.250</v>
      </c>
      <c r="W81" s="144" t="str">
        <f>TEXT(VLOOKUP(S81,Item!$B$2:$AK$200,36,FALSE),"00.000")</f>
        <v>00.250</v>
      </c>
      <c r="X81" s="78"/>
      <c r="AB81" s="76" t="s">
        <v>698</v>
      </c>
      <c r="AC81" s="76" t="s">
        <v>925</v>
      </c>
      <c r="AD81" s="76" t="s">
        <v>577</v>
      </c>
      <c r="AE81" s="83">
        <v>1</v>
      </c>
      <c r="AF81" s="80"/>
    </row>
    <row r="82" spans="1:32" x14ac:dyDescent="0.25">
      <c r="A82" s="76" t="s">
        <v>699</v>
      </c>
      <c r="B82" s="76" t="s">
        <v>928</v>
      </c>
      <c r="C82" s="8" t="str">
        <f>VLOOKUP(A82,Item!$B$2:$AG$200,32,FALSE)</f>
        <v>000196</v>
      </c>
      <c r="D82" s="83" t="str">
        <f t="shared" si="3"/>
        <v>1.50</v>
      </c>
      <c r="E82" s="144" t="str">
        <f>TEXT(VLOOKUP(A82,Item!$B$2:$BN$200,65,FALSE),"###0.00#")</f>
        <v>1.50</v>
      </c>
      <c r="F82" s="78"/>
      <c r="G82" s="77"/>
      <c r="I82" s="78"/>
      <c r="J82" s="76" t="s">
        <v>699</v>
      </c>
      <c r="K82" s="76" t="s">
        <v>928</v>
      </c>
      <c r="L82" s="8" t="str">
        <f>VLOOKUP(J82,Item!$B$2:$AM$200,38,FALSE)</f>
        <v>000230</v>
      </c>
      <c r="M82" s="83" t="str">
        <f t="shared" si="4"/>
        <v>00.500</v>
      </c>
      <c r="N82" s="144" t="str">
        <f>TEXT(VLOOKUP(J82,Item!$BU$2:$BV$200,2,FALSE),"00.000")</f>
        <v>00.500</v>
      </c>
      <c r="O82" s="80"/>
      <c r="P82" s="80"/>
      <c r="Q82" s="80"/>
      <c r="R82" s="80"/>
      <c r="S82" s="76" t="s">
        <v>699</v>
      </c>
      <c r="T82" s="76" t="s">
        <v>928</v>
      </c>
      <c r="U82" s="8" t="str">
        <f>VLOOKUP(S82,Item!$B$2:$AK$200,35,FALSE)</f>
        <v>000283</v>
      </c>
      <c r="V82" s="83" t="str">
        <f t="shared" si="5"/>
        <v>00.250</v>
      </c>
      <c r="W82" s="144" t="str">
        <f>TEXT(VLOOKUP(S82,Item!$B$2:$AK$200,36,FALSE),"00.000")</f>
        <v>00.250</v>
      </c>
      <c r="X82" s="78"/>
      <c r="AB82" s="76" t="s">
        <v>699</v>
      </c>
      <c r="AC82" s="76" t="s">
        <v>925</v>
      </c>
      <c r="AD82" s="76" t="s">
        <v>577</v>
      </c>
      <c r="AE82" s="83">
        <v>1</v>
      </c>
      <c r="AF82" s="80"/>
    </row>
    <row r="83" spans="1:32" x14ac:dyDescent="0.25">
      <c r="A83" s="76" t="s">
        <v>700</v>
      </c>
      <c r="B83" s="76" t="s">
        <v>928</v>
      </c>
      <c r="C83" s="8" t="str">
        <f>VLOOKUP(A83,Item!$B$2:$AG$200,32,FALSE)</f>
        <v>000196</v>
      </c>
      <c r="D83" s="83" t="str">
        <f t="shared" si="3"/>
        <v>5.00</v>
      </c>
      <c r="E83" s="144" t="str">
        <f>TEXT(VLOOKUP(A83,Item!$B$2:$BN$200,65,FALSE),"###0.00#")</f>
        <v>5.00</v>
      </c>
      <c r="F83" s="78"/>
      <c r="G83" s="77"/>
      <c r="I83" s="78"/>
      <c r="J83" s="76" t="s">
        <v>700</v>
      </c>
      <c r="K83" s="76" t="s">
        <v>928</v>
      </c>
      <c r="L83" s="8" t="str">
        <f>VLOOKUP(J83,Item!$B$2:$AM$200,38,FALSE)</f>
        <v>000230</v>
      </c>
      <c r="M83" s="83" t="str">
        <f t="shared" si="4"/>
        <v>00.500</v>
      </c>
      <c r="N83" s="144" t="str">
        <f>TEXT(VLOOKUP(J83,Item!$BU$2:$BV$200,2,FALSE),"00.000")</f>
        <v>00.500</v>
      </c>
      <c r="O83" s="80"/>
      <c r="P83" s="80"/>
      <c r="Q83" s="80"/>
      <c r="R83" s="80"/>
      <c r="S83" s="76" t="s">
        <v>700</v>
      </c>
      <c r="T83" s="76" t="s">
        <v>928</v>
      </c>
      <c r="U83" s="8" t="str">
        <f>VLOOKUP(S83,Item!$B$2:$AK$200,35,FALSE)</f>
        <v>000283</v>
      </c>
      <c r="V83" s="83" t="str">
        <f t="shared" si="5"/>
        <v>00.250</v>
      </c>
      <c r="W83" s="144" t="str">
        <f>TEXT(VLOOKUP(S83,Item!$B$2:$AK$200,36,FALSE),"00.000")</f>
        <v>00.250</v>
      </c>
      <c r="X83" s="78"/>
      <c r="AB83" s="76" t="s">
        <v>700</v>
      </c>
      <c r="AC83" s="76" t="s">
        <v>925</v>
      </c>
      <c r="AD83" s="76" t="s">
        <v>577</v>
      </c>
      <c r="AE83" s="83">
        <v>1</v>
      </c>
      <c r="AF83" s="80"/>
    </row>
    <row r="84" spans="1:32" x14ac:dyDescent="0.25">
      <c r="A84" s="76" t="s">
        <v>701</v>
      </c>
      <c r="B84" s="76" t="s">
        <v>928</v>
      </c>
      <c r="C84" s="8" t="str">
        <f>VLOOKUP(A84,Item!$B$2:$AG$200,32,FALSE)</f>
        <v>000222</v>
      </c>
      <c r="D84" s="83" t="str">
        <f t="shared" si="3"/>
        <v>8.00</v>
      </c>
      <c r="E84" s="144" t="str">
        <f>TEXT(VLOOKUP(A84,Item!$B$2:$BN$200,65,FALSE),"###0.00#")</f>
        <v>8.00</v>
      </c>
      <c r="F84" s="78"/>
      <c r="G84" s="77"/>
      <c r="I84" s="78"/>
      <c r="J84" s="76" t="s">
        <v>701</v>
      </c>
      <c r="K84" s="76" t="s">
        <v>928</v>
      </c>
      <c r="L84" s="8" t="str">
        <f>VLOOKUP(J84,Item!$B$2:$AM$200,38,FALSE)</f>
        <v>000229</v>
      </c>
      <c r="M84" s="83" t="str">
        <f t="shared" si="4"/>
        <v>00.500</v>
      </c>
      <c r="N84" s="144" t="str">
        <f>TEXT(VLOOKUP(J84,Item!$BU$2:$BV$200,2,FALSE),"00.000")</f>
        <v>00.500</v>
      </c>
      <c r="O84" s="80"/>
      <c r="P84" s="80"/>
      <c r="Q84" s="80"/>
      <c r="R84" s="80"/>
      <c r="S84" s="76" t="s">
        <v>701</v>
      </c>
      <c r="T84" s="76" t="s">
        <v>928</v>
      </c>
      <c r="U84" s="8" t="str">
        <f>VLOOKUP(S84,Item!$B$2:$AK$200,35,FALSE)</f>
        <v>000273</v>
      </c>
      <c r="V84" s="83" t="str">
        <f t="shared" si="5"/>
        <v>00.500</v>
      </c>
      <c r="W84" s="144" t="str">
        <f>TEXT(VLOOKUP(S84,Item!$B$2:$AK$200,36,FALSE),"00.000")</f>
        <v>00.500</v>
      </c>
      <c r="X84" s="78"/>
      <c r="AB84" s="76" t="s">
        <v>701</v>
      </c>
      <c r="AC84" s="76" t="s">
        <v>925</v>
      </c>
      <c r="AD84" s="76" t="s">
        <v>577</v>
      </c>
      <c r="AE84" s="83">
        <v>1</v>
      </c>
      <c r="AF84" s="80"/>
    </row>
    <row r="85" spans="1:32" x14ac:dyDescent="0.25">
      <c r="A85" s="76" t="s">
        <v>702</v>
      </c>
      <c r="B85" s="76" t="s">
        <v>928</v>
      </c>
      <c r="C85" s="8" t="str">
        <f>VLOOKUP(A85,Item!$B$2:$AG$200,32,FALSE)</f>
        <v>000200</v>
      </c>
      <c r="D85" s="83" t="str">
        <f t="shared" si="3"/>
        <v>8.00</v>
      </c>
      <c r="E85" s="144" t="str">
        <f>TEXT(VLOOKUP(A85,Item!$B$2:$BN$200,65,FALSE),"###0.00#")</f>
        <v>8.00</v>
      </c>
      <c r="F85" s="78"/>
      <c r="G85" s="77"/>
      <c r="I85" s="78"/>
      <c r="J85" s="76" t="s">
        <v>702</v>
      </c>
      <c r="K85" s="76" t="s">
        <v>928</v>
      </c>
      <c r="L85" s="8" t="str">
        <f>VLOOKUP(J85,Item!$B$2:$AM$200,38,FALSE)</f>
        <v>000229</v>
      </c>
      <c r="M85" s="83" t="str">
        <f t="shared" si="4"/>
        <v>00.500</v>
      </c>
      <c r="N85" s="144" t="str">
        <f>TEXT(VLOOKUP(J85,Item!$BU$2:$BV$200,2,FALSE),"00.000")</f>
        <v>00.500</v>
      </c>
      <c r="O85" s="80"/>
      <c r="P85" s="80"/>
      <c r="Q85" s="80"/>
      <c r="R85" s="80"/>
      <c r="S85" s="76" t="s">
        <v>702</v>
      </c>
      <c r="T85" s="76" t="s">
        <v>928</v>
      </c>
      <c r="U85" s="8" t="str">
        <f>VLOOKUP(S85,Item!$B$2:$AK$200,35,FALSE)</f>
        <v>000273</v>
      </c>
      <c r="V85" s="83" t="str">
        <f t="shared" si="5"/>
        <v>00.500</v>
      </c>
      <c r="W85" s="144" t="str">
        <f>TEXT(VLOOKUP(S85,Item!$B$2:$AK$200,36,FALSE),"00.000")</f>
        <v>00.500</v>
      </c>
      <c r="X85" s="78"/>
      <c r="AB85" s="76" t="s">
        <v>702</v>
      </c>
      <c r="AC85" s="76" t="s">
        <v>925</v>
      </c>
      <c r="AD85" s="76" t="s">
        <v>577</v>
      </c>
      <c r="AE85" s="83">
        <v>1</v>
      </c>
      <c r="AF85" s="80"/>
    </row>
    <row r="86" spans="1:32" x14ac:dyDescent="0.25">
      <c r="A86" s="76" t="s">
        <v>703</v>
      </c>
      <c r="B86" s="76" t="s">
        <v>928</v>
      </c>
      <c r="C86" s="8" t="str">
        <f>VLOOKUP(A86,Item!$B$2:$AG$200,32,FALSE)</f>
        <v>000222</v>
      </c>
      <c r="D86" s="83" t="str">
        <f t="shared" si="3"/>
        <v>12.00</v>
      </c>
      <c r="E86" s="144" t="str">
        <f>TEXT(VLOOKUP(A86,Item!$B$2:$BN$200,65,FALSE),"###0.00#")</f>
        <v>12.00</v>
      </c>
      <c r="F86" s="78"/>
      <c r="G86" s="77"/>
      <c r="I86" s="78"/>
      <c r="J86" s="76" t="s">
        <v>703</v>
      </c>
      <c r="K86" s="76" t="s">
        <v>928</v>
      </c>
      <c r="L86" s="8" t="str">
        <f>VLOOKUP(J86,Item!$B$2:$AM$200,38,FALSE)</f>
        <v>000229</v>
      </c>
      <c r="M86" s="83" t="str">
        <f t="shared" si="4"/>
        <v>00.500</v>
      </c>
      <c r="N86" s="144" t="str">
        <f>TEXT(VLOOKUP(J86,Item!$BU$2:$BV$200,2,FALSE),"00.000")</f>
        <v>00.500</v>
      </c>
      <c r="O86" s="80"/>
      <c r="P86" s="80"/>
      <c r="Q86" s="80"/>
      <c r="R86" s="80"/>
      <c r="S86" s="76" t="s">
        <v>703</v>
      </c>
      <c r="T86" s="76" t="s">
        <v>928</v>
      </c>
      <c r="U86" s="8" t="str">
        <f>VLOOKUP(S86,Item!$B$2:$AK$200,35,FALSE)</f>
        <v>000273</v>
      </c>
      <c r="V86" s="83" t="str">
        <f t="shared" si="5"/>
        <v>00.500</v>
      </c>
      <c r="W86" s="144" t="str">
        <f>TEXT(VLOOKUP(S86,Item!$B$2:$AK$200,36,FALSE),"00.000")</f>
        <v>00.500</v>
      </c>
      <c r="X86" s="78"/>
      <c r="AB86" s="76" t="s">
        <v>703</v>
      </c>
      <c r="AC86" s="76" t="s">
        <v>925</v>
      </c>
      <c r="AD86" s="76" t="s">
        <v>577</v>
      </c>
      <c r="AE86" s="83">
        <v>1</v>
      </c>
      <c r="AF86" s="80"/>
    </row>
    <row r="87" spans="1:32" x14ac:dyDescent="0.25">
      <c r="A87" s="76" t="s">
        <v>704</v>
      </c>
      <c r="B87" s="76" t="s">
        <v>928</v>
      </c>
      <c r="C87" s="8" t="str">
        <f>VLOOKUP(A87,Item!$B$2:$AG$200,32,FALSE)</f>
        <v>000200</v>
      </c>
      <c r="D87" s="83" t="str">
        <f t="shared" si="3"/>
        <v>12.00</v>
      </c>
      <c r="E87" s="144" t="str">
        <f>TEXT(VLOOKUP(A87,Item!$B$2:$BN$200,65,FALSE),"###0.00#")</f>
        <v>12.00</v>
      </c>
      <c r="F87" s="78"/>
      <c r="G87" s="77"/>
      <c r="I87" s="78"/>
      <c r="J87" s="76" t="s">
        <v>704</v>
      </c>
      <c r="K87" s="76" t="s">
        <v>928</v>
      </c>
      <c r="L87" s="8" t="str">
        <f>VLOOKUP(J87,Item!$B$2:$AM$200,38,FALSE)</f>
        <v>000229</v>
      </c>
      <c r="M87" s="83" t="str">
        <f t="shared" si="4"/>
        <v>00.500</v>
      </c>
      <c r="N87" s="144" t="str">
        <f>TEXT(VLOOKUP(J87,Item!$BU$2:$BV$200,2,FALSE),"00.000")</f>
        <v>00.500</v>
      </c>
      <c r="O87" s="80"/>
      <c r="P87" s="80"/>
      <c r="Q87" s="80"/>
      <c r="R87" s="80"/>
      <c r="S87" s="76" t="s">
        <v>704</v>
      </c>
      <c r="T87" s="76" t="s">
        <v>928</v>
      </c>
      <c r="U87" s="8" t="str">
        <f>VLOOKUP(S87,Item!$B$2:$AK$200,35,FALSE)</f>
        <v>000273</v>
      </c>
      <c r="V87" s="83" t="str">
        <f t="shared" si="5"/>
        <v>00.500</v>
      </c>
      <c r="W87" s="144" t="str">
        <f>TEXT(VLOOKUP(S87,Item!$B$2:$AK$200,36,FALSE),"00.000")</f>
        <v>00.500</v>
      </c>
      <c r="X87" s="78"/>
      <c r="AB87" s="76" t="s">
        <v>704</v>
      </c>
      <c r="AC87" s="76" t="s">
        <v>925</v>
      </c>
      <c r="AD87" s="76" t="s">
        <v>577</v>
      </c>
      <c r="AE87" s="83">
        <v>1</v>
      </c>
      <c r="AF87" s="80"/>
    </row>
    <row r="88" spans="1:32" x14ac:dyDescent="0.25">
      <c r="A88" s="76" t="s">
        <v>705</v>
      </c>
      <c r="B88" s="76" t="s">
        <v>928</v>
      </c>
      <c r="C88" s="8" t="str">
        <f>VLOOKUP(A88,Item!$B$2:$AG$200,32,FALSE)</f>
        <v>000222</v>
      </c>
      <c r="D88" s="83" t="str">
        <f t="shared" si="3"/>
        <v>17.00</v>
      </c>
      <c r="E88" s="144" t="str">
        <f>TEXT(VLOOKUP(A88,Item!$B$2:$BN$200,65,FALSE),"###0.00#")</f>
        <v>17.00</v>
      </c>
      <c r="F88" s="78"/>
      <c r="G88" s="77"/>
      <c r="I88" s="78"/>
      <c r="J88" s="76" t="s">
        <v>705</v>
      </c>
      <c r="K88" s="76" t="s">
        <v>928</v>
      </c>
      <c r="L88" s="8" t="str">
        <f>VLOOKUP(J88,Item!$B$2:$AM$200,38,FALSE)</f>
        <v>000229</v>
      </c>
      <c r="M88" s="83" t="str">
        <f t="shared" si="4"/>
        <v>00.500</v>
      </c>
      <c r="N88" s="144" t="str">
        <f>TEXT(VLOOKUP(J88,Item!$BU$2:$BV$200,2,FALSE),"00.000")</f>
        <v>00.500</v>
      </c>
      <c r="O88" s="80"/>
      <c r="P88" s="80"/>
      <c r="Q88" s="80"/>
      <c r="R88" s="80"/>
      <c r="S88" s="76" t="s">
        <v>705</v>
      </c>
      <c r="T88" s="76" t="s">
        <v>928</v>
      </c>
      <c r="U88" s="8" t="str">
        <f>VLOOKUP(S88,Item!$B$2:$AK$200,35,FALSE)</f>
        <v>000273</v>
      </c>
      <c r="V88" s="83" t="str">
        <f t="shared" si="5"/>
        <v>00.500</v>
      </c>
      <c r="W88" s="144" t="str">
        <f>TEXT(VLOOKUP(S88,Item!$B$2:$AK$200,36,FALSE),"00.000")</f>
        <v>00.500</v>
      </c>
      <c r="X88" s="78"/>
      <c r="AB88" s="76" t="s">
        <v>705</v>
      </c>
      <c r="AC88" s="76" t="s">
        <v>925</v>
      </c>
      <c r="AD88" s="76" t="s">
        <v>577</v>
      </c>
      <c r="AE88" s="83">
        <v>1</v>
      </c>
      <c r="AF88" s="80"/>
    </row>
    <row r="89" spans="1:32" x14ac:dyDescent="0.25">
      <c r="A89" s="76" t="s">
        <v>706</v>
      </c>
      <c r="B89" s="76" t="s">
        <v>928</v>
      </c>
      <c r="C89" s="8" t="str">
        <f>VLOOKUP(A89,Item!$B$2:$AG$200,32,FALSE)</f>
        <v>000200</v>
      </c>
      <c r="D89" s="83" t="str">
        <f t="shared" si="3"/>
        <v>17.00</v>
      </c>
      <c r="E89" s="144" t="str">
        <f>TEXT(VLOOKUP(A89,Item!$B$2:$BN$200,65,FALSE),"###0.00#")</f>
        <v>17.00</v>
      </c>
      <c r="F89" s="78"/>
      <c r="G89" s="77"/>
      <c r="I89" s="78"/>
      <c r="J89" s="76" t="s">
        <v>706</v>
      </c>
      <c r="K89" s="76" t="s">
        <v>928</v>
      </c>
      <c r="L89" s="8" t="str">
        <f>VLOOKUP(J89,Item!$B$2:$AM$200,38,FALSE)</f>
        <v>000229</v>
      </c>
      <c r="M89" s="83" t="str">
        <f t="shared" si="4"/>
        <v>00.500</v>
      </c>
      <c r="N89" s="144" t="str">
        <f>TEXT(VLOOKUP(J89,Item!$BU$2:$BV$200,2,FALSE),"00.000")</f>
        <v>00.500</v>
      </c>
      <c r="O89" s="80"/>
      <c r="P89" s="80"/>
      <c r="Q89" s="80"/>
      <c r="R89" s="80"/>
      <c r="S89" s="76" t="s">
        <v>706</v>
      </c>
      <c r="T89" s="76" t="s">
        <v>928</v>
      </c>
      <c r="U89" s="8" t="str">
        <f>VLOOKUP(S89,Item!$B$2:$AK$200,35,FALSE)</f>
        <v>000273</v>
      </c>
      <c r="V89" s="83" t="str">
        <f t="shared" si="5"/>
        <v>00.500</v>
      </c>
      <c r="W89" s="144" t="str">
        <f>TEXT(VLOOKUP(S89,Item!$B$2:$AK$200,36,FALSE),"00.000")</f>
        <v>00.500</v>
      </c>
      <c r="X89" s="78"/>
      <c r="AB89" s="76" t="s">
        <v>706</v>
      </c>
      <c r="AC89" s="76" t="s">
        <v>925</v>
      </c>
      <c r="AD89" s="76" t="s">
        <v>577</v>
      </c>
      <c r="AE89" s="83">
        <v>1</v>
      </c>
      <c r="AF89" s="80"/>
    </row>
    <row r="90" spans="1:32" x14ac:dyDescent="0.25">
      <c r="A90" s="76" t="s">
        <v>707</v>
      </c>
      <c r="B90" s="76" t="s">
        <v>928</v>
      </c>
      <c r="C90" s="8" t="str">
        <f>VLOOKUP(A90,Item!$B$2:$AG$200,32,FALSE)</f>
        <v>000202</v>
      </c>
      <c r="D90" s="83" t="str">
        <f t="shared" si="3"/>
        <v>7.00</v>
      </c>
      <c r="E90" s="144" t="str">
        <f>TEXT(VLOOKUP(A90,Item!$B$2:$BN$200,65,FALSE),"###0.00#")</f>
        <v>7.00</v>
      </c>
      <c r="F90" s="78"/>
      <c r="G90" s="77"/>
      <c r="I90" s="78"/>
      <c r="J90" s="76" t="s">
        <v>707</v>
      </c>
      <c r="K90" s="76" t="s">
        <v>928</v>
      </c>
      <c r="L90" s="8" t="str">
        <f>VLOOKUP(J90,Item!$B$2:$AM$200,38,FALSE)</f>
        <v>000227</v>
      </c>
      <c r="M90" s="83" t="str">
        <f t="shared" si="4"/>
        <v>01.500</v>
      </c>
      <c r="N90" s="144" t="str">
        <f>TEXT(VLOOKUP(J90,Item!$BU$2:$BV$200,2,FALSE),"00.000")</f>
        <v>01.500</v>
      </c>
      <c r="O90" s="80"/>
      <c r="P90" s="80"/>
      <c r="Q90" s="80"/>
      <c r="R90" s="80"/>
      <c r="S90" s="76" t="s">
        <v>707</v>
      </c>
      <c r="T90" s="76" t="s">
        <v>928</v>
      </c>
      <c r="U90" s="8" t="str">
        <f>VLOOKUP(S90,Item!$B$2:$AK$200,35,FALSE)</f>
        <v>000262</v>
      </c>
      <c r="V90" s="83" t="str">
        <f t="shared" si="5"/>
        <v>00.167</v>
      </c>
      <c r="W90" s="144" t="str">
        <f>TEXT(VLOOKUP(S90,Item!$B$2:$AK$200,36,FALSE),"00.000")</f>
        <v>00.167</v>
      </c>
      <c r="X90" s="78"/>
      <c r="AB90" s="76" t="s">
        <v>707</v>
      </c>
      <c r="AC90" s="76" t="s">
        <v>925</v>
      </c>
      <c r="AD90" s="76" t="s">
        <v>577</v>
      </c>
      <c r="AE90" s="83">
        <v>1</v>
      </c>
      <c r="AF90" s="80"/>
    </row>
    <row r="91" spans="1:32" x14ac:dyDescent="0.25">
      <c r="A91" s="76" t="s">
        <v>708</v>
      </c>
      <c r="B91" s="76" t="s">
        <v>928</v>
      </c>
      <c r="C91" s="8" t="str">
        <f>VLOOKUP(A91,Item!$B$2:$AG$200,32,FALSE)</f>
        <v>000202</v>
      </c>
      <c r="D91" s="83" t="str">
        <f t="shared" si="3"/>
        <v>10.50</v>
      </c>
      <c r="E91" s="144" t="str">
        <f>TEXT(VLOOKUP(A91,Item!$B$2:$BN$200,65,FALSE),"###0.00#")</f>
        <v>10.50</v>
      </c>
      <c r="F91" s="78"/>
      <c r="G91" s="77"/>
      <c r="I91" s="78"/>
      <c r="J91" s="76" t="s">
        <v>708</v>
      </c>
      <c r="K91" s="76" t="s">
        <v>928</v>
      </c>
      <c r="L91" s="8" t="str">
        <f>VLOOKUP(J91,Item!$B$2:$AM$200,38,FALSE)</f>
        <v>000227</v>
      </c>
      <c r="M91" s="83" t="str">
        <f t="shared" si="4"/>
        <v>01.500</v>
      </c>
      <c r="N91" s="144" t="str">
        <f>TEXT(VLOOKUP(J91,Item!$BU$2:$BV$200,2,FALSE),"00.000")</f>
        <v>01.500</v>
      </c>
      <c r="O91" s="80"/>
      <c r="P91" s="80"/>
      <c r="Q91" s="80"/>
      <c r="R91" s="80"/>
      <c r="S91" s="76" t="s">
        <v>708</v>
      </c>
      <c r="T91" s="76" t="s">
        <v>928</v>
      </c>
      <c r="U91" s="8" t="str">
        <f>VLOOKUP(S91,Item!$B$2:$AK$200,35,FALSE)</f>
        <v>000262</v>
      </c>
      <c r="V91" s="83" t="str">
        <f t="shared" si="5"/>
        <v>00.167</v>
      </c>
      <c r="W91" s="144" t="str">
        <f>TEXT(VLOOKUP(S91,Item!$B$2:$AK$200,36,FALSE),"00.000")</f>
        <v>00.167</v>
      </c>
      <c r="X91" s="78"/>
      <c r="AB91" s="76" t="s">
        <v>708</v>
      </c>
      <c r="AC91" s="76" t="s">
        <v>925</v>
      </c>
      <c r="AD91" s="76" t="s">
        <v>577</v>
      </c>
      <c r="AE91" s="83">
        <v>1</v>
      </c>
      <c r="AF91" s="80"/>
    </row>
    <row r="92" spans="1:32" x14ac:dyDescent="0.25">
      <c r="A92" s="76" t="s">
        <v>709</v>
      </c>
      <c r="B92" s="76" t="s">
        <v>928</v>
      </c>
      <c r="C92" s="8" t="str">
        <f>VLOOKUP(A92,Item!$B$2:$AG$200,32,FALSE)</f>
        <v>000202</v>
      </c>
      <c r="D92" s="83" t="str">
        <f t="shared" si="3"/>
        <v>15.50</v>
      </c>
      <c r="E92" s="144" t="str">
        <f>TEXT(VLOOKUP(A92,Item!$B$2:$BN$200,65,FALSE),"###0.00#")</f>
        <v>15.50</v>
      </c>
      <c r="F92" s="78"/>
      <c r="G92" s="77"/>
      <c r="I92" s="78"/>
      <c r="J92" s="76" t="s">
        <v>709</v>
      </c>
      <c r="K92" s="76" t="s">
        <v>928</v>
      </c>
      <c r="L92" s="8" t="str">
        <f>VLOOKUP(J92,Item!$B$2:$AM$200,38,FALSE)</f>
        <v>000227</v>
      </c>
      <c r="M92" s="83" t="str">
        <f t="shared" si="4"/>
        <v>01.500</v>
      </c>
      <c r="N92" s="144" t="str">
        <f>TEXT(VLOOKUP(J92,Item!$BU$2:$BV$200,2,FALSE),"00.000")</f>
        <v>01.500</v>
      </c>
      <c r="O92" s="80"/>
      <c r="P92" s="80"/>
      <c r="Q92" s="80"/>
      <c r="R92" s="80"/>
      <c r="S92" s="76" t="s">
        <v>709</v>
      </c>
      <c r="T92" s="76" t="s">
        <v>928</v>
      </c>
      <c r="U92" s="8" t="str">
        <f>VLOOKUP(S92,Item!$B$2:$AK$200,35,FALSE)</f>
        <v>000262</v>
      </c>
      <c r="V92" s="83" t="str">
        <f t="shared" si="5"/>
        <v>00.167</v>
      </c>
      <c r="W92" s="144" t="str">
        <f>TEXT(VLOOKUP(S92,Item!$B$2:$AK$200,36,FALSE),"00.000")</f>
        <v>00.167</v>
      </c>
      <c r="X92" s="78"/>
      <c r="AB92" s="76" t="s">
        <v>709</v>
      </c>
      <c r="AC92" s="76" t="s">
        <v>925</v>
      </c>
      <c r="AD92" s="76" t="s">
        <v>577</v>
      </c>
      <c r="AE92" s="83">
        <v>1</v>
      </c>
      <c r="AF92" s="80"/>
    </row>
    <row r="93" spans="1:32" x14ac:dyDescent="0.25">
      <c r="A93" s="76" t="s">
        <v>710</v>
      </c>
      <c r="B93" s="76" t="s">
        <v>928</v>
      </c>
      <c r="C93" s="8" t="str">
        <f>VLOOKUP(A93,Item!$B$2:$AG$200,32,FALSE)</f>
        <v>000202</v>
      </c>
      <c r="D93" s="83" t="str">
        <f t="shared" si="3"/>
        <v>6.50</v>
      </c>
      <c r="E93" s="144" t="str">
        <f>TEXT(VLOOKUP(A93,Item!$B$2:$BN$200,65,FALSE),"###0.00#")</f>
        <v>6.50</v>
      </c>
      <c r="F93" s="78"/>
      <c r="G93" s="77"/>
      <c r="I93" s="78"/>
      <c r="J93" s="76" t="s">
        <v>710</v>
      </c>
      <c r="K93" s="76" t="s">
        <v>928</v>
      </c>
      <c r="L93" s="8" t="str">
        <f>VLOOKUP(J93,Item!$B$2:$AM$200,38,FALSE)</f>
        <v>000227</v>
      </c>
      <c r="M93" s="83" t="str">
        <f t="shared" si="4"/>
        <v>02.000</v>
      </c>
      <c r="N93" s="144" t="str">
        <f>TEXT(VLOOKUP(J93,Item!$BU$2:$BV$200,2,FALSE),"00.000")</f>
        <v>02.000</v>
      </c>
      <c r="O93" s="80"/>
      <c r="P93" s="80"/>
      <c r="Q93" s="80"/>
      <c r="R93" s="80"/>
      <c r="S93" s="76" t="s">
        <v>710</v>
      </c>
      <c r="T93" s="76" t="s">
        <v>928</v>
      </c>
      <c r="U93" s="8" t="str">
        <f>VLOOKUP(S93,Item!$B$2:$AK$200,35,FALSE)</f>
        <v>000284</v>
      </c>
      <c r="V93" s="83" t="str">
        <f t="shared" si="5"/>
        <v>00.250</v>
      </c>
      <c r="W93" s="144" t="str">
        <f>TEXT(VLOOKUP(S93,Item!$B$2:$AK$200,36,FALSE),"00.000")</f>
        <v>00.250</v>
      </c>
      <c r="X93" s="78"/>
      <c r="AB93" s="76" t="s">
        <v>710</v>
      </c>
      <c r="AC93" s="76" t="s">
        <v>925</v>
      </c>
      <c r="AD93" s="76" t="s">
        <v>577</v>
      </c>
      <c r="AE93" s="83">
        <v>1</v>
      </c>
      <c r="AF93" s="80"/>
    </row>
    <row r="94" spans="1:32" x14ac:dyDescent="0.25">
      <c r="A94" s="76" t="s">
        <v>711</v>
      </c>
      <c r="B94" s="76" t="s">
        <v>928</v>
      </c>
      <c r="C94" s="8" t="str">
        <f>VLOOKUP(A94,Item!$B$2:$AG$200,32,FALSE)</f>
        <v>000202</v>
      </c>
      <c r="D94" s="83" t="str">
        <f t="shared" si="3"/>
        <v>10.00</v>
      </c>
      <c r="E94" s="144" t="str">
        <f>TEXT(VLOOKUP(A94,Item!$B$2:$BN$200,65,FALSE),"###0.00#")</f>
        <v>10.00</v>
      </c>
      <c r="F94" s="78"/>
      <c r="G94" s="77"/>
      <c r="I94" s="78"/>
      <c r="J94" s="76" t="s">
        <v>711</v>
      </c>
      <c r="K94" s="76" t="s">
        <v>928</v>
      </c>
      <c r="L94" s="8" t="str">
        <f>VLOOKUP(J94,Item!$B$2:$AM$200,38,FALSE)</f>
        <v>000227</v>
      </c>
      <c r="M94" s="83" t="str">
        <f t="shared" si="4"/>
        <v>02.000</v>
      </c>
      <c r="N94" s="144" t="str">
        <f>TEXT(VLOOKUP(J94,Item!$BU$2:$BV$200,2,FALSE),"00.000")</f>
        <v>02.000</v>
      </c>
      <c r="O94" s="80"/>
      <c r="P94" s="80"/>
      <c r="Q94" s="80"/>
      <c r="R94" s="80"/>
      <c r="S94" s="76" t="s">
        <v>711</v>
      </c>
      <c r="T94" s="76" t="s">
        <v>928</v>
      </c>
      <c r="U94" s="8" t="str">
        <f>VLOOKUP(S94,Item!$B$2:$AK$200,35,FALSE)</f>
        <v>000284</v>
      </c>
      <c r="V94" s="83" t="str">
        <f t="shared" si="5"/>
        <v>00.250</v>
      </c>
      <c r="W94" s="144" t="str">
        <f>TEXT(VLOOKUP(S94,Item!$B$2:$AK$200,36,FALSE),"00.000")</f>
        <v>00.250</v>
      </c>
      <c r="X94" s="78"/>
      <c r="AB94" s="76" t="s">
        <v>711</v>
      </c>
      <c r="AC94" s="76" t="s">
        <v>925</v>
      </c>
      <c r="AD94" s="76" t="s">
        <v>577</v>
      </c>
      <c r="AE94" s="83">
        <v>1</v>
      </c>
      <c r="AF94" s="80"/>
    </row>
    <row r="95" spans="1:32" x14ac:dyDescent="0.25">
      <c r="A95" s="76" t="s">
        <v>712</v>
      </c>
      <c r="B95" s="76" t="s">
        <v>928</v>
      </c>
      <c r="C95" s="8" t="str">
        <f>VLOOKUP(A95,Item!$B$2:$AG$200,32,FALSE)</f>
        <v>000202</v>
      </c>
      <c r="D95" s="83" t="str">
        <f t="shared" si="3"/>
        <v>15.00</v>
      </c>
      <c r="E95" s="144" t="str">
        <f>TEXT(VLOOKUP(A95,Item!$B$2:$BN$200,65,FALSE),"###0.00#")</f>
        <v>15.00</v>
      </c>
      <c r="F95" s="78"/>
      <c r="G95" s="77"/>
      <c r="I95" s="78"/>
      <c r="J95" s="76" t="s">
        <v>712</v>
      </c>
      <c r="K95" s="76" t="s">
        <v>928</v>
      </c>
      <c r="L95" s="8" t="str">
        <f>VLOOKUP(J95,Item!$B$2:$AM$200,38,FALSE)</f>
        <v>000227</v>
      </c>
      <c r="M95" s="83" t="str">
        <f t="shared" si="4"/>
        <v>02.000</v>
      </c>
      <c r="N95" s="144" t="str">
        <f>TEXT(VLOOKUP(J95,Item!$BU$2:$BV$200,2,FALSE),"00.000")</f>
        <v>02.000</v>
      </c>
      <c r="O95" s="80"/>
      <c r="P95" s="80"/>
      <c r="Q95" s="80"/>
      <c r="R95" s="80"/>
      <c r="S95" s="76" t="s">
        <v>712</v>
      </c>
      <c r="T95" s="76" t="s">
        <v>928</v>
      </c>
      <c r="U95" s="8" t="str">
        <f>VLOOKUP(S95,Item!$B$2:$AK$200,35,FALSE)</f>
        <v>000284</v>
      </c>
      <c r="V95" s="83" t="str">
        <f t="shared" si="5"/>
        <v>00.250</v>
      </c>
      <c r="W95" s="144" t="str">
        <f>TEXT(VLOOKUP(S95,Item!$B$2:$AK$200,36,FALSE),"00.000")</f>
        <v>00.250</v>
      </c>
      <c r="X95" s="78"/>
      <c r="AB95" s="76" t="s">
        <v>712</v>
      </c>
      <c r="AC95" s="76" t="s">
        <v>925</v>
      </c>
      <c r="AD95" s="76" t="s">
        <v>577</v>
      </c>
      <c r="AE95" s="83">
        <v>1</v>
      </c>
      <c r="AF95" s="80"/>
    </row>
    <row r="96" spans="1:32" x14ac:dyDescent="0.25">
      <c r="A96" s="76" t="s">
        <v>713</v>
      </c>
      <c r="B96" s="76" t="s">
        <v>928</v>
      </c>
      <c r="C96" s="8" t="str">
        <f>VLOOKUP(A96,Item!$B$2:$AG$200,32,FALSE)</f>
        <v>000202</v>
      </c>
      <c r="D96" s="83" t="str">
        <f t="shared" si="3"/>
        <v>6.50</v>
      </c>
      <c r="E96" s="144" t="str">
        <f>TEXT(VLOOKUP(A96,Item!$B$2:$BN$200,65,FALSE),"###0.00#")</f>
        <v>6.50</v>
      </c>
      <c r="F96" s="78"/>
      <c r="G96" s="77"/>
      <c r="I96" s="78"/>
      <c r="J96" s="76" t="s">
        <v>713</v>
      </c>
      <c r="K96" s="76" t="s">
        <v>928</v>
      </c>
      <c r="L96" s="8" t="str">
        <f>VLOOKUP(J96,Item!$B$2:$AM$200,38,FALSE)</f>
        <v>000227</v>
      </c>
      <c r="M96" s="83" t="str">
        <f t="shared" si="4"/>
        <v>02.000</v>
      </c>
      <c r="N96" s="144" t="str">
        <f>TEXT(VLOOKUP(J96,Item!$BU$2:$BV$200,2,FALSE),"00.000")</f>
        <v>02.000</v>
      </c>
      <c r="O96" s="80"/>
      <c r="P96" s="80"/>
      <c r="Q96" s="80"/>
      <c r="R96" s="80"/>
      <c r="S96" s="76" t="s">
        <v>713</v>
      </c>
      <c r="T96" s="76" t="s">
        <v>928</v>
      </c>
      <c r="U96" s="8" t="str">
        <f>VLOOKUP(S96,Item!$B$2:$AK$200,35,FALSE)</f>
        <v>000284</v>
      </c>
      <c r="V96" s="83" t="str">
        <f t="shared" si="5"/>
        <v>00.250</v>
      </c>
      <c r="W96" s="144" t="str">
        <f>TEXT(VLOOKUP(S96,Item!$B$2:$AK$200,36,FALSE),"00.000")</f>
        <v>00.250</v>
      </c>
      <c r="X96" s="78"/>
      <c r="AB96" s="76" t="s">
        <v>713</v>
      </c>
      <c r="AC96" s="76" t="s">
        <v>925</v>
      </c>
      <c r="AD96" s="76" t="s">
        <v>577</v>
      </c>
      <c r="AE96" s="83">
        <v>1</v>
      </c>
      <c r="AF96" s="80"/>
    </row>
    <row r="97" spans="1:32" x14ac:dyDescent="0.25">
      <c r="A97" s="76" t="s">
        <v>714</v>
      </c>
      <c r="B97" s="76" t="s">
        <v>928</v>
      </c>
      <c r="C97" s="8" t="str">
        <f>VLOOKUP(A97,Item!$B$2:$AG$200,32,FALSE)</f>
        <v>000202</v>
      </c>
      <c r="D97" s="83" t="str">
        <f t="shared" si="3"/>
        <v>10.00</v>
      </c>
      <c r="E97" s="144" t="str">
        <f>TEXT(VLOOKUP(A97,Item!$B$2:$BN$200,65,FALSE),"###0.00#")</f>
        <v>10.00</v>
      </c>
      <c r="F97" s="78"/>
      <c r="G97" s="77"/>
      <c r="I97" s="78"/>
      <c r="J97" s="76" t="s">
        <v>714</v>
      </c>
      <c r="K97" s="76" t="s">
        <v>928</v>
      </c>
      <c r="L97" s="8" t="str">
        <f>VLOOKUP(J97,Item!$B$2:$AM$200,38,FALSE)</f>
        <v>000227</v>
      </c>
      <c r="M97" s="83" t="str">
        <f t="shared" si="4"/>
        <v>02.000</v>
      </c>
      <c r="N97" s="144" t="str">
        <f>TEXT(VLOOKUP(J97,Item!$BU$2:$BV$200,2,FALSE),"00.000")</f>
        <v>02.000</v>
      </c>
      <c r="O97" s="80"/>
      <c r="P97" s="80"/>
      <c r="Q97" s="80"/>
      <c r="R97" s="80"/>
      <c r="S97" s="76" t="s">
        <v>714</v>
      </c>
      <c r="T97" s="76" t="s">
        <v>928</v>
      </c>
      <c r="U97" s="8" t="str">
        <f>VLOOKUP(S97,Item!$B$2:$AK$200,35,FALSE)</f>
        <v>000284</v>
      </c>
      <c r="V97" s="83" t="str">
        <f t="shared" si="5"/>
        <v>00.250</v>
      </c>
      <c r="W97" s="144" t="str">
        <f>TEXT(VLOOKUP(S97,Item!$B$2:$AK$200,36,FALSE),"00.000")</f>
        <v>00.250</v>
      </c>
      <c r="X97" s="78"/>
      <c r="AB97" s="76" t="s">
        <v>714</v>
      </c>
      <c r="AC97" s="76" t="s">
        <v>925</v>
      </c>
      <c r="AD97" s="76" t="s">
        <v>577</v>
      </c>
      <c r="AE97" s="83">
        <v>1</v>
      </c>
      <c r="AF97" s="80"/>
    </row>
    <row r="98" spans="1:32" x14ac:dyDescent="0.25">
      <c r="A98" s="76" t="s">
        <v>715</v>
      </c>
      <c r="B98" s="76" t="s">
        <v>928</v>
      </c>
      <c r="C98" s="8" t="str">
        <f>VLOOKUP(A98,Item!$B$2:$AG$200,32,FALSE)</f>
        <v>000202</v>
      </c>
      <c r="D98" s="83" t="str">
        <f t="shared" si="3"/>
        <v>15.00</v>
      </c>
      <c r="E98" s="144" t="str">
        <f>TEXT(VLOOKUP(A98,Item!$B$2:$BN$200,65,FALSE),"###0.00#")</f>
        <v>15.00</v>
      </c>
      <c r="F98" s="78"/>
      <c r="G98" s="77"/>
      <c r="I98" s="78"/>
      <c r="J98" s="76" t="s">
        <v>715</v>
      </c>
      <c r="K98" s="76" t="s">
        <v>928</v>
      </c>
      <c r="L98" s="8" t="str">
        <f>VLOOKUP(J98,Item!$B$2:$AM$200,38,FALSE)</f>
        <v>000227</v>
      </c>
      <c r="M98" s="83" t="str">
        <f t="shared" si="4"/>
        <v>02.000</v>
      </c>
      <c r="N98" s="144" t="str">
        <f>TEXT(VLOOKUP(J98,Item!$BU$2:$BV$200,2,FALSE),"00.000")</f>
        <v>02.000</v>
      </c>
      <c r="O98" s="80"/>
      <c r="P98" s="80"/>
      <c r="Q98" s="80"/>
      <c r="R98" s="80"/>
      <c r="S98" s="76" t="s">
        <v>715</v>
      </c>
      <c r="T98" s="76" t="s">
        <v>928</v>
      </c>
      <c r="U98" s="8" t="str">
        <f>VLOOKUP(S98,Item!$B$2:$AK$200,35,FALSE)</f>
        <v>000284</v>
      </c>
      <c r="V98" s="83" t="str">
        <f t="shared" si="5"/>
        <v>00.250</v>
      </c>
      <c r="W98" s="144" t="str">
        <f>TEXT(VLOOKUP(S98,Item!$B$2:$AK$200,36,FALSE),"00.000")</f>
        <v>00.250</v>
      </c>
      <c r="X98" s="78"/>
      <c r="AB98" s="76" t="s">
        <v>715</v>
      </c>
      <c r="AC98" s="76" t="s">
        <v>925</v>
      </c>
      <c r="AD98" s="76" t="s">
        <v>577</v>
      </c>
      <c r="AE98" s="83">
        <v>1</v>
      </c>
      <c r="AF98" s="80"/>
    </row>
    <row r="99" spans="1:32" x14ac:dyDescent="0.25">
      <c r="A99" s="76" t="s">
        <v>716</v>
      </c>
      <c r="B99" s="76" t="s">
        <v>928</v>
      </c>
      <c r="C99" s="8" t="str">
        <f>VLOOKUP(A99,Item!$B$2:$AG$200,32,FALSE)</f>
        <v>000202</v>
      </c>
      <c r="D99" s="83" t="str">
        <f t="shared" si="3"/>
        <v>6.50</v>
      </c>
      <c r="E99" s="144" t="str">
        <f>TEXT(VLOOKUP(A99,Item!$B$2:$BN$200,65,FALSE),"###0.00#")</f>
        <v>6.50</v>
      </c>
      <c r="F99" s="78"/>
      <c r="G99" s="77"/>
      <c r="I99" s="78"/>
      <c r="J99" s="76" t="s">
        <v>716</v>
      </c>
      <c r="K99" s="76" t="s">
        <v>928</v>
      </c>
      <c r="L99" s="8" t="str">
        <f>VLOOKUP(J99,Item!$B$2:$AM$200,38,FALSE)</f>
        <v>000227</v>
      </c>
      <c r="M99" s="83" t="str">
        <f t="shared" si="4"/>
        <v>02.000</v>
      </c>
      <c r="N99" s="144" t="str">
        <f>TEXT(VLOOKUP(J99,Item!$BU$2:$BV$200,2,FALSE),"00.000")</f>
        <v>02.000</v>
      </c>
      <c r="O99" s="80"/>
      <c r="P99" s="80"/>
      <c r="Q99" s="80"/>
      <c r="R99" s="80"/>
      <c r="S99" s="76" t="s">
        <v>716</v>
      </c>
      <c r="T99" s="76" t="s">
        <v>928</v>
      </c>
      <c r="U99" s="8" t="str">
        <f>VLOOKUP(S99,Item!$B$2:$AK$200,35,FALSE)</f>
        <v>000284</v>
      </c>
      <c r="V99" s="83" t="str">
        <f t="shared" si="5"/>
        <v>00.250</v>
      </c>
      <c r="W99" s="144" t="str">
        <f>TEXT(VLOOKUP(S99,Item!$B$2:$AK$200,36,FALSE),"00.000")</f>
        <v>00.250</v>
      </c>
      <c r="X99" s="78"/>
      <c r="AB99" s="76" t="s">
        <v>716</v>
      </c>
      <c r="AC99" s="76" t="s">
        <v>925</v>
      </c>
      <c r="AD99" s="76" t="s">
        <v>577</v>
      </c>
      <c r="AE99" s="83">
        <v>1</v>
      </c>
      <c r="AF99" s="80"/>
    </row>
    <row r="100" spans="1:32" x14ac:dyDescent="0.25">
      <c r="A100" s="76" t="s">
        <v>717</v>
      </c>
      <c r="B100" s="76" t="s">
        <v>928</v>
      </c>
      <c r="C100" s="8" t="str">
        <f>VLOOKUP(A100,Item!$B$2:$AG$200,32,FALSE)</f>
        <v>000202</v>
      </c>
      <c r="D100" s="83" t="str">
        <f t="shared" si="3"/>
        <v>10.00</v>
      </c>
      <c r="E100" s="144" t="str">
        <f>TEXT(VLOOKUP(A100,Item!$B$2:$BN$200,65,FALSE),"###0.00#")</f>
        <v>10.00</v>
      </c>
      <c r="F100" s="78"/>
      <c r="G100" s="77"/>
      <c r="I100" s="78"/>
      <c r="J100" s="76" t="s">
        <v>717</v>
      </c>
      <c r="K100" s="76" t="s">
        <v>928</v>
      </c>
      <c r="L100" s="8" t="str">
        <f>VLOOKUP(J100,Item!$B$2:$AM$200,38,FALSE)</f>
        <v>000227</v>
      </c>
      <c r="M100" s="83" t="str">
        <f t="shared" si="4"/>
        <v>02.000</v>
      </c>
      <c r="N100" s="144" t="str">
        <f>TEXT(VLOOKUP(J100,Item!$BU$2:$BV$200,2,FALSE),"00.000")</f>
        <v>02.000</v>
      </c>
      <c r="O100" s="80"/>
      <c r="P100" s="80"/>
      <c r="Q100" s="80"/>
      <c r="R100" s="80"/>
      <c r="S100" s="76" t="s">
        <v>717</v>
      </c>
      <c r="T100" s="76" t="s">
        <v>928</v>
      </c>
      <c r="U100" s="8" t="str">
        <f>VLOOKUP(S100,Item!$B$2:$AK$200,35,FALSE)</f>
        <v>000284</v>
      </c>
      <c r="V100" s="83" t="str">
        <f t="shared" si="5"/>
        <v>00.250</v>
      </c>
      <c r="W100" s="144" t="str">
        <f>TEXT(VLOOKUP(S100,Item!$B$2:$AK$200,36,FALSE),"00.000")</f>
        <v>00.250</v>
      </c>
      <c r="X100" s="78"/>
      <c r="AB100" s="76" t="s">
        <v>717</v>
      </c>
      <c r="AC100" s="76" t="s">
        <v>925</v>
      </c>
      <c r="AD100" s="76" t="s">
        <v>577</v>
      </c>
      <c r="AE100" s="83">
        <v>1</v>
      </c>
      <c r="AF100" s="80"/>
    </row>
    <row r="101" spans="1:32" x14ac:dyDescent="0.25">
      <c r="A101" s="76" t="s">
        <v>718</v>
      </c>
      <c r="B101" s="76" t="s">
        <v>928</v>
      </c>
      <c r="C101" s="8" t="str">
        <f>VLOOKUP(A101,Item!$B$2:$AG$200,32,FALSE)</f>
        <v>000202</v>
      </c>
      <c r="D101" s="83" t="str">
        <f t="shared" si="3"/>
        <v>15.00</v>
      </c>
      <c r="E101" s="144" t="str">
        <f>TEXT(VLOOKUP(A101,Item!$B$2:$BN$200,65,FALSE),"###0.00#")</f>
        <v>15.00</v>
      </c>
      <c r="F101" s="78"/>
      <c r="G101" s="77"/>
      <c r="I101" s="78"/>
      <c r="J101" s="76" t="s">
        <v>718</v>
      </c>
      <c r="K101" s="76" t="s">
        <v>928</v>
      </c>
      <c r="L101" s="8" t="str">
        <f>VLOOKUP(J101,Item!$B$2:$AM$200,38,FALSE)</f>
        <v>000227</v>
      </c>
      <c r="M101" s="83" t="str">
        <f t="shared" si="4"/>
        <v>02.000</v>
      </c>
      <c r="N101" s="144" t="str">
        <f>TEXT(VLOOKUP(J101,Item!$BU$2:$BV$200,2,FALSE),"00.000")</f>
        <v>02.000</v>
      </c>
      <c r="O101" s="80"/>
      <c r="P101" s="80"/>
      <c r="Q101" s="80"/>
      <c r="R101" s="80"/>
      <c r="S101" s="76" t="s">
        <v>718</v>
      </c>
      <c r="T101" s="76" t="s">
        <v>928</v>
      </c>
      <c r="U101" s="8" t="str">
        <f>VLOOKUP(S101,Item!$B$2:$AK$200,35,FALSE)</f>
        <v>000284</v>
      </c>
      <c r="V101" s="83" t="str">
        <f t="shared" si="5"/>
        <v>00.250</v>
      </c>
      <c r="W101" s="144" t="str">
        <f>TEXT(VLOOKUP(S101,Item!$B$2:$AK$200,36,FALSE),"00.000")</f>
        <v>00.250</v>
      </c>
      <c r="X101" s="78"/>
      <c r="AB101" s="76" t="s">
        <v>718</v>
      </c>
      <c r="AC101" s="76" t="s">
        <v>925</v>
      </c>
      <c r="AD101" s="76" t="s">
        <v>577</v>
      </c>
      <c r="AE101" s="83">
        <v>1</v>
      </c>
      <c r="AF101" s="80"/>
    </row>
    <row r="102" spans="1:32" x14ac:dyDescent="0.25">
      <c r="A102" s="76" t="s">
        <v>719</v>
      </c>
      <c r="B102" s="76" t="s">
        <v>928</v>
      </c>
      <c r="C102" s="8" t="str">
        <f>VLOOKUP(A102,Item!$B$2:$AG$200,32,FALSE)</f>
        <v>000202</v>
      </c>
      <c r="D102" s="83" t="str">
        <f t="shared" si="3"/>
        <v>6.50</v>
      </c>
      <c r="E102" s="144" t="str">
        <f>TEXT(VLOOKUP(A102,Item!$B$2:$BN$200,65,FALSE),"###0.00#")</f>
        <v>6.50</v>
      </c>
      <c r="F102" s="78"/>
      <c r="G102" s="77"/>
      <c r="I102" s="78"/>
      <c r="J102" s="76" t="s">
        <v>719</v>
      </c>
      <c r="K102" s="76" t="s">
        <v>928</v>
      </c>
      <c r="L102" s="8" t="str">
        <f>VLOOKUP(J102,Item!$B$2:$AM$200,38,FALSE)</f>
        <v>000227</v>
      </c>
      <c r="M102" s="83" t="str">
        <f t="shared" si="4"/>
        <v>02.000</v>
      </c>
      <c r="N102" s="144" t="str">
        <f>TEXT(VLOOKUP(J102,Item!$BU$2:$BV$200,2,FALSE),"00.000")</f>
        <v>02.000</v>
      </c>
      <c r="O102" s="80"/>
      <c r="P102" s="80"/>
      <c r="Q102" s="80"/>
      <c r="R102" s="80"/>
      <c r="S102" s="76" t="s">
        <v>719</v>
      </c>
      <c r="T102" s="76" t="s">
        <v>928</v>
      </c>
      <c r="U102" s="8" t="str">
        <f>VLOOKUP(S102,Item!$B$2:$AK$200,35,FALSE)</f>
        <v>000284</v>
      </c>
      <c r="V102" s="83" t="str">
        <f t="shared" si="5"/>
        <v>00.250</v>
      </c>
      <c r="W102" s="144" t="str">
        <f>TEXT(VLOOKUP(S102,Item!$B$2:$AK$200,36,FALSE),"00.000")</f>
        <v>00.250</v>
      </c>
      <c r="X102" s="78"/>
      <c r="AB102" s="76" t="s">
        <v>719</v>
      </c>
      <c r="AC102" s="76" t="s">
        <v>925</v>
      </c>
      <c r="AD102" s="76" t="s">
        <v>577</v>
      </c>
      <c r="AE102" s="83">
        <v>1</v>
      </c>
      <c r="AF102" s="80"/>
    </row>
    <row r="103" spans="1:32" x14ac:dyDescent="0.25">
      <c r="A103" s="76" t="s">
        <v>720</v>
      </c>
      <c r="B103" s="76" t="s">
        <v>928</v>
      </c>
      <c r="C103" s="8" t="str">
        <f>VLOOKUP(A103,Item!$B$2:$AG$200,32,FALSE)</f>
        <v>000202</v>
      </c>
      <c r="D103" s="83" t="str">
        <f t="shared" si="3"/>
        <v>10.00</v>
      </c>
      <c r="E103" s="144" t="str">
        <f>TEXT(VLOOKUP(A103,Item!$B$2:$BN$200,65,FALSE),"###0.00#")</f>
        <v>10.00</v>
      </c>
      <c r="F103" s="78"/>
      <c r="G103" s="77"/>
      <c r="I103" s="78"/>
      <c r="J103" s="76" t="s">
        <v>720</v>
      </c>
      <c r="K103" s="76" t="s">
        <v>928</v>
      </c>
      <c r="L103" s="8" t="str">
        <f>VLOOKUP(J103,Item!$B$2:$AM$200,38,FALSE)</f>
        <v>000227</v>
      </c>
      <c r="M103" s="83" t="str">
        <f t="shared" si="4"/>
        <v>02.000</v>
      </c>
      <c r="N103" s="144" t="str">
        <f>TEXT(VLOOKUP(J103,Item!$BU$2:$BV$200,2,FALSE),"00.000")</f>
        <v>02.000</v>
      </c>
      <c r="O103" s="80"/>
      <c r="P103" s="80"/>
      <c r="Q103" s="80"/>
      <c r="R103" s="80"/>
      <c r="S103" s="76" t="s">
        <v>720</v>
      </c>
      <c r="T103" s="76" t="s">
        <v>928</v>
      </c>
      <c r="U103" s="8" t="str">
        <f>VLOOKUP(S103,Item!$B$2:$AK$200,35,FALSE)</f>
        <v>000284</v>
      </c>
      <c r="V103" s="83" t="str">
        <f t="shared" si="5"/>
        <v>00.250</v>
      </c>
      <c r="W103" s="144" t="str">
        <f>TEXT(VLOOKUP(S103,Item!$B$2:$AK$200,36,FALSE),"00.000")</f>
        <v>00.250</v>
      </c>
      <c r="X103" s="78"/>
      <c r="AB103" s="76" t="s">
        <v>720</v>
      </c>
      <c r="AC103" s="76" t="s">
        <v>925</v>
      </c>
      <c r="AD103" s="76" t="s">
        <v>577</v>
      </c>
      <c r="AE103" s="83">
        <v>1</v>
      </c>
      <c r="AF103" s="80"/>
    </row>
    <row r="104" spans="1:32" x14ac:dyDescent="0.25">
      <c r="A104" s="76" t="s">
        <v>721</v>
      </c>
      <c r="B104" s="76" t="s">
        <v>928</v>
      </c>
      <c r="C104" s="8" t="str">
        <f>VLOOKUP(A104,Item!$B$2:$AG$200,32,FALSE)</f>
        <v>000202</v>
      </c>
      <c r="D104" s="83" t="str">
        <f t="shared" si="3"/>
        <v>15.00</v>
      </c>
      <c r="E104" s="144" t="str">
        <f>TEXT(VLOOKUP(A104,Item!$B$2:$BN$200,65,FALSE),"###0.00#")</f>
        <v>15.00</v>
      </c>
      <c r="F104" s="78"/>
      <c r="G104" s="77"/>
      <c r="I104" s="78"/>
      <c r="J104" s="76" t="s">
        <v>721</v>
      </c>
      <c r="K104" s="76" t="s">
        <v>928</v>
      </c>
      <c r="L104" s="8" t="str">
        <f>VLOOKUP(J104,Item!$B$2:$AM$200,38,FALSE)</f>
        <v>000227</v>
      </c>
      <c r="M104" s="83" t="str">
        <f t="shared" si="4"/>
        <v>02.000</v>
      </c>
      <c r="N104" s="144" t="str">
        <f>TEXT(VLOOKUP(J104,Item!$BU$2:$BV$200,2,FALSE),"00.000")</f>
        <v>02.000</v>
      </c>
      <c r="O104" s="80"/>
      <c r="P104" s="80"/>
      <c r="Q104" s="80"/>
      <c r="R104" s="80"/>
      <c r="S104" s="76" t="s">
        <v>721</v>
      </c>
      <c r="T104" s="76" t="s">
        <v>928</v>
      </c>
      <c r="U104" s="8" t="str">
        <f>VLOOKUP(S104,Item!$B$2:$AK$200,35,FALSE)</f>
        <v>000284</v>
      </c>
      <c r="V104" s="83" t="str">
        <f t="shared" si="5"/>
        <v>00.250</v>
      </c>
      <c r="W104" s="144" t="str">
        <f>TEXT(VLOOKUP(S104,Item!$B$2:$AK$200,36,FALSE),"00.000")</f>
        <v>00.250</v>
      </c>
      <c r="X104" s="78"/>
      <c r="AB104" s="76" t="s">
        <v>721</v>
      </c>
      <c r="AC104" s="76" t="s">
        <v>925</v>
      </c>
      <c r="AD104" s="76" t="s">
        <v>577</v>
      </c>
      <c r="AE104" s="83">
        <v>1</v>
      </c>
      <c r="AF104" s="80"/>
    </row>
    <row r="105" spans="1:32" x14ac:dyDescent="0.25">
      <c r="A105" s="76" t="s">
        <v>722</v>
      </c>
      <c r="B105" s="76" t="s">
        <v>928</v>
      </c>
      <c r="C105" s="8" t="str">
        <f>VLOOKUP(A105,Item!$B$2:$AG$200,32,FALSE)</f>
        <v>000210</v>
      </c>
      <c r="D105" s="83" t="str">
        <f t="shared" si="3"/>
        <v>5.667</v>
      </c>
      <c r="E105" s="144" t="str">
        <f>TEXT(VLOOKUP(A105,Item!$B$2:$BN$200,65,FALSE),"###0.00#")</f>
        <v>5.667</v>
      </c>
      <c r="F105" s="78"/>
      <c r="G105" s="77"/>
      <c r="I105" s="78"/>
      <c r="J105" s="76" t="s">
        <v>722</v>
      </c>
      <c r="K105" s="76" t="s">
        <v>928</v>
      </c>
      <c r="L105" s="8" t="str">
        <f>VLOOKUP(J105,Item!$B$2:$AM$200,38,FALSE)</f>
        <v>000232</v>
      </c>
      <c r="M105" s="83" t="str">
        <f t="shared" si="4"/>
        <v>00.333</v>
      </c>
      <c r="N105" s="144" t="str">
        <f>TEXT(VLOOKUP(J105,Item!$BU$2:$BV$200,2,FALSE),"00.000")</f>
        <v>00.333</v>
      </c>
      <c r="O105" s="80"/>
      <c r="P105" s="80"/>
      <c r="Q105" s="80"/>
      <c r="R105" s="80"/>
      <c r="S105" s="76" t="s">
        <v>722</v>
      </c>
      <c r="T105" s="76" t="s">
        <v>928</v>
      </c>
      <c r="U105" s="8" t="str">
        <f>VLOOKUP(S105,Item!$B$2:$AK$200,35,FALSE)</f>
        <v>000244</v>
      </c>
      <c r="V105" s="83" t="str">
        <f t="shared" si="5"/>
        <v>00.167</v>
      </c>
      <c r="W105" s="144" t="str">
        <f>TEXT(VLOOKUP(S105,Item!$B$2:$AK$200,36,FALSE),"00.000")</f>
        <v>00.167</v>
      </c>
      <c r="X105" s="78"/>
      <c r="AB105" s="76" t="s">
        <v>722</v>
      </c>
      <c r="AC105" s="76" t="s">
        <v>925</v>
      </c>
      <c r="AD105" s="76" t="s">
        <v>577</v>
      </c>
      <c r="AE105" s="83">
        <v>1</v>
      </c>
      <c r="AF105" s="80"/>
    </row>
    <row r="106" spans="1:32" x14ac:dyDescent="0.25">
      <c r="A106" s="76" t="s">
        <v>723</v>
      </c>
      <c r="B106" s="76" t="s">
        <v>928</v>
      </c>
      <c r="C106" s="8" t="str">
        <f>VLOOKUP(A106,Item!$B$2:$AG$200,32,FALSE)</f>
        <v>000210</v>
      </c>
      <c r="D106" s="83" t="str">
        <f t="shared" si="3"/>
        <v>9.667</v>
      </c>
      <c r="E106" s="144" t="str">
        <f>TEXT(VLOOKUP(A106,Item!$B$2:$BN$200,65,FALSE),"###0.00#")</f>
        <v>9.667</v>
      </c>
      <c r="F106" s="78"/>
      <c r="G106" s="77"/>
      <c r="I106" s="78"/>
      <c r="J106" s="76" t="s">
        <v>723</v>
      </c>
      <c r="K106" s="76" t="s">
        <v>928</v>
      </c>
      <c r="L106" s="8" t="str">
        <f>VLOOKUP(J106,Item!$B$2:$AM$200,38,FALSE)</f>
        <v>000232</v>
      </c>
      <c r="M106" s="83" t="str">
        <f t="shared" si="4"/>
        <v>00.333</v>
      </c>
      <c r="N106" s="144" t="str">
        <f>TEXT(VLOOKUP(J106,Item!$BU$2:$BV$200,2,FALSE),"00.000")</f>
        <v>00.333</v>
      </c>
      <c r="O106" s="80"/>
      <c r="P106" s="80"/>
      <c r="Q106" s="80"/>
      <c r="R106" s="80"/>
      <c r="S106" s="76" t="s">
        <v>723</v>
      </c>
      <c r="T106" s="76" t="s">
        <v>928</v>
      </c>
      <c r="U106" s="8" t="str">
        <f>VLOOKUP(S106,Item!$B$2:$AK$200,35,FALSE)</f>
        <v>000245</v>
      </c>
      <c r="V106" s="83" t="str">
        <f t="shared" si="5"/>
        <v>00.167</v>
      </c>
      <c r="W106" s="144" t="str">
        <f>TEXT(VLOOKUP(S106,Item!$B$2:$AK$200,36,FALSE),"00.000")</f>
        <v>00.167</v>
      </c>
      <c r="X106" s="78"/>
      <c r="AB106" s="76" t="s">
        <v>723</v>
      </c>
      <c r="AC106" s="76" t="s">
        <v>925</v>
      </c>
      <c r="AD106" s="76" t="s">
        <v>577</v>
      </c>
      <c r="AE106" s="83">
        <v>1</v>
      </c>
      <c r="AF106" s="80"/>
    </row>
    <row r="107" spans="1:32" x14ac:dyDescent="0.25">
      <c r="A107" s="76" t="s">
        <v>724</v>
      </c>
      <c r="B107" s="76" t="s">
        <v>928</v>
      </c>
      <c r="C107" s="8" t="str">
        <f>VLOOKUP(A107,Item!$B$2:$AG$200,32,FALSE)</f>
        <v>000213</v>
      </c>
      <c r="D107" s="83" t="str">
        <f t="shared" si="3"/>
        <v>9.667</v>
      </c>
      <c r="E107" s="144" t="str">
        <f>TEXT(VLOOKUP(A107,Item!$B$2:$BN$200,65,FALSE),"###0.00#")</f>
        <v>9.667</v>
      </c>
      <c r="F107" s="78"/>
      <c r="G107" s="77"/>
      <c r="I107" s="78"/>
      <c r="J107" s="76" t="s">
        <v>724</v>
      </c>
      <c r="K107" s="76" t="s">
        <v>928</v>
      </c>
      <c r="L107" s="8" t="str">
        <f>VLOOKUP(J107,Item!$B$2:$AM$200,38,FALSE)</f>
        <v>000232</v>
      </c>
      <c r="M107" s="83" t="str">
        <f t="shared" si="4"/>
        <v>00.333</v>
      </c>
      <c r="N107" s="144" t="str">
        <f>TEXT(VLOOKUP(J107,Item!$BU$2:$BV$200,2,FALSE),"00.000")</f>
        <v>00.333</v>
      </c>
      <c r="O107" s="80"/>
      <c r="P107" s="80"/>
      <c r="Q107" s="80"/>
      <c r="R107" s="80"/>
      <c r="S107" s="76" t="s">
        <v>724</v>
      </c>
      <c r="T107" s="76" t="s">
        <v>928</v>
      </c>
      <c r="U107" s="8" t="str">
        <f>VLOOKUP(S107,Item!$B$2:$AK$200,35,FALSE)</f>
        <v>000245</v>
      </c>
      <c r="V107" s="83" t="str">
        <f t="shared" si="5"/>
        <v>00.167</v>
      </c>
      <c r="W107" s="144" t="str">
        <f>TEXT(VLOOKUP(S107,Item!$B$2:$AK$200,36,FALSE),"00.000")</f>
        <v>00.167</v>
      </c>
      <c r="X107" s="78"/>
      <c r="AB107" s="76" t="s">
        <v>724</v>
      </c>
      <c r="AC107" s="76" t="s">
        <v>925</v>
      </c>
      <c r="AD107" s="76" t="s">
        <v>577</v>
      </c>
      <c r="AE107" s="83">
        <v>1</v>
      </c>
      <c r="AF107" s="80"/>
    </row>
    <row r="108" spans="1:32" x14ac:dyDescent="0.25">
      <c r="A108" s="76" t="s">
        <v>725</v>
      </c>
      <c r="B108" s="76" t="s">
        <v>928</v>
      </c>
      <c r="C108" s="8" t="str">
        <f>VLOOKUP(A108,Item!$B$2:$AG$200,32,FALSE)</f>
        <v>000223</v>
      </c>
      <c r="D108" s="83" t="str">
        <f t="shared" si="3"/>
        <v>9.667</v>
      </c>
      <c r="E108" s="144" t="str">
        <f>TEXT(VLOOKUP(A108,Item!$B$2:$BN$200,65,FALSE),"###0.00#")</f>
        <v>9.667</v>
      </c>
      <c r="F108" s="78"/>
      <c r="G108" s="77"/>
      <c r="I108" s="78"/>
      <c r="J108" s="76" t="s">
        <v>725</v>
      </c>
      <c r="K108" s="76" t="s">
        <v>928</v>
      </c>
      <c r="L108" s="8" t="str">
        <f>VLOOKUP(J108,Item!$B$2:$AM$200,38,FALSE)</f>
        <v>000232</v>
      </c>
      <c r="M108" s="83" t="str">
        <f t="shared" si="4"/>
        <v>00.333</v>
      </c>
      <c r="N108" s="144" t="str">
        <f>TEXT(VLOOKUP(J108,Item!$BU$2:$BV$200,2,FALSE),"00.000")</f>
        <v>00.333</v>
      </c>
      <c r="O108" s="80"/>
      <c r="P108" s="80"/>
      <c r="Q108" s="80"/>
      <c r="R108" s="80"/>
      <c r="S108" s="76" t="s">
        <v>725</v>
      </c>
      <c r="T108" s="76" t="s">
        <v>928</v>
      </c>
      <c r="U108" s="8" t="str">
        <f>VLOOKUP(S108,Item!$B$2:$AK$200,35,FALSE)</f>
        <v>000245</v>
      </c>
      <c r="V108" s="83" t="str">
        <f t="shared" si="5"/>
        <v>00.167</v>
      </c>
      <c r="W108" s="144" t="str">
        <f>TEXT(VLOOKUP(S108,Item!$B$2:$AK$200,36,FALSE),"00.000")</f>
        <v>00.167</v>
      </c>
      <c r="X108" s="78"/>
      <c r="AB108" s="76" t="s">
        <v>725</v>
      </c>
      <c r="AC108" s="76" t="s">
        <v>925</v>
      </c>
      <c r="AD108" s="76" t="s">
        <v>577</v>
      </c>
      <c r="AE108" s="83">
        <v>1</v>
      </c>
      <c r="AF108" s="80"/>
    </row>
    <row r="109" spans="1:32" x14ac:dyDescent="0.25">
      <c r="A109" s="76" t="s">
        <v>726</v>
      </c>
      <c r="B109" s="76" t="s">
        <v>928</v>
      </c>
      <c r="C109" s="8" t="str">
        <f>VLOOKUP(A109,Item!$B$2:$AG$200,32,FALSE)</f>
        <v>000210</v>
      </c>
      <c r="D109" s="83" t="str">
        <f t="shared" si="3"/>
        <v>13.00</v>
      </c>
      <c r="E109" s="144" t="str">
        <f>TEXT(VLOOKUP(A109,Item!$B$2:$BN$200,65,FALSE),"###0.00#")</f>
        <v>13.00</v>
      </c>
      <c r="F109" s="78"/>
      <c r="G109" s="77"/>
      <c r="I109" s="78"/>
      <c r="J109" s="76" t="s">
        <v>726</v>
      </c>
      <c r="K109" s="76" t="s">
        <v>928</v>
      </c>
      <c r="L109" s="8" t="str">
        <f>VLOOKUP(J109,Item!$B$2:$AM$200,38,FALSE)</f>
        <v>000232</v>
      </c>
      <c r="M109" s="83" t="str">
        <f t="shared" si="4"/>
        <v>00.333</v>
      </c>
      <c r="N109" s="144" t="str">
        <f>TEXT(VLOOKUP(J109,Item!$BU$2:$BV$200,2,FALSE),"00.000")</f>
        <v>00.333</v>
      </c>
      <c r="O109" s="80"/>
      <c r="P109" s="80"/>
      <c r="Q109" s="80"/>
      <c r="R109" s="80"/>
      <c r="S109" s="76" t="s">
        <v>726</v>
      </c>
      <c r="T109" s="76" t="s">
        <v>928</v>
      </c>
      <c r="U109" s="8" t="str">
        <f>VLOOKUP(S109,Item!$B$2:$AK$200,35,FALSE)</f>
        <v>000246</v>
      </c>
      <c r="V109" s="83" t="str">
        <f t="shared" si="5"/>
        <v>00.167</v>
      </c>
      <c r="W109" s="144" t="str">
        <f>TEXT(VLOOKUP(S109,Item!$B$2:$AK$200,36,FALSE),"00.000")</f>
        <v>00.167</v>
      </c>
      <c r="X109" s="78"/>
      <c r="AB109" s="76" t="s">
        <v>726</v>
      </c>
      <c r="AC109" s="76" t="s">
        <v>925</v>
      </c>
      <c r="AD109" s="76" t="s">
        <v>577</v>
      </c>
      <c r="AE109" s="83">
        <v>1</v>
      </c>
      <c r="AF109" s="80"/>
    </row>
    <row r="110" spans="1:32" x14ac:dyDescent="0.25">
      <c r="A110" s="76" t="s">
        <v>727</v>
      </c>
      <c r="B110" s="76" t="s">
        <v>928</v>
      </c>
      <c r="C110" s="8" t="str">
        <f>VLOOKUP(A110,Item!$B$2:$AG$200,32,FALSE)</f>
        <v>000213</v>
      </c>
      <c r="D110" s="83" t="str">
        <f t="shared" si="3"/>
        <v>13.00</v>
      </c>
      <c r="E110" s="144" t="str">
        <f>TEXT(VLOOKUP(A110,Item!$B$2:$BN$200,65,FALSE),"###0.00#")</f>
        <v>13.00</v>
      </c>
      <c r="F110" s="78"/>
      <c r="G110" s="77"/>
      <c r="I110" s="78"/>
      <c r="J110" s="76" t="s">
        <v>727</v>
      </c>
      <c r="K110" s="76" t="s">
        <v>928</v>
      </c>
      <c r="L110" s="8" t="str">
        <f>VLOOKUP(J110,Item!$B$2:$AM$200,38,FALSE)</f>
        <v>000232</v>
      </c>
      <c r="M110" s="83" t="str">
        <f t="shared" si="4"/>
        <v>00.333</v>
      </c>
      <c r="N110" s="144" t="str">
        <f>TEXT(VLOOKUP(J110,Item!$BU$2:$BV$200,2,FALSE),"00.000")</f>
        <v>00.333</v>
      </c>
      <c r="O110" s="80"/>
      <c r="P110" s="80"/>
      <c r="Q110" s="80"/>
      <c r="R110" s="80"/>
      <c r="S110" s="76" t="s">
        <v>727</v>
      </c>
      <c r="T110" s="76" t="s">
        <v>928</v>
      </c>
      <c r="U110" s="8" t="str">
        <f>VLOOKUP(S110,Item!$B$2:$AK$200,35,FALSE)</f>
        <v>000246</v>
      </c>
      <c r="V110" s="83" t="str">
        <f t="shared" si="5"/>
        <v>00.167</v>
      </c>
      <c r="W110" s="144" t="str">
        <f>TEXT(VLOOKUP(S110,Item!$B$2:$AK$200,36,FALSE),"00.000")</f>
        <v>00.167</v>
      </c>
      <c r="X110" s="78"/>
      <c r="AB110" s="76" t="s">
        <v>727</v>
      </c>
      <c r="AC110" s="76" t="s">
        <v>925</v>
      </c>
      <c r="AD110" s="76" t="s">
        <v>577</v>
      </c>
      <c r="AE110" s="83">
        <v>1</v>
      </c>
      <c r="AF110" s="80"/>
    </row>
    <row r="111" spans="1:32" x14ac:dyDescent="0.25">
      <c r="A111" s="76" t="s">
        <v>728</v>
      </c>
      <c r="B111" s="76" t="s">
        <v>928</v>
      </c>
      <c r="C111" s="8" t="str">
        <f>VLOOKUP(A111,Item!$B$2:$AG$200,32,FALSE)</f>
        <v>000223</v>
      </c>
      <c r="D111" s="83" t="str">
        <f t="shared" si="3"/>
        <v>13.00</v>
      </c>
      <c r="E111" s="144" t="str">
        <f>TEXT(VLOOKUP(A111,Item!$B$2:$BN$200,65,FALSE),"###0.00#")</f>
        <v>13.00</v>
      </c>
      <c r="F111" s="78"/>
      <c r="G111" s="77"/>
      <c r="I111" s="78"/>
      <c r="J111" s="76" t="s">
        <v>728</v>
      </c>
      <c r="K111" s="76" t="s">
        <v>928</v>
      </c>
      <c r="L111" s="8" t="str">
        <f>VLOOKUP(J111,Item!$B$2:$AM$200,38,FALSE)</f>
        <v>000232</v>
      </c>
      <c r="M111" s="83" t="str">
        <f t="shared" si="4"/>
        <v>00.333</v>
      </c>
      <c r="N111" s="144" t="str">
        <f>TEXT(VLOOKUP(J111,Item!$BU$2:$BV$200,2,FALSE),"00.000")</f>
        <v>00.333</v>
      </c>
      <c r="O111" s="80"/>
      <c r="P111" s="80"/>
      <c r="Q111" s="80"/>
      <c r="R111" s="80"/>
      <c r="S111" s="76" t="s">
        <v>728</v>
      </c>
      <c r="T111" s="76" t="s">
        <v>928</v>
      </c>
      <c r="U111" s="8" t="str">
        <f>VLOOKUP(S111,Item!$B$2:$AK$200,35,FALSE)</f>
        <v>000246</v>
      </c>
      <c r="V111" s="83" t="str">
        <f t="shared" si="5"/>
        <v>00.167</v>
      </c>
      <c r="W111" s="144" t="str">
        <f>TEXT(VLOOKUP(S111,Item!$B$2:$AK$200,36,FALSE),"00.000")</f>
        <v>00.167</v>
      </c>
      <c r="X111" s="78"/>
      <c r="AB111" s="76" t="s">
        <v>728</v>
      </c>
      <c r="AC111" s="76" t="s">
        <v>925</v>
      </c>
      <c r="AD111" s="76" t="s">
        <v>577</v>
      </c>
      <c r="AE111" s="83">
        <v>1</v>
      </c>
      <c r="AF111" s="80"/>
    </row>
    <row r="112" spans="1:32" x14ac:dyDescent="0.25">
      <c r="A112" s="76" t="s">
        <v>729</v>
      </c>
      <c r="B112" s="76" t="s">
        <v>928</v>
      </c>
      <c r="C112" s="8" t="str">
        <f>VLOOKUP(A112,Item!$B$2:$AG$200,32,FALSE)</f>
        <v>000210</v>
      </c>
      <c r="D112" s="83" t="str">
        <f t="shared" si="3"/>
        <v>18.333</v>
      </c>
      <c r="E112" s="144" t="str">
        <f>TEXT(VLOOKUP(A112,Item!$B$2:$BN$200,65,FALSE),"###0.00#")</f>
        <v>18.333</v>
      </c>
      <c r="F112" s="78"/>
      <c r="G112" s="77"/>
      <c r="I112" s="78"/>
      <c r="J112" s="76" t="s">
        <v>729</v>
      </c>
      <c r="K112" s="76" t="s">
        <v>928</v>
      </c>
      <c r="L112" s="8" t="str">
        <f>VLOOKUP(J112,Item!$B$2:$AM$200,38,FALSE)</f>
        <v>000232</v>
      </c>
      <c r="M112" s="83" t="str">
        <f t="shared" si="4"/>
        <v>00.333</v>
      </c>
      <c r="N112" s="144" t="str">
        <f>TEXT(VLOOKUP(J112,Item!$BU$2:$BV$200,2,FALSE),"00.000")</f>
        <v>00.333</v>
      </c>
      <c r="O112" s="80"/>
      <c r="P112" s="80"/>
      <c r="Q112" s="80"/>
      <c r="R112" s="80"/>
      <c r="S112" s="76" t="s">
        <v>729</v>
      </c>
      <c r="T112" s="76" t="s">
        <v>928</v>
      </c>
      <c r="U112" s="8" t="str">
        <f>VLOOKUP(S112,Item!$B$2:$AK$200,35,FALSE)</f>
        <v>000247</v>
      </c>
      <c r="V112" s="83" t="str">
        <f t="shared" si="5"/>
        <v>00.167</v>
      </c>
      <c r="W112" s="144" t="str">
        <f>TEXT(VLOOKUP(S112,Item!$B$2:$AK$200,36,FALSE),"00.000")</f>
        <v>00.167</v>
      </c>
      <c r="X112" s="78"/>
      <c r="AB112" s="76" t="s">
        <v>729</v>
      </c>
      <c r="AC112" s="76" t="s">
        <v>925</v>
      </c>
      <c r="AD112" s="76" t="s">
        <v>577</v>
      </c>
      <c r="AE112" s="83">
        <v>1</v>
      </c>
      <c r="AF112" s="80"/>
    </row>
    <row r="113" spans="1:32" x14ac:dyDescent="0.25">
      <c r="A113" s="76" t="s">
        <v>730</v>
      </c>
      <c r="B113" s="76" t="s">
        <v>928</v>
      </c>
      <c r="C113" s="8" t="str">
        <f>VLOOKUP(A113,Item!$B$2:$AG$200,32,FALSE)</f>
        <v>000213</v>
      </c>
      <c r="D113" s="83" t="str">
        <f t="shared" si="3"/>
        <v>18.333</v>
      </c>
      <c r="E113" s="144" t="str">
        <f>TEXT(VLOOKUP(A113,Item!$B$2:$BN$200,65,FALSE),"###0.00#")</f>
        <v>18.333</v>
      </c>
      <c r="F113" s="78"/>
      <c r="G113" s="77"/>
      <c r="I113" s="78"/>
      <c r="J113" s="76" t="s">
        <v>730</v>
      </c>
      <c r="K113" s="76" t="s">
        <v>928</v>
      </c>
      <c r="L113" s="8" t="str">
        <f>VLOOKUP(J113,Item!$B$2:$AM$200,38,FALSE)</f>
        <v>000232</v>
      </c>
      <c r="M113" s="83" t="str">
        <f t="shared" si="4"/>
        <v>00.333</v>
      </c>
      <c r="N113" s="144" t="str">
        <f>TEXT(VLOOKUP(J113,Item!$BU$2:$BV$200,2,FALSE),"00.000")</f>
        <v>00.333</v>
      </c>
      <c r="O113" s="80"/>
      <c r="P113" s="80"/>
      <c r="Q113" s="80"/>
      <c r="R113" s="80"/>
      <c r="S113" s="76" t="s">
        <v>730</v>
      </c>
      <c r="T113" s="76" t="s">
        <v>928</v>
      </c>
      <c r="U113" s="8" t="str">
        <f>VLOOKUP(S113,Item!$B$2:$AK$200,35,FALSE)</f>
        <v>000247</v>
      </c>
      <c r="V113" s="83" t="str">
        <f t="shared" si="5"/>
        <v>00.167</v>
      </c>
      <c r="W113" s="144" t="str">
        <f>TEXT(VLOOKUP(S113,Item!$B$2:$AK$200,36,FALSE),"00.000")</f>
        <v>00.167</v>
      </c>
      <c r="X113" s="78"/>
      <c r="AB113" s="76" t="s">
        <v>730</v>
      </c>
      <c r="AC113" s="76" t="s">
        <v>925</v>
      </c>
      <c r="AD113" s="76" t="s">
        <v>577</v>
      </c>
      <c r="AE113" s="83">
        <v>1</v>
      </c>
      <c r="AF113" s="80"/>
    </row>
    <row r="114" spans="1:32" x14ac:dyDescent="0.25">
      <c r="A114" s="76" t="s">
        <v>731</v>
      </c>
      <c r="B114" s="76" t="s">
        <v>928</v>
      </c>
      <c r="C114" s="8" t="str">
        <f>VLOOKUP(A114,Item!$B$2:$AG$200,32,FALSE)</f>
        <v>000223</v>
      </c>
      <c r="D114" s="83" t="str">
        <f t="shared" si="3"/>
        <v>18.333</v>
      </c>
      <c r="E114" s="144" t="str">
        <f>TEXT(VLOOKUP(A114,Item!$B$2:$BN$200,65,FALSE),"###0.00#")</f>
        <v>18.333</v>
      </c>
      <c r="F114" s="78"/>
      <c r="G114" s="77"/>
      <c r="I114" s="78"/>
      <c r="J114" s="76" t="s">
        <v>731</v>
      </c>
      <c r="K114" s="76" t="s">
        <v>928</v>
      </c>
      <c r="L114" s="8" t="str">
        <f>VLOOKUP(J114,Item!$B$2:$AM$200,38,FALSE)</f>
        <v>000232</v>
      </c>
      <c r="M114" s="83" t="str">
        <f t="shared" si="4"/>
        <v>00.333</v>
      </c>
      <c r="N114" s="144" t="str">
        <f>TEXT(VLOOKUP(J114,Item!$BU$2:$BV$200,2,FALSE),"00.000")</f>
        <v>00.333</v>
      </c>
      <c r="O114" s="80"/>
      <c r="P114" s="80"/>
      <c r="Q114" s="80"/>
      <c r="R114" s="80"/>
      <c r="S114" s="76" t="s">
        <v>731</v>
      </c>
      <c r="T114" s="76" t="s">
        <v>928</v>
      </c>
      <c r="U114" s="8" t="str">
        <f>VLOOKUP(S114,Item!$B$2:$AK$200,35,FALSE)</f>
        <v>000247</v>
      </c>
      <c r="V114" s="83" t="str">
        <f t="shared" si="5"/>
        <v>00.167</v>
      </c>
      <c r="W114" s="144" t="str">
        <f>TEXT(VLOOKUP(S114,Item!$B$2:$AK$200,36,FALSE),"00.000")</f>
        <v>00.167</v>
      </c>
      <c r="X114" s="78"/>
      <c r="AB114" s="76" t="s">
        <v>731</v>
      </c>
      <c r="AC114" s="76" t="s">
        <v>925</v>
      </c>
      <c r="AD114" s="76" t="s">
        <v>577</v>
      </c>
      <c r="AE114" s="83">
        <v>1</v>
      </c>
      <c r="AF114" s="80"/>
    </row>
    <row r="115" spans="1:32" x14ac:dyDescent="0.25">
      <c r="A115" s="76" t="s">
        <v>732</v>
      </c>
      <c r="B115" s="76" t="s">
        <v>928</v>
      </c>
      <c r="C115" s="8" t="str">
        <f>VLOOKUP(A115,Item!$B$2:$AG$200,32,FALSE)</f>
        <v>000210</v>
      </c>
      <c r="D115" s="83" t="str">
        <f t="shared" si="3"/>
        <v>21.667</v>
      </c>
      <c r="E115" s="144" t="str">
        <f>TEXT(VLOOKUP(A115,Item!$B$2:$BN$200,65,FALSE),"###0.00#")</f>
        <v>21.667</v>
      </c>
      <c r="F115" s="78"/>
      <c r="G115" s="77"/>
      <c r="I115" s="78"/>
      <c r="J115" s="76" t="s">
        <v>732</v>
      </c>
      <c r="K115" s="76" t="s">
        <v>928</v>
      </c>
      <c r="L115" s="8" t="str">
        <f>VLOOKUP(J115,Item!$B$2:$AM$200,38,FALSE)</f>
        <v>000232</v>
      </c>
      <c r="M115" s="83" t="str">
        <f t="shared" si="4"/>
        <v>00.333</v>
      </c>
      <c r="N115" s="144" t="str">
        <f>TEXT(VLOOKUP(J115,Item!$BU$2:$BV$200,2,FALSE),"00.000")</f>
        <v>00.333</v>
      </c>
      <c r="O115" s="80"/>
      <c r="P115" s="80"/>
      <c r="Q115" s="80"/>
      <c r="R115" s="80"/>
      <c r="S115" s="76" t="s">
        <v>732</v>
      </c>
      <c r="T115" s="76" t="s">
        <v>928</v>
      </c>
      <c r="U115" s="8" t="str">
        <f>VLOOKUP(S115,Item!$B$2:$AK$200,35,FALSE)</f>
        <v>000242</v>
      </c>
      <c r="V115" s="83" t="str">
        <f t="shared" si="5"/>
        <v>00.250</v>
      </c>
      <c r="W115" s="144" t="str">
        <f>TEXT(VLOOKUP(S115,Item!$B$2:$AK$200,36,FALSE),"00.000")</f>
        <v>00.250</v>
      </c>
      <c r="X115" s="78"/>
      <c r="AB115" s="76" t="s">
        <v>732</v>
      </c>
      <c r="AC115" s="76" t="s">
        <v>925</v>
      </c>
      <c r="AD115" s="76" t="s">
        <v>577</v>
      </c>
      <c r="AE115" s="83">
        <v>1</v>
      </c>
      <c r="AF115" s="80"/>
    </row>
    <row r="116" spans="1:32" x14ac:dyDescent="0.25">
      <c r="A116" s="76" t="s">
        <v>733</v>
      </c>
      <c r="B116" s="76" t="s">
        <v>928</v>
      </c>
      <c r="C116" s="8" t="str">
        <f>VLOOKUP(A116,Item!$B$2:$AG$200,32,FALSE)</f>
        <v>000213</v>
      </c>
      <c r="D116" s="83" t="str">
        <f t="shared" si="3"/>
        <v>21.667</v>
      </c>
      <c r="E116" s="144" t="str">
        <f>TEXT(VLOOKUP(A116,Item!$B$2:$BN$200,65,FALSE),"###0.00#")</f>
        <v>21.667</v>
      </c>
      <c r="F116" s="78"/>
      <c r="G116" s="77"/>
      <c r="I116" s="78"/>
      <c r="J116" s="76" t="s">
        <v>733</v>
      </c>
      <c r="K116" s="76" t="s">
        <v>928</v>
      </c>
      <c r="L116" s="8" t="str">
        <f>VLOOKUP(J116,Item!$B$2:$AM$200,38,FALSE)</f>
        <v>000232</v>
      </c>
      <c r="M116" s="83" t="str">
        <f t="shared" si="4"/>
        <v>00.333</v>
      </c>
      <c r="N116" s="144" t="str">
        <f>TEXT(VLOOKUP(J116,Item!$BU$2:$BV$200,2,FALSE),"00.000")</f>
        <v>00.333</v>
      </c>
      <c r="O116" s="80"/>
      <c r="P116" s="80"/>
      <c r="Q116" s="80"/>
      <c r="R116" s="80"/>
      <c r="S116" s="76" t="s">
        <v>733</v>
      </c>
      <c r="T116" s="76" t="s">
        <v>928</v>
      </c>
      <c r="U116" s="8" t="str">
        <f>VLOOKUP(S116,Item!$B$2:$AK$200,35,FALSE)</f>
        <v>000242</v>
      </c>
      <c r="V116" s="83" t="str">
        <f t="shared" si="5"/>
        <v>00.250</v>
      </c>
      <c r="W116" s="144" t="str">
        <f>TEXT(VLOOKUP(S116,Item!$B$2:$AK$200,36,FALSE),"00.000")</f>
        <v>00.250</v>
      </c>
      <c r="X116" s="78"/>
      <c r="AB116" s="76" t="s">
        <v>733</v>
      </c>
      <c r="AC116" s="76" t="s">
        <v>925</v>
      </c>
      <c r="AD116" s="76" t="s">
        <v>577</v>
      </c>
      <c r="AE116" s="83">
        <v>1</v>
      </c>
      <c r="AF116" s="80"/>
    </row>
    <row r="117" spans="1:32" x14ac:dyDescent="0.25">
      <c r="A117" s="76" t="s">
        <v>734</v>
      </c>
      <c r="B117" s="76" t="s">
        <v>928</v>
      </c>
      <c r="C117" s="8" t="str">
        <f>VLOOKUP(A117,Item!$B$2:$AG$200,32,FALSE)</f>
        <v>000210</v>
      </c>
      <c r="D117" s="83" t="str">
        <f t="shared" si="3"/>
        <v>27.00</v>
      </c>
      <c r="E117" s="144" t="str">
        <f>TEXT(VLOOKUP(A117,Item!$B$2:$BN$200,65,FALSE),"###0.00#")</f>
        <v>27.00</v>
      </c>
      <c r="G117" s="77"/>
      <c r="I117" s="78"/>
      <c r="J117" s="76" t="s">
        <v>734</v>
      </c>
      <c r="K117" s="76" t="s">
        <v>928</v>
      </c>
      <c r="L117" s="8" t="str">
        <f>VLOOKUP(J117,Item!$B$2:$AM$200,38,FALSE)</f>
        <v>000232</v>
      </c>
      <c r="M117" s="83" t="str">
        <f t="shared" si="4"/>
        <v>00.333</v>
      </c>
      <c r="N117" s="144" t="str">
        <f>TEXT(VLOOKUP(J117,Item!$BU$2:$BV$200,2,FALSE),"00.000")</f>
        <v>00.333</v>
      </c>
      <c r="O117" s="80"/>
      <c r="P117" s="80"/>
      <c r="Q117" s="80"/>
      <c r="R117" s="80"/>
      <c r="S117" s="76" t="s">
        <v>734</v>
      </c>
      <c r="T117" s="76" t="s">
        <v>928</v>
      </c>
      <c r="U117" s="8" t="str">
        <f>VLOOKUP(S117,Item!$B$2:$AK$200,35,FALSE)</f>
        <v>000243</v>
      </c>
      <c r="V117" s="83" t="str">
        <f t="shared" si="5"/>
        <v>00.250</v>
      </c>
      <c r="W117" s="144" t="str">
        <f>TEXT(VLOOKUP(S117,Item!$B$2:$AK$200,36,FALSE),"00.000")</f>
        <v>00.250</v>
      </c>
      <c r="X117" s="78"/>
      <c r="AB117" s="76" t="s">
        <v>734</v>
      </c>
      <c r="AC117" s="76" t="s">
        <v>925</v>
      </c>
      <c r="AD117" s="76" t="s">
        <v>577</v>
      </c>
      <c r="AE117" s="83">
        <v>1</v>
      </c>
      <c r="AF117" s="80"/>
    </row>
    <row r="118" spans="1:32" x14ac:dyDescent="0.25">
      <c r="A118" s="76" t="s">
        <v>735</v>
      </c>
      <c r="B118" s="76" t="s">
        <v>928</v>
      </c>
      <c r="C118" s="8" t="str">
        <f>VLOOKUP(A118,Item!$B$2:$AG$200,32,FALSE)</f>
        <v>000213</v>
      </c>
      <c r="D118" s="83" t="str">
        <f t="shared" si="3"/>
        <v>27.00</v>
      </c>
      <c r="E118" s="144" t="str">
        <f>TEXT(VLOOKUP(A118,Item!$B$2:$BN$200,65,FALSE),"###0.00#")</f>
        <v>27.00</v>
      </c>
      <c r="G118" s="77"/>
      <c r="I118" s="78"/>
      <c r="J118" s="76" t="s">
        <v>735</v>
      </c>
      <c r="K118" s="76" t="s">
        <v>928</v>
      </c>
      <c r="L118" s="8" t="str">
        <f>VLOOKUP(J118,Item!$B$2:$AM$200,38,FALSE)</f>
        <v>000232</v>
      </c>
      <c r="M118" s="83" t="str">
        <f t="shared" si="4"/>
        <v>00.333</v>
      </c>
      <c r="N118" s="144" t="str">
        <f>TEXT(VLOOKUP(J118,Item!$BU$2:$BV$200,2,FALSE),"00.000")</f>
        <v>00.333</v>
      </c>
      <c r="O118" s="80"/>
      <c r="P118" s="80"/>
      <c r="Q118" s="80"/>
      <c r="R118" s="80"/>
      <c r="S118" s="76" t="s">
        <v>735</v>
      </c>
      <c r="T118" s="76" t="s">
        <v>928</v>
      </c>
      <c r="U118" s="8" t="str">
        <f>VLOOKUP(S118,Item!$B$2:$AK$200,35,FALSE)</f>
        <v>000243</v>
      </c>
      <c r="V118" s="83" t="str">
        <f t="shared" si="5"/>
        <v>00.250</v>
      </c>
      <c r="W118" s="144" t="str">
        <f>TEXT(VLOOKUP(S118,Item!$B$2:$AK$200,36,FALSE),"00.000")</f>
        <v>00.250</v>
      </c>
      <c r="AB118" s="76" t="s">
        <v>735</v>
      </c>
      <c r="AC118" s="76" t="s">
        <v>925</v>
      </c>
      <c r="AD118" s="76" t="s">
        <v>577</v>
      </c>
      <c r="AE118" s="83">
        <v>1</v>
      </c>
      <c r="AF118" s="80"/>
    </row>
    <row r="119" spans="1:32" x14ac:dyDescent="0.25">
      <c r="A119" s="76" t="s">
        <v>736</v>
      </c>
      <c r="B119" s="76" t="s">
        <v>928</v>
      </c>
      <c r="C119" s="8" t="str">
        <f>VLOOKUP(A119,Item!$B$2:$AG$200,32,FALSE)</f>
        <v>000207</v>
      </c>
      <c r="D119" s="83" t="str">
        <f t="shared" si="3"/>
        <v>2.667</v>
      </c>
      <c r="E119" s="144" t="str">
        <f>TEXT(VLOOKUP(A119,Item!$B$2:$BN$200,65,FALSE),"###0.00#")</f>
        <v>2.667</v>
      </c>
      <c r="G119" s="77"/>
      <c r="I119" s="78"/>
      <c r="J119" s="76" t="s">
        <v>736</v>
      </c>
      <c r="K119" s="76" t="s">
        <v>928</v>
      </c>
      <c r="L119" s="8" t="str">
        <f>VLOOKUP(J119,Item!$B$2:$AM$200,38,FALSE)</f>
        <v>000236</v>
      </c>
      <c r="M119" s="83" t="str">
        <f t="shared" si="4"/>
        <v>00.333</v>
      </c>
      <c r="N119" s="144" t="str">
        <f>TEXT(VLOOKUP(J119,Item!$BU$2:$BV$200,2,FALSE),"00.000")</f>
        <v>00.333</v>
      </c>
      <c r="O119" s="80"/>
      <c r="P119" s="80"/>
      <c r="Q119" s="80"/>
      <c r="R119" s="80"/>
      <c r="S119" s="76" t="s">
        <v>736</v>
      </c>
      <c r="T119" s="76" t="s">
        <v>928</v>
      </c>
      <c r="U119" s="8" t="str">
        <f>VLOOKUP(S119,Item!$B$2:$AK$200,35,FALSE)</f>
        <v>000285</v>
      </c>
      <c r="V119" s="83" t="str">
        <f t="shared" si="5"/>
        <v>00.167</v>
      </c>
      <c r="W119" s="144" t="str">
        <f>TEXT(VLOOKUP(S119,Item!$B$2:$AK$200,36,FALSE),"00.000")</f>
        <v>00.167</v>
      </c>
      <c r="AB119" s="76" t="s">
        <v>736</v>
      </c>
      <c r="AC119" s="76" t="s">
        <v>925</v>
      </c>
      <c r="AD119" s="76" t="s">
        <v>577</v>
      </c>
      <c r="AE119" s="83">
        <v>1</v>
      </c>
      <c r="AF119" s="80"/>
    </row>
    <row r="120" spans="1:32" x14ac:dyDescent="0.25">
      <c r="A120" s="76" t="s">
        <v>737</v>
      </c>
      <c r="B120" s="76" t="s">
        <v>928</v>
      </c>
      <c r="C120" s="8" t="str">
        <f>VLOOKUP(A120,Item!$B$2:$AG$200,32,FALSE)</f>
        <v>000216</v>
      </c>
      <c r="D120" s="83" t="str">
        <f t="shared" si="3"/>
        <v>2.667</v>
      </c>
      <c r="E120" s="144" t="str">
        <f>TEXT(VLOOKUP(A120,Item!$B$2:$BN$200,65,FALSE),"###0.00#")</f>
        <v>2.667</v>
      </c>
      <c r="G120" s="77"/>
      <c r="I120" s="78"/>
      <c r="J120" s="76" t="s">
        <v>737</v>
      </c>
      <c r="K120" s="76" t="s">
        <v>928</v>
      </c>
      <c r="L120" s="8" t="str">
        <f>VLOOKUP(J120,Item!$B$2:$AM$200,38,FALSE)</f>
        <v>000236</v>
      </c>
      <c r="M120" s="83" t="str">
        <f t="shared" si="4"/>
        <v>00.333</v>
      </c>
      <c r="N120" s="144" t="str">
        <f>TEXT(VLOOKUP(J120,Item!$BU$2:$BV$200,2,FALSE),"00.000")</f>
        <v>00.333</v>
      </c>
      <c r="O120" s="80"/>
      <c r="P120" s="80"/>
      <c r="Q120" s="80"/>
      <c r="R120" s="80"/>
      <c r="S120" s="76" t="s">
        <v>737</v>
      </c>
      <c r="T120" s="76" t="s">
        <v>928</v>
      </c>
      <c r="U120" s="8" t="str">
        <f>VLOOKUP(S120,Item!$B$2:$AK$200,35,FALSE)</f>
        <v>000285</v>
      </c>
      <c r="V120" s="83" t="str">
        <f t="shared" si="5"/>
        <v>00.167</v>
      </c>
      <c r="W120" s="144" t="str">
        <f>TEXT(VLOOKUP(S120,Item!$B$2:$AK$200,36,FALSE),"00.000")</f>
        <v>00.167</v>
      </c>
      <c r="AB120" s="76" t="s">
        <v>737</v>
      </c>
      <c r="AC120" s="76" t="s">
        <v>925</v>
      </c>
      <c r="AD120" s="76" t="s">
        <v>577</v>
      </c>
      <c r="AE120" s="83">
        <v>1</v>
      </c>
      <c r="AF120" s="80"/>
    </row>
    <row r="121" spans="1:32" x14ac:dyDescent="0.25">
      <c r="A121" s="76" t="s">
        <v>738</v>
      </c>
      <c r="B121" s="76" t="s">
        <v>928</v>
      </c>
      <c r="C121" s="8" t="str">
        <f>VLOOKUP(A121,Item!$B$2:$AG$200,32,FALSE)</f>
        <v>000207</v>
      </c>
      <c r="D121" s="83" t="str">
        <f t="shared" si="3"/>
        <v>5.00</v>
      </c>
      <c r="E121" s="144" t="str">
        <f>TEXT(VLOOKUP(A121,Item!$B$2:$BN$200,65,FALSE),"###0.00#")</f>
        <v>5.00</v>
      </c>
      <c r="G121" s="77"/>
      <c r="I121" s="78"/>
      <c r="J121" s="76" t="s">
        <v>738</v>
      </c>
      <c r="K121" s="76" t="s">
        <v>928</v>
      </c>
      <c r="L121" s="8" t="str">
        <f>VLOOKUP(J121,Item!$B$2:$AM$200,38,FALSE)</f>
        <v>000236</v>
      </c>
      <c r="M121" s="83" t="str">
        <f t="shared" si="4"/>
        <v>00.333</v>
      </c>
      <c r="N121" s="144" t="str">
        <f>TEXT(VLOOKUP(J121,Item!$BU$2:$BV$200,2,FALSE),"00.000")</f>
        <v>00.333</v>
      </c>
      <c r="O121" s="80"/>
      <c r="P121" s="80"/>
      <c r="Q121" s="80"/>
      <c r="R121" s="80"/>
      <c r="S121" s="76" t="s">
        <v>738</v>
      </c>
      <c r="T121" s="76" t="s">
        <v>928</v>
      </c>
      <c r="U121" s="8" t="str">
        <f>VLOOKUP(S121,Item!$B$2:$AK$200,35,FALSE)</f>
        <v>000274</v>
      </c>
      <c r="V121" s="83" t="str">
        <f t="shared" si="5"/>
        <v>00.167</v>
      </c>
      <c r="W121" s="144" t="str">
        <f>TEXT(VLOOKUP(S121,Item!$B$2:$AK$200,36,FALSE),"00.000")</f>
        <v>00.167</v>
      </c>
      <c r="AB121" s="76" t="s">
        <v>738</v>
      </c>
      <c r="AC121" s="76" t="s">
        <v>925</v>
      </c>
      <c r="AD121" s="76" t="s">
        <v>577</v>
      </c>
      <c r="AE121" s="83">
        <v>1</v>
      </c>
      <c r="AF121" s="80"/>
    </row>
    <row r="122" spans="1:32" x14ac:dyDescent="0.25">
      <c r="A122" s="76" t="s">
        <v>739</v>
      </c>
      <c r="B122" s="76" t="s">
        <v>928</v>
      </c>
      <c r="C122" s="8" t="str">
        <f>VLOOKUP(A122,Item!$B$2:$AG$200,32,FALSE)</f>
        <v>000216</v>
      </c>
      <c r="D122" s="83" t="str">
        <f t="shared" si="3"/>
        <v>5.00</v>
      </c>
      <c r="E122" s="144" t="str">
        <f>TEXT(VLOOKUP(A122,Item!$B$2:$BN$200,65,FALSE),"###0.00#")</f>
        <v>5.00</v>
      </c>
      <c r="G122" s="77"/>
      <c r="I122" s="78"/>
      <c r="J122" s="76" t="s">
        <v>739</v>
      </c>
      <c r="K122" s="76" t="s">
        <v>928</v>
      </c>
      <c r="L122" s="8" t="str">
        <f>VLOOKUP(J122,Item!$B$2:$AM$200,38,FALSE)</f>
        <v>000236</v>
      </c>
      <c r="M122" s="83" t="str">
        <f t="shared" si="4"/>
        <v>00.333</v>
      </c>
      <c r="N122" s="144" t="str">
        <f>TEXT(VLOOKUP(J122,Item!$BU$2:$BV$200,2,FALSE),"00.000")</f>
        <v>00.333</v>
      </c>
      <c r="O122" s="80"/>
      <c r="P122" s="80"/>
      <c r="Q122" s="80"/>
      <c r="R122" s="80"/>
      <c r="S122" s="76" t="s">
        <v>739</v>
      </c>
      <c r="T122" s="76" t="s">
        <v>928</v>
      </c>
      <c r="U122" s="8" t="str">
        <f>VLOOKUP(S122,Item!$B$2:$AK$200,35,FALSE)</f>
        <v>000274</v>
      </c>
      <c r="V122" s="83" t="str">
        <f t="shared" si="5"/>
        <v>00.167</v>
      </c>
      <c r="W122" s="144" t="str">
        <f>TEXT(VLOOKUP(S122,Item!$B$2:$AK$200,36,FALSE),"00.000")</f>
        <v>00.167</v>
      </c>
      <c r="AB122" s="76" t="s">
        <v>739</v>
      </c>
      <c r="AC122" s="76" t="s">
        <v>925</v>
      </c>
      <c r="AD122" s="76" t="s">
        <v>577</v>
      </c>
      <c r="AE122" s="83">
        <v>1</v>
      </c>
      <c r="AF122" s="80"/>
    </row>
    <row r="123" spans="1:32" x14ac:dyDescent="0.25">
      <c r="A123" s="76" t="s">
        <v>740</v>
      </c>
      <c r="B123" s="76" t="s">
        <v>928</v>
      </c>
      <c r="C123" s="8" t="str">
        <f>VLOOKUP(A123,Item!$B$2:$AG$200,32,FALSE)</f>
        <v>000207</v>
      </c>
      <c r="D123" s="83" t="str">
        <f t="shared" si="3"/>
        <v>7.667</v>
      </c>
      <c r="E123" s="144" t="str">
        <f>TEXT(VLOOKUP(A123,Item!$B$2:$BN$200,65,FALSE),"###0.00#")</f>
        <v>7.667</v>
      </c>
      <c r="G123" s="77"/>
      <c r="I123" s="78"/>
      <c r="J123" s="76" t="s">
        <v>740</v>
      </c>
      <c r="K123" s="76" t="s">
        <v>928</v>
      </c>
      <c r="L123" s="8" t="str">
        <f>VLOOKUP(J123,Item!$B$2:$AM$200,38,FALSE)</f>
        <v>000236</v>
      </c>
      <c r="M123" s="83" t="str">
        <f t="shared" si="4"/>
        <v>00.333</v>
      </c>
      <c r="N123" s="144" t="str">
        <f>TEXT(VLOOKUP(J123,Item!$BU$2:$BV$200,2,FALSE),"00.000")</f>
        <v>00.333</v>
      </c>
      <c r="O123" s="80"/>
      <c r="P123" s="80"/>
      <c r="Q123" s="80"/>
      <c r="R123" s="80"/>
      <c r="S123" s="76" t="s">
        <v>740</v>
      </c>
      <c r="T123" s="76" t="s">
        <v>928</v>
      </c>
      <c r="U123" s="8" t="str">
        <f>VLOOKUP(S123,Item!$B$2:$AK$200,35,FALSE)</f>
        <v>000275</v>
      </c>
      <c r="V123" s="83" t="str">
        <f t="shared" si="5"/>
        <v>00.167</v>
      </c>
      <c r="W123" s="144" t="str">
        <f>TEXT(VLOOKUP(S123,Item!$B$2:$AK$200,36,FALSE),"00.000")</f>
        <v>00.167</v>
      </c>
      <c r="AB123" s="76" t="s">
        <v>740</v>
      </c>
      <c r="AC123" s="76" t="s">
        <v>925</v>
      </c>
      <c r="AD123" s="76" t="s">
        <v>577</v>
      </c>
      <c r="AE123" s="83">
        <v>1</v>
      </c>
      <c r="AF123" s="80"/>
    </row>
    <row r="124" spans="1:32" x14ac:dyDescent="0.25">
      <c r="A124" s="76" t="s">
        <v>741</v>
      </c>
      <c r="B124" s="76" t="s">
        <v>928</v>
      </c>
      <c r="C124" s="8" t="str">
        <f>VLOOKUP(A124,Item!$B$2:$AG$200,32,FALSE)</f>
        <v>000216</v>
      </c>
      <c r="D124" s="83" t="str">
        <f t="shared" si="3"/>
        <v>7.667</v>
      </c>
      <c r="E124" s="144" t="str">
        <f>TEXT(VLOOKUP(A124,Item!$B$2:$BN$200,65,FALSE),"###0.00#")</f>
        <v>7.667</v>
      </c>
      <c r="G124" s="77"/>
      <c r="I124" s="78"/>
      <c r="J124" s="76" t="s">
        <v>741</v>
      </c>
      <c r="K124" s="76" t="s">
        <v>928</v>
      </c>
      <c r="L124" s="8" t="str">
        <f>VLOOKUP(J124,Item!$B$2:$AM$200,38,FALSE)</f>
        <v>000236</v>
      </c>
      <c r="M124" s="83" t="str">
        <f t="shared" si="4"/>
        <v>00.333</v>
      </c>
      <c r="N124" s="144" t="str">
        <f>TEXT(VLOOKUP(J124,Item!$BU$2:$BV$200,2,FALSE),"00.000")</f>
        <v>00.333</v>
      </c>
      <c r="O124" s="80"/>
      <c r="P124" s="80"/>
      <c r="Q124" s="80"/>
      <c r="R124" s="80"/>
      <c r="S124" s="76" t="s">
        <v>741</v>
      </c>
      <c r="T124" s="76" t="s">
        <v>928</v>
      </c>
      <c r="U124" s="8" t="str">
        <f>VLOOKUP(S124,Item!$B$2:$AK$200,35,FALSE)</f>
        <v>000275</v>
      </c>
      <c r="V124" s="83" t="str">
        <f t="shared" si="5"/>
        <v>00.167</v>
      </c>
      <c r="W124" s="144" t="str">
        <f>TEXT(VLOOKUP(S124,Item!$B$2:$AK$200,36,FALSE),"00.000")</f>
        <v>00.167</v>
      </c>
      <c r="AB124" s="76" t="s">
        <v>741</v>
      </c>
      <c r="AC124" s="76" t="s">
        <v>925</v>
      </c>
      <c r="AD124" s="76" t="s">
        <v>577</v>
      </c>
      <c r="AE124" s="83">
        <v>1</v>
      </c>
      <c r="AF124" s="80"/>
    </row>
    <row r="125" spans="1:32" x14ac:dyDescent="0.25">
      <c r="A125" s="76" t="s">
        <v>742</v>
      </c>
      <c r="B125" s="76" t="s">
        <v>928</v>
      </c>
      <c r="C125" s="8" t="str">
        <f>VLOOKUP(A125,Item!$B$2:$AG$200,32,FALSE)</f>
        <v>000207</v>
      </c>
      <c r="D125" s="83" t="str">
        <f t="shared" si="3"/>
        <v>13.333</v>
      </c>
      <c r="E125" s="144" t="str">
        <f>TEXT(VLOOKUP(A125,Item!$B$2:$BN$200,65,FALSE),"###0.00#")</f>
        <v>13.333</v>
      </c>
      <c r="G125" s="77"/>
      <c r="I125" s="78"/>
      <c r="J125" s="76" t="s">
        <v>742</v>
      </c>
      <c r="K125" s="76" t="s">
        <v>928</v>
      </c>
      <c r="L125" s="8" t="str">
        <f>VLOOKUP(J125,Item!$B$2:$AM$200,38,FALSE)</f>
        <v>000236</v>
      </c>
      <c r="M125" s="83" t="str">
        <f t="shared" si="4"/>
        <v>00.333</v>
      </c>
      <c r="N125" s="144" t="str">
        <f>TEXT(VLOOKUP(J125,Item!$BU$2:$BV$200,2,FALSE),"00.000")</f>
        <v>00.333</v>
      </c>
      <c r="O125" s="80"/>
      <c r="P125" s="80"/>
      <c r="Q125" s="80"/>
      <c r="R125" s="80"/>
      <c r="S125" s="76" t="s">
        <v>742</v>
      </c>
      <c r="T125" s="76" t="s">
        <v>928</v>
      </c>
      <c r="U125" s="8" t="str">
        <f>VLOOKUP(S125,Item!$B$2:$AK$200,35,FALSE)</f>
        <v>000274</v>
      </c>
      <c r="V125" s="83" t="str">
        <f t="shared" si="5"/>
        <v>00.167</v>
      </c>
      <c r="W125" s="144" t="str">
        <f>TEXT(VLOOKUP(S125,Item!$B$2:$AK$200,36,FALSE),"00.000")</f>
        <v>00.167</v>
      </c>
      <c r="AB125" s="76" t="s">
        <v>742</v>
      </c>
      <c r="AC125" s="76" t="s">
        <v>925</v>
      </c>
      <c r="AD125" s="76" t="s">
        <v>577</v>
      </c>
      <c r="AE125" s="83">
        <v>1</v>
      </c>
      <c r="AF125" s="80"/>
    </row>
    <row r="126" spans="1:32" x14ac:dyDescent="0.25">
      <c r="A126" s="76" t="s">
        <v>767</v>
      </c>
      <c r="B126" s="76" t="s">
        <v>928</v>
      </c>
      <c r="C126" s="8" t="str">
        <f>VLOOKUP(A126,Item!$B$2:$AG$200,32,FALSE)</f>
        <v>000216</v>
      </c>
      <c r="D126" s="83" t="str">
        <f t="shared" si="3"/>
        <v>13.333</v>
      </c>
      <c r="E126" s="144" t="str">
        <f>TEXT(VLOOKUP(A126,Item!$B$2:$BN$200,65,FALSE),"###0.00#")</f>
        <v>13.333</v>
      </c>
      <c r="J126" s="76" t="s">
        <v>767</v>
      </c>
      <c r="K126" s="76" t="s">
        <v>928</v>
      </c>
      <c r="L126" s="8" t="str">
        <f>VLOOKUP(J126,Item!$B$2:$AM$200,38,FALSE)</f>
        <v>000236</v>
      </c>
      <c r="M126" s="83" t="str">
        <f t="shared" si="4"/>
        <v>00.333</v>
      </c>
      <c r="N126" s="144" t="str">
        <f>TEXT(VLOOKUP(J126,Item!$BU$2:$BV$200,2,FALSE),"00.000")</f>
        <v>00.333</v>
      </c>
      <c r="S126" s="76" t="s">
        <v>767</v>
      </c>
      <c r="T126" s="76" t="s">
        <v>928</v>
      </c>
      <c r="U126" s="8" t="str">
        <f>VLOOKUP(S126,Item!$B$2:$AK$200,35,FALSE)</f>
        <v>000274</v>
      </c>
      <c r="V126" s="83" t="str">
        <f t="shared" si="5"/>
        <v>00.167</v>
      </c>
      <c r="W126" s="144" t="str">
        <f>TEXT(VLOOKUP(S126,Item!$B$2:$AK$200,36,FALSE),"00.000")</f>
        <v>00.167</v>
      </c>
      <c r="AB126" s="76" t="s">
        <v>767</v>
      </c>
      <c r="AC126" s="76" t="s">
        <v>925</v>
      </c>
      <c r="AD126" s="76" t="s">
        <v>577</v>
      </c>
      <c r="AE126" s="83">
        <v>1</v>
      </c>
    </row>
    <row r="127" spans="1:32" x14ac:dyDescent="0.25">
      <c r="A127" s="76" t="s">
        <v>768</v>
      </c>
      <c r="B127" s="76" t="s">
        <v>928</v>
      </c>
      <c r="C127" s="8" t="str">
        <f>VLOOKUP(A127,Item!$B$2:$AG$200,32,FALSE)</f>
        <v>000207</v>
      </c>
      <c r="D127" s="83" t="str">
        <f t="shared" si="3"/>
        <v>17.667</v>
      </c>
      <c r="E127" s="144" t="str">
        <f>TEXT(VLOOKUP(A127,Item!$B$2:$BN$200,65,FALSE),"###0.00#")</f>
        <v>17.667</v>
      </c>
      <c r="J127" s="76" t="s">
        <v>768</v>
      </c>
      <c r="K127" s="76" t="s">
        <v>928</v>
      </c>
      <c r="L127" s="8" t="str">
        <f>VLOOKUP(J127,Item!$B$2:$AM$200,38,FALSE)</f>
        <v>000236</v>
      </c>
      <c r="M127" s="83" t="str">
        <f t="shared" si="4"/>
        <v>00.333</v>
      </c>
      <c r="N127" s="144" t="str">
        <f>TEXT(VLOOKUP(J127,Item!$BU$2:$BV$200,2,FALSE),"00.000")</f>
        <v>00.333</v>
      </c>
      <c r="S127" s="76" t="s">
        <v>768</v>
      </c>
      <c r="T127" s="76" t="s">
        <v>928</v>
      </c>
      <c r="U127" s="8" t="str">
        <f>VLOOKUP(S127,Item!$B$2:$AK$200,35,FALSE)</f>
        <v>000276</v>
      </c>
      <c r="V127" s="83" t="str">
        <f t="shared" si="5"/>
        <v>00.167</v>
      </c>
      <c r="W127" s="144" t="str">
        <f>TEXT(VLOOKUP(S127,Item!$B$2:$AK$200,36,FALSE),"00.000")</f>
        <v>00.167</v>
      </c>
      <c r="AB127" s="76" t="s">
        <v>768</v>
      </c>
      <c r="AC127" s="76" t="s">
        <v>925</v>
      </c>
      <c r="AD127" s="76" t="s">
        <v>577</v>
      </c>
      <c r="AE127" s="83">
        <v>1</v>
      </c>
    </row>
    <row r="128" spans="1:32" x14ac:dyDescent="0.25">
      <c r="A128" s="76" t="s">
        <v>769</v>
      </c>
      <c r="B128" s="76" t="s">
        <v>928</v>
      </c>
      <c r="C128" s="8" t="str">
        <f>VLOOKUP(A128,Item!$B$2:$AG$200,32,FALSE)</f>
        <v>000216</v>
      </c>
      <c r="D128" s="83" t="str">
        <f t="shared" si="3"/>
        <v>17.667</v>
      </c>
      <c r="E128" s="144" t="str">
        <f>TEXT(VLOOKUP(A128,Item!$B$2:$BN$200,65,FALSE),"###0.00#")</f>
        <v>17.667</v>
      </c>
      <c r="J128" s="76" t="s">
        <v>769</v>
      </c>
      <c r="K128" s="76" t="s">
        <v>928</v>
      </c>
      <c r="L128" s="8" t="str">
        <f>VLOOKUP(J128,Item!$B$2:$AM$200,38,FALSE)</f>
        <v>000236</v>
      </c>
      <c r="M128" s="83" t="str">
        <f t="shared" si="4"/>
        <v>00.333</v>
      </c>
      <c r="N128" s="144" t="str">
        <f>TEXT(VLOOKUP(J128,Item!$BU$2:$BV$200,2,FALSE),"00.000")</f>
        <v>00.333</v>
      </c>
      <c r="S128" s="76" t="s">
        <v>769</v>
      </c>
      <c r="T128" s="76" t="s">
        <v>928</v>
      </c>
      <c r="U128" s="8" t="str">
        <f>VLOOKUP(S128,Item!$B$2:$AK$200,35,FALSE)</f>
        <v>000276</v>
      </c>
      <c r="V128" s="83" t="str">
        <f t="shared" si="5"/>
        <v>00.167</v>
      </c>
      <c r="W128" s="144" t="str">
        <f>TEXT(VLOOKUP(S128,Item!$B$2:$AK$200,36,FALSE),"00.000")</f>
        <v>00.167</v>
      </c>
      <c r="AB128" s="76" t="s">
        <v>769</v>
      </c>
      <c r="AC128" s="76" t="s">
        <v>925</v>
      </c>
      <c r="AD128" s="76" t="s">
        <v>577</v>
      </c>
      <c r="AE128" s="83">
        <v>1</v>
      </c>
    </row>
    <row r="129" spans="1:31" x14ac:dyDescent="0.25">
      <c r="A129" s="76" t="s">
        <v>770</v>
      </c>
      <c r="B129" s="76" t="s">
        <v>928</v>
      </c>
      <c r="C129" s="8" t="str">
        <f>VLOOKUP(A129,Item!$B$2:$AG$200,32,FALSE)</f>
        <v>000207</v>
      </c>
      <c r="D129" s="83" t="str">
        <f t="shared" si="3"/>
        <v>23.00</v>
      </c>
      <c r="E129" s="144" t="str">
        <f>TEXT(VLOOKUP(A129,Item!$B$2:$BN$200,65,FALSE),"###0.00#")</f>
        <v>23.00</v>
      </c>
      <c r="J129" s="76" t="s">
        <v>770</v>
      </c>
      <c r="K129" s="76" t="s">
        <v>928</v>
      </c>
      <c r="L129" s="8" t="str">
        <f>VLOOKUP(J129,Item!$B$2:$AM$200,38,FALSE)</f>
        <v>000236</v>
      </c>
      <c r="M129" s="83" t="str">
        <f t="shared" si="4"/>
        <v>00.333</v>
      </c>
      <c r="N129" s="144" t="str">
        <f>TEXT(VLOOKUP(J129,Item!$BU$2:$BV$200,2,FALSE),"00.000")</f>
        <v>00.333</v>
      </c>
      <c r="S129" s="76" t="s">
        <v>770</v>
      </c>
      <c r="T129" s="76" t="s">
        <v>928</v>
      </c>
      <c r="U129" s="8" t="str">
        <f>VLOOKUP(S129,Item!$B$2:$AK$200,35,FALSE)</f>
        <v>000276</v>
      </c>
      <c r="V129" s="83" t="str">
        <f t="shared" si="5"/>
        <v>00.167</v>
      </c>
      <c r="W129" s="144" t="str">
        <f>TEXT(VLOOKUP(S129,Item!$B$2:$AK$200,36,FALSE),"00.000")</f>
        <v>00.167</v>
      </c>
      <c r="AB129" s="76" t="s">
        <v>770</v>
      </c>
      <c r="AC129" s="76" t="s">
        <v>925</v>
      </c>
      <c r="AD129" s="76" t="s">
        <v>577</v>
      </c>
      <c r="AE129" s="83">
        <v>1</v>
      </c>
    </row>
    <row r="130" spans="1:31" x14ac:dyDescent="0.25">
      <c r="A130" s="76" t="s">
        <v>771</v>
      </c>
      <c r="B130" s="76" t="s">
        <v>928</v>
      </c>
      <c r="C130" s="8" t="str">
        <f>VLOOKUP(A130,Item!$B$2:$AG$200,32,FALSE)</f>
        <v>000216</v>
      </c>
      <c r="D130" s="83" t="str">
        <f t="shared" si="3"/>
        <v>23.00</v>
      </c>
      <c r="E130" s="144" t="str">
        <f>TEXT(VLOOKUP(A130,Item!$B$2:$BN$200,65,FALSE),"###0.00#")</f>
        <v>23.00</v>
      </c>
      <c r="J130" s="76" t="s">
        <v>771</v>
      </c>
      <c r="K130" s="76" t="s">
        <v>928</v>
      </c>
      <c r="L130" s="8" t="str">
        <f>VLOOKUP(J130,Item!$B$2:$AM$200,38,FALSE)</f>
        <v>000236</v>
      </c>
      <c r="M130" s="83" t="str">
        <f t="shared" si="4"/>
        <v>00.333</v>
      </c>
      <c r="N130" s="144" t="str">
        <f>TEXT(VLOOKUP(J130,Item!$BU$2:$BV$200,2,FALSE),"00.000")</f>
        <v>00.333</v>
      </c>
      <c r="S130" s="76" t="s">
        <v>771</v>
      </c>
      <c r="T130" s="76" t="s">
        <v>928</v>
      </c>
      <c r="U130" s="8" t="str">
        <f>VLOOKUP(S130,Item!$B$2:$AK$200,35,FALSE)</f>
        <v>000276</v>
      </c>
      <c r="V130" s="83" t="str">
        <f t="shared" si="5"/>
        <v>00.167</v>
      </c>
      <c r="W130" s="144" t="str">
        <f>TEXT(VLOOKUP(S130,Item!$B$2:$AK$200,36,FALSE),"00.000")</f>
        <v>00.167</v>
      </c>
      <c r="AB130" s="76" t="s">
        <v>771</v>
      </c>
      <c r="AC130" s="76" t="s">
        <v>925</v>
      </c>
      <c r="AD130" s="76" t="s">
        <v>577</v>
      </c>
      <c r="AE130" s="83">
        <v>1</v>
      </c>
    </row>
    <row r="131" spans="1:31" x14ac:dyDescent="0.25">
      <c r="A131" s="76" t="s">
        <v>772</v>
      </c>
      <c r="B131" s="76" t="s">
        <v>928</v>
      </c>
      <c r="C131" s="8" t="str">
        <f>VLOOKUP(A131,Item!$B$2:$AG$200,32,FALSE)</f>
        <v>000206</v>
      </c>
      <c r="D131" s="83" t="str">
        <f t="shared" si="3"/>
        <v>3.50</v>
      </c>
      <c r="E131" s="144" t="str">
        <f>TEXT(VLOOKUP(A131,Item!$B$2:$BN$200,65,FALSE),"###0.00#")</f>
        <v>3.50</v>
      </c>
      <c r="J131" s="76" t="s">
        <v>772</v>
      </c>
      <c r="K131" s="76" t="s">
        <v>928</v>
      </c>
      <c r="L131" s="8" t="str">
        <f>VLOOKUP(J131,Item!$B$2:$AM$200,38,FALSE)</f>
        <v/>
      </c>
      <c r="M131" s="83" t="str">
        <f t="shared" si="4"/>
        <v>00.000</v>
      </c>
      <c r="N131" s="144" t="str">
        <f>TEXT(VLOOKUP(J131,Item!$BU$2:$BV$200,2,FALSE),"00.000")</f>
        <v>00.000</v>
      </c>
      <c r="S131" s="76" t="s">
        <v>772</v>
      </c>
      <c r="T131" s="76" t="s">
        <v>928</v>
      </c>
      <c r="U131" s="8" t="str">
        <f>VLOOKUP(S131,Item!$B$2:$AK$200,35,FALSE)</f>
        <v>000268</v>
      </c>
      <c r="V131" s="83" t="str">
        <f t="shared" si="5"/>
        <v>00.125</v>
      </c>
      <c r="W131" s="144" t="str">
        <f>TEXT(VLOOKUP(S131,Item!$B$2:$AK$200,36,FALSE),"00.000")</f>
        <v>00.125</v>
      </c>
      <c r="AB131" s="76" t="s">
        <v>772</v>
      </c>
      <c r="AC131" s="76" t="s">
        <v>925</v>
      </c>
      <c r="AD131" s="76" t="s">
        <v>577</v>
      </c>
      <c r="AE131" s="83">
        <v>1</v>
      </c>
    </row>
    <row r="132" spans="1:31" x14ac:dyDescent="0.25">
      <c r="A132" s="76" t="s">
        <v>773</v>
      </c>
      <c r="B132" s="76" t="s">
        <v>928</v>
      </c>
      <c r="C132" s="8" t="str">
        <f>VLOOKUP(A132,Item!$B$2:$AG$200,32,FALSE)</f>
        <v>000193</v>
      </c>
      <c r="D132" s="83" t="str">
        <f t="shared" ref="D132:D192" si="6">E132</f>
        <v>3.50</v>
      </c>
      <c r="E132" s="144" t="str">
        <f>TEXT(VLOOKUP(A132,Item!$B$2:$BN$200,65,FALSE),"###0.00#")</f>
        <v>3.50</v>
      </c>
      <c r="J132" s="76" t="s">
        <v>773</v>
      </c>
      <c r="K132" s="76" t="s">
        <v>928</v>
      </c>
      <c r="L132" s="8" t="str">
        <f>VLOOKUP(J132,Item!$B$2:$AM$200,38,FALSE)</f>
        <v/>
      </c>
      <c r="M132" s="83" t="str">
        <f t="shared" ref="M132:M192" si="7">N132</f>
        <v>00.000</v>
      </c>
      <c r="N132" s="144" t="str">
        <f>TEXT(VLOOKUP(J132,Item!$BU$2:$BV$200,2,FALSE),"00.000")</f>
        <v>00.000</v>
      </c>
      <c r="S132" s="76" t="s">
        <v>773</v>
      </c>
      <c r="T132" s="76" t="s">
        <v>928</v>
      </c>
      <c r="U132" s="8" t="str">
        <f>VLOOKUP(S132,Item!$B$2:$AK$200,35,FALSE)</f>
        <v>000268</v>
      </c>
      <c r="V132" s="83" t="str">
        <f t="shared" ref="V132:V192" si="8">W132</f>
        <v>00.125</v>
      </c>
      <c r="W132" s="144" t="str">
        <f>TEXT(VLOOKUP(S132,Item!$B$2:$AK$200,36,FALSE),"00.000")</f>
        <v>00.125</v>
      </c>
      <c r="AB132" s="76" t="s">
        <v>773</v>
      </c>
      <c r="AC132" s="76" t="s">
        <v>925</v>
      </c>
      <c r="AD132" s="76" t="s">
        <v>577</v>
      </c>
      <c r="AE132" s="83">
        <v>1</v>
      </c>
    </row>
    <row r="133" spans="1:31" x14ac:dyDescent="0.25">
      <c r="A133" s="76" t="s">
        <v>774</v>
      </c>
      <c r="B133" s="76" t="s">
        <v>928</v>
      </c>
      <c r="C133" s="8" t="str">
        <f>VLOOKUP(A133,Item!$B$2:$AG$200,32,FALSE)</f>
        <v>000224</v>
      </c>
      <c r="D133" s="83" t="str">
        <f t="shared" si="6"/>
        <v>3.50</v>
      </c>
      <c r="E133" s="144" t="str">
        <f>TEXT(VLOOKUP(A133,Item!$B$2:$BN$200,65,FALSE),"###0.00#")</f>
        <v>3.50</v>
      </c>
      <c r="J133" s="76" t="s">
        <v>774</v>
      </c>
      <c r="K133" s="76" t="s">
        <v>928</v>
      </c>
      <c r="L133" s="8" t="str">
        <f>VLOOKUP(J133,Item!$B$2:$AM$200,38,FALSE)</f>
        <v>000237</v>
      </c>
      <c r="M133" s="83" t="str">
        <f t="shared" si="7"/>
        <v>00.250</v>
      </c>
      <c r="N133" s="144" t="str">
        <f>TEXT(VLOOKUP(J133,Item!$BU$2:$BV$200,2,FALSE),"00.000")</f>
        <v>00.250</v>
      </c>
      <c r="S133" s="76" t="s">
        <v>774</v>
      </c>
      <c r="T133" s="76" t="s">
        <v>928</v>
      </c>
      <c r="U133" s="8" t="str">
        <f>VLOOKUP(S133,Item!$B$2:$AK$200,35,FALSE)</f>
        <v>000268</v>
      </c>
      <c r="V133" s="83" t="str">
        <f t="shared" si="8"/>
        <v>00.125</v>
      </c>
      <c r="W133" s="144" t="str">
        <f>TEXT(VLOOKUP(S133,Item!$B$2:$AK$200,36,FALSE),"00.000")</f>
        <v>00.125</v>
      </c>
      <c r="AB133" s="76" t="s">
        <v>774</v>
      </c>
      <c r="AC133" s="76" t="s">
        <v>925</v>
      </c>
      <c r="AD133" s="76" t="s">
        <v>577</v>
      </c>
      <c r="AE133" s="83">
        <v>1</v>
      </c>
    </row>
    <row r="134" spans="1:31" x14ac:dyDescent="0.25">
      <c r="A134" s="76" t="s">
        <v>775</v>
      </c>
      <c r="B134" s="76" t="s">
        <v>928</v>
      </c>
      <c r="C134" s="8" t="str">
        <f>VLOOKUP(A134,Item!$B$2:$AG$200,32,FALSE)</f>
        <v>000208</v>
      </c>
      <c r="D134" s="83" t="str">
        <f t="shared" si="6"/>
        <v>3.00</v>
      </c>
      <c r="E134" s="144" t="str">
        <f>TEXT(VLOOKUP(A134,Item!$B$2:$BN$200,65,FALSE),"###0.00#")</f>
        <v>3.00</v>
      </c>
      <c r="J134" s="76" t="s">
        <v>775</v>
      </c>
      <c r="K134" s="76" t="s">
        <v>928</v>
      </c>
      <c r="L134" s="8" t="str">
        <f>VLOOKUP(J134,Item!$B$2:$AM$200,38,FALSE)</f>
        <v>000235</v>
      </c>
      <c r="M134" s="83" t="str">
        <f t="shared" si="7"/>
        <v>00.250</v>
      </c>
      <c r="N134" s="144" t="str">
        <f>TEXT(VLOOKUP(J134,Item!$BU$2:$BV$200,2,FALSE),"00.000")</f>
        <v>00.250</v>
      </c>
      <c r="S134" s="76" t="s">
        <v>775</v>
      </c>
      <c r="T134" s="76" t="s">
        <v>928</v>
      </c>
      <c r="U134" s="8" t="str">
        <f>VLOOKUP(S134,Item!$B$2:$AK$200,35,FALSE)</f>
        <v>000263</v>
      </c>
      <c r="V134" s="83" t="str">
        <f t="shared" si="8"/>
        <v>00.125</v>
      </c>
      <c r="W134" s="144" t="str">
        <f>TEXT(VLOOKUP(S134,Item!$B$2:$AK$200,36,FALSE),"00.000")</f>
        <v>00.125</v>
      </c>
      <c r="AB134" s="76" t="s">
        <v>775</v>
      </c>
      <c r="AC134" s="76" t="s">
        <v>925</v>
      </c>
      <c r="AD134" s="76" t="s">
        <v>577</v>
      </c>
      <c r="AE134" s="83">
        <v>1</v>
      </c>
    </row>
    <row r="135" spans="1:31" x14ac:dyDescent="0.25">
      <c r="A135" s="76" t="s">
        <v>776</v>
      </c>
      <c r="B135" s="76" t="s">
        <v>928</v>
      </c>
      <c r="C135" s="8" t="str">
        <f>VLOOKUP(A135,Item!$B$2:$AG$200,32,FALSE)</f>
        <v>000194</v>
      </c>
      <c r="D135" s="83" t="str">
        <f t="shared" si="6"/>
        <v>3.00</v>
      </c>
      <c r="E135" s="144" t="str">
        <f>TEXT(VLOOKUP(A135,Item!$B$2:$BN$200,65,FALSE),"###0.00#")</f>
        <v>3.00</v>
      </c>
      <c r="J135" s="76" t="s">
        <v>776</v>
      </c>
      <c r="K135" s="76" t="s">
        <v>928</v>
      </c>
      <c r="L135" s="8" t="str">
        <f>VLOOKUP(J135,Item!$B$2:$AM$200,38,FALSE)</f>
        <v>000235</v>
      </c>
      <c r="M135" s="83" t="str">
        <f t="shared" si="7"/>
        <v>00.250</v>
      </c>
      <c r="N135" s="144" t="str">
        <f>TEXT(VLOOKUP(J135,Item!$BU$2:$BV$200,2,FALSE),"00.000")</f>
        <v>00.250</v>
      </c>
      <c r="S135" s="76" t="s">
        <v>776</v>
      </c>
      <c r="T135" s="76" t="s">
        <v>928</v>
      </c>
      <c r="U135" s="8" t="str">
        <f>VLOOKUP(S135,Item!$B$2:$AK$200,35,FALSE)</f>
        <v>000263</v>
      </c>
      <c r="V135" s="83" t="str">
        <f t="shared" si="8"/>
        <v>00.125</v>
      </c>
      <c r="W135" s="144" t="str">
        <f>TEXT(VLOOKUP(S135,Item!$B$2:$AK$200,36,FALSE),"00.000")</f>
        <v>00.125</v>
      </c>
      <c r="AB135" s="76" t="s">
        <v>776</v>
      </c>
      <c r="AC135" s="76" t="s">
        <v>925</v>
      </c>
      <c r="AD135" s="76" t="s">
        <v>577</v>
      </c>
      <c r="AE135" s="83">
        <v>1</v>
      </c>
    </row>
    <row r="136" spans="1:31" x14ac:dyDescent="0.25">
      <c r="A136" s="76" t="s">
        <v>777</v>
      </c>
      <c r="B136" s="76" t="s">
        <v>928</v>
      </c>
      <c r="C136" s="8" t="str">
        <f>VLOOKUP(A136,Item!$B$2:$AG$200,32,FALSE)</f>
        <v>000225</v>
      </c>
      <c r="D136" s="83" t="str">
        <f t="shared" si="6"/>
        <v>3.00</v>
      </c>
      <c r="E136" s="144" t="str">
        <f>TEXT(VLOOKUP(A136,Item!$B$2:$BN$200,65,FALSE),"###0.00#")</f>
        <v>3.00</v>
      </c>
      <c r="J136" s="76" t="s">
        <v>777</v>
      </c>
      <c r="K136" s="76" t="s">
        <v>928</v>
      </c>
      <c r="L136" s="8" t="str">
        <f>VLOOKUP(J136,Item!$B$2:$AM$200,38,FALSE)</f>
        <v>000235</v>
      </c>
      <c r="M136" s="83" t="str">
        <f t="shared" si="7"/>
        <v>00.250</v>
      </c>
      <c r="N136" s="144" t="str">
        <f>TEXT(VLOOKUP(J136,Item!$BU$2:$BV$200,2,FALSE),"00.000")</f>
        <v>00.250</v>
      </c>
      <c r="S136" s="76" t="s">
        <v>777</v>
      </c>
      <c r="T136" s="76" t="s">
        <v>928</v>
      </c>
      <c r="U136" s="8" t="str">
        <f>VLOOKUP(S136,Item!$B$2:$AK$200,35,FALSE)</f>
        <v>000263</v>
      </c>
      <c r="V136" s="83" t="str">
        <f t="shared" si="8"/>
        <v>00.125</v>
      </c>
      <c r="W136" s="144" t="str">
        <f>TEXT(VLOOKUP(S136,Item!$B$2:$AK$200,36,FALSE),"00.000")</f>
        <v>00.125</v>
      </c>
      <c r="AB136" s="76" t="s">
        <v>777</v>
      </c>
      <c r="AC136" s="76" t="s">
        <v>925</v>
      </c>
      <c r="AD136" s="76" t="s">
        <v>577</v>
      </c>
      <c r="AE136" s="83">
        <v>1</v>
      </c>
    </row>
    <row r="137" spans="1:31" x14ac:dyDescent="0.25">
      <c r="A137" s="76" t="s">
        <v>778</v>
      </c>
      <c r="B137" s="76" t="s">
        <v>928</v>
      </c>
      <c r="C137" s="8" t="str">
        <f>VLOOKUP(A137,Item!$B$2:$AG$200,32,FALSE)</f>
        <v>000226</v>
      </c>
      <c r="D137" s="83" t="str">
        <f t="shared" si="6"/>
        <v>3.00</v>
      </c>
      <c r="E137" s="144" t="str">
        <f>TEXT(VLOOKUP(A137,Item!$B$2:$BN$200,65,FALSE),"###0.00#")</f>
        <v>3.00</v>
      </c>
      <c r="J137" s="76" t="s">
        <v>778</v>
      </c>
      <c r="K137" s="76" t="s">
        <v>928</v>
      </c>
      <c r="L137" s="8" t="str">
        <f>VLOOKUP(J137,Item!$B$2:$AM$200,38,FALSE)</f>
        <v>000239</v>
      </c>
      <c r="M137" s="83" t="str">
        <f t="shared" si="7"/>
        <v>00.250</v>
      </c>
      <c r="N137" s="144" t="str">
        <f>TEXT(VLOOKUP(J137,Item!$BU$2:$BV$200,2,FALSE),"00.000")</f>
        <v>00.250</v>
      </c>
      <c r="S137" s="76" t="s">
        <v>778</v>
      </c>
      <c r="T137" s="76" t="s">
        <v>928</v>
      </c>
      <c r="U137" s="8" t="str">
        <f>VLOOKUP(S137,Item!$B$2:$AK$200,35,FALSE)</f>
        <v>000263</v>
      </c>
      <c r="V137" s="83" t="str">
        <f t="shared" si="8"/>
        <v>00.125</v>
      </c>
      <c r="W137" s="144" t="str">
        <f>TEXT(VLOOKUP(S137,Item!$B$2:$AK$200,36,FALSE),"00.000")</f>
        <v>00.125</v>
      </c>
      <c r="AB137" s="76" t="s">
        <v>778</v>
      </c>
      <c r="AC137" s="76" t="s">
        <v>925</v>
      </c>
      <c r="AD137" s="76" t="s">
        <v>577</v>
      </c>
      <c r="AE137" s="83">
        <v>1</v>
      </c>
    </row>
    <row r="138" spans="1:31" x14ac:dyDescent="0.25">
      <c r="A138" s="76" t="s">
        <v>779</v>
      </c>
      <c r="B138" s="76" t="s">
        <v>928</v>
      </c>
      <c r="C138" s="8" t="str">
        <f>VLOOKUP(A138,Item!$B$2:$AG$200,32,FALSE)</f>
        <v>000197</v>
      </c>
      <c r="D138" s="83" t="str">
        <f t="shared" si="6"/>
        <v>3.00</v>
      </c>
      <c r="E138" s="144" t="str">
        <f>TEXT(VLOOKUP(A138,Item!$B$2:$BN$200,65,FALSE),"###0.00#")</f>
        <v>3.00</v>
      </c>
      <c r="J138" s="76" t="s">
        <v>779</v>
      </c>
      <c r="K138" s="76" t="s">
        <v>928</v>
      </c>
      <c r="L138" s="8" t="str">
        <f>VLOOKUP(J138,Item!$B$2:$AM$200,38,FALSE)</f>
        <v>000235</v>
      </c>
      <c r="M138" s="83" t="str">
        <f t="shared" si="7"/>
        <v>00.250</v>
      </c>
      <c r="N138" s="144" t="str">
        <f>TEXT(VLOOKUP(J138,Item!$BU$2:$BV$200,2,FALSE),"00.000")</f>
        <v>00.250</v>
      </c>
      <c r="S138" s="76" t="s">
        <v>779</v>
      </c>
      <c r="T138" s="76" t="s">
        <v>928</v>
      </c>
      <c r="U138" s="8" t="str">
        <f>VLOOKUP(S138,Item!$B$2:$AK$200,35,FALSE)</f>
        <v>000263</v>
      </c>
      <c r="V138" s="83" t="str">
        <f t="shared" si="8"/>
        <v>00.125</v>
      </c>
      <c r="W138" s="144" t="str">
        <f>TEXT(VLOOKUP(S138,Item!$B$2:$AK$200,36,FALSE),"00.000")</f>
        <v>00.125</v>
      </c>
      <c r="AB138" s="76" t="s">
        <v>779</v>
      </c>
      <c r="AC138" s="76" t="s">
        <v>925</v>
      </c>
      <c r="AD138" s="76" t="s">
        <v>577</v>
      </c>
      <c r="AE138" s="83">
        <v>1</v>
      </c>
    </row>
    <row r="139" spans="1:31" x14ac:dyDescent="0.25">
      <c r="A139" s="76" t="s">
        <v>780</v>
      </c>
      <c r="B139" s="76" t="s">
        <v>928</v>
      </c>
      <c r="C139" s="8" t="str">
        <f>VLOOKUP(A139,Item!$B$2:$AG$200,32,FALSE)</f>
        <v>000208</v>
      </c>
      <c r="D139" s="83" t="str">
        <f t="shared" si="6"/>
        <v>5.00</v>
      </c>
      <c r="E139" s="144" t="str">
        <f>TEXT(VLOOKUP(A139,Item!$B$2:$BN$200,65,FALSE),"###0.00#")</f>
        <v>5.00</v>
      </c>
      <c r="J139" s="76" t="s">
        <v>780</v>
      </c>
      <c r="K139" s="76" t="s">
        <v>928</v>
      </c>
      <c r="L139" s="8" t="str">
        <f>VLOOKUP(J139,Item!$B$2:$AM$200,38,FALSE)</f>
        <v>000235</v>
      </c>
      <c r="M139" s="83" t="str">
        <f t="shared" si="7"/>
        <v>00.250</v>
      </c>
      <c r="N139" s="144" t="str">
        <f>TEXT(VLOOKUP(J139,Item!$BU$2:$BV$200,2,FALSE),"00.000")</f>
        <v>00.250</v>
      </c>
      <c r="S139" s="76" t="s">
        <v>780</v>
      </c>
      <c r="T139" s="76" t="s">
        <v>928</v>
      </c>
      <c r="U139" s="8" t="str">
        <f>VLOOKUP(S139,Item!$B$2:$AK$200,35,FALSE)</f>
        <v>000263</v>
      </c>
      <c r="V139" s="83" t="str">
        <f t="shared" si="8"/>
        <v>00.125</v>
      </c>
      <c r="W139" s="144" t="str">
        <f>TEXT(VLOOKUP(S139,Item!$B$2:$AK$200,36,FALSE),"00.000")</f>
        <v>00.125</v>
      </c>
      <c r="AB139" s="76" t="s">
        <v>780</v>
      </c>
      <c r="AC139" s="76" t="s">
        <v>925</v>
      </c>
      <c r="AD139" s="76" t="s">
        <v>577</v>
      </c>
      <c r="AE139" s="83">
        <v>1</v>
      </c>
    </row>
    <row r="140" spans="1:31" x14ac:dyDescent="0.25">
      <c r="A140" s="76" t="s">
        <v>781</v>
      </c>
      <c r="B140" s="76" t="s">
        <v>928</v>
      </c>
      <c r="C140" s="8" t="str">
        <f>VLOOKUP(A140,Item!$B$2:$AG$200,32,FALSE)</f>
        <v>000194</v>
      </c>
      <c r="D140" s="83" t="str">
        <f t="shared" si="6"/>
        <v>5.00</v>
      </c>
      <c r="E140" s="144" t="str">
        <f>TEXT(VLOOKUP(A140,Item!$B$2:$BN$200,65,FALSE),"###0.00#")</f>
        <v>5.00</v>
      </c>
      <c r="J140" s="76" t="s">
        <v>781</v>
      </c>
      <c r="K140" s="76" t="s">
        <v>928</v>
      </c>
      <c r="L140" s="8" t="str">
        <f>VLOOKUP(J140,Item!$B$2:$AM$200,38,FALSE)</f>
        <v>000235</v>
      </c>
      <c r="M140" s="83" t="str">
        <f t="shared" si="7"/>
        <v>00.250</v>
      </c>
      <c r="N140" s="144" t="str">
        <f>TEXT(VLOOKUP(J140,Item!$BU$2:$BV$200,2,FALSE),"00.000")</f>
        <v>00.250</v>
      </c>
      <c r="S140" s="76" t="s">
        <v>781</v>
      </c>
      <c r="T140" s="76" t="s">
        <v>928</v>
      </c>
      <c r="U140" s="8" t="str">
        <f>VLOOKUP(S140,Item!$B$2:$AK$200,35,FALSE)</f>
        <v>000263</v>
      </c>
      <c r="V140" s="83" t="str">
        <f t="shared" si="8"/>
        <v>00.125</v>
      </c>
      <c r="W140" s="144" t="str">
        <f>TEXT(VLOOKUP(S140,Item!$B$2:$AK$200,36,FALSE),"00.000")</f>
        <v>00.125</v>
      </c>
      <c r="AB140" s="76" t="s">
        <v>781</v>
      </c>
      <c r="AC140" s="76" t="s">
        <v>925</v>
      </c>
      <c r="AD140" s="76" t="s">
        <v>577</v>
      </c>
      <c r="AE140" s="83">
        <v>1</v>
      </c>
    </row>
    <row r="141" spans="1:31" x14ac:dyDescent="0.25">
      <c r="A141" s="76" t="s">
        <v>782</v>
      </c>
      <c r="B141" s="76" t="s">
        <v>928</v>
      </c>
      <c r="C141" s="8" t="str">
        <f>VLOOKUP(A141,Item!$B$2:$AG$200,32,FALSE)</f>
        <v>000225</v>
      </c>
      <c r="D141" s="83" t="str">
        <f t="shared" si="6"/>
        <v>5.00</v>
      </c>
      <c r="E141" s="144" t="str">
        <f>TEXT(VLOOKUP(A141,Item!$B$2:$BN$200,65,FALSE),"###0.00#")</f>
        <v>5.00</v>
      </c>
      <c r="J141" s="76" t="s">
        <v>782</v>
      </c>
      <c r="K141" s="76" t="s">
        <v>928</v>
      </c>
      <c r="L141" s="8" t="str">
        <f>VLOOKUP(J141,Item!$B$2:$AM$200,38,FALSE)</f>
        <v>000235</v>
      </c>
      <c r="M141" s="83" t="str">
        <f t="shared" si="7"/>
        <v>00.250</v>
      </c>
      <c r="N141" s="144" t="str">
        <f>TEXT(VLOOKUP(J141,Item!$BU$2:$BV$200,2,FALSE),"00.000")</f>
        <v>00.250</v>
      </c>
      <c r="S141" s="76" t="s">
        <v>782</v>
      </c>
      <c r="T141" s="76" t="s">
        <v>928</v>
      </c>
      <c r="U141" s="8" t="str">
        <f>VLOOKUP(S141,Item!$B$2:$AK$200,35,FALSE)</f>
        <v>000263</v>
      </c>
      <c r="V141" s="83" t="str">
        <f t="shared" si="8"/>
        <v>00.125</v>
      </c>
      <c r="W141" s="144" t="str">
        <f>TEXT(VLOOKUP(S141,Item!$B$2:$AK$200,36,FALSE),"00.000")</f>
        <v>00.125</v>
      </c>
      <c r="AB141" s="76" t="s">
        <v>782</v>
      </c>
      <c r="AC141" s="76" t="s">
        <v>925</v>
      </c>
      <c r="AD141" s="76" t="s">
        <v>577</v>
      </c>
      <c r="AE141" s="83">
        <v>1</v>
      </c>
    </row>
    <row r="142" spans="1:31" x14ac:dyDescent="0.25">
      <c r="A142" s="76" t="s">
        <v>783</v>
      </c>
      <c r="B142" s="76" t="s">
        <v>928</v>
      </c>
      <c r="C142" s="8" t="str">
        <f>VLOOKUP(A142,Item!$B$2:$AG$200,32,FALSE)</f>
        <v>000226</v>
      </c>
      <c r="D142" s="83" t="str">
        <f t="shared" si="6"/>
        <v>5.00</v>
      </c>
      <c r="E142" s="144" t="str">
        <f>TEXT(VLOOKUP(A142,Item!$B$2:$BN$200,65,FALSE),"###0.00#")</f>
        <v>5.00</v>
      </c>
      <c r="J142" s="76" t="s">
        <v>783</v>
      </c>
      <c r="K142" s="76" t="s">
        <v>928</v>
      </c>
      <c r="L142" s="8" t="str">
        <f>VLOOKUP(J142,Item!$B$2:$AM$200,38,FALSE)</f>
        <v>000239</v>
      </c>
      <c r="M142" s="83" t="str">
        <f t="shared" si="7"/>
        <v>00.250</v>
      </c>
      <c r="N142" s="144" t="str">
        <f>TEXT(VLOOKUP(J142,Item!$BU$2:$BV$200,2,FALSE),"00.000")</f>
        <v>00.250</v>
      </c>
      <c r="S142" s="76" t="s">
        <v>783</v>
      </c>
      <c r="T142" s="76" t="s">
        <v>928</v>
      </c>
      <c r="U142" s="8" t="str">
        <f>VLOOKUP(S142,Item!$B$2:$AK$200,35,FALSE)</f>
        <v>000263</v>
      </c>
      <c r="V142" s="83" t="str">
        <f t="shared" si="8"/>
        <v>00.125</v>
      </c>
      <c r="W142" s="144" t="str">
        <f>TEXT(VLOOKUP(S142,Item!$B$2:$AK$200,36,FALSE),"00.000")</f>
        <v>00.125</v>
      </c>
      <c r="AB142" s="76" t="s">
        <v>783</v>
      </c>
      <c r="AC142" s="76" t="s">
        <v>925</v>
      </c>
      <c r="AD142" s="76" t="s">
        <v>577</v>
      </c>
      <c r="AE142" s="83">
        <v>1</v>
      </c>
    </row>
    <row r="143" spans="1:31" x14ac:dyDescent="0.25">
      <c r="A143" s="76" t="s">
        <v>784</v>
      </c>
      <c r="B143" s="76" t="s">
        <v>928</v>
      </c>
      <c r="C143" s="8" t="str">
        <f>VLOOKUP(A143,Item!$B$2:$AG$200,32,FALSE)</f>
        <v>000197</v>
      </c>
      <c r="D143" s="83" t="str">
        <f t="shared" si="6"/>
        <v>5.00</v>
      </c>
      <c r="E143" s="144" t="str">
        <f>TEXT(VLOOKUP(A143,Item!$B$2:$BN$200,65,FALSE),"###0.00#")</f>
        <v>5.00</v>
      </c>
      <c r="J143" s="76" t="s">
        <v>784</v>
      </c>
      <c r="K143" s="76" t="s">
        <v>928</v>
      </c>
      <c r="L143" s="8" t="str">
        <f>VLOOKUP(J143,Item!$B$2:$AM$200,38,FALSE)</f>
        <v>000235</v>
      </c>
      <c r="M143" s="83" t="str">
        <f t="shared" si="7"/>
        <v>00.250</v>
      </c>
      <c r="N143" s="144" t="str">
        <f>TEXT(VLOOKUP(J143,Item!$BU$2:$BV$200,2,FALSE),"00.000")</f>
        <v>00.250</v>
      </c>
      <c r="S143" s="76" t="s">
        <v>784</v>
      </c>
      <c r="T143" s="76" t="s">
        <v>928</v>
      </c>
      <c r="U143" s="8" t="str">
        <f>VLOOKUP(S143,Item!$B$2:$AK$200,35,FALSE)</f>
        <v>000263</v>
      </c>
      <c r="V143" s="83" t="str">
        <f t="shared" si="8"/>
        <v>00.125</v>
      </c>
      <c r="W143" s="144" t="str">
        <f>TEXT(VLOOKUP(S143,Item!$B$2:$AK$200,36,FALSE),"00.000")</f>
        <v>00.125</v>
      </c>
      <c r="AB143" s="76" t="s">
        <v>784</v>
      </c>
      <c r="AC143" s="76" t="s">
        <v>925</v>
      </c>
      <c r="AD143" s="76" t="s">
        <v>577</v>
      </c>
      <c r="AE143" s="83">
        <v>1</v>
      </c>
    </row>
    <row r="144" spans="1:31" x14ac:dyDescent="0.25">
      <c r="A144" s="76" t="s">
        <v>785</v>
      </c>
      <c r="B144" s="76" t="s">
        <v>928</v>
      </c>
      <c r="C144" s="8" t="str">
        <f>VLOOKUP(A144,Item!$B$2:$AG$200,32,FALSE)</f>
        <v>000208</v>
      </c>
      <c r="D144" s="83" t="str">
        <f t="shared" si="6"/>
        <v>7.25</v>
      </c>
      <c r="E144" s="144" t="str">
        <f>TEXT(VLOOKUP(A144,Item!$B$2:$BN$200,65,FALSE),"###0.00#")</f>
        <v>7.25</v>
      </c>
      <c r="J144" s="76" t="s">
        <v>785</v>
      </c>
      <c r="K144" s="76" t="s">
        <v>928</v>
      </c>
      <c r="L144" s="8" t="str">
        <f>VLOOKUP(J144,Item!$B$2:$AM$200,38,FALSE)</f>
        <v>000235</v>
      </c>
      <c r="M144" s="83" t="str">
        <f t="shared" si="7"/>
        <v>00.250</v>
      </c>
      <c r="N144" s="144" t="str">
        <f>TEXT(VLOOKUP(J144,Item!$BU$2:$BV$200,2,FALSE),"00.000")</f>
        <v>00.250</v>
      </c>
      <c r="S144" s="76" t="s">
        <v>785</v>
      </c>
      <c r="T144" s="76" t="s">
        <v>928</v>
      </c>
      <c r="U144" s="8" t="str">
        <f>VLOOKUP(S144,Item!$B$2:$AK$200,35,FALSE)</f>
        <v>000263</v>
      </c>
      <c r="V144" s="83" t="str">
        <f t="shared" si="8"/>
        <v>00.125</v>
      </c>
      <c r="W144" s="144" t="str">
        <f>TEXT(VLOOKUP(S144,Item!$B$2:$AK$200,36,FALSE),"00.000")</f>
        <v>00.125</v>
      </c>
      <c r="AB144" s="76" t="s">
        <v>785</v>
      </c>
      <c r="AC144" s="76" t="s">
        <v>925</v>
      </c>
      <c r="AD144" s="76" t="s">
        <v>577</v>
      </c>
      <c r="AE144" s="83">
        <v>1</v>
      </c>
    </row>
    <row r="145" spans="1:31" x14ac:dyDescent="0.25">
      <c r="A145" s="76" t="s">
        <v>786</v>
      </c>
      <c r="B145" s="76" t="s">
        <v>928</v>
      </c>
      <c r="C145" s="8" t="str">
        <f>VLOOKUP(A145,Item!$B$2:$AG$200,32,FALSE)</f>
        <v>000194</v>
      </c>
      <c r="D145" s="83" t="str">
        <f t="shared" si="6"/>
        <v>7.25</v>
      </c>
      <c r="E145" s="144" t="str">
        <f>TEXT(VLOOKUP(A145,Item!$B$2:$BN$200,65,FALSE),"###0.00#")</f>
        <v>7.25</v>
      </c>
      <c r="J145" s="76" t="s">
        <v>786</v>
      </c>
      <c r="K145" s="76" t="s">
        <v>928</v>
      </c>
      <c r="L145" s="8" t="str">
        <f>VLOOKUP(J145,Item!$B$2:$AM$200,38,FALSE)</f>
        <v>000235</v>
      </c>
      <c r="M145" s="83" t="str">
        <f t="shared" si="7"/>
        <v>00.250</v>
      </c>
      <c r="N145" s="144" t="str">
        <f>TEXT(VLOOKUP(J145,Item!$BU$2:$BV$200,2,FALSE),"00.000")</f>
        <v>00.250</v>
      </c>
      <c r="S145" s="76" t="s">
        <v>786</v>
      </c>
      <c r="T145" s="76" t="s">
        <v>928</v>
      </c>
      <c r="U145" s="8" t="str">
        <f>VLOOKUP(S145,Item!$B$2:$AK$200,35,FALSE)</f>
        <v>000263</v>
      </c>
      <c r="V145" s="83" t="str">
        <f t="shared" si="8"/>
        <v>00.125</v>
      </c>
      <c r="W145" s="144" t="str">
        <f>TEXT(VLOOKUP(S145,Item!$B$2:$AK$200,36,FALSE),"00.000")</f>
        <v>00.125</v>
      </c>
      <c r="AB145" s="76" t="s">
        <v>786</v>
      </c>
      <c r="AC145" s="76" t="s">
        <v>925</v>
      </c>
      <c r="AD145" s="76" t="s">
        <v>577</v>
      </c>
      <c r="AE145" s="83">
        <v>1</v>
      </c>
    </row>
    <row r="146" spans="1:31" x14ac:dyDescent="0.25">
      <c r="A146" s="76" t="s">
        <v>787</v>
      </c>
      <c r="B146" s="76" t="s">
        <v>928</v>
      </c>
      <c r="C146" s="8" t="str">
        <f>VLOOKUP(A146,Item!$B$2:$AG$200,32,FALSE)</f>
        <v>000225</v>
      </c>
      <c r="D146" s="83" t="str">
        <f t="shared" si="6"/>
        <v>7.25</v>
      </c>
      <c r="E146" s="144" t="str">
        <f>TEXT(VLOOKUP(A146,Item!$B$2:$BN$200,65,FALSE),"###0.00#")</f>
        <v>7.25</v>
      </c>
      <c r="J146" s="76" t="s">
        <v>787</v>
      </c>
      <c r="K146" s="76" t="s">
        <v>928</v>
      </c>
      <c r="L146" s="8" t="str">
        <f>VLOOKUP(J146,Item!$B$2:$AM$200,38,FALSE)</f>
        <v>000235</v>
      </c>
      <c r="M146" s="83" t="str">
        <f t="shared" si="7"/>
        <v>00.250</v>
      </c>
      <c r="N146" s="144" t="str">
        <f>TEXT(VLOOKUP(J146,Item!$BU$2:$BV$200,2,FALSE),"00.000")</f>
        <v>00.250</v>
      </c>
      <c r="S146" s="76" t="s">
        <v>787</v>
      </c>
      <c r="T146" s="76" t="s">
        <v>928</v>
      </c>
      <c r="U146" s="8" t="str">
        <f>VLOOKUP(S146,Item!$B$2:$AK$200,35,FALSE)</f>
        <v>000263</v>
      </c>
      <c r="V146" s="83" t="str">
        <f t="shared" si="8"/>
        <v>00.125</v>
      </c>
      <c r="W146" s="144" t="str">
        <f>TEXT(VLOOKUP(S146,Item!$B$2:$AK$200,36,FALSE),"00.000")</f>
        <v>00.125</v>
      </c>
      <c r="AB146" s="76" t="s">
        <v>787</v>
      </c>
      <c r="AC146" s="76" t="s">
        <v>925</v>
      </c>
      <c r="AD146" s="76" t="s">
        <v>577</v>
      </c>
      <c r="AE146" s="83">
        <v>1</v>
      </c>
    </row>
    <row r="147" spans="1:31" x14ac:dyDescent="0.25">
      <c r="A147" s="76" t="s">
        <v>788</v>
      </c>
      <c r="B147" s="76" t="s">
        <v>928</v>
      </c>
      <c r="C147" s="8" t="str">
        <f>VLOOKUP(A147,Item!$B$2:$AG$200,32,FALSE)</f>
        <v>000226</v>
      </c>
      <c r="D147" s="83" t="str">
        <f t="shared" si="6"/>
        <v>7.25</v>
      </c>
      <c r="E147" s="144" t="str">
        <f>TEXT(VLOOKUP(A147,Item!$B$2:$BN$200,65,FALSE),"###0.00#")</f>
        <v>7.25</v>
      </c>
      <c r="J147" s="76" t="s">
        <v>788</v>
      </c>
      <c r="K147" s="76" t="s">
        <v>928</v>
      </c>
      <c r="L147" s="8" t="str">
        <f>VLOOKUP(J147,Item!$B$2:$AM$200,38,FALSE)</f>
        <v>000239</v>
      </c>
      <c r="M147" s="83" t="str">
        <f t="shared" si="7"/>
        <v>00.250</v>
      </c>
      <c r="N147" s="144" t="str">
        <f>TEXT(VLOOKUP(J147,Item!$BU$2:$BV$200,2,FALSE),"00.000")</f>
        <v>00.250</v>
      </c>
      <c r="S147" s="76" t="s">
        <v>788</v>
      </c>
      <c r="T147" s="76" t="s">
        <v>928</v>
      </c>
      <c r="U147" s="8" t="str">
        <f>VLOOKUP(S147,Item!$B$2:$AK$200,35,FALSE)</f>
        <v>000263</v>
      </c>
      <c r="V147" s="83" t="str">
        <f t="shared" si="8"/>
        <v>00.125</v>
      </c>
      <c r="W147" s="144" t="str">
        <f>TEXT(VLOOKUP(S147,Item!$B$2:$AK$200,36,FALSE),"00.000")</f>
        <v>00.125</v>
      </c>
      <c r="AB147" s="76" t="s">
        <v>788</v>
      </c>
      <c r="AC147" s="76" t="s">
        <v>925</v>
      </c>
      <c r="AD147" s="76" t="s">
        <v>577</v>
      </c>
      <c r="AE147" s="83">
        <v>1</v>
      </c>
    </row>
    <row r="148" spans="1:31" x14ac:dyDescent="0.25">
      <c r="A148" s="76" t="s">
        <v>789</v>
      </c>
      <c r="B148" s="76" t="s">
        <v>928</v>
      </c>
      <c r="C148" s="8" t="str">
        <f>VLOOKUP(A148,Item!$B$2:$AG$200,32,FALSE)</f>
        <v>000197</v>
      </c>
      <c r="D148" s="83" t="str">
        <f t="shared" si="6"/>
        <v>7.25</v>
      </c>
      <c r="E148" s="144" t="str">
        <f>TEXT(VLOOKUP(A148,Item!$B$2:$BN$200,65,FALSE),"###0.00#")</f>
        <v>7.25</v>
      </c>
      <c r="J148" s="76" t="s">
        <v>789</v>
      </c>
      <c r="K148" s="76" t="s">
        <v>928</v>
      </c>
      <c r="L148" s="8" t="str">
        <f>VLOOKUP(J148,Item!$B$2:$AM$200,38,FALSE)</f>
        <v>000235</v>
      </c>
      <c r="M148" s="83" t="str">
        <f t="shared" si="7"/>
        <v>00.250</v>
      </c>
      <c r="N148" s="144" t="str">
        <f>TEXT(VLOOKUP(J148,Item!$BU$2:$BV$200,2,FALSE),"00.000")</f>
        <v>00.250</v>
      </c>
      <c r="S148" s="76" t="s">
        <v>789</v>
      </c>
      <c r="T148" s="76" t="s">
        <v>928</v>
      </c>
      <c r="U148" s="8" t="str">
        <f>VLOOKUP(S148,Item!$B$2:$AK$200,35,FALSE)</f>
        <v>000263</v>
      </c>
      <c r="V148" s="83" t="str">
        <f t="shared" si="8"/>
        <v>00.125</v>
      </c>
      <c r="W148" s="144" t="str">
        <f>TEXT(VLOOKUP(S148,Item!$B$2:$AK$200,36,FALSE),"00.000")</f>
        <v>00.125</v>
      </c>
      <c r="AB148" s="76" t="s">
        <v>789</v>
      </c>
      <c r="AC148" s="76" t="s">
        <v>925</v>
      </c>
      <c r="AD148" s="76" t="s">
        <v>577</v>
      </c>
      <c r="AE148" s="83">
        <v>1</v>
      </c>
    </row>
    <row r="149" spans="1:31" x14ac:dyDescent="0.25">
      <c r="A149" s="76" t="s">
        <v>790</v>
      </c>
      <c r="B149" s="76" t="s">
        <v>928</v>
      </c>
      <c r="C149" s="8" t="str">
        <f>VLOOKUP(A149,Item!$B$2:$AG$200,32,FALSE)</f>
        <v>000209</v>
      </c>
      <c r="D149" s="83" t="str">
        <f t="shared" si="6"/>
        <v>2.50</v>
      </c>
      <c r="E149" s="144" t="str">
        <f>TEXT(VLOOKUP(A149,Item!$B$2:$BN$200,65,FALSE),"###0.00#")</f>
        <v>2.50</v>
      </c>
      <c r="J149" s="76" t="s">
        <v>790</v>
      </c>
      <c r="K149" s="76" t="s">
        <v>928</v>
      </c>
      <c r="L149" s="8" t="str">
        <f>VLOOKUP(J149,Item!$B$2:$AM$200,38,FALSE)</f>
        <v>000234</v>
      </c>
      <c r="M149" s="83" t="str">
        <f t="shared" si="7"/>
        <v>00.250</v>
      </c>
      <c r="N149" s="144" t="str">
        <f>TEXT(VLOOKUP(J149,Item!$BU$2:$BV$200,2,FALSE),"00.000")</f>
        <v>00.250</v>
      </c>
      <c r="S149" s="76" t="s">
        <v>790</v>
      </c>
      <c r="T149" s="76" t="s">
        <v>928</v>
      </c>
      <c r="U149" s="8" t="str">
        <f>VLOOKUP(S149,Item!$B$2:$AK$200,35,FALSE)</f>
        <v>000240</v>
      </c>
      <c r="V149" s="83" t="str">
        <f t="shared" si="8"/>
        <v>00.125</v>
      </c>
      <c r="W149" s="144" t="str">
        <f>TEXT(VLOOKUP(S149,Item!$B$2:$AK$200,36,FALSE),"00.000")</f>
        <v>00.125</v>
      </c>
      <c r="AB149" s="76" t="s">
        <v>790</v>
      </c>
      <c r="AC149" s="76" t="s">
        <v>925</v>
      </c>
      <c r="AD149" s="76" t="s">
        <v>577</v>
      </c>
      <c r="AE149" s="83">
        <v>1</v>
      </c>
    </row>
    <row r="150" spans="1:31" x14ac:dyDescent="0.25">
      <c r="A150" s="76" t="s">
        <v>791</v>
      </c>
      <c r="B150" s="76" t="s">
        <v>928</v>
      </c>
      <c r="C150" s="8" t="str">
        <f>VLOOKUP(A150,Item!$B$2:$AG$200,32,FALSE)</f>
        <v>000195</v>
      </c>
      <c r="D150" s="83" t="str">
        <f t="shared" si="6"/>
        <v>2.50</v>
      </c>
      <c r="E150" s="144" t="str">
        <f>TEXT(VLOOKUP(A150,Item!$B$2:$BN$200,65,FALSE),"###0.00#")</f>
        <v>2.50</v>
      </c>
      <c r="J150" s="76" t="s">
        <v>791</v>
      </c>
      <c r="K150" s="76" t="s">
        <v>928</v>
      </c>
      <c r="L150" s="8" t="str">
        <f>VLOOKUP(J150,Item!$B$2:$AM$200,38,FALSE)</f>
        <v>000234</v>
      </c>
      <c r="M150" s="83" t="str">
        <f t="shared" si="7"/>
        <v>00.250</v>
      </c>
      <c r="N150" s="144" t="str">
        <f>TEXT(VLOOKUP(J150,Item!$BU$2:$BV$200,2,FALSE),"00.000")</f>
        <v>00.250</v>
      </c>
      <c r="S150" s="76" t="s">
        <v>791</v>
      </c>
      <c r="T150" s="76" t="s">
        <v>928</v>
      </c>
      <c r="U150" s="8" t="str">
        <f>VLOOKUP(S150,Item!$B$2:$AK$200,35,FALSE)</f>
        <v>000240</v>
      </c>
      <c r="V150" s="83" t="str">
        <f t="shared" si="8"/>
        <v>00.125</v>
      </c>
      <c r="W150" s="144" t="str">
        <f>TEXT(VLOOKUP(S150,Item!$B$2:$AK$200,36,FALSE),"00.000")</f>
        <v>00.125</v>
      </c>
      <c r="AB150" s="76" t="s">
        <v>791</v>
      </c>
      <c r="AC150" s="76" t="s">
        <v>925</v>
      </c>
      <c r="AD150" s="76" t="s">
        <v>577</v>
      </c>
      <c r="AE150" s="83">
        <v>1</v>
      </c>
    </row>
    <row r="151" spans="1:31" x14ac:dyDescent="0.25">
      <c r="A151" s="76" t="s">
        <v>792</v>
      </c>
      <c r="B151" s="76" t="s">
        <v>928</v>
      </c>
      <c r="C151" s="8" t="str">
        <f>VLOOKUP(A151,Item!$B$2:$AG$200,32,FALSE)</f>
        <v>000218</v>
      </c>
      <c r="D151" s="83" t="str">
        <f t="shared" si="6"/>
        <v>2.50</v>
      </c>
      <c r="E151" s="144" t="str">
        <f>TEXT(VLOOKUP(A151,Item!$B$2:$BN$200,65,FALSE),"###0.00#")</f>
        <v>2.50</v>
      </c>
      <c r="J151" s="76" t="s">
        <v>792</v>
      </c>
      <c r="K151" s="76" t="s">
        <v>928</v>
      </c>
      <c r="L151" s="8" t="str">
        <f>VLOOKUP(J151,Item!$B$2:$AM$200,38,FALSE)</f>
        <v>000234</v>
      </c>
      <c r="M151" s="83" t="str">
        <f t="shared" si="7"/>
        <v>00.250</v>
      </c>
      <c r="N151" s="144" t="str">
        <f>TEXT(VLOOKUP(J151,Item!$BU$2:$BV$200,2,FALSE),"00.000")</f>
        <v>00.250</v>
      </c>
      <c r="S151" s="76" t="s">
        <v>792</v>
      </c>
      <c r="T151" s="76" t="s">
        <v>928</v>
      </c>
      <c r="U151" s="8" t="str">
        <f>VLOOKUP(S151,Item!$B$2:$AK$200,35,FALSE)</f>
        <v>000240</v>
      </c>
      <c r="V151" s="83" t="str">
        <f t="shared" si="8"/>
        <v>00.125</v>
      </c>
      <c r="W151" s="144" t="str">
        <f>TEXT(VLOOKUP(S151,Item!$B$2:$AK$200,36,FALSE),"00.000")</f>
        <v>00.125</v>
      </c>
      <c r="AB151" s="76" t="s">
        <v>792</v>
      </c>
      <c r="AC151" s="76" t="s">
        <v>925</v>
      </c>
      <c r="AD151" s="76" t="s">
        <v>577</v>
      </c>
      <c r="AE151" s="83">
        <v>1</v>
      </c>
    </row>
    <row r="152" spans="1:31" x14ac:dyDescent="0.25">
      <c r="A152" s="76" t="s">
        <v>793</v>
      </c>
      <c r="B152" s="76" t="s">
        <v>928</v>
      </c>
      <c r="C152" s="8" t="str">
        <f>VLOOKUP(A152,Item!$B$2:$AG$200,32,FALSE)</f>
        <v>000198</v>
      </c>
      <c r="D152" s="83" t="str">
        <f t="shared" si="6"/>
        <v>2.50</v>
      </c>
      <c r="E152" s="144" t="str">
        <f>TEXT(VLOOKUP(A152,Item!$B$2:$BN$200,65,FALSE),"###0.00#")</f>
        <v>2.50</v>
      </c>
      <c r="J152" s="76" t="s">
        <v>793</v>
      </c>
      <c r="K152" s="76" t="s">
        <v>928</v>
      </c>
      <c r="L152" s="8" t="str">
        <f>VLOOKUP(J152,Item!$B$2:$AM$200,38,FALSE)</f>
        <v>000234</v>
      </c>
      <c r="M152" s="83" t="str">
        <f t="shared" si="7"/>
        <v>00.250</v>
      </c>
      <c r="N152" s="144" t="str">
        <f>TEXT(VLOOKUP(J152,Item!$BU$2:$BV$200,2,FALSE),"00.000")</f>
        <v>00.250</v>
      </c>
      <c r="S152" s="76" t="s">
        <v>793</v>
      </c>
      <c r="T152" s="76" t="s">
        <v>928</v>
      </c>
      <c r="U152" s="8" t="str">
        <f>VLOOKUP(S152,Item!$B$2:$AK$200,35,FALSE)</f>
        <v>000240</v>
      </c>
      <c r="V152" s="83" t="str">
        <f t="shared" si="8"/>
        <v>00.125</v>
      </c>
      <c r="W152" s="144" t="str">
        <f>TEXT(VLOOKUP(S152,Item!$B$2:$AK$200,36,FALSE),"00.000")</f>
        <v>00.125</v>
      </c>
      <c r="AB152" s="76" t="s">
        <v>793</v>
      </c>
      <c r="AC152" s="76" t="s">
        <v>925</v>
      </c>
      <c r="AD152" s="76" t="s">
        <v>577</v>
      </c>
      <c r="AE152" s="83">
        <v>1</v>
      </c>
    </row>
    <row r="153" spans="1:31" x14ac:dyDescent="0.25">
      <c r="A153" s="76" t="s">
        <v>794</v>
      </c>
      <c r="B153" s="76" t="s">
        <v>928</v>
      </c>
      <c r="C153" s="8" t="str">
        <f>VLOOKUP(A153,Item!$B$2:$AG$200,32,FALSE)</f>
        <v>000220</v>
      </c>
      <c r="D153" s="83" t="str">
        <f t="shared" si="6"/>
        <v>2.50</v>
      </c>
      <c r="E153" s="144" t="str">
        <f>TEXT(VLOOKUP(A153,Item!$B$2:$BN$200,65,FALSE),"###0.00#")</f>
        <v>2.50</v>
      </c>
      <c r="J153" s="76" t="s">
        <v>794</v>
      </c>
      <c r="K153" s="76" t="s">
        <v>928</v>
      </c>
      <c r="L153" s="8" t="str">
        <f>VLOOKUP(J153,Item!$B$2:$AM$200,38,FALSE)</f>
        <v>000238</v>
      </c>
      <c r="M153" s="83" t="str">
        <f t="shared" si="7"/>
        <v>00.250</v>
      </c>
      <c r="N153" s="144" t="str">
        <f>TEXT(VLOOKUP(J153,Item!$BU$2:$BV$200,2,FALSE),"00.000")</f>
        <v>00.250</v>
      </c>
      <c r="S153" s="76" t="s">
        <v>794</v>
      </c>
      <c r="T153" s="76" t="s">
        <v>928</v>
      </c>
      <c r="U153" s="8" t="str">
        <f>VLOOKUP(S153,Item!$B$2:$AK$200,35,FALSE)</f>
        <v>000240</v>
      </c>
      <c r="V153" s="83" t="str">
        <f t="shared" si="8"/>
        <v>00.125</v>
      </c>
      <c r="W153" s="144" t="str">
        <f>TEXT(VLOOKUP(S153,Item!$B$2:$AK$200,36,FALSE),"00.000")</f>
        <v>00.125</v>
      </c>
      <c r="AB153" s="76" t="s">
        <v>794</v>
      </c>
      <c r="AC153" s="76" t="s">
        <v>925</v>
      </c>
      <c r="AD153" s="76" t="s">
        <v>577</v>
      </c>
      <c r="AE153" s="83">
        <v>1</v>
      </c>
    </row>
    <row r="154" spans="1:31" x14ac:dyDescent="0.25">
      <c r="A154" s="76" t="s">
        <v>795</v>
      </c>
      <c r="B154" s="76" t="s">
        <v>928</v>
      </c>
      <c r="C154" s="8" t="str">
        <f>VLOOKUP(A154,Item!$B$2:$AG$200,32,FALSE)</f>
        <v>000209</v>
      </c>
      <c r="D154" s="83" t="str">
        <f t="shared" si="6"/>
        <v>4.50</v>
      </c>
      <c r="E154" s="144" t="str">
        <f>TEXT(VLOOKUP(A154,Item!$B$2:$BN$200,65,FALSE),"###0.00#")</f>
        <v>4.50</v>
      </c>
      <c r="J154" s="76" t="s">
        <v>795</v>
      </c>
      <c r="K154" s="76" t="s">
        <v>928</v>
      </c>
      <c r="L154" s="8" t="str">
        <f>VLOOKUP(J154,Item!$B$2:$AM$200,38,FALSE)</f>
        <v>000234</v>
      </c>
      <c r="M154" s="83" t="str">
        <f t="shared" si="7"/>
        <v>00.250</v>
      </c>
      <c r="N154" s="144" t="str">
        <f>TEXT(VLOOKUP(J154,Item!$BU$2:$BV$200,2,FALSE),"00.000")</f>
        <v>00.250</v>
      </c>
      <c r="S154" s="76" t="s">
        <v>795</v>
      </c>
      <c r="T154" s="76" t="s">
        <v>928</v>
      </c>
      <c r="U154" s="8" t="str">
        <f>VLOOKUP(S154,Item!$B$2:$AK$200,35,FALSE)</f>
        <v>000240</v>
      </c>
      <c r="V154" s="83" t="str">
        <f t="shared" si="8"/>
        <v>00.125</v>
      </c>
      <c r="W154" s="144" t="str">
        <f>TEXT(VLOOKUP(S154,Item!$B$2:$AK$200,36,FALSE),"00.000")</f>
        <v>00.125</v>
      </c>
      <c r="AB154" s="76" t="s">
        <v>795</v>
      </c>
      <c r="AC154" s="76" t="s">
        <v>925</v>
      </c>
      <c r="AD154" s="76" t="s">
        <v>577</v>
      </c>
      <c r="AE154" s="83">
        <v>1</v>
      </c>
    </row>
    <row r="155" spans="1:31" x14ac:dyDescent="0.25">
      <c r="A155" s="76" t="s">
        <v>796</v>
      </c>
      <c r="B155" s="76" t="s">
        <v>928</v>
      </c>
      <c r="C155" s="8" t="str">
        <f>VLOOKUP(A155,Item!$B$2:$AG$200,32,FALSE)</f>
        <v>000195</v>
      </c>
      <c r="D155" s="83" t="str">
        <f t="shared" si="6"/>
        <v>4.50</v>
      </c>
      <c r="E155" s="144" t="str">
        <f>TEXT(VLOOKUP(A155,Item!$B$2:$BN$200,65,FALSE),"###0.00#")</f>
        <v>4.50</v>
      </c>
      <c r="J155" s="76" t="s">
        <v>796</v>
      </c>
      <c r="K155" s="76" t="s">
        <v>928</v>
      </c>
      <c r="L155" s="8" t="str">
        <f>VLOOKUP(J155,Item!$B$2:$AM$200,38,FALSE)</f>
        <v>000234</v>
      </c>
      <c r="M155" s="83" t="str">
        <f t="shared" si="7"/>
        <v>00.250</v>
      </c>
      <c r="N155" s="144" t="str">
        <f>TEXT(VLOOKUP(J155,Item!$BU$2:$BV$200,2,FALSE),"00.000")</f>
        <v>00.250</v>
      </c>
      <c r="S155" s="76" t="s">
        <v>796</v>
      </c>
      <c r="T155" s="76" t="s">
        <v>928</v>
      </c>
      <c r="U155" s="8" t="str">
        <f>VLOOKUP(S155,Item!$B$2:$AK$200,35,FALSE)</f>
        <v>000240</v>
      </c>
      <c r="V155" s="83" t="str">
        <f t="shared" si="8"/>
        <v>00.125</v>
      </c>
      <c r="W155" s="144" t="str">
        <f>TEXT(VLOOKUP(S155,Item!$B$2:$AK$200,36,FALSE),"00.000")</f>
        <v>00.125</v>
      </c>
      <c r="AB155" s="76" t="s">
        <v>796</v>
      </c>
      <c r="AC155" s="76" t="s">
        <v>925</v>
      </c>
      <c r="AD155" s="76" t="s">
        <v>577</v>
      </c>
      <c r="AE155" s="83">
        <v>1</v>
      </c>
    </row>
    <row r="156" spans="1:31" x14ac:dyDescent="0.25">
      <c r="A156" s="76" t="s">
        <v>933</v>
      </c>
      <c r="B156" s="76" t="s">
        <v>928</v>
      </c>
      <c r="C156" s="8" t="str">
        <f>VLOOKUP(A156,Item!$B$2:$AG$200,32,FALSE)</f>
        <v>000218</v>
      </c>
      <c r="D156" s="83" t="str">
        <f t="shared" si="6"/>
        <v>4.50</v>
      </c>
      <c r="E156" s="144" t="str">
        <f>TEXT(VLOOKUP(A156,Item!$B$2:$BN$200,65,FALSE),"###0.00#")</f>
        <v>4.50</v>
      </c>
      <c r="J156" s="76" t="s">
        <v>933</v>
      </c>
      <c r="K156" s="76" t="s">
        <v>928</v>
      </c>
      <c r="L156" s="8" t="str">
        <f>VLOOKUP(J156,Item!$B$2:$AM$200,38,FALSE)</f>
        <v>000234</v>
      </c>
      <c r="M156" s="83" t="str">
        <f t="shared" si="7"/>
        <v>00.250</v>
      </c>
      <c r="N156" s="144" t="str">
        <f>TEXT(VLOOKUP(J156,Item!$BU$2:$BV$200,2,FALSE),"00.000")</f>
        <v>00.250</v>
      </c>
      <c r="S156" s="76" t="s">
        <v>933</v>
      </c>
      <c r="T156" s="76" t="s">
        <v>928</v>
      </c>
      <c r="U156" s="8" t="str">
        <f>VLOOKUP(S156,Item!$B$2:$AK$200,35,FALSE)</f>
        <v>000240</v>
      </c>
      <c r="V156" s="83" t="str">
        <f t="shared" si="8"/>
        <v>00.125</v>
      </c>
      <c r="W156" s="144" t="str">
        <f>TEXT(VLOOKUP(S156,Item!$B$2:$AK$200,36,FALSE),"00.000")</f>
        <v>00.125</v>
      </c>
      <c r="AB156" s="76" t="s">
        <v>933</v>
      </c>
      <c r="AC156" s="76" t="s">
        <v>925</v>
      </c>
      <c r="AD156" s="76" t="s">
        <v>577</v>
      </c>
      <c r="AE156" s="83">
        <v>1</v>
      </c>
    </row>
    <row r="157" spans="1:31" x14ac:dyDescent="0.25">
      <c r="A157" s="76" t="s">
        <v>934</v>
      </c>
      <c r="B157" s="76" t="s">
        <v>928</v>
      </c>
      <c r="C157" s="8" t="str">
        <f>VLOOKUP(A157,Item!$B$2:$AG$200,32,FALSE)</f>
        <v>000198</v>
      </c>
      <c r="D157" s="83" t="str">
        <f t="shared" si="6"/>
        <v>4.50</v>
      </c>
      <c r="E157" s="144" t="str">
        <f>TEXT(VLOOKUP(A157,Item!$B$2:$BN$200,65,FALSE),"###0.00#")</f>
        <v>4.50</v>
      </c>
      <c r="J157" s="76" t="s">
        <v>934</v>
      </c>
      <c r="K157" s="76" t="s">
        <v>928</v>
      </c>
      <c r="L157" s="8" t="str">
        <f>VLOOKUP(J157,Item!$B$2:$AM$200,38,FALSE)</f>
        <v>000234</v>
      </c>
      <c r="M157" s="83" t="str">
        <f t="shared" si="7"/>
        <v>00.250</v>
      </c>
      <c r="N157" s="144" t="str">
        <f>TEXT(VLOOKUP(J157,Item!$BU$2:$BV$200,2,FALSE),"00.000")</f>
        <v>00.250</v>
      </c>
      <c r="S157" s="76" t="s">
        <v>934</v>
      </c>
      <c r="T157" s="76" t="s">
        <v>928</v>
      </c>
      <c r="U157" s="8" t="str">
        <f>VLOOKUP(S157,Item!$B$2:$AK$200,35,FALSE)</f>
        <v>000240</v>
      </c>
      <c r="V157" s="83" t="str">
        <f t="shared" si="8"/>
        <v>00.125</v>
      </c>
      <c r="W157" s="144" t="str">
        <f>TEXT(VLOOKUP(S157,Item!$B$2:$AK$200,36,FALSE),"00.000")</f>
        <v>00.125</v>
      </c>
      <c r="AB157" s="76" t="s">
        <v>934</v>
      </c>
      <c r="AC157" s="76" t="s">
        <v>925</v>
      </c>
      <c r="AD157" s="76" t="s">
        <v>577</v>
      </c>
      <c r="AE157" s="83">
        <v>1</v>
      </c>
    </row>
    <row r="158" spans="1:31" x14ac:dyDescent="0.25">
      <c r="A158" s="76" t="s">
        <v>935</v>
      </c>
      <c r="B158" s="76" t="s">
        <v>928</v>
      </c>
      <c r="C158" s="8" t="str">
        <f>VLOOKUP(A158,Item!$B$2:$AG$200,32,FALSE)</f>
        <v>000220</v>
      </c>
      <c r="D158" s="83" t="str">
        <f t="shared" si="6"/>
        <v>4.50</v>
      </c>
      <c r="E158" s="144" t="str">
        <f>TEXT(VLOOKUP(A158,Item!$B$2:$BN$200,65,FALSE),"###0.00#")</f>
        <v>4.50</v>
      </c>
      <c r="J158" s="76" t="s">
        <v>935</v>
      </c>
      <c r="K158" s="76" t="s">
        <v>928</v>
      </c>
      <c r="L158" s="8" t="str">
        <f>VLOOKUP(J158,Item!$B$2:$AM$200,38,FALSE)</f>
        <v>000238</v>
      </c>
      <c r="M158" s="83" t="str">
        <f t="shared" si="7"/>
        <v>00.250</v>
      </c>
      <c r="N158" s="144" t="str">
        <f>TEXT(VLOOKUP(J158,Item!$BU$2:$BV$200,2,FALSE),"00.000")</f>
        <v>00.250</v>
      </c>
      <c r="S158" s="76" t="s">
        <v>935</v>
      </c>
      <c r="T158" s="76" t="s">
        <v>928</v>
      </c>
      <c r="U158" s="8" t="str">
        <f>VLOOKUP(S158,Item!$B$2:$AK$200,35,FALSE)</f>
        <v>000240</v>
      </c>
      <c r="V158" s="83" t="str">
        <f t="shared" si="8"/>
        <v>00.125</v>
      </c>
      <c r="W158" s="144" t="str">
        <f>TEXT(VLOOKUP(S158,Item!$B$2:$AK$200,36,FALSE),"00.000")</f>
        <v>00.125</v>
      </c>
      <c r="AB158" s="76" t="s">
        <v>935</v>
      </c>
      <c r="AC158" s="76" t="s">
        <v>925</v>
      </c>
      <c r="AD158" s="76" t="s">
        <v>577</v>
      </c>
      <c r="AE158" s="83">
        <v>1</v>
      </c>
    </row>
    <row r="159" spans="1:31" x14ac:dyDescent="0.25">
      <c r="A159" s="76" t="s">
        <v>936</v>
      </c>
      <c r="B159" s="76" t="s">
        <v>928</v>
      </c>
      <c r="C159" s="8" t="str">
        <f>VLOOKUP(A159,Item!$B$2:$AG$200,32,FALSE)</f>
        <v>000209</v>
      </c>
      <c r="D159" s="83" t="str">
        <f t="shared" si="6"/>
        <v>6.00</v>
      </c>
      <c r="E159" s="144" t="str">
        <f>TEXT(VLOOKUP(A159,Item!$B$2:$BN$200,65,FALSE),"###0.00#")</f>
        <v>6.00</v>
      </c>
      <c r="J159" s="76" t="s">
        <v>936</v>
      </c>
      <c r="K159" s="76" t="s">
        <v>928</v>
      </c>
      <c r="L159" s="8" t="str">
        <f>VLOOKUP(J159,Item!$B$2:$AM$200,38,FALSE)</f>
        <v>000234</v>
      </c>
      <c r="M159" s="83" t="str">
        <f t="shared" si="7"/>
        <v>00.250</v>
      </c>
      <c r="N159" s="144" t="str">
        <f>TEXT(VLOOKUP(J159,Item!$BU$2:$BV$200,2,FALSE),"00.000")</f>
        <v>00.250</v>
      </c>
      <c r="S159" s="76" t="s">
        <v>936</v>
      </c>
      <c r="T159" s="76" t="s">
        <v>928</v>
      </c>
      <c r="U159" s="8" t="str">
        <f>VLOOKUP(S159,Item!$B$2:$AK$200,35,FALSE)</f>
        <v>000240</v>
      </c>
      <c r="V159" s="83" t="str">
        <f t="shared" si="8"/>
        <v>00.125</v>
      </c>
      <c r="W159" s="144" t="str">
        <f>TEXT(VLOOKUP(S159,Item!$B$2:$AK$200,36,FALSE),"00.000")</f>
        <v>00.125</v>
      </c>
      <c r="AB159" s="76" t="s">
        <v>936</v>
      </c>
      <c r="AC159" s="76" t="s">
        <v>925</v>
      </c>
      <c r="AD159" s="76" t="s">
        <v>577</v>
      </c>
      <c r="AE159" s="83">
        <v>1</v>
      </c>
    </row>
    <row r="160" spans="1:31" x14ac:dyDescent="0.25">
      <c r="A160" s="76" t="s">
        <v>937</v>
      </c>
      <c r="B160" s="76" t="s">
        <v>928</v>
      </c>
      <c r="C160" s="8" t="str">
        <f>VLOOKUP(A160,Item!$B$2:$AG$200,32,FALSE)</f>
        <v>000195</v>
      </c>
      <c r="D160" s="83" t="str">
        <f t="shared" si="6"/>
        <v>6.00</v>
      </c>
      <c r="E160" s="144" t="str">
        <f>TEXT(VLOOKUP(A160,Item!$B$2:$BN$200,65,FALSE),"###0.00#")</f>
        <v>6.00</v>
      </c>
      <c r="J160" s="76" t="s">
        <v>937</v>
      </c>
      <c r="K160" s="76" t="s">
        <v>928</v>
      </c>
      <c r="L160" s="8" t="str">
        <f>VLOOKUP(J160,Item!$B$2:$AM$200,38,FALSE)</f>
        <v>000234</v>
      </c>
      <c r="M160" s="83" t="str">
        <f t="shared" si="7"/>
        <v>00.250</v>
      </c>
      <c r="N160" s="144" t="str">
        <f>TEXT(VLOOKUP(J160,Item!$BU$2:$BV$200,2,FALSE),"00.000")</f>
        <v>00.250</v>
      </c>
      <c r="S160" s="76" t="s">
        <v>937</v>
      </c>
      <c r="T160" s="76" t="s">
        <v>928</v>
      </c>
      <c r="U160" s="8" t="str">
        <f>VLOOKUP(S160,Item!$B$2:$AK$200,35,FALSE)</f>
        <v>000240</v>
      </c>
      <c r="V160" s="83" t="str">
        <f t="shared" si="8"/>
        <v>00.125</v>
      </c>
      <c r="W160" s="144" t="str">
        <f>TEXT(VLOOKUP(S160,Item!$B$2:$AK$200,36,FALSE),"00.000")</f>
        <v>00.125</v>
      </c>
      <c r="AB160" s="76" t="s">
        <v>937</v>
      </c>
      <c r="AC160" s="76" t="s">
        <v>925</v>
      </c>
      <c r="AD160" s="76" t="s">
        <v>577</v>
      </c>
      <c r="AE160" s="83">
        <v>1</v>
      </c>
    </row>
    <row r="161" spans="1:31" x14ac:dyDescent="0.25">
      <c r="A161" s="76" t="s">
        <v>972</v>
      </c>
      <c r="B161" s="76" t="s">
        <v>928</v>
      </c>
      <c r="C161" s="8" t="str">
        <f>VLOOKUP(A161,Item!$B$2:$AG$200,32,FALSE)</f>
        <v>000218</v>
      </c>
      <c r="D161" s="83" t="str">
        <f t="shared" si="6"/>
        <v>6.00</v>
      </c>
      <c r="E161" s="144" t="str">
        <f>TEXT(VLOOKUP(A161,Item!$B$2:$BN$200,65,FALSE),"###0.00#")</f>
        <v>6.00</v>
      </c>
      <c r="J161" s="76" t="s">
        <v>972</v>
      </c>
      <c r="K161" s="76" t="s">
        <v>928</v>
      </c>
      <c r="L161" s="8" t="str">
        <f>VLOOKUP(J161,Item!$B$2:$AM$200,38,FALSE)</f>
        <v>000234</v>
      </c>
      <c r="M161" s="83" t="str">
        <f t="shared" si="7"/>
        <v>00.250</v>
      </c>
      <c r="N161" s="144" t="str">
        <f>TEXT(VLOOKUP(J161,Item!$BU$2:$BV$200,2,FALSE),"00.000")</f>
        <v>00.250</v>
      </c>
      <c r="S161" s="76" t="s">
        <v>972</v>
      </c>
      <c r="T161" s="76" t="s">
        <v>928</v>
      </c>
      <c r="U161" s="8" t="str">
        <f>VLOOKUP(S161,Item!$B$2:$AK$200,35,FALSE)</f>
        <v>000240</v>
      </c>
      <c r="V161" s="83" t="str">
        <f t="shared" si="8"/>
        <v>00.125</v>
      </c>
      <c r="W161" s="144" t="str">
        <f>TEXT(VLOOKUP(S161,Item!$B$2:$AK$200,36,FALSE),"00.000")</f>
        <v>00.125</v>
      </c>
      <c r="AB161" s="76" t="s">
        <v>972</v>
      </c>
      <c r="AC161" s="76" t="s">
        <v>925</v>
      </c>
      <c r="AD161" s="76" t="s">
        <v>577</v>
      </c>
      <c r="AE161" s="83">
        <v>1</v>
      </c>
    </row>
    <row r="162" spans="1:31" x14ac:dyDescent="0.25">
      <c r="A162" s="76" t="s">
        <v>973</v>
      </c>
      <c r="B162" s="76" t="s">
        <v>928</v>
      </c>
      <c r="C162" s="8" t="str">
        <f>VLOOKUP(A162,Item!$B$2:$AG$200,32,FALSE)</f>
        <v>000198</v>
      </c>
      <c r="D162" s="83" t="str">
        <f t="shared" si="6"/>
        <v>6.00</v>
      </c>
      <c r="E162" s="144" t="str">
        <f>TEXT(VLOOKUP(A162,Item!$B$2:$BN$200,65,FALSE),"###0.00#")</f>
        <v>6.00</v>
      </c>
      <c r="J162" s="76" t="s">
        <v>973</v>
      </c>
      <c r="K162" s="76" t="s">
        <v>928</v>
      </c>
      <c r="L162" s="8" t="str">
        <f>VLOOKUP(J162,Item!$B$2:$AM$200,38,FALSE)</f>
        <v>000234</v>
      </c>
      <c r="M162" s="83" t="str">
        <f t="shared" si="7"/>
        <v>00.250</v>
      </c>
      <c r="N162" s="144" t="str">
        <f>TEXT(VLOOKUP(J162,Item!$BU$2:$BV$200,2,FALSE),"00.000")</f>
        <v>00.250</v>
      </c>
      <c r="S162" s="76" t="s">
        <v>973</v>
      </c>
      <c r="T162" s="76" t="s">
        <v>928</v>
      </c>
      <c r="U162" s="8" t="str">
        <f>VLOOKUP(S162,Item!$B$2:$AK$200,35,FALSE)</f>
        <v>000240</v>
      </c>
      <c r="V162" s="83" t="str">
        <f t="shared" si="8"/>
        <v>00.125</v>
      </c>
      <c r="W162" s="144" t="str">
        <f>TEXT(VLOOKUP(S162,Item!$B$2:$AK$200,36,FALSE),"00.000")</f>
        <v>00.125</v>
      </c>
      <c r="AB162" s="76" t="s">
        <v>973</v>
      </c>
      <c r="AC162" s="76" t="s">
        <v>925</v>
      </c>
      <c r="AD162" s="76" t="s">
        <v>577</v>
      </c>
      <c r="AE162" s="83">
        <v>1</v>
      </c>
    </row>
    <row r="163" spans="1:31" x14ac:dyDescent="0.25">
      <c r="A163" s="76" t="s">
        <v>974</v>
      </c>
      <c r="B163" s="76" t="s">
        <v>928</v>
      </c>
      <c r="C163" s="8" t="str">
        <f>VLOOKUP(A163,Item!$B$2:$AG$200,32,FALSE)</f>
        <v>000220</v>
      </c>
      <c r="D163" s="83" t="str">
        <f t="shared" si="6"/>
        <v>6.00</v>
      </c>
      <c r="E163" s="144" t="str">
        <f>TEXT(VLOOKUP(A163,Item!$B$2:$BN$200,65,FALSE),"###0.00#")</f>
        <v>6.00</v>
      </c>
      <c r="J163" s="76" t="s">
        <v>974</v>
      </c>
      <c r="K163" s="76" t="s">
        <v>928</v>
      </c>
      <c r="L163" s="8" t="str">
        <f>VLOOKUP(J163,Item!$B$2:$AM$200,38,FALSE)</f>
        <v>000238</v>
      </c>
      <c r="M163" s="83" t="str">
        <f t="shared" si="7"/>
        <v>00.250</v>
      </c>
      <c r="N163" s="144" t="str">
        <f>TEXT(VLOOKUP(J163,Item!$BU$2:$BV$200,2,FALSE),"00.000")</f>
        <v>00.250</v>
      </c>
      <c r="S163" s="76" t="s">
        <v>974</v>
      </c>
      <c r="T163" s="76" t="s">
        <v>928</v>
      </c>
      <c r="U163" s="8" t="str">
        <f>VLOOKUP(S163,Item!$B$2:$AK$200,35,FALSE)</f>
        <v>000240</v>
      </c>
      <c r="V163" s="83" t="str">
        <f t="shared" si="8"/>
        <v>00.125</v>
      </c>
      <c r="W163" s="144" t="str">
        <f>TEXT(VLOOKUP(S163,Item!$B$2:$AK$200,36,FALSE),"00.000")</f>
        <v>00.125</v>
      </c>
      <c r="AB163" s="76" t="s">
        <v>974</v>
      </c>
      <c r="AC163" s="76" t="s">
        <v>925</v>
      </c>
      <c r="AD163" s="76" t="s">
        <v>577</v>
      </c>
      <c r="AE163" s="83">
        <v>1</v>
      </c>
    </row>
    <row r="164" spans="1:31" x14ac:dyDescent="0.25">
      <c r="A164" s="76" t="s">
        <v>975</v>
      </c>
      <c r="B164" s="76" t="s">
        <v>928</v>
      </c>
      <c r="C164" s="8" t="str">
        <f>VLOOKUP(A164,Item!$B$2:$AG$200,32,FALSE)</f>
        <v>000209</v>
      </c>
      <c r="D164" s="83" t="str">
        <f t="shared" si="6"/>
        <v>9.75</v>
      </c>
      <c r="E164" s="144" t="str">
        <f>TEXT(VLOOKUP(A164,Item!$B$2:$BN$200,65,FALSE),"###0.00#")</f>
        <v>9.75</v>
      </c>
      <c r="J164" s="76" t="s">
        <v>975</v>
      </c>
      <c r="K164" s="76" t="s">
        <v>928</v>
      </c>
      <c r="L164" s="8" t="str">
        <f>VLOOKUP(J164,Item!$B$2:$AM$200,38,FALSE)</f>
        <v>000234</v>
      </c>
      <c r="M164" s="83" t="str">
        <f t="shared" si="7"/>
        <v>00.250</v>
      </c>
      <c r="N164" s="144" t="str">
        <f>TEXT(VLOOKUP(J164,Item!$BU$2:$BV$200,2,FALSE),"00.000")</f>
        <v>00.250</v>
      </c>
      <c r="S164" s="76" t="s">
        <v>975</v>
      </c>
      <c r="T164" s="76" t="s">
        <v>928</v>
      </c>
      <c r="U164" s="8" t="str">
        <f>VLOOKUP(S164,Item!$B$2:$AK$200,35,FALSE)</f>
        <v>000241</v>
      </c>
      <c r="V164" s="83" t="str">
        <f t="shared" si="8"/>
        <v>00.125</v>
      </c>
      <c r="W164" s="144" t="str">
        <f>TEXT(VLOOKUP(S164,Item!$B$2:$AK$200,36,FALSE),"00.000")</f>
        <v>00.125</v>
      </c>
      <c r="AB164" s="76" t="s">
        <v>975</v>
      </c>
      <c r="AC164" s="76" t="s">
        <v>925</v>
      </c>
      <c r="AD164" s="76" t="s">
        <v>577</v>
      </c>
      <c r="AE164" s="83">
        <v>1</v>
      </c>
    </row>
    <row r="165" spans="1:31" x14ac:dyDescent="0.25">
      <c r="A165" s="76" t="s">
        <v>976</v>
      </c>
      <c r="B165" s="76" t="s">
        <v>928</v>
      </c>
      <c r="C165" s="8" t="str">
        <f>VLOOKUP(A165,Item!$B$2:$AG$200,32,FALSE)</f>
        <v>000195</v>
      </c>
      <c r="D165" s="83" t="str">
        <f t="shared" si="6"/>
        <v>9.75</v>
      </c>
      <c r="E165" s="144" t="str">
        <f>TEXT(VLOOKUP(A165,Item!$B$2:$BN$200,65,FALSE),"###0.00#")</f>
        <v>9.75</v>
      </c>
      <c r="J165" s="76" t="s">
        <v>976</v>
      </c>
      <c r="K165" s="76" t="s">
        <v>928</v>
      </c>
      <c r="L165" s="8" t="str">
        <f>VLOOKUP(J165,Item!$B$2:$AM$200,38,FALSE)</f>
        <v>000234</v>
      </c>
      <c r="M165" s="83" t="str">
        <f t="shared" si="7"/>
        <v>00.250</v>
      </c>
      <c r="N165" s="144" t="str">
        <f>TEXT(VLOOKUP(J165,Item!$BU$2:$BV$200,2,FALSE),"00.000")</f>
        <v>00.250</v>
      </c>
      <c r="S165" s="76" t="s">
        <v>976</v>
      </c>
      <c r="T165" s="76" t="s">
        <v>928</v>
      </c>
      <c r="U165" s="8" t="str">
        <f>VLOOKUP(S165,Item!$B$2:$AK$200,35,FALSE)</f>
        <v>000241</v>
      </c>
      <c r="V165" s="83" t="str">
        <f t="shared" si="8"/>
        <v>00.125</v>
      </c>
      <c r="W165" s="144" t="str">
        <f>TEXT(VLOOKUP(S165,Item!$B$2:$AK$200,36,FALSE),"00.000")</f>
        <v>00.125</v>
      </c>
      <c r="AB165" s="76" t="s">
        <v>976</v>
      </c>
      <c r="AC165" s="76" t="s">
        <v>925</v>
      </c>
      <c r="AD165" s="76" t="s">
        <v>577</v>
      </c>
      <c r="AE165" s="83">
        <v>1</v>
      </c>
    </row>
    <row r="166" spans="1:31" x14ac:dyDescent="0.25">
      <c r="A166" s="76" t="s">
        <v>977</v>
      </c>
      <c r="B166" s="76" t="s">
        <v>928</v>
      </c>
      <c r="C166" s="8" t="str">
        <f>VLOOKUP(A166,Item!$B$2:$AG$200,32,FALSE)</f>
        <v>000217</v>
      </c>
      <c r="D166" s="83" t="str">
        <f t="shared" si="6"/>
        <v>9.75</v>
      </c>
      <c r="E166" s="144" t="str">
        <f>TEXT(VLOOKUP(A166,Item!$B$2:$BN$200,65,FALSE),"###0.00#")</f>
        <v>9.75</v>
      </c>
      <c r="J166" s="76" t="s">
        <v>977</v>
      </c>
      <c r="K166" s="76" t="s">
        <v>928</v>
      </c>
      <c r="L166" s="8" t="str">
        <f>VLOOKUP(J166,Item!$B$2:$AM$200,38,FALSE)</f>
        <v>000234</v>
      </c>
      <c r="M166" s="83" t="str">
        <f t="shared" si="7"/>
        <v>00.250</v>
      </c>
      <c r="N166" s="144" t="str">
        <f>TEXT(VLOOKUP(J166,Item!$BU$2:$BV$200,2,FALSE),"00.000")</f>
        <v>00.250</v>
      </c>
      <c r="S166" s="76" t="s">
        <v>977</v>
      </c>
      <c r="T166" s="76" t="s">
        <v>928</v>
      </c>
      <c r="U166" s="8" t="str">
        <f>VLOOKUP(S166,Item!$B$2:$AK$200,35,FALSE)</f>
        <v>000241</v>
      </c>
      <c r="V166" s="83" t="str">
        <f t="shared" si="8"/>
        <v>00.125</v>
      </c>
      <c r="W166" s="144" t="str">
        <f>TEXT(VLOOKUP(S166,Item!$B$2:$AK$200,36,FALSE),"00.000")</f>
        <v>00.125</v>
      </c>
      <c r="AB166" s="76" t="s">
        <v>977</v>
      </c>
      <c r="AC166" s="76" t="s">
        <v>925</v>
      </c>
      <c r="AD166" s="76" t="s">
        <v>577</v>
      </c>
      <c r="AE166" s="83">
        <v>1</v>
      </c>
    </row>
    <row r="167" spans="1:31" x14ac:dyDescent="0.25">
      <c r="A167" s="76" t="s">
        <v>978</v>
      </c>
      <c r="B167" s="76" t="s">
        <v>928</v>
      </c>
      <c r="C167" s="8" t="str">
        <f>VLOOKUP(A167,Item!$B$2:$AG$200,32,FALSE)</f>
        <v>000218</v>
      </c>
      <c r="D167" s="83" t="str">
        <f t="shared" si="6"/>
        <v>9.75</v>
      </c>
      <c r="E167" s="144" t="str">
        <f>TEXT(VLOOKUP(A167,Item!$B$2:$BN$200,65,FALSE),"###0.00#")</f>
        <v>9.75</v>
      </c>
      <c r="J167" s="76" t="s">
        <v>978</v>
      </c>
      <c r="K167" s="76" t="s">
        <v>928</v>
      </c>
      <c r="L167" s="8" t="str">
        <f>VLOOKUP(J167,Item!$B$2:$AM$200,38,FALSE)</f>
        <v>000234</v>
      </c>
      <c r="M167" s="83" t="str">
        <f t="shared" si="7"/>
        <v>00.250</v>
      </c>
      <c r="N167" s="144" t="str">
        <f>TEXT(VLOOKUP(J167,Item!$BU$2:$BV$200,2,FALSE),"00.000")</f>
        <v>00.250</v>
      </c>
      <c r="S167" s="76" t="s">
        <v>978</v>
      </c>
      <c r="T167" s="76" t="s">
        <v>928</v>
      </c>
      <c r="U167" s="8" t="str">
        <f>VLOOKUP(S167,Item!$B$2:$AK$200,35,FALSE)</f>
        <v>000241</v>
      </c>
      <c r="V167" s="83" t="str">
        <f t="shared" si="8"/>
        <v>00.125</v>
      </c>
      <c r="W167" s="144" t="str">
        <f>TEXT(VLOOKUP(S167,Item!$B$2:$AK$200,36,FALSE),"00.000")</f>
        <v>00.125</v>
      </c>
      <c r="AB167" s="76" t="s">
        <v>978</v>
      </c>
      <c r="AC167" s="76" t="s">
        <v>925</v>
      </c>
      <c r="AD167" s="76" t="s">
        <v>577</v>
      </c>
      <c r="AE167" s="83">
        <v>1</v>
      </c>
    </row>
    <row r="168" spans="1:31" x14ac:dyDescent="0.25">
      <c r="A168" s="76" t="s">
        <v>979</v>
      </c>
      <c r="B168" s="76" t="s">
        <v>928</v>
      </c>
      <c r="C168" s="8" t="str">
        <f>VLOOKUP(A168,Item!$B$2:$AG$200,32,FALSE)</f>
        <v>000219</v>
      </c>
      <c r="D168" s="83" t="str">
        <f t="shared" si="6"/>
        <v>9.75</v>
      </c>
      <c r="E168" s="144" t="str">
        <f>TEXT(VLOOKUP(A168,Item!$B$2:$BN$200,65,FALSE),"###0.00#")</f>
        <v>9.75</v>
      </c>
      <c r="J168" s="76" t="s">
        <v>979</v>
      </c>
      <c r="K168" s="76" t="s">
        <v>928</v>
      </c>
      <c r="L168" s="8" t="str">
        <f>VLOOKUP(J168,Item!$B$2:$AM$200,38,FALSE)</f>
        <v>000234</v>
      </c>
      <c r="M168" s="83" t="str">
        <f t="shared" si="7"/>
        <v>00.250</v>
      </c>
      <c r="N168" s="144" t="str">
        <f>TEXT(VLOOKUP(J168,Item!$BU$2:$BV$200,2,FALSE),"00.000")</f>
        <v>00.250</v>
      </c>
      <c r="S168" s="76" t="s">
        <v>979</v>
      </c>
      <c r="T168" s="76" t="s">
        <v>928</v>
      </c>
      <c r="U168" s="8" t="str">
        <f>VLOOKUP(S168,Item!$B$2:$AK$200,35,FALSE)</f>
        <v>000241</v>
      </c>
      <c r="V168" s="83" t="str">
        <f t="shared" si="8"/>
        <v>00.125</v>
      </c>
      <c r="W168" s="144" t="str">
        <f>TEXT(VLOOKUP(S168,Item!$B$2:$AK$200,36,FALSE),"00.000")</f>
        <v>00.125</v>
      </c>
      <c r="AB168" s="76" t="s">
        <v>979</v>
      </c>
      <c r="AC168" s="76" t="s">
        <v>925</v>
      </c>
      <c r="AD168" s="76" t="s">
        <v>577</v>
      </c>
      <c r="AE168" s="83">
        <v>1</v>
      </c>
    </row>
    <row r="169" spans="1:31" x14ac:dyDescent="0.25">
      <c r="A169" s="76" t="s">
        <v>980</v>
      </c>
      <c r="B169" s="76" t="s">
        <v>928</v>
      </c>
      <c r="C169" s="8" t="str">
        <f>VLOOKUP(A169,Item!$B$2:$AG$200,32,FALSE)</f>
        <v>000220</v>
      </c>
      <c r="D169" s="83" t="str">
        <f t="shared" si="6"/>
        <v>9.75</v>
      </c>
      <c r="E169" s="144" t="str">
        <f>TEXT(VLOOKUP(A169,Item!$B$2:$BN$200,65,FALSE),"###0.00#")</f>
        <v>9.75</v>
      </c>
      <c r="J169" s="76" t="s">
        <v>980</v>
      </c>
      <c r="K169" s="76" t="s">
        <v>928</v>
      </c>
      <c r="L169" s="8" t="str">
        <f>VLOOKUP(J169,Item!$B$2:$AM$200,38,FALSE)</f>
        <v>000238</v>
      </c>
      <c r="M169" s="83" t="str">
        <f t="shared" si="7"/>
        <v>00.250</v>
      </c>
      <c r="N169" s="144" t="str">
        <f>TEXT(VLOOKUP(J169,Item!$BU$2:$BV$200,2,FALSE),"00.000")</f>
        <v>00.250</v>
      </c>
      <c r="S169" s="76" t="s">
        <v>980</v>
      </c>
      <c r="T169" s="76" t="s">
        <v>928</v>
      </c>
      <c r="U169" s="8" t="str">
        <f>VLOOKUP(S169,Item!$B$2:$AK$200,35,FALSE)</f>
        <v>000241</v>
      </c>
      <c r="V169" s="83" t="str">
        <f t="shared" si="8"/>
        <v>00.125</v>
      </c>
      <c r="W169" s="144" t="str">
        <f>TEXT(VLOOKUP(S169,Item!$B$2:$AK$200,36,FALSE),"00.000")</f>
        <v>00.125</v>
      </c>
      <c r="AB169" s="76" t="s">
        <v>980</v>
      </c>
      <c r="AC169" s="76" t="s">
        <v>925</v>
      </c>
      <c r="AD169" s="76" t="s">
        <v>577</v>
      </c>
      <c r="AE169" s="83">
        <v>1</v>
      </c>
    </row>
    <row r="170" spans="1:31" x14ac:dyDescent="0.25">
      <c r="A170" s="76" t="s">
        <v>981</v>
      </c>
      <c r="B170" s="76" t="s">
        <v>928</v>
      </c>
      <c r="C170" s="8" t="str">
        <f>VLOOKUP(A170,Item!$B$2:$AG$200,32,FALSE)</f>
        <v>000198</v>
      </c>
      <c r="D170" s="83" t="str">
        <f t="shared" si="6"/>
        <v>9.75</v>
      </c>
      <c r="E170" s="144" t="str">
        <f>TEXT(VLOOKUP(A170,Item!$B$2:$BN$200,65,FALSE),"###0.00#")</f>
        <v>9.75</v>
      </c>
      <c r="J170" s="76" t="s">
        <v>981</v>
      </c>
      <c r="K170" s="76" t="s">
        <v>928</v>
      </c>
      <c r="L170" s="8" t="str">
        <f>VLOOKUP(J170,Item!$B$2:$AM$200,38,FALSE)</f>
        <v>000234</v>
      </c>
      <c r="M170" s="83" t="str">
        <f t="shared" si="7"/>
        <v>00.250</v>
      </c>
      <c r="N170" s="144" t="str">
        <f>TEXT(VLOOKUP(J170,Item!$BU$2:$BV$200,2,FALSE),"00.000")</f>
        <v>00.250</v>
      </c>
      <c r="S170" s="76" t="s">
        <v>981</v>
      </c>
      <c r="T170" s="76" t="s">
        <v>928</v>
      </c>
      <c r="U170" s="8" t="str">
        <f>VLOOKUP(S170,Item!$B$2:$AK$200,35,FALSE)</f>
        <v>000241</v>
      </c>
      <c r="V170" s="83" t="str">
        <f t="shared" si="8"/>
        <v>00.125</v>
      </c>
      <c r="W170" s="144" t="str">
        <f>TEXT(VLOOKUP(S170,Item!$B$2:$AK$200,36,FALSE),"00.000")</f>
        <v>00.125</v>
      </c>
      <c r="AB170" s="76" t="s">
        <v>981</v>
      </c>
      <c r="AC170" s="76" t="s">
        <v>925</v>
      </c>
      <c r="AD170" s="76" t="s">
        <v>577</v>
      </c>
      <c r="AE170" s="83">
        <v>1</v>
      </c>
    </row>
    <row r="171" spans="1:31" x14ac:dyDescent="0.25">
      <c r="A171" s="76" t="s">
        <v>1061</v>
      </c>
      <c r="B171" s="76" t="s">
        <v>928</v>
      </c>
      <c r="C171" s="8" t="str">
        <f>VLOOKUP(A171,Item!$B$2:$AG$200,32,FALSE)</f>
        <v>000192</v>
      </c>
      <c r="D171" s="83" t="str">
        <f t="shared" si="6"/>
        <v>9.75</v>
      </c>
      <c r="E171" s="144" t="str">
        <f>TEXT(VLOOKUP(A171,Item!$B$2:$BN$200,65,FALSE),"###0.00#")</f>
        <v>9.75</v>
      </c>
      <c r="J171" s="76" t="s">
        <v>1061</v>
      </c>
      <c r="K171" s="76" t="s">
        <v>928</v>
      </c>
      <c r="L171" s="8" t="str">
        <f>VLOOKUP(J171,Item!$B$2:$AM$200,38,FALSE)</f>
        <v>000234</v>
      </c>
      <c r="M171" s="83" t="str">
        <f t="shared" si="7"/>
        <v>00.250</v>
      </c>
      <c r="N171" s="144" t="str">
        <f>TEXT(VLOOKUP(J171,Item!$BU$2:$BV$200,2,FALSE),"00.000")</f>
        <v>00.250</v>
      </c>
      <c r="S171" s="76" t="s">
        <v>1061</v>
      </c>
      <c r="T171" s="76" t="s">
        <v>928</v>
      </c>
      <c r="U171" s="8" t="str">
        <f>VLOOKUP(S171,Item!$B$2:$AK$200,35,FALSE)</f>
        <v>000241</v>
      </c>
      <c r="V171" s="83" t="str">
        <f t="shared" si="8"/>
        <v>00.125</v>
      </c>
      <c r="W171" s="144" t="str">
        <f>TEXT(VLOOKUP(S171,Item!$B$2:$AK$200,36,FALSE),"00.000")</f>
        <v>00.125</v>
      </c>
      <c r="AB171" s="76" t="s">
        <v>1061</v>
      </c>
      <c r="AC171" s="76" t="s">
        <v>925</v>
      </c>
      <c r="AD171" s="76" t="s">
        <v>577</v>
      </c>
      <c r="AE171" s="83">
        <v>1</v>
      </c>
    </row>
    <row r="172" spans="1:31" x14ac:dyDescent="0.25">
      <c r="A172" s="76" t="s">
        <v>1062</v>
      </c>
      <c r="B172" s="76" t="s">
        <v>928</v>
      </c>
      <c r="C172" s="8" t="str">
        <f>VLOOKUP(A172,Item!$B$2:$AG$200,32,FALSE)</f>
        <v>000209</v>
      </c>
      <c r="D172" s="83" t="str">
        <f t="shared" si="6"/>
        <v>12.25</v>
      </c>
      <c r="E172" s="144" t="str">
        <f>TEXT(VLOOKUP(A172,Item!$B$2:$BN$200,65,FALSE),"###0.00#")</f>
        <v>12.25</v>
      </c>
      <c r="J172" s="76" t="s">
        <v>1062</v>
      </c>
      <c r="K172" s="76" t="s">
        <v>928</v>
      </c>
      <c r="L172" s="8" t="str">
        <f>VLOOKUP(J172,Item!$B$2:$AM$200,38,FALSE)</f>
        <v>000234</v>
      </c>
      <c r="M172" s="83" t="str">
        <f t="shared" si="7"/>
        <v>00.250</v>
      </c>
      <c r="N172" s="144" t="str">
        <f>TEXT(VLOOKUP(J172,Item!$BU$2:$BV$200,2,FALSE),"00.000")</f>
        <v>00.250</v>
      </c>
      <c r="S172" s="76" t="s">
        <v>1062</v>
      </c>
      <c r="T172" s="76" t="s">
        <v>928</v>
      </c>
      <c r="U172" s="8" t="str">
        <f>VLOOKUP(S172,Item!$B$2:$AK$200,35,FALSE)</f>
        <v>000241</v>
      </c>
      <c r="V172" s="83" t="str">
        <f t="shared" si="8"/>
        <v>00.125</v>
      </c>
      <c r="W172" s="144" t="str">
        <f>TEXT(VLOOKUP(S172,Item!$B$2:$AK$200,36,FALSE),"00.000")</f>
        <v>00.125</v>
      </c>
      <c r="AB172" s="76" t="s">
        <v>1062</v>
      </c>
      <c r="AC172" s="76" t="s">
        <v>925</v>
      </c>
      <c r="AD172" s="76" t="s">
        <v>577</v>
      </c>
      <c r="AE172" s="83">
        <v>1</v>
      </c>
    </row>
    <row r="173" spans="1:31" x14ac:dyDescent="0.25">
      <c r="A173" s="76" t="s">
        <v>1063</v>
      </c>
      <c r="B173" s="76" t="s">
        <v>928</v>
      </c>
      <c r="C173" s="8" t="str">
        <f>VLOOKUP(A173,Item!$B$2:$AG$200,32,FALSE)</f>
        <v>000195</v>
      </c>
      <c r="D173" s="83" t="str">
        <f t="shared" si="6"/>
        <v>12.25</v>
      </c>
      <c r="E173" s="144" t="str">
        <f>TEXT(VLOOKUP(A173,Item!$B$2:$BN$200,65,FALSE),"###0.00#")</f>
        <v>12.25</v>
      </c>
      <c r="J173" s="76" t="s">
        <v>1063</v>
      </c>
      <c r="K173" s="76" t="s">
        <v>928</v>
      </c>
      <c r="L173" s="8" t="str">
        <f>VLOOKUP(J173,Item!$B$2:$AM$200,38,FALSE)</f>
        <v>000234</v>
      </c>
      <c r="M173" s="83" t="str">
        <f t="shared" si="7"/>
        <v>00.250</v>
      </c>
      <c r="N173" s="144" t="str">
        <f>TEXT(VLOOKUP(J173,Item!$BU$2:$BV$200,2,FALSE),"00.000")</f>
        <v>00.250</v>
      </c>
      <c r="S173" s="76" t="s">
        <v>1063</v>
      </c>
      <c r="T173" s="76" t="s">
        <v>928</v>
      </c>
      <c r="U173" s="8" t="str">
        <f>VLOOKUP(S173,Item!$B$2:$AK$200,35,FALSE)</f>
        <v>000241</v>
      </c>
      <c r="V173" s="83" t="str">
        <f t="shared" si="8"/>
        <v>00.125</v>
      </c>
      <c r="W173" s="144" t="str">
        <f>TEXT(VLOOKUP(S173,Item!$B$2:$AK$200,36,FALSE),"00.000")</f>
        <v>00.125</v>
      </c>
      <c r="AB173" s="76" t="s">
        <v>1063</v>
      </c>
      <c r="AC173" s="76" t="s">
        <v>925</v>
      </c>
      <c r="AD173" s="76" t="s">
        <v>577</v>
      </c>
      <c r="AE173" s="83">
        <v>1</v>
      </c>
    </row>
    <row r="174" spans="1:31" x14ac:dyDescent="0.25">
      <c r="A174" s="76" t="s">
        <v>1064</v>
      </c>
      <c r="B174" s="76" t="s">
        <v>928</v>
      </c>
      <c r="C174" s="8" t="str">
        <f>VLOOKUP(A174,Item!$B$2:$AG$200,32,FALSE)</f>
        <v>000217</v>
      </c>
      <c r="D174" s="83" t="str">
        <f t="shared" si="6"/>
        <v>12.25</v>
      </c>
      <c r="E174" s="144" t="str">
        <f>TEXT(VLOOKUP(A174,Item!$B$2:$BN$200,65,FALSE),"###0.00#")</f>
        <v>12.25</v>
      </c>
      <c r="J174" s="76" t="s">
        <v>1064</v>
      </c>
      <c r="K174" s="76" t="s">
        <v>928</v>
      </c>
      <c r="L174" s="8" t="str">
        <f>VLOOKUP(J174,Item!$B$2:$AM$200,38,FALSE)</f>
        <v>000234</v>
      </c>
      <c r="M174" s="83" t="str">
        <f t="shared" si="7"/>
        <v>00.250</v>
      </c>
      <c r="N174" s="144" t="str">
        <f>TEXT(VLOOKUP(J174,Item!$BU$2:$BV$200,2,FALSE),"00.000")</f>
        <v>00.250</v>
      </c>
      <c r="S174" s="76" t="s">
        <v>1064</v>
      </c>
      <c r="T174" s="76" t="s">
        <v>928</v>
      </c>
      <c r="U174" s="8" t="str">
        <f>VLOOKUP(S174,Item!$B$2:$AK$200,35,FALSE)</f>
        <v>000241</v>
      </c>
      <c r="V174" s="83" t="str">
        <f t="shared" si="8"/>
        <v>00.125</v>
      </c>
      <c r="W174" s="144" t="str">
        <f>TEXT(VLOOKUP(S174,Item!$B$2:$AK$200,36,FALSE),"00.000")</f>
        <v>00.125</v>
      </c>
      <c r="AB174" s="76" t="s">
        <v>1064</v>
      </c>
      <c r="AC174" s="76" t="s">
        <v>925</v>
      </c>
      <c r="AD174" s="76" t="s">
        <v>577</v>
      </c>
      <c r="AE174" s="83">
        <v>1</v>
      </c>
    </row>
    <row r="175" spans="1:31" x14ac:dyDescent="0.25">
      <c r="A175" s="76" t="s">
        <v>1066</v>
      </c>
      <c r="B175" s="76" t="s">
        <v>928</v>
      </c>
      <c r="C175" s="8" t="str">
        <f>VLOOKUP(A175,Item!$B$2:$AG$200,32,FALSE)</f>
        <v>000218</v>
      </c>
      <c r="D175" s="83" t="str">
        <f t="shared" si="6"/>
        <v>12.25</v>
      </c>
      <c r="E175" s="144" t="str">
        <f>TEXT(VLOOKUP(A175,Item!$B$2:$BN$200,65,FALSE),"###0.00#")</f>
        <v>12.25</v>
      </c>
      <c r="J175" s="76" t="s">
        <v>1066</v>
      </c>
      <c r="K175" s="76" t="s">
        <v>928</v>
      </c>
      <c r="L175" s="8" t="str">
        <f>VLOOKUP(J175,Item!$B$2:$AM$200,38,FALSE)</f>
        <v>000234</v>
      </c>
      <c r="M175" s="83" t="str">
        <f t="shared" si="7"/>
        <v>00.250</v>
      </c>
      <c r="N175" s="144" t="str">
        <f>TEXT(VLOOKUP(J175,Item!$BU$2:$BV$200,2,FALSE),"00.000")</f>
        <v>00.250</v>
      </c>
      <c r="S175" s="76" t="s">
        <v>1066</v>
      </c>
      <c r="T175" s="76" t="s">
        <v>928</v>
      </c>
      <c r="U175" s="8" t="str">
        <f>VLOOKUP(S175,Item!$B$2:$AK$200,35,FALSE)</f>
        <v>000241</v>
      </c>
      <c r="V175" s="83" t="str">
        <f t="shared" si="8"/>
        <v>00.125</v>
      </c>
      <c r="W175" s="144" t="str">
        <f>TEXT(VLOOKUP(S175,Item!$B$2:$AK$200,36,FALSE),"00.000")</f>
        <v>00.125</v>
      </c>
      <c r="AB175" s="76" t="s">
        <v>1066</v>
      </c>
      <c r="AC175" s="76" t="s">
        <v>925</v>
      </c>
      <c r="AD175" s="76" t="s">
        <v>577</v>
      </c>
      <c r="AE175" s="83">
        <v>1</v>
      </c>
    </row>
    <row r="176" spans="1:31" x14ac:dyDescent="0.25">
      <c r="A176" s="76" t="s">
        <v>1067</v>
      </c>
      <c r="B176" s="76" t="s">
        <v>928</v>
      </c>
      <c r="C176" s="8" t="str">
        <f>VLOOKUP(A176,Item!$B$2:$AG$200,32,FALSE)</f>
        <v>000219</v>
      </c>
      <c r="D176" s="83" t="str">
        <f t="shared" si="6"/>
        <v>12.25</v>
      </c>
      <c r="E176" s="144" t="str">
        <f>TEXT(VLOOKUP(A176,Item!$B$2:$BN$200,65,FALSE),"###0.00#")</f>
        <v>12.25</v>
      </c>
      <c r="J176" s="76" t="s">
        <v>1067</v>
      </c>
      <c r="K176" s="76" t="s">
        <v>928</v>
      </c>
      <c r="L176" s="8" t="str">
        <f>VLOOKUP(J176,Item!$B$2:$AM$200,38,FALSE)</f>
        <v>000234</v>
      </c>
      <c r="M176" s="83" t="str">
        <f t="shared" si="7"/>
        <v>00.250</v>
      </c>
      <c r="N176" s="144" t="str">
        <f>TEXT(VLOOKUP(J176,Item!$BU$2:$BV$200,2,FALSE),"00.000")</f>
        <v>00.250</v>
      </c>
      <c r="S176" s="76" t="s">
        <v>1067</v>
      </c>
      <c r="T176" s="76" t="s">
        <v>928</v>
      </c>
      <c r="U176" s="8" t="str">
        <f>VLOOKUP(S176,Item!$B$2:$AK$200,35,FALSE)</f>
        <v>000241</v>
      </c>
      <c r="V176" s="83" t="str">
        <f t="shared" si="8"/>
        <v>00.125</v>
      </c>
      <c r="W176" s="144" t="str">
        <f>TEXT(VLOOKUP(S176,Item!$B$2:$AK$200,36,FALSE),"00.000")</f>
        <v>00.125</v>
      </c>
      <c r="AB176" s="76" t="s">
        <v>1067</v>
      </c>
      <c r="AC176" s="76" t="s">
        <v>925</v>
      </c>
      <c r="AD176" s="76" t="s">
        <v>577</v>
      </c>
      <c r="AE176" s="83">
        <v>1</v>
      </c>
    </row>
    <row r="177" spans="1:31" x14ac:dyDescent="0.25">
      <c r="A177" s="76" t="s">
        <v>1068</v>
      </c>
      <c r="B177" s="76" t="s">
        <v>928</v>
      </c>
      <c r="C177" s="8" t="str">
        <f>VLOOKUP(A177,Item!$B$2:$AG$200,32,FALSE)</f>
        <v>000220</v>
      </c>
      <c r="D177" s="83" t="str">
        <f t="shared" si="6"/>
        <v>12.25</v>
      </c>
      <c r="E177" s="144" t="str">
        <f>TEXT(VLOOKUP(A177,Item!$B$2:$BN$200,65,FALSE),"###0.00#")</f>
        <v>12.25</v>
      </c>
      <c r="J177" s="76" t="s">
        <v>1068</v>
      </c>
      <c r="K177" s="76" t="s">
        <v>928</v>
      </c>
      <c r="L177" s="8" t="str">
        <f>VLOOKUP(J177,Item!$B$2:$AM$200,38,FALSE)</f>
        <v>000238</v>
      </c>
      <c r="M177" s="83" t="str">
        <f t="shared" si="7"/>
        <v>00.250</v>
      </c>
      <c r="N177" s="144" t="str">
        <f>TEXT(VLOOKUP(J177,Item!$BU$2:$BV$200,2,FALSE),"00.000")</f>
        <v>00.250</v>
      </c>
      <c r="S177" s="76" t="s">
        <v>1068</v>
      </c>
      <c r="T177" s="76" t="s">
        <v>928</v>
      </c>
      <c r="U177" s="8" t="str">
        <f>VLOOKUP(S177,Item!$B$2:$AK$200,35,FALSE)</f>
        <v>000241</v>
      </c>
      <c r="V177" s="83" t="str">
        <f t="shared" si="8"/>
        <v>00.125</v>
      </c>
      <c r="W177" s="144" t="str">
        <f>TEXT(VLOOKUP(S177,Item!$B$2:$AK$200,36,FALSE),"00.000")</f>
        <v>00.125</v>
      </c>
      <c r="AB177" s="76" t="s">
        <v>1068</v>
      </c>
      <c r="AC177" s="76" t="s">
        <v>925</v>
      </c>
      <c r="AD177" s="76" t="s">
        <v>577</v>
      </c>
      <c r="AE177" s="83">
        <v>1</v>
      </c>
    </row>
    <row r="178" spans="1:31" x14ac:dyDescent="0.25">
      <c r="A178" s="76" t="s">
        <v>1069</v>
      </c>
      <c r="B178" s="76" t="s">
        <v>928</v>
      </c>
      <c r="C178" s="8" t="str">
        <f>VLOOKUP(A178,Item!$B$2:$AG$200,32,FALSE)</f>
        <v>000198</v>
      </c>
      <c r="D178" s="83" t="str">
        <f t="shared" si="6"/>
        <v>12.25</v>
      </c>
      <c r="E178" s="144" t="str">
        <f>TEXT(VLOOKUP(A178,Item!$B$2:$BN$200,65,FALSE),"###0.00#")</f>
        <v>12.25</v>
      </c>
      <c r="J178" s="76" t="s">
        <v>1069</v>
      </c>
      <c r="K178" s="76" t="s">
        <v>928</v>
      </c>
      <c r="L178" s="8" t="str">
        <f>VLOOKUP(J178,Item!$B$2:$AM$200,38,FALSE)</f>
        <v>000234</v>
      </c>
      <c r="M178" s="83" t="str">
        <f t="shared" si="7"/>
        <v>00.250</v>
      </c>
      <c r="N178" s="144" t="str">
        <f>TEXT(VLOOKUP(J178,Item!$BU$2:$BV$200,2,FALSE),"00.000")</f>
        <v>00.250</v>
      </c>
      <c r="S178" s="76" t="s">
        <v>1069</v>
      </c>
      <c r="T178" s="76" t="s">
        <v>928</v>
      </c>
      <c r="U178" s="8" t="str">
        <f>VLOOKUP(S178,Item!$B$2:$AK$200,35,FALSE)</f>
        <v>000241</v>
      </c>
      <c r="V178" s="83" t="str">
        <f t="shared" si="8"/>
        <v>00.125</v>
      </c>
      <c r="W178" s="144" t="str">
        <f>TEXT(VLOOKUP(S178,Item!$B$2:$AK$200,36,FALSE),"00.000")</f>
        <v>00.125</v>
      </c>
      <c r="AB178" s="76" t="s">
        <v>1069</v>
      </c>
      <c r="AC178" s="76" t="s">
        <v>925</v>
      </c>
      <c r="AD178" s="76" t="s">
        <v>577</v>
      </c>
      <c r="AE178" s="83">
        <v>1</v>
      </c>
    </row>
    <row r="179" spans="1:31" x14ac:dyDescent="0.25">
      <c r="A179" s="76" t="s">
        <v>1070</v>
      </c>
      <c r="B179" s="76" t="s">
        <v>928</v>
      </c>
      <c r="C179" s="8" t="str">
        <f>VLOOKUP(A179,Item!$B$2:$AG$200,32,FALSE)</f>
        <v>000192</v>
      </c>
      <c r="D179" s="83" t="str">
        <f t="shared" si="6"/>
        <v>12.25</v>
      </c>
      <c r="E179" s="144" t="str">
        <f>TEXT(VLOOKUP(A179,Item!$B$2:$BN$200,65,FALSE),"###0.00#")</f>
        <v>12.25</v>
      </c>
      <c r="J179" s="76" t="s">
        <v>1070</v>
      </c>
      <c r="K179" s="76" t="s">
        <v>928</v>
      </c>
      <c r="L179" s="8" t="str">
        <f>VLOOKUP(J179,Item!$B$2:$AM$200,38,FALSE)</f>
        <v>000234</v>
      </c>
      <c r="M179" s="83" t="str">
        <f t="shared" si="7"/>
        <v>00.250</v>
      </c>
      <c r="N179" s="144" t="str">
        <f>TEXT(VLOOKUP(J179,Item!$BU$2:$BV$200,2,FALSE),"00.000")</f>
        <v>00.250</v>
      </c>
      <c r="S179" s="76" t="s">
        <v>1070</v>
      </c>
      <c r="T179" s="76" t="s">
        <v>928</v>
      </c>
      <c r="U179" s="8" t="str">
        <f>VLOOKUP(S179,Item!$B$2:$AK$200,35,FALSE)</f>
        <v>000241</v>
      </c>
      <c r="V179" s="83" t="str">
        <f t="shared" si="8"/>
        <v>00.125</v>
      </c>
      <c r="W179" s="144" t="str">
        <f>TEXT(VLOOKUP(S179,Item!$B$2:$AK$200,36,FALSE),"00.000")</f>
        <v>00.125</v>
      </c>
      <c r="AB179" s="76" t="s">
        <v>1070</v>
      </c>
      <c r="AC179" s="76" t="s">
        <v>925</v>
      </c>
      <c r="AD179" s="76" t="s">
        <v>577</v>
      </c>
      <c r="AE179" s="83">
        <v>1</v>
      </c>
    </row>
    <row r="180" spans="1:31" x14ac:dyDescent="0.25">
      <c r="A180" s="76" t="s">
        <v>1071</v>
      </c>
      <c r="B180" s="76" t="s">
        <v>928</v>
      </c>
      <c r="C180" s="8" t="str">
        <f>VLOOKUP(A180,Item!$B$2:$AG$200,32,FALSE)</f>
        <v>000204</v>
      </c>
      <c r="D180" s="83" t="str">
        <f t="shared" si="6"/>
        <v>12.00</v>
      </c>
      <c r="E180" s="144" t="str">
        <f>TEXT(VLOOKUP(A180,Item!$B$2:$BN$200,65,FALSE),"###0.00#")</f>
        <v>12.00</v>
      </c>
      <c r="J180" s="76" t="s">
        <v>1071</v>
      </c>
      <c r="K180" s="76" t="s">
        <v>928</v>
      </c>
      <c r="L180" s="8" t="str">
        <f>VLOOKUP(J180,Item!$B$2:$AM$200,38,FALSE)</f>
        <v>000228</v>
      </c>
      <c r="M180" s="83" t="str">
        <f t="shared" si="7"/>
        <v>00.500</v>
      </c>
      <c r="N180" s="144" t="str">
        <f>TEXT(VLOOKUP(J180,Item!$BU$2:$BV$200,2,FALSE),"00.000")</f>
        <v>00.500</v>
      </c>
      <c r="S180" s="76" t="s">
        <v>1071</v>
      </c>
      <c r="T180" s="76" t="s">
        <v>928</v>
      </c>
      <c r="U180" s="8" t="str">
        <f>VLOOKUP(S180,Item!$B$2:$AK$200,35,FALSE)</f>
        <v>000271</v>
      </c>
      <c r="V180" s="83" t="str">
        <f t="shared" si="8"/>
        <v>00.250</v>
      </c>
      <c r="W180" s="144" t="str">
        <f>TEXT(VLOOKUP(S180,Item!$B$2:$AK$200,36,FALSE),"00.000")</f>
        <v>00.250</v>
      </c>
      <c r="AB180" s="76" t="s">
        <v>1071</v>
      </c>
      <c r="AC180" s="76" t="s">
        <v>925</v>
      </c>
      <c r="AD180" s="76" t="s">
        <v>577</v>
      </c>
      <c r="AE180" s="83">
        <v>1</v>
      </c>
    </row>
    <row r="181" spans="1:31" x14ac:dyDescent="0.25">
      <c r="A181" s="76" t="s">
        <v>1072</v>
      </c>
      <c r="B181" s="76" t="s">
        <v>928</v>
      </c>
      <c r="C181" s="8" t="str">
        <f>VLOOKUP(A181,Item!$B$2:$AG$200,32,FALSE)</f>
        <v>000203</v>
      </c>
      <c r="D181" s="83" t="str">
        <f t="shared" si="6"/>
        <v>21.00</v>
      </c>
      <c r="E181" s="144" t="str">
        <f>TEXT(VLOOKUP(A181,Item!$B$2:$BN$200,65,FALSE),"###0.00#")</f>
        <v>21.00</v>
      </c>
      <c r="J181" s="76" t="s">
        <v>1072</v>
      </c>
      <c r="K181" s="76" t="s">
        <v>928</v>
      </c>
      <c r="L181" s="8" t="str">
        <f>VLOOKUP(J181,Item!$B$2:$AM$200,38,FALSE)</f>
        <v>000233</v>
      </c>
      <c r="M181" s="83" t="str">
        <f t="shared" si="7"/>
        <v>00.500</v>
      </c>
      <c r="N181" s="144" t="str">
        <f>TEXT(VLOOKUP(J181,Item!$BU$2:$BV$200,2,FALSE),"00.000")</f>
        <v>00.500</v>
      </c>
      <c r="S181" s="76" t="s">
        <v>1072</v>
      </c>
      <c r="T181" s="76" t="s">
        <v>928</v>
      </c>
      <c r="U181" s="8" t="str">
        <f>VLOOKUP(S181,Item!$B$2:$AK$200,35,FALSE)</f>
        <v>000272</v>
      </c>
      <c r="V181" s="83" t="str">
        <f t="shared" si="8"/>
        <v>00.250</v>
      </c>
      <c r="W181" s="144" t="str">
        <f>TEXT(VLOOKUP(S181,Item!$B$2:$AK$200,36,FALSE),"00.000")</f>
        <v>00.250</v>
      </c>
      <c r="AB181" s="76" t="s">
        <v>1072</v>
      </c>
      <c r="AC181" s="76" t="s">
        <v>925</v>
      </c>
      <c r="AD181" s="76" t="s">
        <v>577</v>
      </c>
      <c r="AE181" s="83">
        <v>1</v>
      </c>
    </row>
    <row r="182" spans="1:31" x14ac:dyDescent="0.25">
      <c r="A182" s="76" t="s">
        <v>1073</v>
      </c>
      <c r="B182" s="76" t="s">
        <v>928</v>
      </c>
      <c r="C182" s="8" t="str">
        <f>VLOOKUP(A182,Item!$B$2:$AG$200,32,FALSE)</f>
        <v>000201</v>
      </c>
      <c r="D182" s="83" t="str">
        <f t="shared" si="6"/>
        <v>12.00</v>
      </c>
      <c r="E182" s="144" t="str">
        <f>TEXT(VLOOKUP(A182,Item!$B$2:$BN$200,65,FALSE),"###0.00#")</f>
        <v>12.00</v>
      </c>
      <c r="J182" s="76" t="s">
        <v>1073</v>
      </c>
      <c r="K182" s="76" t="s">
        <v>928</v>
      </c>
      <c r="L182" s="8" t="str">
        <f>VLOOKUP(J182,Item!$B$2:$AM$200,38,FALSE)</f>
        <v>000228</v>
      </c>
      <c r="M182" s="83" t="str">
        <f t="shared" si="7"/>
        <v>00.500</v>
      </c>
      <c r="N182" s="144" t="str">
        <f>TEXT(VLOOKUP(J182,Item!$BU$2:$BV$200,2,FALSE),"00.000")</f>
        <v>00.500</v>
      </c>
      <c r="S182" s="76" t="s">
        <v>1073</v>
      </c>
      <c r="T182" s="76" t="s">
        <v>928</v>
      </c>
      <c r="U182" s="8" t="str">
        <f>VLOOKUP(S182,Item!$B$2:$AK$200,35,FALSE)</f>
        <v>000280</v>
      </c>
      <c r="V182" s="83" t="str">
        <f t="shared" si="8"/>
        <v>00.250</v>
      </c>
      <c r="W182" s="144" t="str">
        <f>TEXT(VLOOKUP(S182,Item!$B$2:$AK$200,36,FALSE),"00.000")</f>
        <v>00.250</v>
      </c>
      <c r="AB182" s="76" t="s">
        <v>1073</v>
      </c>
      <c r="AC182" s="76" t="s">
        <v>925</v>
      </c>
      <c r="AD182" s="76" t="s">
        <v>577</v>
      </c>
      <c r="AE182" s="83">
        <v>1</v>
      </c>
    </row>
    <row r="183" spans="1:31" x14ac:dyDescent="0.25">
      <c r="A183" s="76" t="s">
        <v>1074</v>
      </c>
      <c r="B183" s="76" t="s">
        <v>928</v>
      </c>
      <c r="C183" s="8" t="str">
        <f>VLOOKUP(A183,Item!$B$2:$AG$200,32,FALSE)</f>
        <v>000201</v>
      </c>
      <c r="D183" s="83" t="str">
        <f t="shared" si="6"/>
        <v>21.00</v>
      </c>
      <c r="E183" s="144" t="str">
        <f>TEXT(VLOOKUP(A183,Item!$B$2:$BN$200,65,FALSE),"###0.00#")</f>
        <v>21.00</v>
      </c>
      <c r="J183" s="76" t="s">
        <v>1074</v>
      </c>
      <c r="K183" s="76" t="s">
        <v>928</v>
      </c>
      <c r="L183" s="8" t="str">
        <f>VLOOKUP(J183,Item!$B$2:$AM$200,38,FALSE)</f>
        <v>000228</v>
      </c>
      <c r="M183" s="83" t="str">
        <f t="shared" si="7"/>
        <v>00.500</v>
      </c>
      <c r="N183" s="144" t="str">
        <f>TEXT(VLOOKUP(J183,Item!$BU$2:$BV$200,2,FALSE),"00.000")</f>
        <v>00.500</v>
      </c>
      <c r="S183" s="76" t="s">
        <v>1074</v>
      </c>
      <c r="T183" s="76" t="s">
        <v>928</v>
      </c>
      <c r="U183" s="8" t="str">
        <f>VLOOKUP(S183,Item!$B$2:$AK$200,35,FALSE)</f>
        <v>000281</v>
      </c>
      <c r="V183" s="83" t="str">
        <f t="shared" si="8"/>
        <v>00.250</v>
      </c>
      <c r="W183" s="144" t="str">
        <f>TEXT(VLOOKUP(S183,Item!$B$2:$AK$200,36,FALSE),"00.000")</f>
        <v>00.250</v>
      </c>
      <c r="AB183" s="76" t="s">
        <v>1074</v>
      </c>
      <c r="AC183" s="76" t="s">
        <v>925</v>
      </c>
      <c r="AD183" s="76" t="s">
        <v>577</v>
      </c>
      <c r="AE183" s="83">
        <v>1</v>
      </c>
    </row>
    <row r="184" spans="1:31" x14ac:dyDescent="0.25">
      <c r="A184" s="76" t="s">
        <v>1075</v>
      </c>
      <c r="B184" s="76" t="s">
        <v>928</v>
      </c>
      <c r="C184" s="8" t="str">
        <f>VLOOKUP(A184,Item!$B$2:$AG$200,32,FALSE)</f>
        <v>000211</v>
      </c>
      <c r="D184" s="83" t="str">
        <f t="shared" si="6"/>
        <v>13.667</v>
      </c>
      <c r="E184" s="144" t="str">
        <f>TEXT(VLOOKUP(A184,Item!$B$2:$BN$200,65,FALSE),"###0.00#")</f>
        <v>13.667</v>
      </c>
      <c r="J184" s="76" t="s">
        <v>1075</v>
      </c>
      <c r="K184" s="76" t="s">
        <v>928</v>
      </c>
      <c r="L184" s="8" t="str">
        <f>VLOOKUP(J184,Item!$B$2:$AM$200,38,FALSE)</f>
        <v>000231</v>
      </c>
      <c r="M184" s="83" t="str">
        <f t="shared" si="7"/>
        <v>00.333</v>
      </c>
      <c r="N184" s="144" t="str">
        <f>TEXT(VLOOKUP(J184,Item!$BU$2:$BV$200,2,FALSE),"00.000")</f>
        <v>00.333</v>
      </c>
      <c r="S184" s="76" t="s">
        <v>1075</v>
      </c>
      <c r="T184" s="76" t="s">
        <v>928</v>
      </c>
      <c r="U184" s="8" t="str">
        <f>VLOOKUP(S184,Item!$B$2:$AK$200,35,FALSE)</f>
        <v>000250</v>
      </c>
      <c r="V184" s="83" t="str">
        <f t="shared" si="8"/>
        <v>00.250</v>
      </c>
      <c r="W184" s="144" t="str">
        <f>TEXT(VLOOKUP(S184,Item!$B$2:$AK$200,36,FALSE),"00.000")</f>
        <v>00.250</v>
      </c>
      <c r="AB184" s="76" t="s">
        <v>1075</v>
      </c>
      <c r="AC184" s="76" t="s">
        <v>925</v>
      </c>
      <c r="AD184" s="76" t="s">
        <v>577</v>
      </c>
      <c r="AE184" s="83">
        <v>1</v>
      </c>
    </row>
    <row r="185" spans="1:31" x14ac:dyDescent="0.25">
      <c r="A185" s="76" t="s">
        <v>1076</v>
      </c>
      <c r="B185" s="76" t="s">
        <v>928</v>
      </c>
      <c r="C185" s="8" t="str">
        <f>VLOOKUP(A185,Item!$B$2:$AG$200,32,FALSE)</f>
        <v>000214</v>
      </c>
      <c r="D185" s="83" t="str">
        <f t="shared" si="6"/>
        <v>13.667</v>
      </c>
      <c r="E185" s="144" t="str">
        <f>TEXT(VLOOKUP(A185,Item!$B$2:$BN$200,65,FALSE),"###0.00#")</f>
        <v>13.667</v>
      </c>
      <c r="J185" s="76" t="s">
        <v>1076</v>
      </c>
      <c r="K185" s="76" t="s">
        <v>928</v>
      </c>
      <c r="L185" s="8" t="str">
        <f>VLOOKUP(J185,Item!$B$2:$AM$200,38,FALSE)</f>
        <v>000231</v>
      </c>
      <c r="M185" s="83" t="str">
        <f t="shared" si="7"/>
        <v>00.333</v>
      </c>
      <c r="N185" s="144" t="str">
        <f>TEXT(VLOOKUP(J185,Item!$BU$2:$BV$200,2,FALSE),"00.000")</f>
        <v>00.333</v>
      </c>
      <c r="S185" s="76" t="s">
        <v>1076</v>
      </c>
      <c r="T185" s="76" t="s">
        <v>928</v>
      </c>
      <c r="U185" s="8" t="str">
        <f>VLOOKUP(S185,Item!$B$2:$AK$200,35,FALSE)</f>
        <v>000250</v>
      </c>
      <c r="V185" s="83" t="str">
        <f t="shared" si="8"/>
        <v>00.250</v>
      </c>
      <c r="W185" s="144" t="str">
        <f>TEXT(VLOOKUP(S185,Item!$B$2:$AK$200,36,FALSE),"00.000")</f>
        <v>00.250</v>
      </c>
      <c r="AB185" s="76" t="s">
        <v>1076</v>
      </c>
      <c r="AC185" s="76" t="s">
        <v>925</v>
      </c>
      <c r="AD185" s="76" t="s">
        <v>577</v>
      </c>
      <c r="AE185" s="83">
        <v>1</v>
      </c>
    </row>
    <row r="186" spans="1:31" x14ac:dyDescent="0.25">
      <c r="A186" s="76" t="s">
        <v>1077</v>
      </c>
      <c r="B186" s="76" t="s">
        <v>928</v>
      </c>
      <c r="C186" s="8" t="str">
        <f>VLOOKUP(A186,Item!$B$2:$AG$200,32,FALSE)</f>
        <v>000211</v>
      </c>
      <c r="D186" s="83" t="str">
        <f t="shared" si="6"/>
        <v>18.667</v>
      </c>
      <c r="E186" s="144" t="str">
        <f>TEXT(VLOOKUP(A186,Item!$B$2:$BN$200,65,FALSE),"###0.00#")</f>
        <v>18.667</v>
      </c>
      <c r="J186" s="76" t="s">
        <v>1077</v>
      </c>
      <c r="K186" s="76" t="s">
        <v>928</v>
      </c>
      <c r="L186" s="8" t="str">
        <f>VLOOKUP(J186,Item!$B$2:$AM$200,38,FALSE)</f>
        <v>000231</v>
      </c>
      <c r="M186" s="83" t="str">
        <f t="shared" si="7"/>
        <v>00.333</v>
      </c>
      <c r="N186" s="144" t="str">
        <f>TEXT(VLOOKUP(J186,Item!$BU$2:$BV$200,2,FALSE),"00.000")</f>
        <v>00.333</v>
      </c>
      <c r="S186" s="76" t="s">
        <v>1077</v>
      </c>
      <c r="T186" s="76" t="s">
        <v>928</v>
      </c>
      <c r="U186" s="8" t="str">
        <f>VLOOKUP(S186,Item!$B$2:$AK$200,35,FALSE)</f>
        <v>000248</v>
      </c>
      <c r="V186" s="83" t="str">
        <f t="shared" si="8"/>
        <v>00.250</v>
      </c>
      <c r="W186" s="144" t="str">
        <f>TEXT(VLOOKUP(S186,Item!$B$2:$AK$200,36,FALSE),"00.000")</f>
        <v>00.250</v>
      </c>
      <c r="AB186" s="76" t="s">
        <v>1077</v>
      </c>
      <c r="AC186" s="76" t="s">
        <v>925</v>
      </c>
      <c r="AD186" s="76" t="s">
        <v>577</v>
      </c>
      <c r="AE186" s="83">
        <v>1</v>
      </c>
    </row>
    <row r="187" spans="1:31" x14ac:dyDescent="0.25">
      <c r="A187" s="76" t="s">
        <v>1078</v>
      </c>
      <c r="B187" s="76" t="s">
        <v>928</v>
      </c>
      <c r="C187" s="8" t="str">
        <f>VLOOKUP(A187,Item!$B$2:$AG$200,32,FALSE)</f>
        <v>000214</v>
      </c>
      <c r="D187" s="83" t="str">
        <f t="shared" si="6"/>
        <v>18.667</v>
      </c>
      <c r="E187" s="144" t="str">
        <f>TEXT(VLOOKUP(A187,Item!$B$2:$BN$200,65,FALSE),"###0.00#")</f>
        <v>18.667</v>
      </c>
      <c r="J187" s="76" t="s">
        <v>1078</v>
      </c>
      <c r="K187" s="76" t="s">
        <v>928</v>
      </c>
      <c r="L187" s="8" t="str">
        <f>VLOOKUP(J187,Item!$B$2:$AM$200,38,FALSE)</f>
        <v>000231</v>
      </c>
      <c r="M187" s="83" t="str">
        <f t="shared" si="7"/>
        <v>00.333</v>
      </c>
      <c r="N187" s="144" t="str">
        <f>TEXT(VLOOKUP(J187,Item!$BU$2:$BV$200,2,FALSE),"00.000")</f>
        <v>00.333</v>
      </c>
      <c r="S187" s="76" t="s">
        <v>1078</v>
      </c>
      <c r="T187" s="76" t="s">
        <v>928</v>
      </c>
      <c r="U187" s="8" t="str">
        <f>VLOOKUP(S187,Item!$B$2:$AK$200,35,FALSE)</f>
        <v>000248</v>
      </c>
      <c r="V187" s="83" t="str">
        <f t="shared" si="8"/>
        <v>00.250</v>
      </c>
      <c r="W187" s="144" t="str">
        <f>TEXT(VLOOKUP(S187,Item!$B$2:$AK$200,36,FALSE),"00.000")</f>
        <v>00.250</v>
      </c>
      <c r="AB187" s="76" t="s">
        <v>1078</v>
      </c>
      <c r="AC187" s="76" t="s">
        <v>925</v>
      </c>
      <c r="AD187" s="76" t="s">
        <v>577</v>
      </c>
      <c r="AE187" s="83">
        <v>1</v>
      </c>
    </row>
    <row r="188" spans="1:31" x14ac:dyDescent="0.25">
      <c r="A188" s="76" t="s">
        <v>1079</v>
      </c>
      <c r="B188" s="76" t="s">
        <v>928</v>
      </c>
      <c r="C188" s="8" t="str">
        <f>VLOOKUP(A188,Item!$B$2:$AG$200,32,FALSE)</f>
        <v>000211</v>
      </c>
      <c r="D188" s="83" t="str">
        <f t="shared" si="6"/>
        <v>24.333</v>
      </c>
      <c r="E188" s="144" t="str">
        <f>TEXT(VLOOKUP(A188,Item!$B$2:$BN$200,65,FALSE),"###0.00#")</f>
        <v>24.333</v>
      </c>
      <c r="J188" s="76" t="s">
        <v>1079</v>
      </c>
      <c r="K188" s="76" t="s">
        <v>928</v>
      </c>
      <c r="L188" s="8" t="str">
        <f>VLOOKUP(J188,Item!$B$2:$AM$200,38,FALSE)</f>
        <v>000231</v>
      </c>
      <c r="M188" s="83" t="str">
        <f t="shared" si="7"/>
        <v>00.333</v>
      </c>
      <c r="N188" s="144" t="str">
        <f>TEXT(VLOOKUP(J188,Item!$BU$2:$BV$200,2,FALSE),"00.000")</f>
        <v>00.333</v>
      </c>
      <c r="S188" s="76" t="s">
        <v>1079</v>
      </c>
      <c r="T188" s="76" t="s">
        <v>928</v>
      </c>
      <c r="U188" s="8" t="str">
        <f>VLOOKUP(S188,Item!$B$2:$AK$200,35,FALSE)</f>
        <v>000249</v>
      </c>
      <c r="V188" s="83" t="str">
        <f t="shared" si="8"/>
        <v>00.250</v>
      </c>
      <c r="W188" s="144" t="str">
        <f>TEXT(VLOOKUP(S188,Item!$B$2:$AK$200,36,FALSE),"00.000")</f>
        <v>00.250</v>
      </c>
      <c r="AB188" s="76" t="s">
        <v>1079</v>
      </c>
      <c r="AC188" s="76" t="s">
        <v>925</v>
      </c>
      <c r="AD188" s="76" t="s">
        <v>577</v>
      </c>
      <c r="AE188" s="83">
        <v>1</v>
      </c>
    </row>
    <row r="189" spans="1:31" x14ac:dyDescent="0.25">
      <c r="A189" s="76" t="s">
        <v>1080</v>
      </c>
      <c r="B189" s="76" t="s">
        <v>928</v>
      </c>
      <c r="C189" s="8" t="str">
        <f>VLOOKUP(A189,Item!$B$2:$AG$200,32,FALSE)</f>
        <v>000214</v>
      </c>
      <c r="D189" s="83" t="str">
        <f t="shared" si="6"/>
        <v>24.333</v>
      </c>
      <c r="E189" s="144" t="str">
        <f>TEXT(VLOOKUP(A189,Item!$B$2:$BN$200,65,FALSE),"###0.00#")</f>
        <v>24.333</v>
      </c>
      <c r="J189" s="76" t="s">
        <v>1080</v>
      </c>
      <c r="K189" s="76" t="s">
        <v>928</v>
      </c>
      <c r="L189" s="8" t="str">
        <f>VLOOKUP(J189,Item!$B$2:$AM$200,38,FALSE)</f>
        <v>000231</v>
      </c>
      <c r="M189" s="83" t="str">
        <f t="shared" si="7"/>
        <v>00.333</v>
      </c>
      <c r="N189" s="144" t="str">
        <f>TEXT(VLOOKUP(J189,Item!$BU$2:$BV$200,2,FALSE),"00.000")</f>
        <v>00.333</v>
      </c>
      <c r="S189" s="76" t="s">
        <v>1080</v>
      </c>
      <c r="T189" s="76" t="s">
        <v>928</v>
      </c>
      <c r="U189" s="8" t="str">
        <f>VLOOKUP(S189,Item!$B$2:$AK$200,35,FALSE)</f>
        <v>000249</v>
      </c>
      <c r="V189" s="83" t="str">
        <f t="shared" si="8"/>
        <v>00.250</v>
      </c>
      <c r="W189" s="144" t="str">
        <f>TEXT(VLOOKUP(S189,Item!$B$2:$AK$200,36,FALSE),"00.000")</f>
        <v>00.250</v>
      </c>
      <c r="AB189" s="76" t="s">
        <v>1080</v>
      </c>
      <c r="AC189" s="76" t="s">
        <v>925</v>
      </c>
      <c r="AD189" s="76" t="s">
        <v>577</v>
      </c>
      <c r="AE189" s="83">
        <v>1</v>
      </c>
    </row>
    <row r="190" spans="1:31" x14ac:dyDescent="0.25">
      <c r="A190" s="76" t="s">
        <v>1081</v>
      </c>
      <c r="B190" s="76" t="s">
        <v>928</v>
      </c>
      <c r="C190" s="8" t="str">
        <f>VLOOKUP(A190,Item!$B$2:$AG$200,32,FALSE)</f>
        <v>000205</v>
      </c>
      <c r="D190" s="83" t="str">
        <f t="shared" si="6"/>
        <v>3.00</v>
      </c>
      <c r="E190" s="144" t="str">
        <f>TEXT(VLOOKUP(A190,Item!$B$2:$BN$200,65,FALSE),"###0.00#")</f>
        <v>3.00</v>
      </c>
      <c r="J190" s="76" t="s">
        <v>1081</v>
      </c>
      <c r="K190" s="76" t="s">
        <v>928</v>
      </c>
      <c r="L190" s="8" t="str">
        <f>VLOOKUP(J190,Item!$B$2:$AM$200,38,FALSE)</f>
        <v/>
      </c>
      <c r="M190" s="83" t="str">
        <f t="shared" si="7"/>
        <v>00.000</v>
      </c>
      <c r="N190" s="144" t="str">
        <f>TEXT(VLOOKUP(J190,Item!$BU$2:$BV$200,2,FALSE),"00.000")</f>
        <v>00.000</v>
      </c>
      <c r="S190" s="76" t="s">
        <v>1081</v>
      </c>
      <c r="T190" s="76" t="s">
        <v>928</v>
      </c>
      <c r="U190" s="8" t="str">
        <f>VLOOKUP(S190,Item!$B$2:$AK$200,35,FALSE)</f>
        <v>000282</v>
      </c>
      <c r="V190" s="83" t="str">
        <f t="shared" si="8"/>
        <v>00.125</v>
      </c>
      <c r="W190" s="144" t="str">
        <f>TEXT(VLOOKUP(S190,Item!$B$2:$AK$200,36,FALSE),"00.000")</f>
        <v>00.125</v>
      </c>
      <c r="AB190" s="76" t="s">
        <v>1081</v>
      </c>
      <c r="AC190" s="76" t="s">
        <v>925</v>
      </c>
      <c r="AD190" s="76" t="s">
        <v>577</v>
      </c>
      <c r="AE190" s="83">
        <v>1</v>
      </c>
    </row>
    <row r="191" spans="1:31" x14ac:dyDescent="0.25">
      <c r="A191" s="76" t="s">
        <v>1082</v>
      </c>
      <c r="B191" s="76" t="s">
        <v>928</v>
      </c>
      <c r="C191" s="8" t="str">
        <f>VLOOKUP(A191,Item!$B$2:$AG$200,32,FALSE)</f>
        <v>000205</v>
      </c>
      <c r="D191" s="83" t="str">
        <f t="shared" si="6"/>
        <v>5.25</v>
      </c>
      <c r="E191" s="144" t="str">
        <f>TEXT(VLOOKUP(A191,Item!$B$2:$BN$200,65,FALSE),"###0.00#")</f>
        <v>5.25</v>
      </c>
      <c r="J191" s="76" t="s">
        <v>1082</v>
      </c>
      <c r="K191" s="76" t="s">
        <v>928</v>
      </c>
      <c r="L191" s="8" t="str">
        <f>VLOOKUP(J191,Item!$B$2:$AM$200,38,FALSE)</f>
        <v/>
      </c>
      <c r="M191" s="83" t="str">
        <f t="shared" si="7"/>
        <v>00.000</v>
      </c>
      <c r="N191" s="144" t="str">
        <f>TEXT(VLOOKUP(J191,Item!$BU$2:$BV$200,2,FALSE),"00.000")</f>
        <v>00.000</v>
      </c>
      <c r="S191" s="76" t="s">
        <v>1082</v>
      </c>
      <c r="T191" s="76" t="s">
        <v>928</v>
      </c>
      <c r="U191" s="8" t="str">
        <f>VLOOKUP(S191,Item!$B$2:$AK$200,35,FALSE)</f>
        <v>000282</v>
      </c>
      <c r="V191" s="83" t="str">
        <f t="shared" si="8"/>
        <v>00.125</v>
      </c>
      <c r="W191" s="144" t="str">
        <f>TEXT(VLOOKUP(S191,Item!$B$2:$AK$200,36,FALSE),"00.000")</f>
        <v>00.125</v>
      </c>
      <c r="AB191" s="76" t="s">
        <v>1082</v>
      </c>
      <c r="AC191" s="76" t="s">
        <v>925</v>
      </c>
      <c r="AD191" s="76" t="s">
        <v>577</v>
      </c>
      <c r="AE191" s="83">
        <v>1</v>
      </c>
    </row>
    <row r="192" spans="1:31" x14ac:dyDescent="0.25">
      <c r="A192" s="76" t="s">
        <v>1083</v>
      </c>
      <c r="B192" s="76" t="s">
        <v>928</v>
      </c>
      <c r="C192" s="8" t="str">
        <f>VLOOKUP(A192,Item!$B$2:$AG$200,32,FALSE)</f>
        <v>000205</v>
      </c>
      <c r="D192" s="83" t="str">
        <f t="shared" si="6"/>
        <v>8.25</v>
      </c>
      <c r="E192" s="144" t="str">
        <f>TEXT(VLOOKUP(A192,Item!$B$2:$BN$200,65,FALSE),"###0.00#")</f>
        <v>8.25</v>
      </c>
      <c r="J192" s="76" t="s">
        <v>1083</v>
      </c>
      <c r="K192" s="76" t="s">
        <v>928</v>
      </c>
      <c r="L192" s="8" t="str">
        <f>VLOOKUP(J192,Item!$B$2:$AM$200,38,FALSE)</f>
        <v/>
      </c>
      <c r="M192" s="83" t="str">
        <f t="shared" si="7"/>
        <v>00.000</v>
      </c>
      <c r="N192" s="144" t="str">
        <f>TEXT(VLOOKUP(J192,Item!$BU$2:$BV$200,2,FALSE),"00.000")</f>
        <v>00.000</v>
      </c>
      <c r="S192" s="76" t="s">
        <v>1083</v>
      </c>
      <c r="T192" s="76" t="s">
        <v>928</v>
      </c>
      <c r="U192" s="8" t="str">
        <f>VLOOKUP(S192,Item!$B$2:$AK$200,35,FALSE)</f>
        <v>000282</v>
      </c>
      <c r="V192" s="83" t="str">
        <f t="shared" si="8"/>
        <v>00.125</v>
      </c>
      <c r="W192" s="144" t="str">
        <f>TEXT(VLOOKUP(S192,Item!$B$2:$AK$200,36,FALSE),"00.000")</f>
        <v>00.125</v>
      </c>
      <c r="AB192" s="76" t="s">
        <v>1083</v>
      </c>
      <c r="AC192" s="76" t="s">
        <v>925</v>
      </c>
      <c r="AD192" s="76" t="s">
        <v>577</v>
      </c>
      <c r="AE192" s="83">
        <v>1</v>
      </c>
    </row>
  </sheetData>
  <autoFilter ref="A2:AF192" xr:uid="{C9EC83EF-0EF2-48AD-BFD7-85EC7614EAFA}"/>
  <conditionalFormatting sqref="F34 F36 F38:F39 F41 F43 F45 F47 F49 F51 F53 F55 F57 F59 F61 F63 F65 F67 F69 F71 F73 F75 F77 F79 F81 F83 F85 F87 F89 F91 F93 F95 F97 F99 F101 F103 F105 F107 F109 F111 F113 F115">
    <cfRule type="duplicateValues" dxfId="70" priority="25"/>
  </conditionalFormatting>
  <conditionalFormatting sqref="F40 F33 F35 F37 F42 F44 F46 F48 F50 F52 F54 F56 F58 F60 F62 F64 F66 F68 F70 F72 F74 F76 F78 F80 F82 F84 F86 F88 F90 F92 F94 F96 F98 F100 F102 F104 F106 F108 F110 F112 F114 F116">
    <cfRule type="duplicateValues" dxfId="69" priority="26"/>
  </conditionalFormatting>
  <conditionalFormatting sqref="O3:O25">
    <cfRule type="duplicateValues" dxfId="68" priority="15"/>
  </conditionalFormatting>
  <conditionalFormatting sqref="X49:X117">
    <cfRule type="duplicateValues" dxfId="67" priority="14"/>
  </conditionalFormatting>
  <conditionalFormatting sqref="A4 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cfRule type="duplicateValues" dxfId="66" priority="9"/>
  </conditionalFormatting>
  <conditionalFormatting sqref="A3 A5 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cfRule type="duplicateValues" dxfId="65" priority="10"/>
  </conditionalFormatting>
  <conditionalFormatting sqref="F3:F116">
    <cfRule type="duplicateValues" dxfId="64" priority="430"/>
  </conditionalFormatting>
  <conditionalFormatting sqref="J4 J6 J8 J10 J12 J14 J16 J18 J20 J22 J24 J26 J28 J30 J32 J34 J36 J38 J40 J42 J44 J46 J48 J50 J52 J54 J56 J58 J60 J62 J64 J66 J68 J70 J72 J74 J76 J78 J80 J82 J84 J86 J88 J90 J92 J94 J96 J98 J100 J102 J104 J106 J108 J110 J112 J114 J116 J118 J120 J122 J124 J126 J128 J130 J132 J134 J136 J138 J140 J142 J144 J146 J148 J150 J152 J154 J156 J158 J160 J162 J164 J166 J168 J170 J172 J174 J176 J178 J180 J182 J184 J186 J188 J190 J192">
    <cfRule type="duplicateValues" dxfId="63" priority="7"/>
  </conditionalFormatting>
  <conditionalFormatting sqref="J3 J5 J7 J9 J11 J13 J15 J17 J19 J21 J23 J25 J27 J29 J31 J33 J35 J37 J39 J41 J43 J45 J47 J49 J51 J53 J55 J57 J59 J61 J63 J65 J67 J69 J71 J73 J75 J77 J79 J81 J83 J85 J87 J89 J91 J93 J95 J97 J99 J101 J103 J105 J107 J109 J111 J113 J115 J117 J119 J121 J123 J125 J127 J129 J131 J133 J135 J137 J139 J141 J143 J145 J147 J149 J151 J153 J155 J157 J159 J161 J163 J165 J167 J169 J171 J173 J175 J177 J179 J181 J183 J185 J187 J189 J191">
    <cfRule type="duplicateValues" dxfId="62" priority="8"/>
  </conditionalFormatting>
  <conditionalFormatting sqref="S4 S6 S8 S10 S12 S14 S16 S18 S20 S22 S24 S26 S28 S30 S32 S34 S36 S38 S40 S42 S44 S46 S48 S50 S52 S54 S56 S58 S60 S62 S64 S66 S68 S70 S72 S74 S76 S78 S80 S82 S84 S86 S88 S90 S92 S94 S96 S98 S100 S102 S104 S106 S108 S110 S112 S114 S116 S118 S120 S122 S124 S126 S128 S130 S132 S134 S136 S138 S140 S142 S144 S146 S148 S150 S152 S154 S156 S158 S160 S162 S164 S166 S168 S170 S172 S174 S176 S178 S180 S182 S184 S186 S188 S190 S192">
    <cfRule type="duplicateValues" dxfId="61" priority="5"/>
  </conditionalFormatting>
  <conditionalFormatting sqref="S3 S5 S7 S9 S11 S13 S15 S17 S19 S21 S23 S25 S27 S29 S31 S33 S35 S37 S39 S41 S43 S45 S47 S49 S51 S53 S55 S57 S59 S61 S63 S65 S67 S69 S71 S73 S75 S77 S79 S81 S83 S85 S87 S89 S91 S93 S95 S97 S99 S101 S103 S105 S107 S109 S111 S113 S115 S117 S119 S121 S123 S125 S127 S129 S131 S133 S135 S137 S139 S141 S143 S145 S147 S149 S151 S153 S155 S157 S159 S161 S163 S165 S167 S169 S171 S173 S175 S177 S179 S181 S183 S185 S187 S189 S191">
    <cfRule type="duplicateValues" dxfId="60" priority="6"/>
  </conditionalFormatting>
  <conditionalFormatting sqref="AB4 AB6 AB8 AB10 AB12 AB14 AB16 AB18 AB20 AB22 AB24 AB26 AB28 AB30 AB32 AB34 AB36 AB38 AB40 AB42 AB44 AB46 AB48 AB50 AB52 AB54 AB56 AB58 AB60 AB62 AB64 AB66 AB68 AB70 AB72 AB74 AB76 AB78 AB80 AB82 AB84 AB86 AB88 AB90 AB92 AB94 AB96 AB98 AB100 AB102 AB104 AB106 AB108 AB110 AB112 AB114 AB116 AB118 AB120 AB122 AB124 AB126 AB128 AB130 AB132 AB134 AB136 AB138 AB140 AB142 AB144 AB146 AB148 AB150 AB152 AB154 AB156 AB158 AB160 AB162 AB164 AB166 AB168 AB170 AB172 AB174 AB176 AB178 AB180 AB182 AB184 AB186 AB188 AB190 AB192">
    <cfRule type="duplicateValues" dxfId="59" priority="2"/>
  </conditionalFormatting>
  <conditionalFormatting sqref="AB3 AB5 AB7 AB9 AB11 AB13 AB15 AB17 AB19 AB21 AB23 AB25 AB27 AB29 AB31 AB33 AB35 AB37 AB39 AB41 AB43 AB45 AB47 AB49 AB51 AB53 AB55 AB57 AB59 AB61 AB63 AB65 AB67 AB69 AB71 AB73 AB75 AB77 AB79 AB81 AB83 AB85 AB87 AB89 AB91 AB93 AB95 AB97 AB99 AB101 AB103 AB105 AB107 AB109 AB111 AB113 AB115 AB117 AB119 AB121 AB123 AB125 AB127 AB129 AB131 AB133 AB135 AB137 AB139 AB141 AB143 AB145 AB147 AB149 AB151 AB153 AB155 AB157 AB159 AB161 AB163 AB165 AB167 AB169 AB171 AB173 AB175 AB177 AB179 AB181 AB183 AB185 AB187 AB189 AB191">
    <cfRule type="duplicateValues" dxfId="58" priority="3"/>
  </conditionalFormatting>
  <conditionalFormatting sqref="X3:X48">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5B962-7646-4376-A8DD-52A96FE18AEB}">
  <dimension ref="A1:T156"/>
  <sheetViews>
    <sheetView workbookViewId="0">
      <pane xSplit="4" ySplit="1" topLeftCell="E39" activePane="bottomRight" state="frozen"/>
      <selection pane="topRight" activeCell="E1" sqref="E1"/>
      <selection pane="bottomLeft" activeCell="A2" sqref="A2"/>
      <selection pane="bottomRight" activeCell="A60" sqref="A60"/>
    </sheetView>
  </sheetViews>
  <sheetFormatPr defaultRowHeight="15" x14ac:dyDescent="0.25"/>
  <cols>
    <col min="1" max="1" width="7" bestFit="1" customWidth="1"/>
    <col min="2" max="2" width="8.42578125" bestFit="1" customWidth="1"/>
    <col min="3" max="3" width="35.140625" bestFit="1" customWidth="1"/>
    <col min="4" max="4" width="24.7109375" bestFit="1" customWidth="1"/>
    <col min="5" max="5" width="9.85546875" bestFit="1" customWidth="1"/>
    <col min="6" max="6" width="17.42578125" bestFit="1" customWidth="1"/>
    <col min="7" max="7" width="14.42578125" bestFit="1" customWidth="1"/>
    <col min="8" max="8" width="18.85546875" bestFit="1" customWidth="1"/>
    <col min="9" max="9" width="11.5703125" bestFit="1" customWidth="1"/>
    <col min="10" max="10" width="7" bestFit="1" customWidth="1"/>
    <col min="11" max="11" width="6.140625" bestFit="1" customWidth="1"/>
    <col min="12" max="12" width="6.42578125" bestFit="1" customWidth="1"/>
    <col min="13" max="14" width="8.5703125" bestFit="1" customWidth="1"/>
    <col min="15" max="15" width="12.42578125" bestFit="1" customWidth="1"/>
    <col min="16" max="16" width="13.28515625" bestFit="1" customWidth="1"/>
    <col min="17" max="17" width="9.85546875" bestFit="1" customWidth="1"/>
    <col min="18" max="18" width="4.28515625" bestFit="1" customWidth="1"/>
    <col min="19" max="19" width="13.28515625" bestFit="1" customWidth="1"/>
    <col min="20" max="20" width="5.28515625" bestFit="1" customWidth="1"/>
  </cols>
  <sheetData>
    <row r="1" spans="1:20" x14ac:dyDescent="0.25">
      <c r="A1" t="s">
        <v>0</v>
      </c>
      <c r="B1" t="s">
        <v>797</v>
      </c>
      <c r="C1" t="s">
        <v>798</v>
      </c>
      <c r="D1" t="s">
        <v>799</v>
      </c>
      <c r="E1" t="s">
        <v>3</v>
      </c>
      <c r="F1" t="s">
        <v>800</v>
      </c>
      <c r="G1" t="s">
        <v>801</v>
      </c>
      <c r="H1" t="s">
        <v>802</v>
      </c>
      <c r="I1" t="s">
        <v>803</v>
      </c>
      <c r="J1" t="s">
        <v>804</v>
      </c>
      <c r="K1" t="s">
        <v>805</v>
      </c>
      <c r="L1" t="s">
        <v>806</v>
      </c>
      <c r="M1" t="s">
        <v>807</v>
      </c>
      <c r="N1" t="s">
        <v>808</v>
      </c>
      <c r="O1" t="s">
        <v>809</v>
      </c>
      <c r="P1" t="s">
        <v>810</v>
      </c>
      <c r="Q1" t="s">
        <v>811</v>
      </c>
      <c r="R1" t="s">
        <v>812</v>
      </c>
      <c r="S1" t="s">
        <v>813</v>
      </c>
      <c r="T1" t="s">
        <v>21</v>
      </c>
    </row>
    <row r="2" spans="1:20" x14ac:dyDescent="0.25">
      <c r="A2" s="68" t="s">
        <v>577</v>
      </c>
      <c r="B2" s="68" t="s">
        <v>577</v>
      </c>
      <c r="C2" t="e">
        <f>VLOOKUP(VLOOKUP(A2,Item!$B$3:$AW$125,43,FALSE),DefaltMaster!$AX$1:$AZ$15,3,FALSE)</f>
        <v>#N/A</v>
      </c>
      <c r="D2" t="e">
        <f>VLOOKUP(VLOOKUP(A2,Item!$B$3:$AW$125,43,FALSE),DefaltMaster!$AX$1:$AZ$15,2,FALSE)</f>
        <v>#N/A</v>
      </c>
      <c r="E2" t="str">
        <f>VLOOKUP(A2,Item!$B$3:$AW$125,4,FALSE)</f>
        <v>*11107</v>
      </c>
      <c r="F2" t="e">
        <f>VLOOKUP(VLOOKUP(A2,Item!$B$3:$BR$125,64,FALSE),DefaltMaster!$BA$1:$BB$20,2,FALSE)</f>
        <v>#N/A</v>
      </c>
      <c r="G2">
        <v>1</v>
      </c>
      <c r="H2">
        <f>VLOOKUP(A2,Item!$B$3:$BR$125,59,FALSE)</f>
        <v>3.5317333333333333E-2</v>
      </c>
      <c r="I2">
        <v>4</v>
      </c>
      <c r="J2" t="s">
        <v>886</v>
      </c>
      <c r="K2" t="str">
        <f>VLOOKUP(A2,Item!$B$3:$BR$125,41,FALSE)</f>
        <v>Writer A4 Premium Mrp 50</v>
      </c>
      <c r="L2" t="e">
        <f>K2/H2</f>
        <v>#VALUE!</v>
      </c>
    </row>
    <row r="3" spans="1:20" x14ac:dyDescent="0.25">
      <c r="A3" s="68" t="s">
        <v>621</v>
      </c>
      <c r="B3" s="68" t="s">
        <v>621</v>
      </c>
      <c r="C3" t="e">
        <f>VLOOKUP(VLOOKUP(A3,Item!$B$3:$AW$125,43,FALSE),DefaltMaster!$AX$1:$AZ$15,3,FALSE)</f>
        <v>#N/A</v>
      </c>
      <c r="D3" t="e">
        <f>VLOOKUP(VLOOKUP(A3,Item!$B$3:$AW$125,43,FALSE),DefaltMaster!$AX$1:$AZ$15,2,FALSE)</f>
        <v>#N/A</v>
      </c>
      <c r="E3" t="str">
        <f>VLOOKUP(A3,Item!$B$3:$AW$125,4,FALSE)</f>
        <v>*11107</v>
      </c>
      <c r="F3" t="e">
        <f>VLOOKUP(VLOOKUP(A3,Item!$B$3:$BR$125,64,FALSE),DefaltMaster!$BA$1:$BB$20,2,FALSE)</f>
        <v>#N/A</v>
      </c>
      <c r="G3">
        <v>1</v>
      </c>
      <c r="H3">
        <f>VLOOKUP(A3,Item!$B$3:$BR$125,59,FALSE)</f>
        <v>3.5317333333333333E-2</v>
      </c>
      <c r="I3">
        <v>4</v>
      </c>
      <c r="J3" t="s">
        <v>886</v>
      </c>
      <c r="K3" t="str">
        <f>VLOOKUP(A3,Item!$B$3:$BR$125,41,FALSE)</f>
        <v>Writer A4 Premium Mrp 50</v>
      </c>
    </row>
    <row r="4" spans="1:20" x14ac:dyDescent="0.25">
      <c r="A4" s="68" t="s">
        <v>622</v>
      </c>
      <c r="B4" s="68" t="s">
        <v>622</v>
      </c>
      <c r="C4" t="e">
        <f>VLOOKUP(VLOOKUP(A4,Item!$B$3:$AW$125,43,FALSE),DefaltMaster!$AX$1:$AZ$15,3,FALSE)</f>
        <v>#N/A</v>
      </c>
      <c r="D4" t="e">
        <f>VLOOKUP(VLOOKUP(A4,Item!$B$3:$AW$125,43,FALSE),DefaltMaster!$AX$1:$AZ$15,2,FALSE)</f>
        <v>#N/A</v>
      </c>
      <c r="E4" t="str">
        <f>VLOOKUP(A4,Item!$B$3:$AW$125,4,FALSE)</f>
        <v>*11107</v>
      </c>
      <c r="F4" t="e">
        <f>VLOOKUP(VLOOKUP(A4,Item!$B$3:$BR$125,64,FALSE),DefaltMaster!$BA$1:$BB$20,2,FALSE)</f>
        <v>#N/A</v>
      </c>
      <c r="G4">
        <v>1</v>
      </c>
      <c r="H4">
        <f>VLOOKUP(A4,Item!$B$3:$BR$125,59,FALSE)</f>
        <v>3.5317333333333333E-2</v>
      </c>
      <c r="I4">
        <v>4</v>
      </c>
      <c r="J4" t="s">
        <v>886</v>
      </c>
      <c r="K4" t="str">
        <f>VLOOKUP(A4,Item!$B$3:$BR$125,41,FALSE)</f>
        <v>Writer A4 Premium Mrp 50</v>
      </c>
    </row>
    <row r="5" spans="1:20" x14ac:dyDescent="0.25">
      <c r="A5" s="68" t="s">
        <v>623</v>
      </c>
      <c r="B5" s="68" t="s">
        <v>623</v>
      </c>
      <c r="C5" t="e">
        <f>VLOOKUP(VLOOKUP(A5,Item!$B$3:$AW$125,43,FALSE),DefaltMaster!$AX$1:$AZ$15,3,FALSE)</f>
        <v>#N/A</v>
      </c>
      <c r="D5" t="e">
        <f>VLOOKUP(VLOOKUP(A5,Item!$B$3:$AW$125,43,FALSE),DefaltMaster!$AX$1:$AZ$15,2,FALSE)</f>
        <v>#N/A</v>
      </c>
      <c r="E5" t="str">
        <f>VLOOKUP(A5,Item!$B$3:$AW$125,4,FALSE)</f>
        <v>*11107</v>
      </c>
      <c r="F5" t="e">
        <f>VLOOKUP(VLOOKUP(A5,Item!$B$3:$BR$125,64,FALSE),DefaltMaster!$BA$1:$BB$20,2,FALSE)</f>
        <v>#N/A</v>
      </c>
      <c r="G5">
        <v>1</v>
      </c>
      <c r="H5">
        <f>VLOOKUP(A5,Item!$B$3:$BR$125,59,FALSE)</f>
        <v>3.5317333333333333E-2</v>
      </c>
      <c r="I5">
        <v>4</v>
      </c>
      <c r="J5" t="s">
        <v>886</v>
      </c>
      <c r="K5" t="str">
        <f>VLOOKUP(A5,Item!$B$3:$BR$125,41,FALSE)</f>
        <v>Writer A4 Premium Mrp 66</v>
      </c>
    </row>
    <row r="6" spans="1:20" x14ac:dyDescent="0.25">
      <c r="A6" s="68" t="s">
        <v>624</v>
      </c>
      <c r="B6" s="68" t="s">
        <v>624</v>
      </c>
      <c r="C6" t="e">
        <f>VLOOKUP(VLOOKUP(A6,Item!$B$3:$AW$125,43,FALSE),DefaltMaster!$AX$1:$AZ$15,3,FALSE)</f>
        <v>#N/A</v>
      </c>
      <c r="D6" t="e">
        <f>VLOOKUP(VLOOKUP(A6,Item!$B$3:$AW$125,43,FALSE),DefaltMaster!$AX$1:$AZ$15,2,FALSE)</f>
        <v>#N/A</v>
      </c>
      <c r="E6" t="str">
        <f>VLOOKUP(A6,Item!$B$3:$AW$125,4,FALSE)</f>
        <v>*11107</v>
      </c>
      <c r="F6" t="e">
        <f>VLOOKUP(VLOOKUP(A6,Item!$B$3:$BR$125,64,FALSE),DefaltMaster!$BA$1:$BB$20,2,FALSE)</f>
        <v>#N/A</v>
      </c>
      <c r="G6">
        <v>1</v>
      </c>
      <c r="H6">
        <f>VLOOKUP(A6,Item!$B$3:$BR$125,59,FALSE)</f>
        <v>3.5317333333333333E-2</v>
      </c>
      <c r="I6">
        <v>4</v>
      </c>
      <c r="J6" t="s">
        <v>886</v>
      </c>
      <c r="K6" t="str">
        <f>VLOOKUP(A6,Item!$B$3:$BR$125,41,FALSE)</f>
        <v>Writer A4 Premium Mrp 66</v>
      </c>
    </row>
    <row r="7" spans="1:20" x14ac:dyDescent="0.25">
      <c r="A7" s="68" t="s">
        <v>625</v>
      </c>
      <c r="B7" s="68" t="s">
        <v>625</v>
      </c>
      <c r="C7" t="e">
        <f>VLOOKUP(VLOOKUP(A7,Item!$B$3:$AW$125,43,FALSE),DefaltMaster!$AX$1:$AZ$15,3,FALSE)</f>
        <v>#N/A</v>
      </c>
      <c r="D7" t="e">
        <f>VLOOKUP(VLOOKUP(A7,Item!$B$3:$AW$125,43,FALSE),DefaltMaster!$AX$1:$AZ$15,2,FALSE)</f>
        <v>#N/A</v>
      </c>
      <c r="E7" t="str">
        <f>VLOOKUP(A7,Item!$B$3:$AW$125,4,FALSE)</f>
        <v>*11107</v>
      </c>
      <c r="F7" t="e">
        <f>VLOOKUP(VLOOKUP(A7,Item!$B$3:$BR$125,64,FALSE),DefaltMaster!$BA$1:$BB$20,2,FALSE)</f>
        <v>#N/A</v>
      </c>
      <c r="G7">
        <v>1</v>
      </c>
      <c r="H7">
        <f>VLOOKUP(A7,Item!$B$3:$BR$125,59,FALSE)</f>
        <v>3.5317333333333333E-2</v>
      </c>
      <c r="I7">
        <v>4</v>
      </c>
      <c r="J7" t="s">
        <v>886</v>
      </c>
      <c r="K7" t="str">
        <f>VLOOKUP(A7,Item!$B$3:$BR$125,41,FALSE)</f>
        <v>Writer A4 Premium Mrp 66</v>
      </c>
    </row>
    <row r="8" spans="1:20" x14ac:dyDescent="0.25">
      <c r="A8" s="68" t="s">
        <v>626</v>
      </c>
      <c r="B8" s="68" t="s">
        <v>626</v>
      </c>
      <c r="C8" t="e">
        <f>VLOOKUP(VLOOKUP(A8,Item!$B$3:$AW$125,43,FALSE),DefaltMaster!$AX$1:$AZ$15,3,FALSE)</f>
        <v>#N/A</v>
      </c>
      <c r="D8" t="e">
        <f>VLOOKUP(VLOOKUP(A8,Item!$B$3:$AW$125,43,FALSE),DefaltMaster!$AX$1:$AZ$15,2,FALSE)</f>
        <v>#N/A</v>
      </c>
      <c r="E8" t="str">
        <f>VLOOKUP(A8,Item!$B$3:$AW$125,4,FALSE)</f>
        <v>*11107</v>
      </c>
      <c r="F8" t="e">
        <f>VLOOKUP(VLOOKUP(A8,Item!$B$3:$BR$125,64,FALSE),DefaltMaster!$BA$1:$BB$20,2,FALSE)</f>
        <v>#N/A</v>
      </c>
      <c r="G8">
        <v>1</v>
      </c>
      <c r="H8">
        <f>VLOOKUP(A8,Item!$B$3:$BR$125,59,FALSE)</f>
        <v>3.5317333333333333E-2</v>
      </c>
      <c r="I8">
        <v>4</v>
      </c>
      <c r="J8" t="s">
        <v>886</v>
      </c>
      <c r="K8" t="str">
        <f>VLOOKUP(A8,Item!$B$3:$BR$125,41,FALSE)</f>
        <v>Writer A4 Premium Mrp 84</v>
      </c>
    </row>
    <row r="9" spans="1:20" x14ac:dyDescent="0.25">
      <c r="A9" s="68" t="s">
        <v>627</v>
      </c>
      <c r="B9" s="68" t="s">
        <v>627</v>
      </c>
      <c r="C9" t="e">
        <f>VLOOKUP(VLOOKUP(A9,Item!$B$3:$AW$125,43,FALSE),DefaltMaster!$AX$1:$AZ$15,3,FALSE)</f>
        <v>#N/A</v>
      </c>
      <c r="D9" t="e">
        <f>VLOOKUP(VLOOKUP(A9,Item!$B$3:$AW$125,43,FALSE),DefaltMaster!$AX$1:$AZ$15,2,FALSE)</f>
        <v>#N/A</v>
      </c>
      <c r="E9" t="str">
        <f>VLOOKUP(A9,Item!$B$3:$AW$125,4,FALSE)</f>
        <v>*11107</v>
      </c>
      <c r="F9" t="e">
        <f>VLOOKUP(VLOOKUP(A9,Item!$B$3:$BR$125,64,FALSE),DefaltMaster!$BA$1:$BB$20,2,FALSE)</f>
        <v>#N/A</v>
      </c>
      <c r="G9">
        <v>1</v>
      </c>
      <c r="H9">
        <f>VLOOKUP(A9,Item!$B$3:$BR$125,59,FALSE)</f>
        <v>3.5317333333333333E-2</v>
      </c>
      <c r="I9">
        <v>4</v>
      </c>
      <c r="J9" t="s">
        <v>886</v>
      </c>
      <c r="K9" t="str">
        <f>VLOOKUP(A9,Item!$B$3:$BR$125,41,FALSE)</f>
        <v>Writer A4 Premium Mrp 84</v>
      </c>
    </row>
    <row r="10" spans="1:20" x14ac:dyDescent="0.25">
      <c r="A10" s="68" t="s">
        <v>628</v>
      </c>
      <c r="B10" s="68" t="s">
        <v>628</v>
      </c>
      <c r="C10" t="e">
        <f>VLOOKUP(VLOOKUP(A10,Item!$B$3:$AW$125,43,FALSE),DefaltMaster!$AX$1:$AZ$15,3,FALSE)</f>
        <v>#N/A</v>
      </c>
      <c r="D10" t="e">
        <f>VLOOKUP(VLOOKUP(A10,Item!$B$3:$AW$125,43,FALSE),DefaltMaster!$AX$1:$AZ$15,2,FALSE)</f>
        <v>#N/A</v>
      </c>
      <c r="E10" t="str">
        <f>VLOOKUP(A10,Item!$B$3:$AW$125,4,FALSE)</f>
        <v>*11107</v>
      </c>
      <c r="F10" t="e">
        <f>VLOOKUP(VLOOKUP(A10,Item!$B$3:$BR$125,64,FALSE),DefaltMaster!$BA$1:$BB$20,2,FALSE)</f>
        <v>#N/A</v>
      </c>
      <c r="G10">
        <v>1</v>
      </c>
      <c r="H10">
        <f>VLOOKUP(A10,Item!$B$3:$BR$125,59,FALSE)</f>
        <v>3.5317333333333333E-2</v>
      </c>
      <c r="I10">
        <v>4</v>
      </c>
      <c r="J10" t="s">
        <v>886</v>
      </c>
      <c r="K10" t="str">
        <f>VLOOKUP(A10,Item!$B$3:$BR$125,41,FALSE)</f>
        <v>Writer A4 Premium Mrp 84</v>
      </c>
    </row>
    <row r="11" spans="1:20" x14ac:dyDescent="0.25">
      <c r="A11" s="68" t="s">
        <v>629</v>
      </c>
      <c r="B11" s="68" t="s">
        <v>629</v>
      </c>
      <c r="C11" t="e">
        <f>VLOOKUP(VLOOKUP(A11,Item!$B$3:$AW$125,43,FALSE),DefaltMaster!$AX$1:$AZ$15,3,FALSE)</f>
        <v>#N/A</v>
      </c>
      <c r="D11" t="e">
        <f>VLOOKUP(VLOOKUP(A11,Item!$B$3:$AW$125,43,FALSE),DefaltMaster!$AX$1:$AZ$15,2,FALSE)</f>
        <v>#N/A</v>
      </c>
      <c r="E11" t="str">
        <f>VLOOKUP(A11,Item!$B$3:$AW$125,4,FALSE)</f>
        <v>*11107</v>
      </c>
      <c r="F11" t="e">
        <f>VLOOKUP(VLOOKUP(A11,Item!$B$3:$BR$125,64,FALSE),DefaltMaster!$BA$1:$BB$20,2,FALSE)</f>
        <v>#N/A</v>
      </c>
      <c r="G11">
        <v>1</v>
      </c>
      <c r="H11">
        <f>VLOOKUP(A11,Item!$B$3:$BR$125,59,FALSE)</f>
        <v>3.5317333333333333E-2</v>
      </c>
      <c r="I11">
        <v>4</v>
      </c>
      <c r="J11" t="s">
        <v>886</v>
      </c>
      <c r="K11" t="str">
        <f>VLOOKUP(A11,Item!$B$3:$BR$125,41,FALSE)</f>
        <v>Writer A4 Premium Mrp 104</v>
      </c>
    </row>
    <row r="12" spans="1:20" x14ac:dyDescent="0.25">
      <c r="A12" s="68" t="s">
        <v>630</v>
      </c>
      <c r="B12" s="68" t="s">
        <v>630</v>
      </c>
      <c r="C12" t="e">
        <f>VLOOKUP(VLOOKUP(A12,Item!$B$3:$AW$125,43,FALSE),DefaltMaster!$AX$1:$AZ$15,3,FALSE)</f>
        <v>#N/A</v>
      </c>
      <c r="D12" t="e">
        <f>VLOOKUP(VLOOKUP(A12,Item!$B$3:$AW$125,43,FALSE),DefaltMaster!$AX$1:$AZ$15,2,FALSE)</f>
        <v>#N/A</v>
      </c>
      <c r="E12" t="str">
        <f>VLOOKUP(A12,Item!$B$3:$AW$125,4,FALSE)</f>
        <v>*11107</v>
      </c>
      <c r="F12" t="e">
        <f>VLOOKUP(VLOOKUP(A12,Item!$B$3:$BR$125,64,FALSE),DefaltMaster!$BA$1:$BB$20,2,FALSE)</f>
        <v>#N/A</v>
      </c>
      <c r="G12">
        <v>1</v>
      </c>
      <c r="H12">
        <f>VLOOKUP(A12,Item!$B$3:$BR$125,59,FALSE)</f>
        <v>3.5317333333333333E-2</v>
      </c>
      <c r="I12">
        <v>4</v>
      </c>
      <c r="J12" t="s">
        <v>886</v>
      </c>
      <c r="K12" t="str">
        <f>VLOOKUP(A12,Item!$B$3:$BR$125,41,FALSE)</f>
        <v>Writer A4 Premium Mrp 104</v>
      </c>
    </row>
    <row r="13" spans="1:20" x14ac:dyDescent="0.25">
      <c r="A13" s="68" t="s">
        <v>631</v>
      </c>
      <c r="B13" s="68" t="s">
        <v>631</v>
      </c>
      <c r="C13" t="e">
        <f>VLOOKUP(VLOOKUP(A13,Item!$B$3:$AW$125,43,FALSE),DefaltMaster!$AX$1:$AZ$15,3,FALSE)</f>
        <v>#N/A</v>
      </c>
      <c r="D13" t="e">
        <f>VLOOKUP(VLOOKUP(A13,Item!$B$3:$AW$125,43,FALSE),DefaltMaster!$AX$1:$AZ$15,2,FALSE)</f>
        <v>#N/A</v>
      </c>
      <c r="E13" t="str">
        <f>VLOOKUP(A13,Item!$B$3:$AW$125,4,FALSE)</f>
        <v>*11107</v>
      </c>
      <c r="F13" t="e">
        <f>VLOOKUP(VLOOKUP(A13,Item!$B$3:$BR$125,64,FALSE),DefaltMaster!$BA$1:$BB$20,2,FALSE)</f>
        <v>#N/A</v>
      </c>
      <c r="G13">
        <v>1</v>
      </c>
      <c r="H13">
        <f>VLOOKUP(A13,Item!$B$3:$BR$125,59,FALSE)</f>
        <v>3.5317333333333333E-2</v>
      </c>
      <c r="I13">
        <v>4</v>
      </c>
      <c r="J13" t="s">
        <v>886</v>
      </c>
      <c r="K13" t="str">
        <f>VLOOKUP(A13,Item!$B$3:$BR$125,41,FALSE)</f>
        <v>Writer A4 Premium Mrp 104</v>
      </c>
    </row>
    <row r="14" spans="1:20" x14ac:dyDescent="0.25">
      <c r="A14" s="68" t="s">
        <v>632</v>
      </c>
      <c r="B14" s="68" t="s">
        <v>632</v>
      </c>
      <c r="C14" t="e">
        <f>VLOOKUP(VLOOKUP(A14,Item!$B$3:$AW$125,43,FALSE),DefaltMaster!$AX$1:$AZ$15,3,FALSE)</f>
        <v>#N/A</v>
      </c>
      <c r="D14" t="e">
        <f>VLOOKUP(VLOOKUP(A14,Item!$B$3:$AW$125,43,FALSE),DefaltMaster!$AX$1:$AZ$15,2,FALSE)</f>
        <v>#N/A</v>
      </c>
      <c r="E14" t="str">
        <f>VLOOKUP(A14,Item!$B$3:$AW$125,4,FALSE)</f>
        <v>*11107</v>
      </c>
      <c r="F14" t="e">
        <f>VLOOKUP(VLOOKUP(A14,Item!$B$3:$BR$125,64,FALSE),DefaltMaster!$BA$1:$BB$20,2,FALSE)</f>
        <v>#N/A</v>
      </c>
      <c r="G14">
        <v>1</v>
      </c>
      <c r="H14">
        <f>VLOOKUP(A14,Item!$B$3:$BR$125,59,FALSE)</f>
        <v>3.7800000000000007E-2</v>
      </c>
      <c r="I14">
        <v>4</v>
      </c>
      <c r="J14" t="s">
        <v>886</v>
      </c>
      <c r="K14" t="str">
        <f>VLOOKUP(A14,Item!$B$3:$BR$125,41,FALSE)</f>
        <v>Writer A4 Premium Mrp 124</v>
      </c>
    </row>
    <row r="15" spans="1:20" x14ac:dyDescent="0.25">
      <c r="A15" s="68" t="s">
        <v>633</v>
      </c>
      <c r="B15" s="68" t="s">
        <v>633</v>
      </c>
      <c r="C15" t="e">
        <f>VLOOKUP(VLOOKUP(A15,Item!$B$3:$AW$125,43,FALSE),DefaltMaster!$AX$1:$AZ$15,3,FALSE)</f>
        <v>#N/A</v>
      </c>
      <c r="D15" t="e">
        <f>VLOOKUP(VLOOKUP(A15,Item!$B$3:$AW$125,43,FALSE),DefaltMaster!$AX$1:$AZ$15,2,FALSE)</f>
        <v>#N/A</v>
      </c>
      <c r="E15" t="str">
        <f>VLOOKUP(A15,Item!$B$3:$AW$125,4,FALSE)</f>
        <v>*11107</v>
      </c>
      <c r="F15" t="e">
        <f>VLOOKUP(VLOOKUP(A15,Item!$B$3:$BR$125,64,FALSE),DefaltMaster!$BA$1:$BB$20,2,FALSE)</f>
        <v>#N/A</v>
      </c>
      <c r="G15">
        <v>1</v>
      </c>
      <c r="H15">
        <f>VLOOKUP(A15,Item!$B$3:$BR$125,59,FALSE)</f>
        <v>3.7800000000000007E-2</v>
      </c>
      <c r="I15">
        <v>4</v>
      </c>
      <c r="J15" t="s">
        <v>886</v>
      </c>
      <c r="K15" t="str">
        <f>VLOOKUP(A15,Item!$B$3:$BR$125,41,FALSE)</f>
        <v>Writer A4 Premium Mrp 124</v>
      </c>
    </row>
    <row r="16" spans="1:20" x14ac:dyDescent="0.25">
      <c r="A16" s="68" t="s">
        <v>634</v>
      </c>
      <c r="B16" s="68" t="s">
        <v>634</v>
      </c>
      <c r="C16" t="e">
        <f>VLOOKUP(VLOOKUP(A16,Item!$B$3:$AW$125,43,FALSE),DefaltMaster!$AX$1:$AZ$15,3,FALSE)</f>
        <v>#N/A</v>
      </c>
      <c r="D16" t="e">
        <f>VLOOKUP(VLOOKUP(A16,Item!$B$3:$AW$125,43,FALSE),DefaltMaster!$AX$1:$AZ$15,2,FALSE)</f>
        <v>#N/A</v>
      </c>
      <c r="E16" t="str">
        <f>VLOOKUP(A16,Item!$B$3:$AW$125,4,FALSE)</f>
        <v>*11107</v>
      </c>
      <c r="F16" t="e">
        <f>VLOOKUP(VLOOKUP(A16,Item!$B$3:$BR$125,64,FALSE),DefaltMaster!$BA$1:$BB$20,2,FALSE)</f>
        <v>#N/A</v>
      </c>
      <c r="G16">
        <v>1</v>
      </c>
      <c r="H16">
        <f>VLOOKUP(A16,Item!$B$3:$BR$125,59,FALSE)</f>
        <v>3.7800000000000007E-2</v>
      </c>
      <c r="I16">
        <v>4</v>
      </c>
      <c r="J16" t="s">
        <v>886</v>
      </c>
      <c r="K16" t="str">
        <f>VLOOKUP(A16,Item!$B$3:$BR$125,41,FALSE)</f>
        <v>Writer A4 Premium Mrp 124</v>
      </c>
    </row>
    <row r="17" spans="1:11" x14ac:dyDescent="0.25">
      <c r="A17" s="68" t="s">
        <v>635</v>
      </c>
      <c r="B17" s="68" t="s">
        <v>635</v>
      </c>
      <c r="C17" t="e">
        <f>VLOOKUP(VLOOKUP(A17,Item!$B$3:$AW$125,43,FALSE),DefaltMaster!$AX$1:$AZ$15,3,FALSE)</f>
        <v>#N/A</v>
      </c>
      <c r="D17" t="e">
        <f>VLOOKUP(VLOOKUP(A17,Item!$B$3:$AW$125,43,FALSE),DefaltMaster!$AX$1:$AZ$15,2,FALSE)</f>
        <v>#N/A</v>
      </c>
      <c r="E17" t="str">
        <f>VLOOKUP(A17,Item!$B$3:$AW$125,4,FALSE)</f>
        <v>*11107</v>
      </c>
      <c r="F17" t="e">
        <f>VLOOKUP(VLOOKUP(A17,Item!$B$3:$BR$125,64,FALSE),DefaltMaster!$BA$1:$BB$20,2,FALSE)</f>
        <v>#N/A</v>
      </c>
      <c r="G17">
        <v>1</v>
      </c>
      <c r="H17">
        <f>VLOOKUP(A17,Item!$B$3:$BR$125,59,FALSE)</f>
        <v>3.7800000000000007E-2</v>
      </c>
      <c r="I17">
        <v>4</v>
      </c>
      <c r="J17" t="s">
        <v>886</v>
      </c>
      <c r="K17" t="str">
        <f>VLOOKUP(A17,Item!$B$3:$BR$125,41,FALSE)</f>
        <v>Writer A4 Premium Mrp 160</v>
      </c>
    </row>
    <row r="18" spans="1:11" x14ac:dyDescent="0.25">
      <c r="A18" s="68" t="s">
        <v>636</v>
      </c>
      <c r="B18" s="68" t="s">
        <v>636</v>
      </c>
      <c r="C18" t="e">
        <f>VLOOKUP(VLOOKUP(A18,Item!$B$3:$AW$125,43,FALSE),DefaltMaster!$AX$1:$AZ$15,3,FALSE)</f>
        <v>#N/A</v>
      </c>
      <c r="D18" t="e">
        <f>VLOOKUP(VLOOKUP(A18,Item!$B$3:$AW$125,43,FALSE),DefaltMaster!$AX$1:$AZ$15,2,FALSE)</f>
        <v>#N/A</v>
      </c>
      <c r="E18" t="str">
        <f>VLOOKUP(A18,Item!$B$3:$AW$125,4,FALSE)</f>
        <v>*11107</v>
      </c>
      <c r="F18" t="e">
        <f>VLOOKUP(VLOOKUP(A18,Item!$B$3:$BR$125,64,FALSE),DefaltMaster!$BA$1:$BB$20,2,FALSE)</f>
        <v>#N/A</v>
      </c>
      <c r="G18">
        <v>1</v>
      </c>
      <c r="H18">
        <f>VLOOKUP(A18,Item!$B$3:$BR$125,59,FALSE)</f>
        <v>3.7800000000000007E-2</v>
      </c>
      <c r="I18">
        <v>4</v>
      </c>
      <c r="J18" t="s">
        <v>886</v>
      </c>
      <c r="K18" t="str">
        <f>VLOOKUP(A18,Item!$B$3:$BR$125,41,FALSE)</f>
        <v>Writer A4 Premium Mrp 160</v>
      </c>
    </row>
    <row r="19" spans="1:11" x14ac:dyDescent="0.25">
      <c r="A19" s="68" t="s">
        <v>637</v>
      </c>
      <c r="B19" s="68" t="s">
        <v>637</v>
      </c>
      <c r="C19" t="e">
        <f>VLOOKUP(VLOOKUP(A19,Item!$B$3:$AW$125,43,FALSE),DefaltMaster!$AX$1:$AZ$15,3,FALSE)</f>
        <v>#N/A</v>
      </c>
      <c r="D19" t="e">
        <f>VLOOKUP(VLOOKUP(A19,Item!$B$3:$AW$125,43,FALSE),DefaltMaster!$AX$1:$AZ$15,2,FALSE)</f>
        <v>#N/A</v>
      </c>
      <c r="E19" t="str">
        <f>VLOOKUP(A19,Item!$B$3:$AW$125,4,FALSE)</f>
        <v>*11107</v>
      </c>
      <c r="F19" t="e">
        <f>VLOOKUP(VLOOKUP(A19,Item!$B$3:$BR$125,64,FALSE),DefaltMaster!$BA$1:$BB$20,2,FALSE)</f>
        <v>#N/A</v>
      </c>
      <c r="G19">
        <v>1</v>
      </c>
      <c r="H19">
        <f>VLOOKUP(A19,Item!$B$3:$BR$125,59,FALSE)</f>
        <v>3.7800000000000007E-2</v>
      </c>
      <c r="I19">
        <v>4</v>
      </c>
      <c r="J19" t="s">
        <v>886</v>
      </c>
      <c r="K19" t="str">
        <f>VLOOKUP(A19,Item!$B$3:$BR$125,41,FALSE)</f>
        <v>Writer A4 Premium Mrp 200</v>
      </c>
    </row>
    <row r="20" spans="1:11" x14ac:dyDescent="0.25">
      <c r="A20" s="68" t="s">
        <v>638</v>
      </c>
      <c r="B20" s="68" t="s">
        <v>638</v>
      </c>
      <c r="C20" t="e">
        <f>VLOOKUP(VLOOKUP(A20,Item!$B$3:$AW$125,43,FALSE),DefaltMaster!$AX$1:$AZ$15,3,FALSE)</f>
        <v>#N/A</v>
      </c>
      <c r="D20" t="e">
        <f>VLOOKUP(VLOOKUP(A20,Item!$B$3:$AW$125,43,FALSE),DefaltMaster!$AX$1:$AZ$15,2,FALSE)</f>
        <v>#N/A</v>
      </c>
      <c r="E20" t="str">
        <f>VLOOKUP(A20,Item!$B$3:$AW$125,4,FALSE)</f>
        <v>*11107</v>
      </c>
      <c r="F20" t="e">
        <f>VLOOKUP(VLOOKUP(A20,Item!$B$3:$BR$125,64,FALSE),DefaltMaster!$BA$1:$BB$20,2,FALSE)</f>
        <v>#N/A</v>
      </c>
      <c r="G20">
        <v>1</v>
      </c>
      <c r="H20">
        <f>VLOOKUP(A20,Item!$B$3:$BR$125,59,FALSE)</f>
        <v>3.7800000000000007E-2</v>
      </c>
      <c r="I20">
        <v>4</v>
      </c>
      <c r="J20" t="s">
        <v>886</v>
      </c>
      <c r="K20" t="str">
        <f>VLOOKUP(A20,Item!$B$3:$BR$125,41,FALSE)</f>
        <v>Writer A4 Premium Mrp 200</v>
      </c>
    </row>
    <row r="21" spans="1:11" x14ac:dyDescent="0.25">
      <c r="A21" s="68" t="s">
        <v>639</v>
      </c>
      <c r="B21" s="68" t="s">
        <v>639</v>
      </c>
      <c r="C21" t="e">
        <f>VLOOKUP(VLOOKUP(A21,Item!$B$3:$AW$125,43,FALSE),DefaltMaster!$AX$1:$AZ$15,3,FALSE)</f>
        <v>#N/A</v>
      </c>
      <c r="D21" t="e">
        <f>VLOOKUP(VLOOKUP(A21,Item!$B$3:$AW$125,43,FALSE),DefaltMaster!$AX$1:$AZ$15,2,FALSE)</f>
        <v>#N/A</v>
      </c>
      <c r="E21" t="str">
        <f>VLOOKUP(A21,Item!$B$3:$AW$125,4,FALSE)</f>
        <v>*11101</v>
      </c>
      <c r="F21" t="e">
        <f>VLOOKUP(VLOOKUP(A21,Item!$B$3:$BR$125,64,FALSE),DefaltMaster!$BA$1:$BB$20,2,FALSE)</f>
        <v>#N/A</v>
      </c>
      <c r="G21">
        <v>1</v>
      </c>
      <c r="H21">
        <f>VLOOKUP(A21,Item!$B$3:$BR$125,59,FALSE)</f>
        <v>2.3479166666666666E-2</v>
      </c>
      <c r="I21">
        <v>4</v>
      </c>
      <c r="J21" t="s">
        <v>886</v>
      </c>
      <c r="K21" t="str">
        <f>VLOOKUP(A21,Item!$B$3:$BR$125,41,FALSE)</f>
        <v>Writer Long Book Premium Mrp 33</v>
      </c>
    </row>
    <row r="22" spans="1:11" x14ac:dyDescent="0.25">
      <c r="A22" s="68" t="s">
        <v>640</v>
      </c>
      <c r="B22" s="68" t="s">
        <v>640</v>
      </c>
      <c r="C22" t="e">
        <f>VLOOKUP(VLOOKUP(A22,Item!$B$3:$AW$125,43,FALSE),DefaltMaster!$AX$1:$AZ$15,3,FALSE)</f>
        <v>#N/A</v>
      </c>
      <c r="D22" t="e">
        <f>VLOOKUP(VLOOKUP(A22,Item!$B$3:$AW$125,43,FALSE),DefaltMaster!$AX$1:$AZ$15,2,FALSE)</f>
        <v>#N/A</v>
      </c>
      <c r="E22" t="str">
        <f>VLOOKUP(A22,Item!$B$3:$AW$125,4,FALSE)</f>
        <v>*11101</v>
      </c>
      <c r="F22" t="e">
        <f>VLOOKUP(VLOOKUP(A22,Item!$B$3:$BR$125,64,FALSE),DefaltMaster!$BA$1:$BB$20,2,FALSE)</f>
        <v>#N/A</v>
      </c>
      <c r="G22">
        <v>1</v>
      </c>
      <c r="H22">
        <f>VLOOKUP(A22,Item!$B$3:$BR$125,59,FALSE)</f>
        <v>2.3479166666666666E-2</v>
      </c>
      <c r="I22">
        <v>4</v>
      </c>
      <c r="J22" t="s">
        <v>886</v>
      </c>
      <c r="K22" t="str">
        <f>VLOOKUP(A22,Item!$B$3:$BR$125,41,FALSE)</f>
        <v>Writer Long Book Premium Mrp 33</v>
      </c>
    </row>
    <row r="23" spans="1:11" x14ac:dyDescent="0.25">
      <c r="A23" s="68" t="s">
        <v>641</v>
      </c>
      <c r="B23" s="68" t="s">
        <v>641</v>
      </c>
      <c r="C23" t="e">
        <f>VLOOKUP(VLOOKUP(A23,Item!$B$3:$AW$125,43,FALSE),DefaltMaster!$AX$1:$AZ$15,3,FALSE)</f>
        <v>#N/A</v>
      </c>
      <c r="D23" t="e">
        <f>VLOOKUP(VLOOKUP(A23,Item!$B$3:$AW$125,43,FALSE),DefaltMaster!$AX$1:$AZ$15,2,FALSE)</f>
        <v>#N/A</v>
      </c>
      <c r="E23" t="str">
        <f>VLOOKUP(A23,Item!$B$3:$AW$125,4,FALSE)</f>
        <v>*11101</v>
      </c>
      <c r="F23" t="e">
        <f>VLOOKUP(VLOOKUP(A23,Item!$B$3:$BR$125,64,FALSE),DefaltMaster!$BA$1:$BB$20,2,FALSE)</f>
        <v>#N/A</v>
      </c>
      <c r="G23">
        <v>1</v>
      </c>
      <c r="H23">
        <f>VLOOKUP(A23,Item!$B$3:$BR$125,59,FALSE)</f>
        <v>2.3479166666666666E-2</v>
      </c>
      <c r="I23">
        <v>4</v>
      </c>
      <c r="J23" t="s">
        <v>886</v>
      </c>
      <c r="K23" t="str">
        <f>VLOOKUP(A23,Item!$B$3:$BR$125,41,FALSE)</f>
        <v>Writer Long Book Premium Mrp 33</v>
      </c>
    </row>
    <row r="24" spans="1:11" x14ac:dyDescent="0.25">
      <c r="A24" s="68" t="s">
        <v>642</v>
      </c>
      <c r="B24" s="68" t="s">
        <v>642</v>
      </c>
      <c r="C24" t="e">
        <f>VLOOKUP(VLOOKUP(A24,Item!$B$3:$AW$125,43,FALSE),DefaltMaster!$AX$1:$AZ$15,3,FALSE)</f>
        <v>#N/A</v>
      </c>
      <c r="D24" t="e">
        <f>VLOOKUP(VLOOKUP(A24,Item!$B$3:$AW$125,43,FALSE),DefaltMaster!$AX$1:$AZ$15,2,FALSE)</f>
        <v>#N/A</v>
      </c>
      <c r="E24" t="str">
        <f>VLOOKUP(A24,Item!$B$3:$AW$125,4,FALSE)</f>
        <v>*11101</v>
      </c>
      <c r="F24" t="e">
        <f>VLOOKUP(VLOOKUP(A24,Item!$B$3:$BR$125,64,FALSE),DefaltMaster!$BA$1:$BB$20,2,FALSE)</f>
        <v>#N/A</v>
      </c>
      <c r="G24">
        <v>1</v>
      </c>
      <c r="H24">
        <f>VLOOKUP(A24,Item!$B$3:$BR$125,59,FALSE)</f>
        <v>2.3479166666666666E-2</v>
      </c>
      <c r="I24">
        <v>4</v>
      </c>
      <c r="J24" t="s">
        <v>886</v>
      </c>
      <c r="K24" t="str">
        <f>VLOOKUP(A24,Item!$B$3:$BR$125,41,FALSE)</f>
        <v>Writer Long Book Premium  Mrp 50</v>
      </c>
    </row>
    <row r="25" spans="1:11" x14ac:dyDescent="0.25">
      <c r="A25" s="68" t="s">
        <v>643</v>
      </c>
      <c r="B25" s="68" t="s">
        <v>643</v>
      </c>
      <c r="C25" t="e">
        <f>VLOOKUP(VLOOKUP(A25,Item!$B$3:$AW$125,43,FALSE),DefaltMaster!$AX$1:$AZ$15,3,FALSE)</f>
        <v>#N/A</v>
      </c>
      <c r="D25" t="e">
        <f>VLOOKUP(VLOOKUP(A25,Item!$B$3:$AW$125,43,FALSE),DefaltMaster!$AX$1:$AZ$15,2,FALSE)</f>
        <v>#N/A</v>
      </c>
      <c r="E25" t="str">
        <f>VLOOKUP(A25,Item!$B$3:$AW$125,4,FALSE)</f>
        <v>*11101</v>
      </c>
      <c r="F25" t="e">
        <f>VLOOKUP(VLOOKUP(A25,Item!$B$3:$BR$125,64,FALSE),DefaltMaster!$BA$1:$BB$20,2,FALSE)</f>
        <v>#N/A</v>
      </c>
      <c r="G25">
        <v>1</v>
      </c>
      <c r="H25">
        <f>VLOOKUP(A25,Item!$B$3:$BR$125,59,FALSE)</f>
        <v>2.3479166666666666E-2</v>
      </c>
      <c r="I25">
        <v>4</v>
      </c>
      <c r="J25" t="s">
        <v>886</v>
      </c>
      <c r="K25" t="str">
        <f>VLOOKUP(A25,Item!$B$3:$BR$125,41,FALSE)</f>
        <v>Writer Long Book Premium  Mrp 50</v>
      </c>
    </row>
    <row r="26" spans="1:11" x14ac:dyDescent="0.25">
      <c r="A26" s="68" t="s">
        <v>644</v>
      </c>
      <c r="B26" s="68" t="s">
        <v>644</v>
      </c>
      <c r="C26" t="e">
        <f>VLOOKUP(VLOOKUP(A26,Item!$B$3:$AW$125,43,FALSE),DefaltMaster!$AX$1:$AZ$15,3,FALSE)</f>
        <v>#N/A</v>
      </c>
      <c r="D26" t="e">
        <f>VLOOKUP(VLOOKUP(A26,Item!$B$3:$AW$125,43,FALSE),DefaltMaster!$AX$1:$AZ$15,2,FALSE)</f>
        <v>#N/A</v>
      </c>
      <c r="E26" t="str">
        <f>VLOOKUP(A26,Item!$B$3:$AW$125,4,FALSE)</f>
        <v>*11101</v>
      </c>
      <c r="F26" t="e">
        <f>VLOOKUP(VLOOKUP(A26,Item!$B$3:$BR$125,64,FALSE),DefaltMaster!$BA$1:$BB$20,2,FALSE)</f>
        <v>#N/A</v>
      </c>
      <c r="G26">
        <v>1</v>
      </c>
      <c r="H26">
        <f>VLOOKUP(A26,Item!$B$3:$BR$125,59,FALSE)</f>
        <v>2.3479166666666666E-2</v>
      </c>
      <c r="I26">
        <v>4</v>
      </c>
      <c r="J26" t="s">
        <v>886</v>
      </c>
      <c r="K26" t="str">
        <f>VLOOKUP(A26,Item!$B$3:$BR$125,41,FALSE)</f>
        <v>Writer Long Book Premium  Mrp 50</v>
      </c>
    </row>
    <row r="27" spans="1:11" x14ac:dyDescent="0.25">
      <c r="A27" s="68" t="s">
        <v>645</v>
      </c>
      <c r="B27" s="68" t="s">
        <v>645</v>
      </c>
      <c r="C27" t="e">
        <f>VLOOKUP(VLOOKUP(A27,Item!$B$3:$AW$125,43,FALSE),DefaltMaster!$AX$1:$AZ$15,3,FALSE)</f>
        <v>#N/A</v>
      </c>
      <c r="D27" t="e">
        <f>VLOOKUP(VLOOKUP(A27,Item!$B$3:$AW$125,43,FALSE),DefaltMaster!$AX$1:$AZ$15,2,FALSE)</f>
        <v>#N/A</v>
      </c>
      <c r="E27" t="str">
        <f>VLOOKUP(A27,Item!$B$3:$AW$125,4,FALSE)</f>
        <v>*11101</v>
      </c>
      <c r="F27" t="e">
        <f>VLOOKUP(VLOOKUP(A27,Item!$B$3:$BR$125,64,FALSE),DefaltMaster!$BA$1:$BB$20,2,FALSE)</f>
        <v>#N/A</v>
      </c>
      <c r="G27">
        <v>1</v>
      </c>
      <c r="H27">
        <f>VLOOKUP(A27,Item!$B$3:$BR$125,59,FALSE)</f>
        <v>2.3479166666666666E-2</v>
      </c>
      <c r="I27">
        <v>4</v>
      </c>
      <c r="J27" t="s">
        <v>886</v>
      </c>
      <c r="K27" t="str">
        <f>VLOOKUP(A27,Item!$B$3:$BR$125,41,FALSE)</f>
        <v>Writer Long Book Premum  Mrp 66</v>
      </c>
    </row>
    <row r="28" spans="1:11" x14ac:dyDescent="0.25">
      <c r="A28" s="68" t="s">
        <v>646</v>
      </c>
      <c r="B28" s="68" t="s">
        <v>646</v>
      </c>
      <c r="C28" t="e">
        <f>VLOOKUP(VLOOKUP(A28,Item!$B$3:$AW$125,43,FALSE),DefaltMaster!$AX$1:$AZ$15,3,FALSE)</f>
        <v>#N/A</v>
      </c>
      <c r="D28" t="e">
        <f>VLOOKUP(VLOOKUP(A28,Item!$B$3:$AW$125,43,FALSE),DefaltMaster!$AX$1:$AZ$15,2,FALSE)</f>
        <v>#N/A</v>
      </c>
      <c r="E28" t="str">
        <f>VLOOKUP(A28,Item!$B$3:$AW$125,4,FALSE)</f>
        <v>*11101</v>
      </c>
      <c r="F28" t="e">
        <f>VLOOKUP(VLOOKUP(A28,Item!$B$3:$BR$125,64,FALSE),DefaltMaster!$BA$1:$BB$20,2,FALSE)</f>
        <v>#N/A</v>
      </c>
      <c r="G28">
        <v>1</v>
      </c>
      <c r="H28">
        <f>VLOOKUP(A28,Item!$B$3:$BR$125,59,FALSE)</f>
        <v>2.3479166666666666E-2</v>
      </c>
      <c r="I28">
        <v>4</v>
      </c>
      <c r="J28" t="s">
        <v>886</v>
      </c>
      <c r="K28" t="str">
        <f>VLOOKUP(A28,Item!$B$3:$BR$125,41,FALSE)</f>
        <v>Writer Long Book Premum  Mrp 66</v>
      </c>
    </row>
    <row r="29" spans="1:11" x14ac:dyDescent="0.25">
      <c r="A29" s="68" t="s">
        <v>647</v>
      </c>
      <c r="B29" s="68" t="s">
        <v>647</v>
      </c>
      <c r="C29" t="e">
        <f>VLOOKUP(VLOOKUP(A29,Item!$B$3:$AW$125,43,FALSE),DefaltMaster!$AX$1:$AZ$15,3,FALSE)</f>
        <v>#N/A</v>
      </c>
      <c r="D29" t="e">
        <f>VLOOKUP(VLOOKUP(A29,Item!$B$3:$AW$125,43,FALSE),DefaltMaster!$AX$1:$AZ$15,2,FALSE)</f>
        <v>#N/A</v>
      </c>
      <c r="E29" t="str">
        <f>VLOOKUP(A29,Item!$B$3:$AW$125,4,FALSE)</f>
        <v>*11101</v>
      </c>
      <c r="F29" t="e">
        <f>VLOOKUP(VLOOKUP(A29,Item!$B$3:$BR$125,64,FALSE),DefaltMaster!$BA$1:$BB$20,2,FALSE)</f>
        <v>#N/A</v>
      </c>
      <c r="G29">
        <v>1</v>
      </c>
      <c r="H29">
        <f>VLOOKUP(A29,Item!$B$3:$BR$125,59,FALSE)</f>
        <v>2.3479166666666666E-2</v>
      </c>
      <c r="I29">
        <v>4</v>
      </c>
      <c r="J29" t="s">
        <v>886</v>
      </c>
      <c r="K29" t="str">
        <f>VLOOKUP(A29,Item!$B$3:$BR$125,41,FALSE)</f>
        <v>Writer Long Book Premum  Mrp 66</v>
      </c>
    </row>
    <row r="30" spans="1:11" x14ac:dyDescent="0.25">
      <c r="A30" s="68" t="s">
        <v>648</v>
      </c>
      <c r="B30" s="68" t="s">
        <v>648</v>
      </c>
      <c r="C30" t="e">
        <f>VLOOKUP(VLOOKUP(A30,Item!$B$3:$AW$125,43,FALSE),DefaltMaster!$AX$1:$AZ$15,3,FALSE)</f>
        <v>#N/A</v>
      </c>
      <c r="D30" t="e">
        <f>VLOOKUP(VLOOKUP(A30,Item!$B$3:$AW$125,43,FALSE),DefaltMaster!$AX$1:$AZ$15,2,FALSE)</f>
        <v>#N/A</v>
      </c>
      <c r="E30" t="str">
        <f>VLOOKUP(A30,Item!$B$3:$AW$125,4,FALSE)</f>
        <v>*11103</v>
      </c>
      <c r="F30" t="e">
        <f>VLOOKUP(VLOOKUP(A30,Item!$B$3:$BR$125,64,FALSE),DefaltMaster!$BA$1:$BB$20,2,FALSE)</f>
        <v>#N/A</v>
      </c>
      <c r="G30">
        <v>1</v>
      </c>
      <c r="H30">
        <f>VLOOKUP(A30,Item!$B$3:$BR$125,59,FALSE)</f>
        <v>2.2931999999999998E-2</v>
      </c>
      <c r="I30">
        <v>4</v>
      </c>
      <c r="J30" t="s">
        <v>886</v>
      </c>
      <c r="K30" t="str">
        <f>VLOOKUP(A30,Item!$B$3:$BR$125,41,FALSE)</f>
        <v>Writer Convent Premium  Mrp 32</v>
      </c>
    </row>
    <row r="31" spans="1:11" x14ac:dyDescent="0.25">
      <c r="A31" s="68" t="s">
        <v>649</v>
      </c>
      <c r="B31" s="68" t="s">
        <v>649</v>
      </c>
      <c r="C31" t="e">
        <f>VLOOKUP(VLOOKUP(A31,Item!$B$3:$AW$125,43,FALSE),DefaltMaster!$AX$1:$AZ$15,3,FALSE)</f>
        <v>#N/A</v>
      </c>
      <c r="D31" t="e">
        <f>VLOOKUP(VLOOKUP(A31,Item!$B$3:$AW$125,43,FALSE),DefaltMaster!$AX$1:$AZ$15,2,FALSE)</f>
        <v>#N/A</v>
      </c>
      <c r="E31" t="str">
        <f>VLOOKUP(A31,Item!$B$3:$AW$125,4,FALSE)</f>
        <v>*11103</v>
      </c>
      <c r="F31" t="e">
        <f>VLOOKUP(VLOOKUP(A31,Item!$B$3:$BR$125,64,FALSE),DefaltMaster!$BA$1:$BB$20,2,FALSE)</f>
        <v>#N/A</v>
      </c>
      <c r="G31">
        <v>1</v>
      </c>
      <c r="H31">
        <f>VLOOKUP(A31,Item!$B$3:$BR$125,59,FALSE)</f>
        <v>2.2931999999999998E-2</v>
      </c>
      <c r="I31">
        <v>4</v>
      </c>
      <c r="J31" t="s">
        <v>886</v>
      </c>
      <c r="K31" t="str">
        <f>VLOOKUP(A31,Item!$B$3:$BR$125,41,FALSE)</f>
        <v>Writer Convent Premium  Mrp 32</v>
      </c>
    </row>
    <row r="32" spans="1:11" x14ac:dyDescent="0.25">
      <c r="A32" s="68" t="s">
        <v>650</v>
      </c>
      <c r="B32" s="68" t="s">
        <v>650</v>
      </c>
      <c r="C32" t="e">
        <f>VLOOKUP(VLOOKUP(A32,Item!$B$3:$AW$125,43,FALSE),DefaltMaster!$AX$1:$AZ$15,3,FALSE)</f>
        <v>#N/A</v>
      </c>
      <c r="D32" t="e">
        <f>VLOOKUP(VLOOKUP(A32,Item!$B$3:$AW$125,43,FALSE),DefaltMaster!$AX$1:$AZ$15,2,FALSE)</f>
        <v>#N/A</v>
      </c>
      <c r="E32" t="str">
        <f>VLOOKUP(A32,Item!$B$3:$AW$125,4,FALSE)</f>
        <v>*11103</v>
      </c>
      <c r="F32" t="e">
        <f>VLOOKUP(VLOOKUP(A32,Item!$B$3:$BR$125,64,FALSE),DefaltMaster!$BA$1:$BB$20,2,FALSE)</f>
        <v>#N/A</v>
      </c>
      <c r="G32">
        <v>1</v>
      </c>
      <c r="H32">
        <f>VLOOKUP(A32,Item!$B$3:$BR$125,59,FALSE)</f>
        <v>2.2931999999999998E-2</v>
      </c>
      <c r="I32">
        <v>4</v>
      </c>
      <c r="J32" t="s">
        <v>886</v>
      </c>
      <c r="K32" t="str">
        <f>VLOOKUP(A32,Item!$B$3:$BR$125,41,FALSE)</f>
        <v>Writer Convent Premium  Mrp 32</v>
      </c>
    </row>
    <row r="33" spans="1:11" x14ac:dyDescent="0.25">
      <c r="A33" s="68" t="s">
        <v>651</v>
      </c>
      <c r="B33" s="68" t="s">
        <v>651</v>
      </c>
      <c r="C33" t="e">
        <f>VLOOKUP(VLOOKUP(A33,Item!$B$3:$AW$125,43,FALSE),DefaltMaster!$AX$1:$AZ$15,3,FALSE)</f>
        <v>#N/A</v>
      </c>
      <c r="D33" t="e">
        <f>VLOOKUP(VLOOKUP(A33,Item!$B$3:$AW$125,43,FALSE),DefaltMaster!$AX$1:$AZ$15,2,FALSE)</f>
        <v>#N/A</v>
      </c>
      <c r="E33" t="str">
        <f>VLOOKUP(A33,Item!$B$3:$AW$125,4,FALSE)</f>
        <v>*11103</v>
      </c>
      <c r="F33" t="e">
        <f>VLOOKUP(VLOOKUP(A33,Item!$B$3:$BR$125,64,FALSE),DefaltMaster!$BA$1:$BB$20,2,FALSE)</f>
        <v>#N/A</v>
      </c>
      <c r="G33">
        <v>1</v>
      </c>
      <c r="H33">
        <f>VLOOKUP(A33,Item!$B$3:$BR$125,59,FALSE)</f>
        <v>2.2931999999999998E-2</v>
      </c>
      <c r="I33">
        <v>4</v>
      </c>
      <c r="J33" t="s">
        <v>886</v>
      </c>
      <c r="K33" t="str">
        <f>VLOOKUP(A33,Item!$B$3:$BR$125,41,FALSE)</f>
        <v>Writer Convent Premium  Mrp 32</v>
      </c>
    </row>
    <row r="34" spans="1:11" x14ac:dyDescent="0.25">
      <c r="A34" s="68" t="s">
        <v>652</v>
      </c>
      <c r="B34" s="68" t="s">
        <v>652</v>
      </c>
      <c r="C34" t="e">
        <f>VLOOKUP(VLOOKUP(A34,Item!$B$3:$AW$125,43,FALSE),DefaltMaster!$AX$1:$AZ$15,3,FALSE)</f>
        <v>#N/A</v>
      </c>
      <c r="D34" t="e">
        <f>VLOOKUP(VLOOKUP(A34,Item!$B$3:$AW$125,43,FALSE),DefaltMaster!$AX$1:$AZ$15,2,FALSE)</f>
        <v>#N/A</v>
      </c>
      <c r="E34" t="str">
        <f>VLOOKUP(A34,Item!$B$3:$AW$125,4,FALSE)</f>
        <v>*11103</v>
      </c>
      <c r="F34" t="e">
        <f>VLOOKUP(VLOOKUP(A34,Item!$B$3:$BR$125,64,FALSE),DefaltMaster!$BA$1:$BB$20,2,FALSE)</f>
        <v>#N/A</v>
      </c>
      <c r="G34">
        <v>1</v>
      </c>
      <c r="H34">
        <f>VLOOKUP(A34,Item!$B$3:$BR$125,59,FALSE)</f>
        <v>2.2931999999999998E-2</v>
      </c>
      <c r="I34">
        <v>4</v>
      </c>
      <c r="J34" t="s">
        <v>886</v>
      </c>
      <c r="K34" t="str">
        <f>VLOOKUP(A34,Item!$B$3:$BR$125,41,FALSE)</f>
        <v>Writer Convent Premium  Mrp 32</v>
      </c>
    </row>
    <row r="35" spans="1:11" x14ac:dyDescent="0.25">
      <c r="A35" s="68" t="s">
        <v>653</v>
      </c>
      <c r="B35" s="68" t="s">
        <v>653</v>
      </c>
      <c r="C35" t="e">
        <f>VLOOKUP(VLOOKUP(A35,Item!$B$3:$AW$125,43,FALSE),DefaltMaster!$AX$1:$AZ$15,3,FALSE)</f>
        <v>#N/A</v>
      </c>
      <c r="D35" t="e">
        <f>VLOOKUP(VLOOKUP(A35,Item!$B$3:$AW$125,43,FALSE),DefaltMaster!$AX$1:$AZ$15,2,FALSE)</f>
        <v>#N/A</v>
      </c>
      <c r="E35" t="str">
        <f>VLOOKUP(A35,Item!$B$3:$AW$125,4,FALSE)</f>
        <v>*11103</v>
      </c>
      <c r="F35" t="e">
        <f>VLOOKUP(VLOOKUP(A35,Item!$B$3:$BR$125,64,FALSE),DefaltMaster!$BA$1:$BB$20,2,FALSE)</f>
        <v>#N/A</v>
      </c>
      <c r="G35">
        <v>1</v>
      </c>
      <c r="H35">
        <f>VLOOKUP(A35,Item!$B$3:$BR$125,59,FALSE)</f>
        <v>2.2931999999999998E-2</v>
      </c>
      <c r="I35">
        <v>4</v>
      </c>
      <c r="J35" t="s">
        <v>886</v>
      </c>
      <c r="K35" t="str">
        <f>VLOOKUP(A35,Item!$B$3:$BR$125,41,FALSE)</f>
        <v>Writer Convent Premium  Mrp 32</v>
      </c>
    </row>
    <row r="36" spans="1:11" x14ac:dyDescent="0.25">
      <c r="A36" s="68" t="s">
        <v>654</v>
      </c>
      <c r="B36" s="68" t="s">
        <v>654</v>
      </c>
      <c r="C36" t="e">
        <f>VLOOKUP(VLOOKUP(A36,Item!$B$3:$AW$125,43,FALSE),DefaltMaster!$AX$1:$AZ$15,3,FALSE)</f>
        <v>#N/A</v>
      </c>
      <c r="D36" t="e">
        <f>VLOOKUP(VLOOKUP(A36,Item!$B$3:$AW$125,43,FALSE),DefaltMaster!$AX$1:$AZ$15,2,FALSE)</f>
        <v>#N/A</v>
      </c>
      <c r="E36" t="str">
        <f>VLOOKUP(A36,Item!$B$3:$AW$125,4,FALSE)</f>
        <v>*11103</v>
      </c>
      <c r="F36" t="e">
        <f>VLOOKUP(VLOOKUP(A36,Item!$B$3:$BR$125,64,FALSE),DefaltMaster!$BA$1:$BB$20,2,FALSE)</f>
        <v>#N/A</v>
      </c>
      <c r="G36">
        <v>1</v>
      </c>
      <c r="H36">
        <f>VLOOKUP(A36,Item!$B$3:$BR$125,59,FALSE)</f>
        <v>2.2931999999999998E-2</v>
      </c>
      <c r="I36">
        <v>4</v>
      </c>
      <c r="J36" t="s">
        <v>886</v>
      </c>
      <c r="K36" t="str">
        <f>VLOOKUP(A36,Item!$B$3:$BR$125,41,FALSE)</f>
        <v>Writer Convent Premium  Mrp 32</v>
      </c>
    </row>
    <row r="37" spans="1:11" x14ac:dyDescent="0.25">
      <c r="A37" s="68" t="s">
        <v>655</v>
      </c>
      <c r="B37" s="68" t="s">
        <v>655</v>
      </c>
      <c r="C37" t="e">
        <f>VLOOKUP(VLOOKUP(A37,Item!$B$3:$AW$125,43,FALSE),DefaltMaster!$AX$1:$AZ$15,3,FALSE)</f>
        <v>#N/A</v>
      </c>
      <c r="D37" t="e">
        <f>VLOOKUP(VLOOKUP(A37,Item!$B$3:$AW$125,43,FALSE),DefaltMaster!$AX$1:$AZ$15,2,FALSE)</f>
        <v>#N/A</v>
      </c>
      <c r="E37" t="str">
        <f>VLOOKUP(A37,Item!$B$3:$AW$125,4,FALSE)</f>
        <v>*11103</v>
      </c>
      <c r="F37" t="e">
        <f>VLOOKUP(VLOOKUP(A37,Item!$B$3:$BR$125,64,FALSE),DefaltMaster!$BA$1:$BB$20,2,FALSE)</f>
        <v>#N/A</v>
      </c>
      <c r="G37">
        <v>1</v>
      </c>
      <c r="H37">
        <f>VLOOKUP(A37,Item!$B$3:$BR$125,59,FALSE)</f>
        <v>2.2931999999999998E-2</v>
      </c>
      <c r="I37">
        <v>4</v>
      </c>
      <c r="J37" t="s">
        <v>886</v>
      </c>
      <c r="K37" t="str">
        <f>VLOOKUP(A37,Item!$B$3:$BR$125,41,FALSE)</f>
        <v>Writer Convent Premium  Mrp 32</v>
      </c>
    </row>
    <row r="38" spans="1:11" x14ac:dyDescent="0.25">
      <c r="A38" s="68" t="s">
        <v>656</v>
      </c>
      <c r="B38" s="68" t="s">
        <v>656</v>
      </c>
      <c r="C38" t="e">
        <f>VLOOKUP(VLOOKUP(A38,Item!$B$3:$AW$125,43,FALSE),DefaltMaster!$AX$1:$AZ$15,3,FALSE)</f>
        <v>#N/A</v>
      </c>
      <c r="D38" t="e">
        <f>VLOOKUP(VLOOKUP(A38,Item!$B$3:$AW$125,43,FALSE),DefaltMaster!$AX$1:$AZ$15,2,FALSE)</f>
        <v>#N/A</v>
      </c>
      <c r="E38" t="str">
        <f>VLOOKUP(A38,Item!$B$3:$AW$125,4,FALSE)</f>
        <v>*11103</v>
      </c>
      <c r="F38" t="e">
        <f>VLOOKUP(VLOOKUP(A38,Item!$B$3:$BR$125,64,FALSE),DefaltMaster!$BA$1:$BB$20,2,FALSE)</f>
        <v>#N/A</v>
      </c>
      <c r="G38">
        <v>1</v>
      </c>
      <c r="H38">
        <f>VLOOKUP(A38,Item!$B$3:$BR$125,59,FALSE)</f>
        <v>2.2931999999999998E-2</v>
      </c>
      <c r="I38">
        <v>4</v>
      </c>
      <c r="J38" t="s">
        <v>886</v>
      </c>
      <c r="K38" t="str">
        <f>VLOOKUP(A38,Item!$B$3:$BR$125,41,FALSE)</f>
        <v>Writer Convent Premium  Mrp 32</v>
      </c>
    </row>
    <row r="39" spans="1:11" x14ac:dyDescent="0.25">
      <c r="A39" s="68" t="s">
        <v>657</v>
      </c>
      <c r="B39" s="68" t="s">
        <v>657</v>
      </c>
      <c r="C39" t="e">
        <f>VLOOKUP(VLOOKUP(A39,Item!$B$3:$AW$125,43,FALSE),DefaltMaster!$AX$1:$AZ$15,3,FALSE)</f>
        <v>#N/A</v>
      </c>
      <c r="D39" t="e">
        <f>VLOOKUP(VLOOKUP(A39,Item!$B$3:$AW$125,43,FALSE),DefaltMaster!$AX$1:$AZ$15,2,FALSE)</f>
        <v>#N/A</v>
      </c>
      <c r="E39" t="str">
        <f>VLOOKUP(A39,Item!$B$3:$AW$125,4,FALSE)</f>
        <v>*11103</v>
      </c>
      <c r="F39" t="e">
        <f>VLOOKUP(VLOOKUP(A39,Item!$B$3:$BR$125,64,FALSE),DefaltMaster!$BA$1:$BB$20,2,FALSE)</f>
        <v>#N/A</v>
      </c>
      <c r="G39">
        <v>1</v>
      </c>
      <c r="H39">
        <f>VLOOKUP(A39,Item!$B$3:$BR$125,59,FALSE)</f>
        <v>2.2931999999999998E-2</v>
      </c>
      <c r="I39">
        <v>4</v>
      </c>
      <c r="J39" t="s">
        <v>886</v>
      </c>
      <c r="K39" t="str">
        <f>VLOOKUP(A39,Item!$B$3:$BR$125,41,FALSE)</f>
        <v>Writer Convent Premium  Mrp 32</v>
      </c>
    </row>
    <row r="40" spans="1:11" x14ac:dyDescent="0.25">
      <c r="A40" s="68" t="s">
        <v>658</v>
      </c>
      <c r="B40" s="68" t="s">
        <v>658</v>
      </c>
      <c r="C40" t="e">
        <f>VLOOKUP(VLOOKUP(A40,Item!$B$3:$AW$125,43,FALSE),DefaltMaster!$AX$1:$AZ$15,3,FALSE)</f>
        <v>#N/A</v>
      </c>
      <c r="D40" t="e">
        <f>VLOOKUP(VLOOKUP(A40,Item!$B$3:$AW$125,43,FALSE),DefaltMaster!$AX$1:$AZ$15,2,FALSE)</f>
        <v>#N/A</v>
      </c>
      <c r="E40" t="str">
        <f>VLOOKUP(A40,Item!$B$3:$AW$125,4,FALSE)</f>
        <v>*11103</v>
      </c>
      <c r="F40" t="e">
        <f>VLOOKUP(VLOOKUP(A40,Item!$B$3:$BR$125,64,FALSE),DefaltMaster!$BA$1:$BB$20,2,FALSE)</f>
        <v>#N/A</v>
      </c>
      <c r="G40">
        <v>1</v>
      </c>
      <c r="H40">
        <f>VLOOKUP(A40,Item!$B$3:$BR$125,59,FALSE)</f>
        <v>2.2931999999999998E-2</v>
      </c>
      <c r="I40">
        <v>4</v>
      </c>
      <c r="J40" t="s">
        <v>886</v>
      </c>
      <c r="K40" t="str">
        <f>VLOOKUP(A40,Item!$B$3:$BR$125,41,FALSE)</f>
        <v>Writer Convent Premium  Mrp 44</v>
      </c>
    </row>
    <row r="41" spans="1:11" x14ac:dyDescent="0.25">
      <c r="A41" s="68" t="s">
        <v>659</v>
      </c>
      <c r="B41" s="68" t="s">
        <v>659</v>
      </c>
      <c r="C41" t="e">
        <f>VLOOKUP(VLOOKUP(A41,Item!$B$3:$AW$125,43,FALSE),DefaltMaster!$AX$1:$AZ$15,3,FALSE)</f>
        <v>#N/A</v>
      </c>
      <c r="D41" t="e">
        <f>VLOOKUP(VLOOKUP(A41,Item!$B$3:$AW$125,43,FALSE),DefaltMaster!$AX$1:$AZ$15,2,FALSE)</f>
        <v>#N/A</v>
      </c>
      <c r="E41" t="str">
        <f>VLOOKUP(A41,Item!$B$3:$AW$125,4,FALSE)</f>
        <v>*11103</v>
      </c>
      <c r="F41" t="e">
        <f>VLOOKUP(VLOOKUP(A41,Item!$B$3:$BR$125,64,FALSE),DefaltMaster!$BA$1:$BB$20,2,FALSE)</f>
        <v>#N/A</v>
      </c>
      <c r="G41">
        <v>1</v>
      </c>
      <c r="H41">
        <f>VLOOKUP(A41,Item!$B$3:$BR$125,59,FALSE)</f>
        <v>2.2931999999999998E-2</v>
      </c>
      <c r="I41">
        <v>4</v>
      </c>
      <c r="J41" t="s">
        <v>886</v>
      </c>
      <c r="K41" t="str">
        <f>VLOOKUP(A41,Item!$B$3:$BR$125,41,FALSE)</f>
        <v>Writer Convent Premium  Mrp 44</v>
      </c>
    </row>
    <row r="42" spans="1:11" x14ac:dyDescent="0.25">
      <c r="A42" s="68" t="s">
        <v>660</v>
      </c>
      <c r="B42" s="68" t="s">
        <v>660</v>
      </c>
      <c r="C42" t="e">
        <f>VLOOKUP(VLOOKUP(A42,Item!$B$3:$AW$125,43,FALSE),DefaltMaster!$AX$1:$AZ$15,3,FALSE)</f>
        <v>#N/A</v>
      </c>
      <c r="D42" t="e">
        <f>VLOOKUP(VLOOKUP(A42,Item!$B$3:$AW$125,43,FALSE),DefaltMaster!$AX$1:$AZ$15,2,FALSE)</f>
        <v>#N/A</v>
      </c>
      <c r="E42" t="str">
        <f>VLOOKUP(A42,Item!$B$3:$AW$125,4,FALSE)</f>
        <v>*11103</v>
      </c>
      <c r="F42" t="e">
        <f>VLOOKUP(VLOOKUP(A42,Item!$B$3:$BR$125,64,FALSE),DefaltMaster!$BA$1:$BB$20,2,FALSE)</f>
        <v>#N/A</v>
      </c>
      <c r="G42">
        <v>1</v>
      </c>
      <c r="H42">
        <f>VLOOKUP(A42,Item!$B$3:$BR$125,59,FALSE)</f>
        <v>2.2931999999999998E-2</v>
      </c>
      <c r="I42">
        <v>4</v>
      </c>
      <c r="J42" t="s">
        <v>886</v>
      </c>
      <c r="K42" t="str">
        <f>VLOOKUP(A42,Item!$B$3:$BR$125,41,FALSE)</f>
        <v>Writer Convent Premium  Mrp 44</v>
      </c>
    </row>
    <row r="43" spans="1:11" x14ac:dyDescent="0.25">
      <c r="A43" s="68" t="s">
        <v>661</v>
      </c>
      <c r="B43" s="68" t="s">
        <v>661</v>
      </c>
      <c r="C43" t="e">
        <f>VLOOKUP(VLOOKUP(A43,Item!$B$3:$AW$125,43,FALSE),DefaltMaster!$AX$1:$AZ$15,3,FALSE)</f>
        <v>#N/A</v>
      </c>
      <c r="D43" t="e">
        <f>VLOOKUP(VLOOKUP(A43,Item!$B$3:$AW$125,43,FALSE),DefaltMaster!$AX$1:$AZ$15,2,FALSE)</f>
        <v>#N/A</v>
      </c>
      <c r="E43" t="str">
        <f>VLOOKUP(A43,Item!$B$3:$AW$125,4,FALSE)</f>
        <v>*11103</v>
      </c>
      <c r="F43" t="e">
        <f>VLOOKUP(VLOOKUP(A43,Item!$B$3:$BR$125,64,FALSE),DefaltMaster!$BA$1:$BB$20,2,FALSE)</f>
        <v>#N/A</v>
      </c>
      <c r="G43">
        <v>1</v>
      </c>
      <c r="H43">
        <f>VLOOKUP(A43,Item!$B$3:$BR$125,59,FALSE)</f>
        <v>2.2931999999999998E-2</v>
      </c>
      <c r="I43">
        <v>4</v>
      </c>
      <c r="J43" t="s">
        <v>886</v>
      </c>
      <c r="K43" t="str">
        <f>VLOOKUP(A43,Item!$B$3:$BR$125,41,FALSE)</f>
        <v>Writer Convent Premium  Mrp 44</v>
      </c>
    </row>
    <row r="44" spans="1:11" x14ac:dyDescent="0.25">
      <c r="A44" s="68" t="s">
        <v>662</v>
      </c>
      <c r="B44" s="68" t="s">
        <v>662</v>
      </c>
      <c r="C44" t="e">
        <f>VLOOKUP(VLOOKUP(A44,Item!$B$3:$AW$125,43,FALSE),DefaltMaster!$AX$1:$AZ$15,3,FALSE)</f>
        <v>#N/A</v>
      </c>
      <c r="D44" t="e">
        <f>VLOOKUP(VLOOKUP(A44,Item!$B$3:$AW$125,43,FALSE),DefaltMaster!$AX$1:$AZ$15,2,FALSE)</f>
        <v>#N/A</v>
      </c>
      <c r="E44" t="str">
        <f>VLOOKUP(A44,Item!$B$3:$AW$125,4,FALSE)</f>
        <v>*11103</v>
      </c>
      <c r="F44" t="e">
        <f>VLOOKUP(VLOOKUP(A44,Item!$B$3:$BR$125,64,FALSE),DefaltMaster!$BA$1:$BB$20,2,FALSE)</f>
        <v>#N/A</v>
      </c>
      <c r="G44">
        <v>1</v>
      </c>
      <c r="H44">
        <f>VLOOKUP(A44,Item!$B$3:$BR$125,59,FALSE)</f>
        <v>2.2931999999999998E-2</v>
      </c>
      <c r="I44">
        <v>4</v>
      </c>
      <c r="J44" t="s">
        <v>886</v>
      </c>
      <c r="K44" t="str">
        <f>VLOOKUP(A44,Item!$B$3:$BR$125,41,FALSE)</f>
        <v>Writer Convent Premium  Mrp 44</v>
      </c>
    </row>
    <row r="45" spans="1:11" x14ac:dyDescent="0.25">
      <c r="A45" s="68" t="s">
        <v>663</v>
      </c>
      <c r="B45" s="68" t="s">
        <v>663</v>
      </c>
      <c r="C45" t="e">
        <f>VLOOKUP(VLOOKUP(A45,Item!$B$3:$AW$125,43,FALSE),DefaltMaster!$AX$1:$AZ$15,3,FALSE)</f>
        <v>#N/A</v>
      </c>
      <c r="D45" t="e">
        <f>VLOOKUP(VLOOKUP(A45,Item!$B$3:$AW$125,43,FALSE),DefaltMaster!$AX$1:$AZ$15,2,FALSE)</f>
        <v>#N/A</v>
      </c>
      <c r="E45" t="str">
        <f>VLOOKUP(A45,Item!$B$3:$AW$125,4,FALSE)</f>
        <v>*11103</v>
      </c>
      <c r="F45" t="e">
        <f>VLOOKUP(VLOOKUP(A45,Item!$B$3:$BR$125,64,FALSE),DefaltMaster!$BA$1:$BB$20,2,FALSE)</f>
        <v>#N/A</v>
      </c>
      <c r="G45">
        <v>1</v>
      </c>
      <c r="H45">
        <f>VLOOKUP(A45,Item!$B$3:$BR$125,59,FALSE)</f>
        <v>2.2931999999999998E-2</v>
      </c>
      <c r="I45">
        <v>4</v>
      </c>
      <c r="J45" t="s">
        <v>886</v>
      </c>
      <c r="K45" t="str">
        <f>VLOOKUP(A45,Item!$B$3:$BR$125,41,FALSE)</f>
        <v>Writer Convent Premium  Mrp 44</v>
      </c>
    </row>
    <row r="46" spans="1:11" x14ac:dyDescent="0.25">
      <c r="A46" s="68" t="s">
        <v>664</v>
      </c>
      <c r="B46" s="68" t="s">
        <v>664</v>
      </c>
      <c r="C46" t="e">
        <f>VLOOKUP(VLOOKUP(A46,Item!$B$3:$AW$125,43,FALSE),DefaltMaster!$AX$1:$AZ$15,3,FALSE)</f>
        <v>#N/A</v>
      </c>
      <c r="D46" t="e">
        <f>VLOOKUP(VLOOKUP(A46,Item!$B$3:$AW$125,43,FALSE),DefaltMaster!$AX$1:$AZ$15,2,FALSE)</f>
        <v>#N/A</v>
      </c>
      <c r="E46" t="str">
        <f>VLOOKUP(A46,Item!$B$3:$AW$125,4,FALSE)</f>
        <v>*11103</v>
      </c>
      <c r="F46" t="e">
        <f>VLOOKUP(VLOOKUP(A46,Item!$B$3:$BR$125,64,FALSE),DefaltMaster!$BA$1:$BB$20,2,FALSE)</f>
        <v>#N/A</v>
      </c>
      <c r="G46">
        <v>1</v>
      </c>
      <c r="H46">
        <f>VLOOKUP(A46,Item!$B$3:$BR$125,59,FALSE)</f>
        <v>2.2931999999999998E-2</v>
      </c>
      <c r="I46">
        <v>4</v>
      </c>
      <c r="J46" t="s">
        <v>886</v>
      </c>
      <c r="K46" t="str">
        <f>VLOOKUP(A46,Item!$B$3:$BR$125,41,FALSE)</f>
        <v>Writer Convent Premium  Mrp 44</v>
      </c>
    </row>
    <row r="47" spans="1:11" x14ac:dyDescent="0.25">
      <c r="A47" s="68" t="s">
        <v>665</v>
      </c>
      <c r="B47" s="68" t="s">
        <v>665</v>
      </c>
      <c r="C47" t="e">
        <f>VLOOKUP(VLOOKUP(A47,Item!$B$3:$AW$125,43,FALSE),DefaltMaster!$AX$1:$AZ$15,3,FALSE)</f>
        <v>#N/A</v>
      </c>
      <c r="D47" t="e">
        <f>VLOOKUP(VLOOKUP(A47,Item!$B$3:$AW$125,43,FALSE),DefaltMaster!$AX$1:$AZ$15,2,FALSE)</f>
        <v>#N/A</v>
      </c>
      <c r="E47" t="str">
        <f>VLOOKUP(A47,Item!$B$3:$AW$125,4,FALSE)</f>
        <v>*11103</v>
      </c>
      <c r="F47" t="e">
        <f>VLOOKUP(VLOOKUP(A47,Item!$B$3:$BR$125,64,FALSE),DefaltMaster!$BA$1:$BB$20,2,FALSE)</f>
        <v>#N/A</v>
      </c>
      <c r="G47">
        <v>1</v>
      </c>
      <c r="H47">
        <f>VLOOKUP(A47,Item!$B$3:$BR$125,59,FALSE)</f>
        <v>2.2931999999999998E-2</v>
      </c>
      <c r="I47">
        <v>4</v>
      </c>
      <c r="J47" t="s">
        <v>886</v>
      </c>
      <c r="K47" t="str">
        <f>VLOOKUP(A47,Item!$B$3:$BR$125,41,FALSE)</f>
        <v>Writer Convent Premium  Mrp 44</v>
      </c>
    </row>
    <row r="48" spans="1:11" x14ac:dyDescent="0.25">
      <c r="A48" s="68" t="s">
        <v>666</v>
      </c>
      <c r="B48" s="68" t="s">
        <v>666</v>
      </c>
      <c r="C48" t="e">
        <f>VLOOKUP(VLOOKUP(A48,Item!$B$3:$AW$125,43,FALSE),DefaltMaster!$AX$1:$AZ$15,3,FALSE)</f>
        <v>#N/A</v>
      </c>
      <c r="D48" t="e">
        <f>VLOOKUP(VLOOKUP(A48,Item!$B$3:$AW$125,43,FALSE),DefaltMaster!$AX$1:$AZ$15,2,FALSE)</f>
        <v>#N/A</v>
      </c>
      <c r="E48" t="str">
        <f>VLOOKUP(A48,Item!$B$3:$AW$125,4,FALSE)</f>
        <v>*11103</v>
      </c>
      <c r="F48" t="e">
        <f>VLOOKUP(VLOOKUP(A48,Item!$B$3:$BR$125,64,FALSE),DefaltMaster!$BA$1:$BB$20,2,FALSE)</f>
        <v>#N/A</v>
      </c>
      <c r="G48">
        <v>1</v>
      </c>
      <c r="H48">
        <f>VLOOKUP(A48,Item!$B$3:$BR$125,59,FALSE)</f>
        <v>2.2931999999999998E-2</v>
      </c>
      <c r="I48">
        <v>4</v>
      </c>
      <c r="J48" t="s">
        <v>886</v>
      </c>
      <c r="K48" t="str">
        <f>VLOOKUP(A48,Item!$B$3:$BR$125,41,FALSE)</f>
        <v>Writer Convent Premium  Mrp 44</v>
      </c>
    </row>
    <row r="49" spans="1:11" x14ac:dyDescent="0.25">
      <c r="A49" s="68" t="s">
        <v>667</v>
      </c>
      <c r="B49" s="68" t="s">
        <v>667</v>
      </c>
      <c r="C49" t="e">
        <f>VLOOKUP(VLOOKUP(A49,Item!$B$3:$AW$125,43,FALSE),DefaltMaster!$AX$1:$AZ$15,3,FALSE)</f>
        <v>#N/A</v>
      </c>
      <c r="D49" t="e">
        <f>VLOOKUP(VLOOKUP(A49,Item!$B$3:$AW$125,43,FALSE),DefaltMaster!$AX$1:$AZ$15,2,FALSE)</f>
        <v>#N/A</v>
      </c>
      <c r="E49" t="str">
        <f>VLOOKUP(A49,Item!$B$3:$AW$125,4,FALSE)</f>
        <v>*11103</v>
      </c>
      <c r="F49" t="e">
        <f>VLOOKUP(VLOOKUP(A49,Item!$B$3:$BR$125,64,FALSE),DefaltMaster!$BA$1:$BB$20,2,FALSE)</f>
        <v>#N/A</v>
      </c>
      <c r="G49">
        <v>1</v>
      </c>
      <c r="H49">
        <f>VLOOKUP(A49,Item!$B$3:$BR$125,59,FALSE)</f>
        <v>2.2931999999999998E-2</v>
      </c>
      <c r="I49">
        <v>4</v>
      </c>
      <c r="J49" t="s">
        <v>886</v>
      </c>
      <c r="K49" t="str">
        <f>VLOOKUP(A49,Item!$B$3:$BR$125,41,FALSE)</f>
        <v>Writer Convent Premium  Mrp 44</v>
      </c>
    </row>
    <row r="50" spans="1:11" x14ac:dyDescent="0.25">
      <c r="A50" s="68" t="s">
        <v>668</v>
      </c>
      <c r="B50" s="68" t="s">
        <v>668</v>
      </c>
      <c r="C50" t="e">
        <f>VLOOKUP(VLOOKUP(A50,Item!$B$3:$AW$125,43,FALSE),DefaltMaster!$AX$1:$AZ$15,3,FALSE)</f>
        <v>#N/A</v>
      </c>
      <c r="D50" t="e">
        <f>VLOOKUP(VLOOKUP(A50,Item!$B$3:$AW$125,43,FALSE),DefaltMaster!$AX$1:$AZ$15,2,FALSE)</f>
        <v>#N/A</v>
      </c>
      <c r="E50" t="str">
        <f>VLOOKUP(A50,Item!$B$3:$AW$125,4,FALSE)</f>
        <v>*11103</v>
      </c>
      <c r="F50" t="e">
        <f>VLOOKUP(VLOOKUP(A50,Item!$B$3:$BR$125,64,FALSE),DefaltMaster!$BA$1:$BB$20,2,FALSE)</f>
        <v>#N/A</v>
      </c>
      <c r="G50">
        <v>1</v>
      </c>
      <c r="H50">
        <f>VLOOKUP(A50,Item!$B$3:$BR$125,59,FALSE)</f>
        <v>2.2931999999999998E-2</v>
      </c>
      <c r="I50">
        <v>4</v>
      </c>
      <c r="J50" t="s">
        <v>886</v>
      </c>
      <c r="K50" t="str">
        <f>VLOOKUP(A50,Item!$B$3:$BR$125,41,FALSE)</f>
        <v>Writer Convent Premium  Mrp 48</v>
      </c>
    </row>
    <row r="51" spans="1:11" x14ac:dyDescent="0.25">
      <c r="A51" s="68" t="s">
        <v>669</v>
      </c>
      <c r="B51" s="68" t="s">
        <v>669</v>
      </c>
      <c r="C51" t="e">
        <f>VLOOKUP(VLOOKUP(A51,Item!$B$3:$AW$125,43,FALSE),DefaltMaster!$AX$1:$AZ$15,3,FALSE)</f>
        <v>#N/A</v>
      </c>
      <c r="D51" t="e">
        <f>VLOOKUP(VLOOKUP(A51,Item!$B$3:$AW$125,43,FALSE),DefaltMaster!$AX$1:$AZ$15,2,FALSE)</f>
        <v>#N/A</v>
      </c>
      <c r="E51" t="str">
        <f>VLOOKUP(A51,Item!$B$3:$AW$125,4,FALSE)</f>
        <v>*11103</v>
      </c>
      <c r="F51" t="e">
        <f>VLOOKUP(VLOOKUP(A51,Item!$B$3:$BR$125,64,FALSE),DefaltMaster!$BA$1:$BB$20,2,FALSE)</f>
        <v>#N/A</v>
      </c>
      <c r="G51">
        <v>1</v>
      </c>
      <c r="H51">
        <f>VLOOKUP(A51,Item!$B$3:$BR$125,59,FALSE)</f>
        <v>2.2931999999999998E-2</v>
      </c>
      <c r="I51">
        <v>4</v>
      </c>
      <c r="J51" t="s">
        <v>886</v>
      </c>
      <c r="K51" t="str">
        <f>VLOOKUP(A51,Item!$B$3:$BR$125,41,FALSE)</f>
        <v>Writer Convent Premium  Mrp 48</v>
      </c>
    </row>
    <row r="52" spans="1:11" x14ac:dyDescent="0.25">
      <c r="A52" s="68" t="s">
        <v>670</v>
      </c>
      <c r="B52" s="68" t="s">
        <v>670</v>
      </c>
      <c r="C52" t="e">
        <f>VLOOKUP(VLOOKUP(A52,Item!$B$3:$AW$125,43,FALSE),DefaltMaster!$AX$1:$AZ$15,3,FALSE)</f>
        <v>#N/A</v>
      </c>
      <c r="D52" t="e">
        <f>VLOOKUP(VLOOKUP(A52,Item!$B$3:$AW$125,43,FALSE),DefaltMaster!$AX$1:$AZ$15,2,FALSE)</f>
        <v>#N/A</v>
      </c>
      <c r="E52" t="str">
        <f>VLOOKUP(A52,Item!$B$3:$AW$125,4,FALSE)</f>
        <v>*11103</v>
      </c>
      <c r="F52" t="e">
        <f>VLOOKUP(VLOOKUP(A52,Item!$B$3:$BR$125,64,FALSE),DefaltMaster!$BA$1:$BB$20,2,FALSE)</f>
        <v>#N/A</v>
      </c>
      <c r="G52">
        <v>1</v>
      </c>
      <c r="H52">
        <f>VLOOKUP(A52,Item!$B$3:$BR$125,59,FALSE)</f>
        <v>2.2931999999999998E-2</v>
      </c>
      <c r="I52">
        <v>4</v>
      </c>
      <c r="J52" t="s">
        <v>886</v>
      </c>
      <c r="K52" t="str">
        <f>VLOOKUP(A52,Item!$B$3:$BR$125,41,FALSE)</f>
        <v>Writer Convent Premium  Mrp 48</v>
      </c>
    </row>
    <row r="53" spans="1:11" x14ac:dyDescent="0.25">
      <c r="A53" s="68" t="s">
        <v>671</v>
      </c>
      <c r="B53" s="68" t="s">
        <v>671</v>
      </c>
      <c r="C53" t="e">
        <f>VLOOKUP(VLOOKUP(A53,Item!$B$3:$AW$125,43,FALSE),DefaltMaster!$AX$1:$AZ$15,3,FALSE)</f>
        <v>#N/A</v>
      </c>
      <c r="D53" t="e">
        <f>VLOOKUP(VLOOKUP(A53,Item!$B$3:$AW$125,43,FALSE),DefaltMaster!$AX$1:$AZ$15,2,FALSE)</f>
        <v>#N/A</v>
      </c>
      <c r="E53" t="str">
        <f>VLOOKUP(A53,Item!$B$3:$AW$125,4,FALSE)</f>
        <v>*11103</v>
      </c>
      <c r="F53" t="e">
        <f>VLOOKUP(VLOOKUP(A53,Item!$B$3:$BR$125,64,FALSE),DefaltMaster!$BA$1:$BB$20,2,FALSE)</f>
        <v>#N/A</v>
      </c>
      <c r="G53">
        <v>1</v>
      </c>
      <c r="H53">
        <f>VLOOKUP(A53,Item!$B$3:$BR$125,59,FALSE)</f>
        <v>2.2931999999999998E-2</v>
      </c>
      <c r="I53">
        <v>4</v>
      </c>
      <c r="J53" t="s">
        <v>886</v>
      </c>
      <c r="K53" t="str">
        <f>VLOOKUP(A53,Item!$B$3:$BR$125,41,FALSE)</f>
        <v>Writer Convent Premium  Mrp 48</v>
      </c>
    </row>
    <row r="54" spans="1:11" x14ac:dyDescent="0.25">
      <c r="A54" s="68" t="s">
        <v>672</v>
      </c>
      <c r="B54" s="68" t="s">
        <v>672</v>
      </c>
      <c r="C54" t="e">
        <f>VLOOKUP(VLOOKUP(A54,Item!$B$3:$AW$125,43,FALSE),DefaltMaster!$AX$1:$AZ$15,3,FALSE)</f>
        <v>#N/A</v>
      </c>
      <c r="D54" t="e">
        <f>VLOOKUP(VLOOKUP(A54,Item!$B$3:$AW$125,43,FALSE),DefaltMaster!$AX$1:$AZ$15,2,FALSE)</f>
        <v>#N/A</v>
      </c>
      <c r="E54" t="str">
        <f>VLOOKUP(A54,Item!$B$3:$AW$125,4,FALSE)</f>
        <v>*11103</v>
      </c>
      <c r="F54" t="e">
        <f>VLOOKUP(VLOOKUP(A54,Item!$B$3:$BR$125,64,FALSE),DefaltMaster!$BA$1:$BB$20,2,FALSE)</f>
        <v>#N/A</v>
      </c>
      <c r="G54">
        <v>1</v>
      </c>
      <c r="H54">
        <f>VLOOKUP(A54,Item!$B$3:$BR$125,59,FALSE)</f>
        <v>2.2931999999999998E-2</v>
      </c>
      <c r="I54">
        <v>4</v>
      </c>
      <c r="J54" t="s">
        <v>886</v>
      </c>
      <c r="K54" t="str">
        <f>VLOOKUP(A54,Item!$B$3:$BR$125,41,FALSE)</f>
        <v>Writer Convent Premium  Mrp 48</v>
      </c>
    </row>
    <row r="55" spans="1:11" x14ac:dyDescent="0.25">
      <c r="A55" s="68" t="s">
        <v>673</v>
      </c>
      <c r="B55" s="68" t="s">
        <v>673</v>
      </c>
      <c r="C55" t="e">
        <f>VLOOKUP(VLOOKUP(A55,Item!$B$3:$AW$125,43,FALSE),DefaltMaster!$AX$1:$AZ$15,3,FALSE)</f>
        <v>#N/A</v>
      </c>
      <c r="D55" t="e">
        <f>VLOOKUP(VLOOKUP(A55,Item!$B$3:$AW$125,43,FALSE),DefaltMaster!$AX$1:$AZ$15,2,FALSE)</f>
        <v>#N/A</v>
      </c>
      <c r="E55" t="str">
        <f>VLOOKUP(A55,Item!$B$3:$AW$125,4,FALSE)</f>
        <v>*11103</v>
      </c>
      <c r="F55" t="e">
        <f>VLOOKUP(VLOOKUP(A55,Item!$B$3:$BR$125,64,FALSE),DefaltMaster!$BA$1:$BB$20,2,FALSE)</f>
        <v>#N/A</v>
      </c>
      <c r="G55">
        <v>1</v>
      </c>
      <c r="H55">
        <f>VLOOKUP(A55,Item!$B$3:$BR$125,59,FALSE)</f>
        <v>2.2931999999999998E-2</v>
      </c>
      <c r="I55">
        <v>4</v>
      </c>
      <c r="J55" t="s">
        <v>886</v>
      </c>
      <c r="K55" t="str">
        <f>VLOOKUP(A55,Item!$B$3:$BR$125,41,FALSE)</f>
        <v>Writer Convent Premium  Mrp 48</v>
      </c>
    </row>
    <row r="56" spans="1:11" x14ac:dyDescent="0.25">
      <c r="A56" s="68" t="s">
        <v>674</v>
      </c>
      <c r="B56" s="68" t="s">
        <v>674</v>
      </c>
      <c r="C56" t="e">
        <f>VLOOKUP(VLOOKUP(A56,Item!$B$3:$AW$125,43,FALSE),DefaltMaster!$AX$1:$AZ$15,3,FALSE)</f>
        <v>#N/A</v>
      </c>
      <c r="D56" t="e">
        <f>VLOOKUP(VLOOKUP(A56,Item!$B$3:$AW$125,43,FALSE),DefaltMaster!$AX$1:$AZ$15,2,FALSE)</f>
        <v>#N/A</v>
      </c>
      <c r="E56" t="str">
        <f>VLOOKUP(A56,Item!$B$3:$AW$125,4,FALSE)</f>
        <v>*11103</v>
      </c>
      <c r="F56" t="e">
        <f>VLOOKUP(VLOOKUP(A56,Item!$B$3:$BR$125,64,FALSE),DefaltMaster!$BA$1:$BB$20,2,FALSE)</f>
        <v>#N/A</v>
      </c>
      <c r="G56">
        <v>1</v>
      </c>
      <c r="H56">
        <f>VLOOKUP(A56,Item!$B$3:$BR$125,59,FALSE)</f>
        <v>2.2931999999999998E-2</v>
      </c>
      <c r="I56">
        <v>4</v>
      </c>
      <c r="J56" t="s">
        <v>886</v>
      </c>
      <c r="K56" t="str">
        <f>VLOOKUP(A56,Item!$B$3:$BR$125,41,FALSE)</f>
        <v>Writer Convent Premium  Mrp 48</v>
      </c>
    </row>
    <row r="57" spans="1:11" x14ac:dyDescent="0.25">
      <c r="A57" s="68" t="s">
        <v>675</v>
      </c>
      <c r="B57" s="68" t="s">
        <v>675</v>
      </c>
      <c r="C57" t="e">
        <f>VLOOKUP(VLOOKUP(A57,Item!$B$3:$AW$125,43,FALSE),DefaltMaster!$AX$1:$AZ$15,3,FALSE)</f>
        <v>#N/A</v>
      </c>
      <c r="D57" t="e">
        <f>VLOOKUP(VLOOKUP(A57,Item!$B$3:$AW$125,43,FALSE),DefaltMaster!$AX$1:$AZ$15,2,FALSE)</f>
        <v>#N/A</v>
      </c>
      <c r="E57" t="str">
        <f>VLOOKUP(A57,Item!$B$3:$AW$125,4,FALSE)</f>
        <v>*11103</v>
      </c>
      <c r="F57" t="e">
        <f>VLOOKUP(VLOOKUP(A57,Item!$B$3:$BR$125,64,FALSE),DefaltMaster!$BA$1:$BB$20,2,FALSE)</f>
        <v>#N/A</v>
      </c>
      <c r="G57">
        <v>1</v>
      </c>
      <c r="H57">
        <f>VLOOKUP(A57,Item!$B$3:$BR$125,59,FALSE)</f>
        <v>2.2931999999999998E-2</v>
      </c>
      <c r="I57">
        <v>4</v>
      </c>
      <c r="J57" t="s">
        <v>886</v>
      </c>
      <c r="K57" t="str">
        <f>VLOOKUP(A57,Item!$B$3:$BR$125,41,FALSE)</f>
        <v>Writer Convent Premium  Mrp 48</v>
      </c>
    </row>
    <row r="58" spans="1:11" x14ac:dyDescent="0.25">
      <c r="A58" s="68" t="s">
        <v>676</v>
      </c>
      <c r="B58" s="68" t="s">
        <v>676</v>
      </c>
      <c r="C58" t="e">
        <f>VLOOKUP(VLOOKUP(A58,Item!$B$3:$AW$125,43,FALSE),DefaltMaster!$AX$1:$AZ$15,3,FALSE)</f>
        <v>#N/A</v>
      </c>
      <c r="D58" t="e">
        <f>VLOOKUP(VLOOKUP(A58,Item!$B$3:$AW$125,43,FALSE),DefaltMaster!$AX$1:$AZ$15,2,FALSE)</f>
        <v>#N/A</v>
      </c>
      <c r="E58" t="str">
        <f>VLOOKUP(A58,Item!$B$3:$AW$125,4,FALSE)</f>
        <v>*11103</v>
      </c>
      <c r="F58" t="e">
        <f>VLOOKUP(VLOOKUP(A58,Item!$B$3:$BR$125,64,FALSE),DefaltMaster!$BA$1:$BB$20,2,FALSE)</f>
        <v>#N/A</v>
      </c>
      <c r="G58">
        <v>1</v>
      </c>
      <c r="H58">
        <f>VLOOKUP(A58,Item!$B$3:$BR$125,59,FALSE)</f>
        <v>2.2931999999999998E-2</v>
      </c>
      <c r="I58">
        <v>4</v>
      </c>
      <c r="J58" t="s">
        <v>886</v>
      </c>
      <c r="K58" t="str">
        <f>VLOOKUP(A58,Item!$B$3:$BR$125,41,FALSE)</f>
        <v>Writer Convent Premium  Mrp 48</v>
      </c>
    </row>
    <row r="59" spans="1:11" x14ac:dyDescent="0.25">
      <c r="A59" s="68" t="s">
        <v>677</v>
      </c>
      <c r="B59" s="68" t="s">
        <v>677</v>
      </c>
      <c r="C59" t="e">
        <f>VLOOKUP(VLOOKUP(A59,Item!$B$3:$AW$125,43,FALSE),DefaltMaster!$AX$1:$AZ$15,3,FALSE)</f>
        <v>#N/A</v>
      </c>
      <c r="D59" t="e">
        <f>VLOOKUP(VLOOKUP(A59,Item!$B$3:$AW$125,43,FALSE),DefaltMaster!$AX$1:$AZ$15,2,FALSE)</f>
        <v>#N/A</v>
      </c>
      <c r="E59" t="str">
        <f>VLOOKUP(A59,Item!$B$3:$AW$125,4,FALSE)</f>
        <v>*11103</v>
      </c>
      <c r="F59" t="e">
        <f>VLOOKUP(VLOOKUP(A59,Item!$B$3:$BR$125,64,FALSE),DefaltMaster!$BA$1:$BB$20,2,FALSE)</f>
        <v>#N/A</v>
      </c>
      <c r="G59">
        <v>1</v>
      </c>
      <c r="H59">
        <f>VLOOKUP(A59,Item!$B$3:$BR$125,59,FALSE)</f>
        <v>2.2931999999999998E-2</v>
      </c>
      <c r="I59">
        <v>4</v>
      </c>
      <c r="J59" t="s">
        <v>886</v>
      </c>
      <c r="K59" t="str">
        <f>VLOOKUP(A59,Item!$B$3:$BR$125,41,FALSE)</f>
        <v>Writer Convent Premium  Mrp 48</v>
      </c>
    </row>
    <row r="60" spans="1:11" x14ac:dyDescent="0.25">
      <c r="A60" s="68" t="s">
        <v>678</v>
      </c>
      <c r="B60" s="68" t="s">
        <v>678</v>
      </c>
      <c r="C60" t="e">
        <f>VLOOKUP(VLOOKUP(A60,Item!$B$3:$AW$125,43,FALSE),DefaltMaster!$AX$1:$AZ$15,3,FALSE)</f>
        <v>#N/A</v>
      </c>
      <c r="D60" t="e">
        <f>VLOOKUP(VLOOKUP(A60,Item!$B$3:$AW$125,43,FALSE),DefaltMaster!$AX$1:$AZ$15,2,FALSE)</f>
        <v>#N/A</v>
      </c>
      <c r="E60" t="str">
        <f>VLOOKUP(A60,Item!$B$3:$AW$125,4,FALSE)</f>
        <v>*11103</v>
      </c>
      <c r="F60" t="e">
        <f>VLOOKUP(VLOOKUP(A60,Item!$B$3:$BR$125,64,FALSE),DefaltMaster!$BA$1:$BB$20,2,FALSE)</f>
        <v>#N/A</v>
      </c>
      <c r="G60">
        <v>1</v>
      </c>
      <c r="H60">
        <f>VLOOKUP(A60,Item!$B$3:$BR$125,59,FALSE)</f>
        <v>2.2931999999999998E-2</v>
      </c>
      <c r="I60">
        <v>4</v>
      </c>
      <c r="J60" t="s">
        <v>886</v>
      </c>
      <c r="K60" t="str">
        <f>VLOOKUP(A60,Item!$B$3:$BR$125,41,FALSE)</f>
        <v>Writer Convent Premium  Mrp 65</v>
      </c>
    </row>
    <row r="61" spans="1:11" x14ac:dyDescent="0.25">
      <c r="A61" s="68" t="s">
        <v>679</v>
      </c>
      <c r="B61" s="68" t="s">
        <v>679</v>
      </c>
      <c r="C61" t="e">
        <f>VLOOKUP(VLOOKUP(A61,Item!$B$3:$AW$125,43,FALSE),DefaltMaster!$AX$1:$AZ$15,3,FALSE)</f>
        <v>#N/A</v>
      </c>
      <c r="D61" t="e">
        <f>VLOOKUP(VLOOKUP(A61,Item!$B$3:$AW$125,43,FALSE),DefaltMaster!$AX$1:$AZ$15,2,FALSE)</f>
        <v>#N/A</v>
      </c>
      <c r="E61" t="str">
        <f>VLOOKUP(A61,Item!$B$3:$AW$125,4,FALSE)</f>
        <v>*11103</v>
      </c>
      <c r="F61" t="e">
        <f>VLOOKUP(VLOOKUP(A61,Item!$B$3:$BR$125,64,FALSE),DefaltMaster!$BA$1:$BB$20,2,FALSE)</f>
        <v>#N/A</v>
      </c>
      <c r="G61">
        <v>1</v>
      </c>
      <c r="H61">
        <f>VLOOKUP(A61,Item!$B$3:$BR$125,59,FALSE)</f>
        <v>2.2931999999999998E-2</v>
      </c>
      <c r="I61">
        <v>4</v>
      </c>
      <c r="J61" t="s">
        <v>886</v>
      </c>
      <c r="K61" t="str">
        <f>VLOOKUP(A61,Item!$B$3:$BR$125,41,FALSE)</f>
        <v>Writer Convent Premium  Mrp 65</v>
      </c>
    </row>
    <row r="62" spans="1:11" x14ac:dyDescent="0.25">
      <c r="A62" s="68" t="s">
        <v>680</v>
      </c>
      <c r="B62" s="68" t="s">
        <v>680</v>
      </c>
      <c r="C62" t="e">
        <f>VLOOKUP(VLOOKUP(A62,Item!$B$3:$AW$125,43,FALSE),DefaltMaster!$AX$1:$AZ$15,3,FALSE)</f>
        <v>#N/A</v>
      </c>
      <c r="D62" t="e">
        <f>VLOOKUP(VLOOKUP(A62,Item!$B$3:$AW$125,43,FALSE),DefaltMaster!$AX$1:$AZ$15,2,FALSE)</f>
        <v>#N/A</v>
      </c>
      <c r="E62" t="str">
        <f>VLOOKUP(A62,Item!$B$3:$AW$125,4,FALSE)</f>
        <v>*11103</v>
      </c>
      <c r="F62" t="e">
        <f>VLOOKUP(VLOOKUP(A62,Item!$B$3:$BR$125,64,FALSE),DefaltMaster!$BA$1:$BB$20,2,FALSE)</f>
        <v>#N/A</v>
      </c>
      <c r="G62">
        <v>1</v>
      </c>
      <c r="H62">
        <f>VLOOKUP(A62,Item!$B$3:$BR$125,59,FALSE)</f>
        <v>2.2931999999999998E-2</v>
      </c>
      <c r="I62">
        <v>4</v>
      </c>
      <c r="J62" t="s">
        <v>886</v>
      </c>
      <c r="K62" t="str">
        <f>VLOOKUP(A62,Item!$B$3:$BR$125,41,FALSE)</f>
        <v>Writer Convent Premium  Mrp 65</v>
      </c>
    </row>
    <row r="63" spans="1:11" x14ac:dyDescent="0.25">
      <c r="A63" s="68" t="s">
        <v>681</v>
      </c>
      <c r="B63" s="68" t="s">
        <v>681</v>
      </c>
      <c r="C63" t="e">
        <f>VLOOKUP(VLOOKUP(A63,Item!$B$3:$AW$125,43,FALSE),DefaltMaster!$AX$1:$AZ$15,3,FALSE)</f>
        <v>#N/A</v>
      </c>
      <c r="D63" t="e">
        <f>VLOOKUP(VLOOKUP(A63,Item!$B$3:$AW$125,43,FALSE),DefaltMaster!$AX$1:$AZ$15,2,FALSE)</f>
        <v>#N/A</v>
      </c>
      <c r="E63" t="str">
        <f>VLOOKUP(A63,Item!$B$3:$AW$125,4,FALSE)</f>
        <v>*11103</v>
      </c>
      <c r="F63" t="e">
        <f>VLOOKUP(VLOOKUP(A63,Item!$B$3:$BR$125,64,FALSE),DefaltMaster!$BA$1:$BB$20,2,FALSE)</f>
        <v>#N/A</v>
      </c>
      <c r="G63">
        <v>1</v>
      </c>
      <c r="H63">
        <f>VLOOKUP(A63,Item!$B$3:$BR$125,59,FALSE)</f>
        <v>2.2931999999999998E-2</v>
      </c>
      <c r="I63">
        <v>4</v>
      </c>
      <c r="J63" t="s">
        <v>886</v>
      </c>
      <c r="K63" t="str">
        <f>VLOOKUP(A63,Item!$B$3:$BR$125,41,FALSE)</f>
        <v>Writer Convent Premium  Mrp 65</v>
      </c>
    </row>
    <row r="64" spans="1:11" x14ac:dyDescent="0.25">
      <c r="A64" s="68" t="s">
        <v>682</v>
      </c>
      <c r="B64" s="68" t="s">
        <v>682</v>
      </c>
      <c r="C64" t="e">
        <f>VLOOKUP(VLOOKUP(A64,Item!$B$3:$AW$125,43,FALSE),DefaltMaster!$AX$1:$AZ$15,3,FALSE)</f>
        <v>#N/A</v>
      </c>
      <c r="D64" t="e">
        <f>VLOOKUP(VLOOKUP(A64,Item!$B$3:$AW$125,43,FALSE),DefaltMaster!$AX$1:$AZ$15,2,FALSE)</f>
        <v>#N/A</v>
      </c>
      <c r="E64" t="str">
        <f>VLOOKUP(A64,Item!$B$3:$AW$125,4,FALSE)</f>
        <v>*11103</v>
      </c>
      <c r="F64" t="e">
        <f>VLOOKUP(VLOOKUP(A64,Item!$B$3:$BR$125,64,FALSE),DefaltMaster!$BA$1:$BB$20,2,FALSE)</f>
        <v>#N/A</v>
      </c>
      <c r="G64">
        <v>1</v>
      </c>
      <c r="H64">
        <f>VLOOKUP(A64,Item!$B$3:$BR$125,59,FALSE)</f>
        <v>2.2931999999999998E-2</v>
      </c>
      <c r="I64">
        <v>4</v>
      </c>
      <c r="J64" t="s">
        <v>886</v>
      </c>
      <c r="K64" t="str">
        <f>VLOOKUP(A64,Item!$B$3:$BR$125,41,FALSE)</f>
        <v>Writer Convent Premium  Mrp 65</v>
      </c>
    </row>
    <row r="65" spans="1:11" x14ac:dyDescent="0.25">
      <c r="A65" s="68" t="s">
        <v>683</v>
      </c>
      <c r="B65" s="68" t="s">
        <v>683</v>
      </c>
      <c r="C65" t="e">
        <f>VLOOKUP(VLOOKUP(A65,Item!$B$3:$AW$125,43,FALSE),DefaltMaster!$AX$1:$AZ$15,3,FALSE)</f>
        <v>#N/A</v>
      </c>
      <c r="D65" t="e">
        <f>VLOOKUP(VLOOKUP(A65,Item!$B$3:$AW$125,43,FALSE),DefaltMaster!$AX$1:$AZ$15,2,FALSE)</f>
        <v>#N/A</v>
      </c>
      <c r="E65" t="str">
        <f>VLOOKUP(A65,Item!$B$3:$AW$125,4,FALSE)</f>
        <v>*11103</v>
      </c>
      <c r="F65" t="e">
        <f>VLOOKUP(VLOOKUP(A65,Item!$B$3:$BR$125,64,FALSE),DefaltMaster!$BA$1:$BB$20,2,FALSE)</f>
        <v>#N/A</v>
      </c>
      <c r="G65">
        <v>1</v>
      </c>
      <c r="H65">
        <f>VLOOKUP(A65,Item!$B$3:$BR$125,59,FALSE)</f>
        <v>2.2931999999999998E-2</v>
      </c>
      <c r="I65">
        <v>4</v>
      </c>
      <c r="J65" t="s">
        <v>886</v>
      </c>
      <c r="K65" t="str">
        <f>VLOOKUP(A65,Item!$B$3:$BR$125,41,FALSE)</f>
        <v>Writer Convent Premium  Mrp 65</v>
      </c>
    </row>
    <row r="66" spans="1:11" x14ac:dyDescent="0.25">
      <c r="A66" s="68" t="s">
        <v>684</v>
      </c>
      <c r="B66" s="68" t="s">
        <v>684</v>
      </c>
      <c r="C66" t="e">
        <f>VLOOKUP(VLOOKUP(A66,Item!$B$3:$AW$125,43,FALSE),DefaltMaster!$AX$1:$AZ$15,3,FALSE)</f>
        <v>#N/A</v>
      </c>
      <c r="D66" t="e">
        <f>VLOOKUP(VLOOKUP(A66,Item!$B$3:$AW$125,43,FALSE),DefaltMaster!$AX$1:$AZ$15,2,FALSE)</f>
        <v>#N/A</v>
      </c>
      <c r="E66" t="str">
        <f>VLOOKUP(A66,Item!$B$3:$AW$125,4,FALSE)</f>
        <v>*11103</v>
      </c>
      <c r="F66" t="e">
        <f>VLOOKUP(VLOOKUP(A66,Item!$B$3:$BR$125,64,FALSE),DefaltMaster!$BA$1:$BB$20,2,FALSE)</f>
        <v>#N/A</v>
      </c>
      <c r="G66">
        <v>1</v>
      </c>
      <c r="H66">
        <f>VLOOKUP(A66,Item!$B$3:$BR$125,59,FALSE)</f>
        <v>2.2931999999999998E-2</v>
      </c>
      <c r="I66">
        <v>4</v>
      </c>
      <c r="J66" t="s">
        <v>886</v>
      </c>
      <c r="K66" t="str">
        <f>VLOOKUP(A66,Item!$B$3:$BR$125,41,FALSE)</f>
        <v>Writer Convent Premium  Mrp 65</v>
      </c>
    </row>
    <row r="67" spans="1:11" x14ac:dyDescent="0.25">
      <c r="A67" s="68" t="s">
        <v>685</v>
      </c>
      <c r="B67" s="68" t="s">
        <v>685</v>
      </c>
      <c r="C67" t="e">
        <f>VLOOKUP(VLOOKUP(A67,Item!$B$3:$AW$125,43,FALSE),DefaltMaster!$AX$1:$AZ$15,3,FALSE)</f>
        <v>#N/A</v>
      </c>
      <c r="D67" t="e">
        <f>VLOOKUP(VLOOKUP(A67,Item!$B$3:$AW$125,43,FALSE),DefaltMaster!$AX$1:$AZ$15,2,FALSE)</f>
        <v>#N/A</v>
      </c>
      <c r="E67" t="str">
        <f>VLOOKUP(A67,Item!$B$3:$AW$125,4,FALSE)</f>
        <v>*11103</v>
      </c>
      <c r="F67" t="e">
        <f>VLOOKUP(VLOOKUP(A67,Item!$B$3:$BR$125,64,FALSE),DefaltMaster!$BA$1:$BB$20,2,FALSE)</f>
        <v>#N/A</v>
      </c>
      <c r="G67">
        <v>1</v>
      </c>
      <c r="H67">
        <f>VLOOKUP(A67,Item!$B$3:$BR$125,59,FALSE)</f>
        <v>2.2931999999999998E-2</v>
      </c>
      <c r="I67">
        <v>4</v>
      </c>
      <c r="J67" t="s">
        <v>886</v>
      </c>
      <c r="K67" t="str">
        <f>VLOOKUP(A67,Item!$B$3:$BR$125,41,FALSE)</f>
        <v>Writer Convent Premium  Mrp 65</v>
      </c>
    </row>
    <row r="68" spans="1:11" x14ac:dyDescent="0.25">
      <c r="A68" s="68" t="s">
        <v>686</v>
      </c>
      <c r="B68" s="68" t="s">
        <v>686</v>
      </c>
      <c r="C68" t="e">
        <f>VLOOKUP(VLOOKUP(A68,Item!$B$3:$AW$125,43,FALSE),DefaltMaster!$AX$1:$AZ$15,3,FALSE)</f>
        <v>#N/A</v>
      </c>
      <c r="D68" t="e">
        <f>VLOOKUP(VLOOKUP(A68,Item!$B$3:$AW$125,43,FALSE),DefaltMaster!$AX$1:$AZ$15,2,FALSE)</f>
        <v>#N/A</v>
      </c>
      <c r="E68" t="str">
        <f>VLOOKUP(A68,Item!$B$3:$AW$125,4,FALSE)</f>
        <v>*11103</v>
      </c>
      <c r="F68" t="e">
        <f>VLOOKUP(VLOOKUP(A68,Item!$B$3:$BR$125,64,FALSE),DefaltMaster!$BA$1:$BB$20,2,FALSE)</f>
        <v>#N/A</v>
      </c>
      <c r="G68">
        <v>1</v>
      </c>
      <c r="H68">
        <f>VLOOKUP(A68,Item!$B$3:$BR$125,59,FALSE)</f>
        <v>2.2931999999999998E-2</v>
      </c>
      <c r="I68">
        <v>4</v>
      </c>
      <c r="J68" t="s">
        <v>886</v>
      </c>
      <c r="K68" t="str">
        <f>VLOOKUP(A68,Item!$B$3:$BR$125,41,FALSE)</f>
        <v>Writer Convent Premium  Mrp 65</v>
      </c>
    </row>
    <row r="69" spans="1:11" x14ac:dyDescent="0.25">
      <c r="A69" s="68" t="s">
        <v>687</v>
      </c>
      <c r="B69" s="68" t="s">
        <v>687</v>
      </c>
      <c r="C69" t="e">
        <f>VLOOKUP(VLOOKUP(A69,Item!$B$3:$AW$125,43,FALSE),DefaltMaster!$AX$1:$AZ$15,3,FALSE)</f>
        <v>#N/A</v>
      </c>
      <c r="D69" t="e">
        <f>VLOOKUP(VLOOKUP(A69,Item!$B$3:$AW$125,43,FALSE),DefaltMaster!$AX$1:$AZ$15,2,FALSE)</f>
        <v>#N/A</v>
      </c>
      <c r="E69" t="str">
        <f>VLOOKUP(A69,Item!$B$3:$AW$125,4,FALSE)</f>
        <v>*11103</v>
      </c>
      <c r="F69" t="e">
        <f>VLOOKUP(VLOOKUP(A69,Item!$B$3:$BR$125,64,FALSE),DefaltMaster!$BA$1:$BB$20,2,FALSE)</f>
        <v>#N/A</v>
      </c>
      <c r="G69">
        <v>1</v>
      </c>
      <c r="H69">
        <f>VLOOKUP(A69,Item!$B$3:$BR$125,59,FALSE)</f>
        <v>2.2931999999999998E-2</v>
      </c>
      <c r="I69">
        <v>4</v>
      </c>
      <c r="J69" t="s">
        <v>886</v>
      </c>
      <c r="K69" t="str">
        <f>VLOOKUP(A69,Item!$B$3:$BR$125,41,FALSE)</f>
        <v>Writer Convent Premium  Mrp 65</v>
      </c>
    </row>
    <row r="70" spans="1:11" x14ac:dyDescent="0.25">
      <c r="A70" s="68" t="s">
        <v>688</v>
      </c>
      <c r="B70" s="68" t="s">
        <v>688</v>
      </c>
      <c r="C70" t="e">
        <f>VLOOKUP(VLOOKUP(A70,Item!$B$3:$AW$125,43,FALSE),DefaltMaster!$AX$1:$AZ$15,3,FALSE)</f>
        <v>#N/A</v>
      </c>
      <c r="D70" t="e">
        <f>VLOOKUP(VLOOKUP(A70,Item!$B$3:$AW$125,43,FALSE),DefaltMaster!$AX$1:$AZ$15,2,FALSE)</f>
        <v>#N/A</v>
      </c>
      <c r="E70" t="str">
        <f>VLOOKUP(A70,Item!$B$3:$AW$125,4,FALSE)</f>
        <v>*11107</v>
      </c>
      <c r="F70" t="e">
        <f>VLOOKUP(VLOOKUP(A70,Item!$B$3:$BR$125,64,FALSE),DefaltMaster!$BA$1:$BB$20,2,FALSE)</f>
        <v>#N/A</v>
      </c>
      <c r="G70">
        <v>1</v>
      </c>
      <c r="H70">
        <f>VLOOKUP(A70,Item!$B$3:$BR$125,59,FALSE)</f>
        <v>3.354E-2</v>
      </c>
      <c r="I70">
        <v>4</v>
      </c>
      <c r="J70" t="s">
        <v>886</v>
      </c>
      <c r="K70" t="str">
        <f>VLOOKUP(A70,Item!$B$3:$BR$125,41,FALSE)</f>
        <v>Writer A4 Premium Spiral  Mrp 104</v>
      </c>
    </row>
    <row r="71" spans="1:11" x14ac:dyDescent="0.25">
      <c r="A71" s="68" t="s">
        <v>689</v>
      </c>
      <c r="B71" s="68" t="s">
        <v>689</v>
      </c>
      <c r="C71" t="e">
        <f>VLOOKUP(VLOOKUP(A71,Item!$B$3:$AW$125,43,FALSE),DefaltMaster!$AX$1:$AZ$15,3,FALSE)</f>
        <v>#N/A</v>
      </c>
      <c r="D71" t="e">
        <f>VLOOKUP(VLOOKUP(A71,Item!$B$3:$AW$125,43,FALSE),DefaltMaster!$AX$1:$AZ$15,2,FALSE)</f>
        <v>#N/A</v>
      </c>
      <c r="E71" t="str">
        <f>VLOOKUP(A71,Item!$B$3:$AW$125,4,FALSE)</f>
        <v>*11107</v>
      </c>
      <c r="F71" t="e">
        <f>VLOOKUP(VLOOKUP(A71,Item!$B$3:$BR$125,64,FALSE),DefaltMaster!$BA$1:$BB$20,2,FALSE)</f>
        <v>#N/A</v>
      </c>
      <c r="G71">
        <v>1</v>
      </c>
      <c r="H71">
        <f>VLOOKUP(A71,Item!$B$3:$BR$125,59,FALSE)</f>
        <v>3.354E-2</v>
      </c>
      <c r="I71">
        <v>4</v>
      </c>
      <c r="J71" t="s">
        <v>886</v>
      </c>
      <c r="K71" t="str">
        <f>VLOOKUP(A71,Item!$B$3:$BR$125,41,FALSE)</f>
        <v>Writer A4 Premium Spiral  Mrp 104</v>
      </c>
    </row>
    <row r="72" spans="1:11" x14ac:dyDescent="0.25">
      <c r="A72" s="68" t="s">
        <v>690</v>
      </c>
      <c r="B72" s="68" t="s">
        <v>690</v>
      </c>
      <c r="C72" t="e">
        <f>VLOOKUP(VLOOKUP(A72,Item!$B$3:$AW$125,43,FALSE),DefaltMaster!$AX$1:$AZ$15,3,FALSE)</f>
        <v>#N/A</v>
      </c>
      <c r="D72" t="e">
        <f>VLOOKUP(VLOOKUP(A72,Item!$B$3:$AW$125,43,FALSE),DefaltMaster!$AX$1:$AZ$15,2,FALSE)</f>
        <v>#N/A</v>
      </c>
      <c r="E72" t="str">
        <f>VLOOKUP(A72,Item!$B$3:$AW$125,4,FALSE)</f>
        <v>*11107</v>
      </c>
      <c r="F72" t="e">
        <f>VLOOKUP(VLOOKUP(A72,Item!$B$3:$BR$125,64,FALSE),DefaltMaster!$BA$1:$BB$20,2,FALSE)</f>
        <v>#N/A</v>
      </c>
      <c r="G72">
        <v>1</v>
      </c>
      <c r="H72">
        <f>VLOOKUP(A72,Item!$B$3:$BR$125,59,FALSE)</f>
        <v>3.354E-2</v>
      </c>
      <c r="I72">
        <v>4</v>
      </c>
      <c r="J72" t="s">
        <v>886</v>
      </c>
      <c r="K72" t="str">
        <f>VLOOKUP(A72,Item!$B$3:$BR$125,41,FALSE)</f>
        <v>Writer A4 Premium Spiral  Mrp 124</v>
      </c>
    </row>
    <row r="73" spans="1:11" x14ac:dyDescent="0.25">
      <c r="A73" s="68" t="s">
        <v>691</v>
      </c>
      <c r="B73" s="68" t="s">
        <v>691</v>
      </c>
      <c r="C73" t="e">
        <f>VLOOKUP(VLOOKUP(A73,Item!$B$3:$AW$125,43,FALSE),DefaltMaster!$AX$1:$AZ$15,3,FALSE)</f>
        <v>#N/A</v>
      </c>
      <c r="D73" t="e">
        <f>VLOOKUP(VLOOKUP(A73,Item!$B$3:$AW$125,43,FALSE),DefaltMaster!$AX$1:$AZ$15,2,FALSE)</f>
        <v>#N/A</v>
      </c>
      <c r="E73" t="str">
        <f>VLOOKUP(A73,Item!$B$3:$AW$125,4,FALSE)</f>
        <v>*11107</v>
      </c>
      <c r="F73" t="e">
        <f>VLOOKUP(VLOOKUP(A73,Item!$B$3:$BR$125,64,FALSE),DefaltMaster!$BA$1:$BB$20,2,FALSE)</f>
        <v>#N/A</v>
      </c>
      <c r="G73">
        <v>1</v>
      </c>
      <c r="H73">
        <f>VLOOKUP(A73,Item!$B$3:$BR$125,59,FALSE)</f>
        <v>3.354E-2</v>
      </c>
      <c r="I73">
        <v>4</v>
      </c>
      <c r="J73" t="s">
        <v>886</v>
      </c>
      <c r="K73" t="str">
        <f>VLOOKUP(A73,Item!$B$3:$BR$125,41,FALSE)</f>
        <v>Writer A4 Premium Spiral  Mrp 124</v>
      </c>
    </row>
    <row r="74" spans="1:11" x14ac:dyDescent="0.25">
      <c r="A74" s="68" t="s">
        <v>692</v>
      </c>
      <c r="B74" s="68" t="s">
        <v>692</v>
      </c>
      <c r="C74" t="e">
        <f>VLOOKUP(VLOOKUP(A74,Item!$B$3:$AW$125,43,FALSE),DefaltMaster!$AX$1:$AZ$15,3,FALSE)</f>
        <v>#N/A</v>
      </c>
      <c r="D74" t="e">
        <f>VLOOKUP(VLOOKUP(A74,Item!$B$3:$AW$125,43,FALSE),DefaltMaster!$AX$1:$AZ$15,2,FALSE)</f>
        <v>#N/A</v>
      </c>
      <c r="E74" t="str">
        <f>VLOOKUP(A74,Item!$B$3:$AW$125,4,FALSE)</f>
        <v>*11107</v>
      </c>
      <c r="F74" t="e">
        <f>VLOOKUP(VLOOKUP(A74,Item!$B$3:$BR$125,64,FALSE),DefaltMaster!$BA$1:$BB$20,2,FALSE)</f>
        <v>#N/A</v>
      </c>
      <c r="G74">
        <v>1</v>
      </c>
      <c r="H74">
        <f>VLOOKUP(A74,Item!$B$3:$BR$125,59,FALSE)</f>
        <v>3.354E-2</v>
      </c>
      <c r="I74">
        <v>4</v>
      </c>
      <c r="J74" t="s">
        <v>886</v>
      </c>
      <c r="K74" t="str">
        <f>VLOOKUP(A74,Item!$B$3:$BR$125,41,FALSE)</f>
        <v>Writer A4 Premium Spiral  Mrp 160</v>
      </c>
    </row>
    <row r="75" spans="1:11" x14ac:dyDescent="0.25">
      <c r="A75" s="68" t="s">
        <v>693</v>
      </c>
      <c r="B75" s="68" t="s">
        <v>693</v>
      </c>
      <c r="C75" t="e">
        <f>VLOOKUP(VLOOKUP(A75,Item!$B$3:$AW$125,43,FALSE),DefaltMaster!$AX$1:$AZ$15,3,FALSE)</f>
        <v>#N/A</v>
      </c>
      <c r="D75" t="e">
        <f>VLOOKUP(VLOOKUP(A75,Item!$B$3:$AW$125,43,FALSE),DefaltMaster!$AX$1:$AZ$15,2,FALSE)</f>
        <v>#N/A</v>
      </c>
      <c r="E75" t="str">
        <f>VLOOKUP(A75,Item!$B$3:$AW$125,4,FALSE)</f>
        <v>*11107</v>
      </c>
      <c r="F75" t="e">
        <f>VLOOKUP(VLOOKUP(A75,Item!$B$3:$BR$125,64,FALSE),DefaltMaster!$BA$1:$BB$20,2,FALSE)</f>
        <v>#N/A</v>
      </c>
      <c r="G75">
        <v>1</v>
      </c>
      <c r="H75">
        <f>VLOOKUP(A75,Item!$B$3:$BR$125,59,FALSE)</f>
        <v>3.354E-2</v>
      </c>
      <c r="I75">
        <v>4</v>
      </c>
      <c r="J75" t="s">
        <v>886</v>
      </c>
      <c r="K75" t="str">
        <f>VLOOKUP(A75,Item!$B$3:$BR$125,41,FALSE)</f>
        <v>Writer A4 Premium Spiral  Mrp 160</v>
      </c>
    </row>
    <row r="76" spans="1:11" x14ac:dyDescent="0.25">
      <c r="A76" s="68" t="s">
        <v>694</v>
      </c>
      <c r="B76" s="68" t="s">
        <v>694</v>
      </c>
      <c r="C76" t="e">
        <f>VLOOKUP(VLOOKUP(A76,Item!$B$3:$AW$125,43,FALSE),DefaltMaster!$AX$1:$AZ$15,3,FALSE)</f>
        <v>#N/A</v>
      </c>
      <c r="D76" t="e">
        <f>VLOOKUP(VLOOKUP(A76,Item!$B$3:$AW$125,43,FALSE),DefaltMaster!$AX$1:$AZ$15,2,FALSE)</f>
        <v>#N/A</v>
      </c>
      <c r="E76" t="str">
        <f>VLOOKUP(A76,Item!$B$3:$AW$125,4,FALSE)</f>
        <v>*11107</v>
      </c>
      <c r="F76" t="e">
        <f>VLOOKUP(VLOOKUP(A76,Item!$B$3:$BR$125,64,FALSE),DefaltMaster!$BA$1:$BB$20,2,FALSE)</f>
        <v>#N/A</v>
      </c>
      <c r="G76">
        <v>1</v>
      </c>
      <c r="H76">
        <f>VLOOKUP(A76,Item!$B$3:$BR$125,59,FALSE)</f>
        <v>3.354E-2</v>
      </c>
      <c r="I76">
        <v>4</v>
      </c>
      <c r="J76" t="s">
        <v>886</v>
      </c>
      <c r="K76" t="str">
        <f>VLOOKUP(A76,Item!$B$3:$BR$125,41,FALSE)</f>
        <v>Writer A4 Premium Spiral  Mrp 200</v>
      </c>
    </row>
    <row r="77" spans="1:11" x14ac:dyDescent="0.25">
      <c r="A77" s="68" t="s">
        <v>695</v>
      </c>
      <c r="B77" s="68" t="s">
        <v>695</v>
      </c>
      <c r="C77" t="e">
        <f>VLOOKUP(VLOOKUP(A77,Item!$B$3:$AW$125,43,FALSE),DefaltMaster!$AX$1:$AZ$15,3,FALSE)</f>
        <v>#N/A</v>
      </c>
      <c r="D77" t="e">
        <f>VLOOKUP(VLOOKUP(A77,Item!$B$3:$AW$125,43,FALSE),DefaltMaster!$AX$1:$AZ$15,2,FALSE)</f>
        <v>#N/A</v>
      </c>
      <c r="E77" t="str">
        <f>VLOOKUP(A77,Item!$B$3:$AW$125,4,FALSE)</f>
        <v>*11107</v>
      </c>
      <c r="F77" t="e">
        <f>VLOOKUP(VLOOKUP(A77,Item!$B$3:$BR$125,64,FALSE),DefaltMaster!$BA$1:$BB$20,2,FALSE)</f>
        <v>#N/A</v>
      </c>
      <c r="G77">
        <v>1</v>
      </c>
      <c r="H77">
        <f>VLOOKUP(A77,Item!$B$3:$BR$125,59,FALSE)</f>
        <v>3.354E-2</v>
      </c>
      <c r="I77">
        <v>4</v>
      </c>
      <c r="J77" t="s">
        <v>886</v>
      </c>
      <c r="K77" t="str">
        <f>VLOOKUP(A77,Item!$B$3:$BR$125,41,FALSE)</f>
        <v>Writer A4 Premium Spiral  Mrp 200</v>
      </c>
    </row>
    <row r="78" spans="1:11" x14ac:dyDescent="0.25">
      <c r="A78" s="68" t="s">
        <v>696</v>
      </c>
      <c r="B78" s="68" t="s">
        <v>696</v>
      </c>
      <c r="C78" t="e">
        <f>VLOOKUP(VLOOKUP(A78,Item!$B$3:$AW$125,43,FALSE),DefaltMaster!$AX$1:$AZ$15,3,FALSE)</f>
        <v>#N/A</v>
      </c>
      <c r="D78" t="e">
        <f>VLOOKUP(VLOOKUP(A78,Item!$B$3:$AW$125,43,FALSE),DefaltMaster!$AX$1:$AZ$15,2,FALSE)</f>
        <v>#N/A</v>
      </c>
      <c r="E78" t="str">
        <f>VLOOKUP(A78,Item!$B$3:$AW$125,4,FALSE)</f>
        <v>*11105</v>
      </c>
      <c r="F78" t="e">
        <f>VLOOKUP(VLOOKUP(A78,Item!$B$3:$BR$125,64,FALSE),DefaltMaster!$BA$1:$BB$20,2,FALSE)</f>
        <v>#N/A</v>
      </c>
      <c r="G78">
        <v>1</v>
      </c>
      <c r="H78">
        <f>VLOOKUP(A78,Item!$B$3:$BR$125,59,FALSE)</f>
        <v>2.93625E-2</v>
      </c>
      <c r="I78">
        <v>4</v>
      </c>
      <c r="J78" t="s">
        <v>886</v>
      </c>
      <c r="K78" t="str">
        <f>VLOOKUP(A78,Item!$B$3:$BR$125,41,FALSE)</f>
        <v>Writer Drowing book Small</v>
      </c>
    </row>
    <row r="79" spans="1:11" x14ac:dyDescent="0.25">
      <c r="A79" s="68" t="s">
        <v>697</v>
      </c>
      <c r="B79" s="68" t="s">
        <v>697</v>
      </c>
      <c r="C79" t="e">
        <f>VLOOKUP(VLOOKUP(A79,Item!$B$3:$AW$125,43,FALSE),DefaltMaster!$AX$1:$AZ$15,3,FALSE)</f>
        <v>#N/A</v>
      </c>
      <c r="D79" t="e">
        <f>VLOOKUP(VLOOKUP(A79,Item!$B$3:$AW$125,43,FALSE),DefaltMaster!$AX$1:$AZ$15,2,FALSE)</f>
        <v>#N/A</v>
      </c>
      <c r="E79" t="str">
        <f>VLOOKUP(A79,Item!$B$3:$AW$125,4,FALSE)</f>
        <v>*11107</v>
      </c>
      <c r="F79" t="e">
        <f>VLOOKUP(VLOOKUP(A79,Item!$B$3:$BR$125,64,FALSE),DefaltMaster!$BA$1:$BB$20,2,FALSE)</f>
        <v>#N/A</v>
      </c>
      <c r="G79">
        <v>1</v>
      </c>
      <c r="H79">
        <f>VLOOKUP(A79,Item!$B$3:$BR$125,59,FALSE)</f>
        <v>3.354E-2</v>
      </c>
      <c r="I79">
        <v>4</v>
      </c>
      <c r="J79" t="s">
        <v>886</v>
      </c>
      <c r="K79" t="str">
        <f>VLOOKUP(A79,Item!$B$3:$BR$125,41,FALSE)</f>
        <v>Writer Drowing book A4  Mrp 32</v>
      </c>
    </row>
    <row r="80" spans="1:11" x14ac:dyDescent="0.25">
      <c r="A80" s="68" t="s">
        <v>698</v>
      </c>
      <c r="B80" s="68" t="s">
        <v>698</v>
      </c>
      <c r="C80" t="e">
        <f>VLOOKUP(VLOOKUP(A80,Item!$B$3:$AW$125,43,FALSE),DefaltMaster!$AX$1:$AZ$15,3,FALSE)</f>
        <v>#N/A</v>
      </c>
      <c r="D80" t="e">
        <f>VLOOKUP(VLOOKUP(A80,Item!$B$3:$AW$125,43,FALSE),DefaltMaster!$AX$1:$AZ$15,2,FALSE)</f>
        <v>#N/A</v>
      </c>
      <c r="E80" t="str">
        <f>VLOOKUP(A80,Item!$B$3:$AW$125,4,FALSE)</f>
        <v>*11107</v>
      </c>
      <c r="F80" t="e">
        <f>VLOOKUP(VLOOKUP(A80,Item!$B$3:$BR$125,64,FALSE),DefaltMaster!$BA$1:$BB$20,2,FALSE)</f>
        <v>#N/A</v>
      </c>
      <c r="G80">
        <v>1</v>
      </c>
      <c r="H80">
        <f>VLOOKUP(A80,Item!$B$3:$BR$125,59,FALSE)</f>
        <v>3.354E-2</v>
      </c>
      <c r="I80">
        <v>4</v>
      </c>
      <c r="J80" t="s">
        <v>886</v>
      </c>
      <c r="K80" t="str">
        <f>VLOOKUP(A80,Item!$B$3:$BR$125,41,FALSE)</f>
        <v>Writer Drowing book A4  Mrp 50</v>
      </c>
    </row>
    <row r="81" spans="1:11" x14ac:dyDescent="0.25">
      <c r="A81" s="68" t="s">
        <v>699</v>
      </c>
      <c r="B81" s="68" t="s">
        <v>699</v>
      </c>
      <c r="C81" t="e">
        <f>VLOOKUP(VLOOKUP(A81,Item!$B$3:$AW$125,43,FALSE),DefaltMaster!$AX$1:$AZ$15,3,FALSE)</f>
        <v>#N/A</v>
      </c>
      <c r="D81" t="e">
        <f>VLOOKUP(VLOOKUP(A81,Item!$B$3:$AW$125,43,FALSE),DefaltMaster!$AX$1:$AZ$15,2,FALSE)</f>
        <v>#N/A</v>
      </c>
      <c r="E81" t="str">
        <f>VLOOKUP(A81,Item!$B$3:$AW$125,4,FALSE)</f>
        <v>*11108</v>
      </c>
      <c r="F81" t="e">
        <f>VLOOKUP(VLOOKUP(A81,Item!$B$3:$BR$125,64,FALSE),DefaltMaster!$BA$1:$BB$20,2,FALSE)</f>
        <v>#N/A</v>
      </c>
      <c r="G81">
        <v>1</v>
      </c>
      <c r="H81">
        <f>VLOOKUP(A81,Item!$B$3:$BR$125,59,FALSE)</f>
        <v>3.3271874999999999E-2</v>
      </c>
      <c r="I81">
        <v>4</v>
      </c>
      <c r="J81" t="s">
        <v>886</v>
      </c>
      <c r="K81" t="str">
        <f>VLOOKUP(A81,Item!$B$3:$BR$125,41,FALSE)</f>
        <v xml:space="preserve">Writer Graph Book  Mrp </v>
      </c>
    </row>
    <row r="82" spans="1:11" x14ac:dyDescent="0.25">
      <c r="A82" s="68" t="s">
        <v>700</v>
      </c>
      <c r="B82" s="68" t="s">
        <v>700</v>
      </c>
      <c r="C82" t="e">
        <f>VLOOKUP(VLOOKUP(A82,Item!$B$3:$AW$125,43,FALSE),DefaltMaster!$AX$1:$AZ$15,3,FALSE)</f>
        <v>#N/A</v>
      </c>
      <c r="D82" t="e">
        <f>VLOOKUP(VLOOKUP(A82,Item!$B$3:$AW$125,43,FALSE),DefaltMaster!$AX$1:$AZ$15,2,FALSE)</f>
        <v>#N/A</v>
      </c>
      <c r="E82" t="str">
        <f>VLOOKUP(A82,Item!$B$3:$AW$125,4,FALSE)</f>
        <v>*11108</v>
      </c>
      <c r="F82" t="e">
        <f>VLOOKUP(VLOOKUP(A82,Item!$B$3:$BR$125,64,FALSE),DefaltMaster!$BA$1:$BB$20,2,FALSE)</f>
        <v>#N/A</v>
      </c>
      <c r="G82">
        <v>1</v>
      </c>
      <c r="H82">
        <f>VLOOKUP(A82,Item!$B$3:$BR$125,59,FALSE)</f>
        <v>3.3271874999999999E-2</v>
      </c>
      <c r="I82">
        <v>4</v>
      </c>
      <c r="J82" t="s">
        <v>886</v>
      </c>
      <c r="K82" t="str">
        <f>VLOOKUP(A82,Item!$B$3:$BR$125,41,FALSE)</f>
        <v>Writer Graph Book  Mrp</v>
      </c>
    </row>
    <row r="83" spans="1:11" x14ac:dyDescent="0.25">
      <c r="A83" s="68" t="s">
        <v>701</v>
      </c>
      <c r="B83" s="68" t="s">
        <v>701</v>
      </c>
      <c r="C83" t="e">
        <f>VLOOKUP(VLOOKUP(A83,Item!$B$3:$AW$125,43,FALSE),DefaltMaster!$AX$1:$AZ$15,3,FALSE)</f>
        <v>#N/A</v>
      </c>
      <c r="D83" t="e">
        <f>VLOOKUP(VLOOKUP(A83,Item!$B$3:$AW$125,43,FALSE),DefaltMaster!$AX$1:$AZ$15,2,FALSE)</f>
        <v>#N/A</v>
      </c>
      <c r="E83" t="str">
        <f>VLOOKUP(A83,Item!$B$3:$AW$125,4,FALSE)</f>
        <v>*11109</v>
      </c>
      <c r="F83" t="e">
        <f>VLOOKUP(VLOOKUP(A83,Item!$B$3:$BR$125,64,FALSE),DefaltMaster!$BA$1:$BB$20,2,FALSE)</f>
        <v>#N/A</v>
      </c>
      <c r="G83">
        <v>1</v>
      </c>
      <c r="H83">
        <f>VLOOKUP(A83,Item!$B$3:$BR$125,59,FALSE)</f>
        <v>1.3608E-2</v>
      </c>
      <c r="I83">
        <v>4</v>
      </c>
      <c r="J83" t="s">
        <v>886</v>
      </c>
      <c r="K83" t="str">
        <f>VLOOKUP(A83,Item!$B$3:$BR$125,41,FALSE)</f>
        <v>Writer Lesson Plan Mrp 50</v>
      </c>
    </row>
    <row r="84" spans="1:11" x14ac:dyDescent="0.25">
      <c r="A84" s="68" t="s">
        <v>702</v>
      </c>
      <c r="B84" s="68" t="s">
        <v>702</v>
      </c>
      <c r="C84" t="e">
        <f>VLOOKUP(VLOOKUP(A84,Item!$B$3:$AW$125,43,FALSE),DefaltMaster!$AX$1:$AZ$15,3,FALSE)</f>
        <v>#N/A</v>
      </c>
      <c r="D84" t="e">
        <f>VLOOKUP(VLOOKUP(A84,Item!$B$3:$AW$125,43,FALSE),DefaltMaster!$AX$1:$AZ$15,2,FALSE)</f>
        <v>#N/A</v>
      </c>
      <c r="E84" t="str">
        <f>VLOOKUP(A84,Item!$B$3:$AW$125,4,FALSE)</f>
        <v>*11109</v>
      </c>
      <c r="F84" t="e">
        <f>VLOOKUP(VLOOKUP(A84,Item!$B$3:$BR$125,64,FALSE),DefaltMaster!$BA$1:$BB$20,2,FALSE)</f>
        <v>#N/A</v>
      </c>
      <c r="G84">
        <v>1</v>
      </c>
      <c r="H84">
        <f>VLOOKUP(A84,Item!$B$3:$BR$125,59,FALSE)</f>
        <v>1.3608E-2</v>
      </c>
      <c r="I84">
        <v>4</v>
      </c>
      <c r="J84" t="s">
        <v>886</v>
      </c>
      <c r="K84" t="str">
        <f>VLOOKUP(A84,Item!$B$3:$BR$125,41,FALSE)</f>
        <v>Writer Lesson Plan Mrp 50</v>
      </c>
    </row>
    <row r="85" spans="1:11" x14ac:dyDescent="0.25">
      <c r="A85" s="68" t="s">
        <v>703</v>
      </c>
      <c r="B85" s="68" t="s">
        <v>703</v>
      </c>
      <c r="C85" t="e">
        <f>VLOOKUP(VLOOKUP(A85,Item!$B$3:$AW$125,43,FALSE),DefaltMaster!$AX$1:$AZ$15,3,FALSE)</f>
        <v>#N/A</v>
      </c>
      <c r="D85" t="e">
        <f>VLOOKUP(VLOOKUP(A85,Item!$B$3:$AW$125,43,FALSE),DefaltMaster!$AX$1:$AZ$15,2,FALSE)</f>
        <v>#N/A</v>
      </c>
      <c r="E85" t="str">
        <f>VLOOKUP(A85,Item!$B$3:$AW$125,4,FALSE)</f>
        <v>*11109</v>
      </c>
      <c r="F85" t="e">
        <f>VLOOKUP(VLOOKUP(A85,Item!$B$3:$BR$125,64,FALSE),DefaltMaster!$BA$1:$BB$20,2,FALSE)</f>
        <v>#N/A</v>
      </c>
      <c r="G85">
        <v>1</v>
      </c>
      <c r="H85">
        <f>VLOOKUP(A85,Item!$B$3:$BR$125,59,FALSE)</f>
        <v>1.3608E-2</v>
      </c>
      <c r="I85">
        <v>4</v>
      </c>
      <c r="J85" t="s">
        <v>886</v>
      </c>
      <c r="K85" t="str">
        <f>VLOOKUP(A85,Item!$B$3:$BR$125,41,FALSE)</f>
        <v>Writer Lesson Plan Mrp 66</v>
      </c>
    </row>
    <row r="86" spans="1:11" x14ac:dyDescent="0.25">
      <c r="A86" s="68" t="s">
        <v>704</v>
      </c>
      <c r="B86" s="68" t="s">
        <v>704</v>
      </c>
      <c r="C86" t="e">
        <f>VLOOKUP(VLOOKUP(A86,Item!$B$3:$AW$125,43,FALSE),DefaltMaster!$AX$1:$AZ$15,3,FALSE)</f>
        <v>#N/A</v>
      </c>
      <c r="D86" t="e">
        <f>VLOOKUP(VLOOKUP(A86,Item!$B$3:$AW$125,43,FALSE),DefaltMaster!$AX$1:$AZ$15,2,FALSE)</f>
        <v>#N/A</v>
      </c>
      <c r="E86" t="str">
        <f>VLOOKUP(A86,Item!$B$3:$AW$125,4,FALSE)</f>
        <v>*11109</v>
      </c>
      <c r="F86" t="e">
        <f>VLOOKUP(VLOOKUP(A86,Item!$B$3:$BR$125,64,FALSE),DefaltMaster!$BA$1:$BB$20,2,FALSE)</f>
        <v>#N/A</v>
      </c>
      <c r="G86">
        <v>1</v>
      </c>
      <c r="H86">
        <f>VLOOKUP(A86,Item!$B$3:$BR$125,59,FALSE)</f>
        <v>1.3608E-2</v>
      </c>
      <c r="I86">
        <v>4</v>
      </c>
      <c r="J86" t="s">
        <v>886</v>
      </c>
      <c r="K86" t="str">
        <f>VLOOKUP(A86,Item!$B$3:$BR$125,41,FALSE)</f>
        <v>Writer Lesson Plan Mrp 66</v>
      </c>
    </row>
    <row r="87" spans="1:11" x14ac:dyDescent="0.25">
      <c r="A87" s="68" t="s">
        <v>705</v>
      </c>
      <c r="B87" s="68" t="s">
        <v>705</v>
      </c>
      <c r="C87" t="e">
        <f>VLOOKUP(VLOOKUP(A87,Item!$B$3:$AW$125,43,FALSE),DefaltMaster!$AX$1:$AZ$15,3,FALSE)</f>
        <v>#N/A</v>
      </c>
      <c r="D87" t="e">
        <f>VLOOKUP(VLOOKUP(A87,Item!$B$3:$AW$125,43,FALSE),DefaltMaster!$AX$1:$AZ$15,2,FALSE)</f>
        <v>#N/A</v>
      </c>
      <c r="E87" t="str">
        <f>VLOOKUP(A87,Item!$B$3:$AW$125,4,FALSE)</f>
        <v>*11109</v>
      </c>
      <c r="F87" t="e">
        <f>VLOOKUP(VLOOKUP(A87,Item!$B$3:$BR$125,64,FALSE),DefaltMaster!$BA$1:$BB$20,2,FALSE)</f>
        <v>#N/A</v>
      </c>
      <c r="G87">
        <v>1</v>
      </c>
      <c r="H87">
        <f>VLOOKUP(A87,Item!$B$3:$BR$125,59,FALSE)</f>
        <v>1.3608E-2</v>
      </c>
      <c r="I87">
        <v>4</v>
      </c>
      <c r="J87" t="s">
        <v>886</v>
      </c>
      <c r="K87" t="str">
        <f>VLOOKUP(A87,Item!$B$3:$BR$125,41,FALSE)</f>
        <v>Writer Lesson Plan Mrp 84</v>
      </c>
    </row>
    <row r="88" spans="1:11" x14ac:dyDescent="0.25">
      <c r="A88" s="68" t="s">
        <v>706</v>
      </c>
      <c r="B88" s="68" t="s">
        <v>706</v>
      </c>
      <c r="C88" t="e">
        <f>VLOOKUP(VLOOKUP(A88,Item!$B$3:$AW$125,43,FALSE),DefaltMaster!$AX$1:$AZ$15,3,FALSE)</f>
        <v>#N/A</v>
      </c>
      <c r="D88" t="e">
        <f>VLOOKUP(VLOOKUP(A88,Item!$B$3:$AW$125,43,FALSE),DefaltMaster!$AX$1:$AZ$15,2,FALSE)</f>
        <v>#N/A</v>
      </c>
      <c r="E88" t="str">
        <f>VLOOKUP(A88,Item!$B$3:$AW$125,4,FALSE)</f>
        <v>*11109</v>
      </c>
      <c r="F88" t="e">
        <f>VLOOKUP(VLOOKUP(A88,Item!$B$3:$BR$125,64,FALSE),DefaltMaster!$BA$1:$BB$20,2,FALSE)</f>
        <v>#N/A</v>
      </c>
      <c r="G88">
        <v>1</v>
      </c>
      <c r="H88">
        <f>VLOOKUP(A88,Item!$B$3:$BR$125,59,FALSE)</f>
        <v>1.3608E-2</v>
      </c>
      <c r="I88">
        <v>4</v>
      </c>
      <c r="J88" t="s">
        <v>886</v>
      </c>
      <c r="K88" t="str">
        <f>VLOOKUP(A88,Item!$B$3:$BR$125,41,FALSE)</f>
        <v>Writer Lesson Plan Mrp 84</v>
      </c>
    </row>
    <row r="89" spans="1:11" x14ac:dyDescent="0.25">
      <c r="A89" s="68" t="s">
        <v>707</v>
      </c>
      <c r="B89" s="68" t="s">
        <v>707</v>
      </c>
      <c r="C89" t="e">
        <f>VLOOKUP(VLOOKUP(A89,Item!$B$3:$AW$125,43,FALSE),DefaltMaster!$AX$1:$AZ$15,3,FALSE)</f>
        <v>#N/A</v>
      </c>
      <c r="D89" t="e">
        <f>VLOOKUP(VLOOKUP(A89,Item!$B$3:$AW$125,43,FALSE),DefaltMaster!$AX$1:$AZ$15,2,FALSE)</f>
        <v>#N/A</v>
      </c>
      <c r="E89" t="str">
        <f>VLOOKUP(A89,Item!$B$3:$AW$125,4,FALSE)</f>
        <v>*11111</v>
      </c>
      <c r="F89" t="e">
        <f>VLOOKUP(VLOOKUP(A89,Item!$B$3:$BR$125,64,FALSE),DefaltMaster!$BA$1:$BB$20,2,FALSE)</f>
        <v>#N/A</v>
      </c>
      <c r="G89">
        <v>1</v>
      </c>
      <c r="H89">
        <f>VLOOKUP(A89,Item!$B$3:$BR$125,59,FALSE)</f>
        <v>3.1053749999999998E-2</v>
      </c>
      <c r="I89">
        <v>4</v>
      </c>
      <c r="J89" t="s">
        <v>886</v>
      </c>
      <c r="K89" t="str">
        <f>VLOOKUP(A89,Item!$B$3:$BR$125,41,FALSE)</f>
        <v>Writer Computer  Mrp 50</v>
      </c>
    </row>
    <row r="90" spans="1:11" x14ac:dyDescent="0.25">
      <c r="A90" s="68" t="s">
        <v>708</v>
      </c>
      <c r="B90" s="68" t="s">
        <v>708</v>
      </c>
      <c r="C90" t="e">
        <f>VLOOKUP(VLOOKUP(A90,Item!$B$3:$AW$125,43,FALSE),DefaltMaster!$AX$1:$AZ$15,3,FALSE)</f>
        <v>#N/A</v>
      </c>
      <c r="D90" t="e">
        <f>VLOOKUP(VLOOKUP(A90,Item!$B$3:$AW$125,43,FALSE),DefaltMaster!$AX$1:$AZ$15,2,FALSE)</f>
        <v>#N/A</v>
      </c>
      <c r="E90" t="str">
        <f>VLOOKUP(A90,Item!$B$3:$AW$125,4,FALSE)</f>
        <v>*11111</v>
      </c>
      <c r="F90" t="e">
        <f>VLOOKUP(VLOOKUP(A90,Item!$B$3:$BR$125,64,FALSE),DefaltMaster!$BA$1:$BB$20,2,FALSE)</f>
        <v>#N/A</v>
      </c>
      <c r="G90">
        <v>1</v>
      </c>
      <c r="H90">
        <f>VLOOKUP(A90,Item!$B$3:$BR$125,59,FALSE)</f>
        <v>3.1053749999999998E-2</v>
      </c>
      <c r="I90">
        <v>4</v>
      </c>
      <c r="J90" t="s">
        <v>886</v>
      </c>
      <c r="K90" t="str">
        <f>VLOOKUP(A90,Item!$B$3:$BR$125,41,FALSE)</f>
        <v>Writer Computer  Mrp 66</v>
      </c>
    </row>
    <row r="91" spans="1:11" x14ac:dyDescent="0.25">
      <c r="A91" s="68" t="s">
        <v>709</v>
      </c>
      <c r="B91" s="68" t="s">
        <v>709</v>
      </c>
      <c r="C91" t="e">
        <f>VLOOKUP(VLOOKUP(A91,Item!$B$3:$AW$125,43,FALSE),DefaltMaster!$AX$1:$AZ$15,3,FALSE)</f>
        <v>#N/A</v>
      </c>
      <c r="D91" t="e">
        <f>VLOOKUP(VLOOKUP(A91,Item!$B$3:$AW$125,43,FALSE),DefaltMaster!$AX$1:$AZ$15,2,FALSE)</f>
        <v>#N/A</v>
      </c>
      <c r="E91" t="str">
        <f>VLOOKUP(A91,Item!$B$3:$AW$125,4,FALSE)</f>
        <v>*11111</v>
      </c>
      <c r="F91" t="e">
        <f>VLOOKUP(VLOOKUP(A91,Item!$B$3:$BR$125,64,FALSE),DefaltMaster!$BA$1:$BB$20,2,FALSE)</f>
        <v>#N/A</v>
      </c>
      <c r="G91">
        <v>1</v>
      </c>
      <c r="H91">
        <f>VLOOKUP(A91,Item!$B$3:$BR$125,59,FALSE)</f>
        <v>3.1053749999999998E-2</v>
      </c>
      <c r="I91">
        <v>4</v>
      </c>
      <c r="J91" t="s">
        <v>886</v>
      </c>
      <c r="K91" t="str">
        <f>VLOOKUP(A91,Item!$B$3:$BR$125,41,FALSE)</f>
        <v>Writer Computer  Mrp 84</v>
      </c>
    </row>
    <row r="92" spans="1:11" x14ac:dyDescent="0.25">
      <c r="A92" s="68" t="s">
        <v>710</v>
      </c>
      <c r="B92" s="68" t="s">
        <v>710</v>
      </c>
      <c r="C92" t="e">
        <f>VLOOKUP(VLOOKUP(A92,Item!$B$3:$AW$125,43,FALSE),DefaltMaster!$AX$1:$AZ$15,3,FALSE)</f>
        <v>#N/A</v>
      </c>
      <c r="D92" t="e">
        <f>VLOOKUP(VLOOKUP(A92,Item!$B$3:$AW$125,43,FALSE),DefaltMaster!$AX$1:$AZ$15,2,FALSE)</f>
        <v>#N/A</v>
      </c>
      <c r="E92" t="str">
        <f>VLOOKUP(A92,Item!$B$3:$AW$125,4,FALSE)</f>
        <v>*11111</v>
      </c>
      <c r="F92" t="e">
        <f>VLOOKUP(VLOOKUP(A92,Item!$B$3:$BR$125,64,FALSE),DefaltMaster!$BA$1:$BB$20,2,FALSE)</f>
        <v>#N/A</v>
      </c>
      <c r="G92">
        <v>1</v>
      </c>
      <c r="H92">
        <f>VLOOKUP(A92,Item!$B$3:$BR$125,59,FALSE)</f>
        <v>4.6580625000000001E-2</v>
      </c>
      <c r="I92">
        <v>4</v>
      </c>
      <c r="J92" t="s">
        <v>886</v>
      </c>
      <c r="K92" t="str">
        <f>VLOOKUP(A92,Item!$B$3:$BR$125,41,FALSE)</f>
        <v>Writer Physics  Mrp  44</v>
      </c>
    </row>
    <row r="93" spans="1:11" x14ac:dyDescent="0.25">
      <c r="A93" s="68" t="s">
        <v>711</v>
      </c>
      <c r="B93" s="68" t="s">
        <v>711</v>
      </c>
      <c r="C93" t="e">
        <f>VLOOKUP(VLOOKUP(A93,Item!$B$3:$AW$125,43,FALSE),DefaltMaster!$AX$1:$AZ$15,3,FALSE)</f>
        <v>#N/A</v>
      </c>
      <c r="D93" t="e">
        <f>VLOOKUP(VLOOKUP(A93,Item!$B$3:$AW$125,43,FALSE),DefaltMaster!$AX$1:$AZ$15,2,FALSE)</f>
        <v>#N/A</v>
      </c>
      <c r="E93" t="str">
        <f>VLOOKUP(A93,Item!$B$3:$AW$125,4,FALSE)</f>
        <v>*11111</v>
      </c>
      <c r="F93" t="e">
        <f>VLOOKUP(VLOOKUP(A93,Item!$B$3:$BR$125,64,FALSE),DefaltMaster!$BA$1:$BB$20,2,FALSE)</f>
        <v>#N/A</v>
      </c>
      <c r="G93">
        <v>1</v>
      </c>
      <c r="H93">
        <f>VLOOKUP(A93,Item!$B$3:$BR$125,59,FALSE)</f>
        <v>4.6580625000000001E-2</v>
      </c>
      <c r="I93">
        <v>4</v>
      </c>
      <c r="J93" t="s">
        <v>886</v>
      </c>
      <c r="K93" t="str">
        <f>VLOOKUP(A93,Item!$B$3:$BR$125,41,FALSE)</f>
        <v>Writer Physics  Mrp 58</v>
      </c>
    </row>
    <row r="94" spans="1:11" x14ac:dyDescent="0.25">
      <c r="A94" s="68" t="s">
        <v>712</v>
      </c>
      <c r="B94" s="68" t="s">
        <v>712</v>
      </c>
      <c r="C94" t="e">
        <f>VLOOKUP(VLOOKUP(A94,Item!$B$3:$AW$125,43,FALSE),DefaltMaster!$AX$1:$AZ$15,3,FALSE)</f>
        <v>#N/A</v>
      </c>
      <c r="D94" t="e">
        <f>VLOOKUP(VLOOKUP(A94,Item!$B$3:$AW$125,43,FALSE),DefaltMaster!$AX$1:$AZ$15,2,FALSE)</f>
        <v>#N/A</v>
      </c>
      <c r="E94" t="str">
        <f>VLOOKUP(A94,Item!$B$3:$AW$125,4,FALSE)</f>
        <v>*11111</v>
      </c>
      <c r="F94" t="e">
        <f>VLOOKUP(VLOOKUP(A94,Item!$B$3:$BR$125,64,FALSE),DefaltMaster!$BA$1:$BB$20,2,FALSE)</f>
        <v>#N/A</v>
      </c>
      <c r="G94">
        <v>1</v>
      </c>
      <c r="H94">
        <f>VLOOKUP(A94,Item!$B$3:$BR$125,59,FALSE)</f>
        <v>4.6580625000000001E-2</v>
      </c>
      <c r="I94">
        <v>4</v>
      </c>
      <c r="J94" t="s">
        <v>886</v>
      </c>
      <c r="K94" t="str">
        <f>VLOOKUP(A94,Item!$B$3:$BR$125,41,FALSE)</f>
        <v xml:space="preserve">Writer Physics  Mrp 76 </v>
      </c>
    </row>
    <row r="95" spans="1:11" x14ac:dyDescent="0.25">
      <c r="A95" s="68" t="s">
        <v>713</v>
      </c>
      <c r="B95" s="68" t="s">
        <v>713</v>
      </c>
      <c r="C95" t="e">
        <f>VLOOKUP(VLOOKUP(A95,Item!$B$3:$AW$125,43,FALSE),DefaltMaster!$AX$1:$AZ$15,3,FALSE)</f>
        <v>#N/A</v>
      </c>
      <c r="D95" t="e">
        <f>VLOOKUP(VLOOKUP(A95,Item!$B$3:$AW$125,43,FALSE),DefaltMaster!$AX$1:$AZ$15,2,FALSE)</f>
        <v>#N/A</v>
      </c>
      <c r="E95" t="str">
        <f>VLOOKUP(A95,Item!$B$3:$AW$125,4,FALSE)</f>
        <v>*11111</v>
      </c>
      <c r="F95" t="e">
        <f>VLOOKUP(VLOOKUP(A95,Item!$B$3:$BR$125,64,FALSE),DefaltMaster!$BA$1:$BB$20,2,FALSE)</f>
        <v>#N/A</v>
      </c>
      <c r="G95">
        <v>1</v>
      </c>
      <c r="H95">
        <f>VLOOKUP(A95,Item!$B$3:$BR$125,59,FALSE)</f>
        <v>4.6580625000000001E-2</v>
      </c>
      <c r="I95">
        <v>4</v>
      </c>
      <c r="J95" t="s">
        <v>886</v>
      </c>
      <c r="K95" t="str">
        <f>VLOOKUP(A95,Item!$B$3:$BR$125,41,FALSE)</f>
        <v>Writer Chemistry  Mrp  44</v>
      </c>
    </row>
    <row r="96" spans="1:11" x14ac:dyDescent="0.25">
      <c r="A96" s="68" t="s">
        <v>714</v>
      </c>
      <c r="B96" s="68" t="s">
        <v>714</v>
      </c>
      <c r="C96" t="e">
        <f>VLOOKUP(VLOOKUP(A96,Item!$B$3:$AW$125,43,FALSE),DefaltMaster!$AX$1:$AZ$15,3,FALSE)</f>
        <v>#N/A</v>
      </c>
      <c r="D96" t="e">
        <f>VLOOKUP(VLOOKUP(A96,Item!$B$3:$AW$125,43,FALSE),DefaltMaster!$AX$1:$AZ$15,2,FALSE)</f>
        <v>#N/A</v>
      </c>
      <c r="E96" t="str">
        <f>VLOOKUP(A96,Item!$B$3:$AW$125,4,FALSE)</f>
        <v>*11111</v>
      </c>
      <c r="F96" t="e">
        <f>VLOOKUP(VLOOKUP(A96,Item!$B$3:$BR$125,64,FALSE),DefaltMaster!$BA$1:$BB$20,2,FALSE)</f>
        <v>#N/A</v>
      </c>
      <c r="G96">
        <v>1</v>
      </c>
      <c r="H96">
        <f>VLOOKUP(A96,Item!$B$3:$BR$125,59,FALSE)</f>
        <v>4.6580625000000001E-2</v>
      </c>
      <c r="I96">
        <v>4</v>
      </c>
      <c r="J96" t="s">
        <v>886</v>
      </c>
      <c r="K96" t="str">
        <f>VLOOKUP(A96,Item!$B$3:$BR$125,41,FALSE)</f>
        <v>Writer Chemistry  Mrp 58</v>
      </c>
    </row>
    <row r="97" spans="1:11" x14ac:dyDescent="0.25">
      <c r="A97" s="68" t="s">
        <v>715</v>
      </c>
      <c r="B97" s="68" t="s">
        <v>715</v>
      </c>
      <c r="C97" t="e">
        <f>VLOOKUP(VLOOKUP(A97,Item!$B$3:$AW$125,43,FALSE),DefaltMaster!$AX$1:$AZ$15,3,FALSE)</f>
        <v>#N/A</v>
      </c>
      <c r="D97" t="e">
        <f>VLOOKUP(VLOOKUP(A97,Item!$B$3:$AW$125,43,FALSE),DefaltMaster!$AX$1:$AZ$15,2,FALSE)</f>
        <v>#N/A</v>
      </c>
      <c r="E97" t="str">
        <f>VLOOKUP(A97,Item!$B$3:$AW$125,4,FALSE)</f>
        <v>*11111</v>
      </c>
      <c r="F97" t="e">
        <f>VLOOKUP(VLOOKUP(A97,Item!$B$3:$BR$125,64,FALSE),DefaltMaster!$BA$1:$BB$20,2,FALSE)</f>
        <v>#N/A</v>
      </c>
      <c r="G97">
        <v>1</v>
      </c>
      <c r="H97">
        <f>VLOOKUP(A97,Item!$B$3:$BR$125,59,FALSE)</f>
        <v>4.6580625000000001E-2</v>
      </c>
      <c r="I97">
        <v>4</v>
      </c>
      <c r="J97" t="s">
        <v>886</v>
      </c>
      <c r="K97" t="str">
        <f>VLOOKUP(A97,Item!$B$3:$BR$125,41,FALSE)</f>
        <v xml:space="preserve">Writer Chemistry  Mrp 76 </v>
      </c>
    </row>
    <row r="98" spans="1:11" x14ac:dyDescent="0.25">
      <c r="A98" s="68" t="s">
        <v>716</v>
      </c>
      <c r="B98" s="68" t="s">
        <v>716</v>
      </c>
      <c r="C98" t="e">
        <f>VLOOKUP(VLOOKUP(A98,Item!$B$3:$AW$125,43,FALSE),DefaltMaster!$AX$1:$AZ$15,3,FALSE)</f>
        <v>#N/A</v>
      </c>
      <c r="D98" t="e">
        <f>VLOOKUP(VLOOKUP(A98,Item!$B$3:$AW$125,43,FALSE),DefaltMaster!$AX$1:$AZ$15,2,FALSE)</f>
        <v>#N/A</v>
      </c>
      <c r="E98" t="str">
        <f>VLOOKUP(A98,Item!$B$3:$AW$125,4,FALSE)</f>
        <v>*11111</v>
      </c>
      <c r="F98" t="e">
        <f>VLOOKUP(VLOOKUP(A98,Item!$B$3:$BR$125,64,FALSE),DefaltMaster!$BA$1:$BB$20,2,FALSE)</f>
        <v>#N/A</v>
      </c>
      <c r="G98">
        <v>1</v>
      </c>
      <c r="H98">
        <f>VLOOKUP(A98,Item!$B$3:$BR$125,59,FALSE)</f>
        <v>4.6580625000000001E-2</v>
      </c>
      <c r="I98">
        <v>4</v>
      </c>
      <c r="J98" t="s">
        <v>886</v>
      </c>
      <c r="K98" t="str">
        <f>VLOOKUP(A98,Item!$B$3:$BR$125,41,FALSE)</f>
        <v>Writer Biology  Mrp  44</v>
      </c>
    </row>
    <row r="99" spans="1:11" x14ac:dyDescent="0.25">
      <c r="A99" s="68" t="s">
        <v>717</v>
      </c>
      <c r="B99" s="68" t="s">
        <v>717</v>
      </c>
      <c r="C99" t="e">
        <f>VLOOKUP(VLOOKUP(A99,Item!$B$3:$AW$125,43,FALSE),DefaltMaster!$AX$1:$AZ$15,3,FALSE)</f>
        <v>#N/A</v>
      </c>
      <c r="D99" t="e">
        <f>VLOOKUP(VLOOKUP(A99,Item!$B$3:$AW$125,43,FALSE),DefaltMaster!$AX$1:$AZ$15,2,FALSE)</f>
        <v>#N/A</v>
      </c>
      <c r="E99" t="str">
        <f>VLOOKUP(A99,Item!$B$3:$AW$125,4,FALSE)</f>
        <v>*11111</v>
      </c>
      <c r="F99" t="e">
        <f>VLOOKUP(VLOOKUP(A99,Item!$B$3:$BR$125,64,FALSE),DefaltMaster!$BA$1:$BB$20,2,FALSE)</f>
        <v>#N/A</v>
      </c>
      <c r="G99">
        <v>1</v>
      </c>
      <c r="H99">
        <f>VLOOKUP(A99,Item!$B$3:$BR$125,59,FALSE)</f>
        <v>4.6580625000000001E-2</v>
      </c>
      <c r="I99">
        <v>4</v>
      </c>
      <c r="J99" t="s">
        <v>886</v>
      </c>
      <c r="K99" t="str">
        <f>VLOOKUP(A99,Item!$B$3:$BR$125,41,FALSE)</f>
        <v>Writer Biology  Mrp 58,</v>
      </c>
    </row>
    <row r="100" spans="1:11" x14ac:dyDescent="0.25">
      <c r="A100" s="68" t="s">
        <v>718</v>
      </c>
      <c r="B100" s="68" t="s">
        <v>718</v>
      </c>
      <c r="C100" t="e">
        <f>VLOOKUP(VLOOKUP(A100,Item!$B$3:$AW$125,43,FALSE),DefaltMaster!$AX$1:$AZ$15,3,FALSE)</f>
        <v>#N/A</v>
      </c>
      <c r="D100" t="e">
        <f>VLOOKUP(VLOOKUP(A100,Item!$B$3:$AW$125,43,FALSE),DefaltMaster!$AX$1:$AZ$15,2,FALSE)</f>
        <v>#N/A</v>
      </c>
      <c r="E100" t="str">
        <f>VLOOKUP(A100,Item!$B$3:$AW$125,4,FALSE)</f>
        <v>*11111</v>
      </c>
      <c r="F100" t="e">
        <f>VLOOKUP(VLOOKUP(A100,Item!$B$3:$BR$125,64,FALSE),DefaltMaster!$BA$1:$BB$20,2,FALSE)</f>
        <v>#N/A</v>
      </c>
      <c r="G100">
        <v>1</v>
      </c>
      <c r="H100">
        <f>VLOOKUP(A100,Item!$B$3:$BR$125,59,FALSE)</f>
        <v>4.6580625000000001E-2</v>
      </c>
      <c r="I100">
        <v>4</v>
      </c>
      <c r="J100" t="s">
        <v>886</v>
      </c>
      <c r="K100" t="str">
        <f>VLOOKUP(A100,Item!$B$3:$BR$125,41,FALSE)</f>
        <v xml:space="preserve">Writer Biology  Mrp  76 </v>
      </c>
    </row>
    <row r="101" spans="1:11" x14ac:dyDescent="0.25">
      <c r="A101" s="68" t="s">
        <v>719</v>
      </c>
      <c r="B101" s="68" t="s">
        <v>719</v>
      </c>
      <c r="C101" t="e">
        <f>VLOOKUP(VLOOKUP(A101,Item!$B$3:$AW$125,43,FALSE),DefaltMaster!$AX$1:$AZ$15,3,FALSE)</f>
        <v>#N/A</v>
      </c>
      <c r="D101" t="e">
        <f>VLOOKUP(VLOOKUP(A101,Item!$B$3:$AW$125,43,FALSE),DefaltMaster!$AX$1:$AZ$15,2,FALSE)</f>
        <v>#N/A</v>
      </c>
      <c r="E101" t="str">
        <f>VLOOKUP(A101,Item!$B$3:$AW$125,4,FALSE)</f>
        <v>*11111</v>
      </c>
      <c r="F101" t="e">
        <f>VLOOKUP(VLOOKUP(A101,Item!$B$3:$BR$125,64,FALSE),DefaltMaster!$BA$1:$BB$20,2,FALSE)</f>
        <v>#N/A</v>
      </c>
      <c r="G101">
        <v>1</v>
      </c>
      <c r="H101">
        <f>VLOOKUP(A101,Item!$B$3:$BR$125,59,FALSE)</f>
        <v>4.6580625000000001E-2</v>
      </c>
      <c r="I101">
        <v>4</v>
      </c>
      <c r="J101" t="s">
        <v>886</v>
      </c>
      <c r="K101" t="str">
        <f>VLOOKUP(A101,Item!$B$3:$BR$125,41,FALSE)</f>
        <v>Writer Genral  Mrp  44</v>
      </c>
    </row>
    <row r="102" spans="1:11" x14ac:dyDescent="0.25">
      <c r="A102" s="68" t="s">
        <v>720</v>
      </c>
      <c r="B102" s="68" t="s">
        <v>720</v>
      </c>
      <c r="C102" t="e">
        <f>VLOOKUP(VLOOKUP(A102,Item!$B$3:$AW$125,43,FALSE),DefaltMaster!$AX$1:$AZ$15,3,FALSE)</f>
        <v>#N/A</v>
      </c>
      <c r="D102" t="e">
        <f>VLOOKUP(VLOOKUP(A102,Item!$B$3:$AW$125,43,FALSE),DefaltMaster!$AX$1:$AZ$15,2,FALSE)</f>
        <v>#N/A</v>
      </c>
      <c r="E102" t="str">
        <f>VLOOKUP(A102,Item!$B$3:$AW$125,4,FALSE)</f>
        <v>*11111</v>
      </c>
      <c r="F102" t="e">
        <f>VLOOKUP(VLOOKUP(A102,Item!$B$3:$BR$125,64,FALSE),DefaltMaster!$BA$1:$BB$20,2,FALSE)</f>
        <v>#N/A</v>
      </c>
      <c r="G102">
        <v>1</v>
      </c>
      <c r="H102">
        <f>VLOOKUP(A102,Item!$B$3:$BR$125,59,FALSE)</f>
        <v>4.6580625000000001E-2</v>
      </c>
      <c r="I102">
        <v>4</v>
      </c>
      <c r="J102" t="s">
        <v>886</v>
      </c>
      <c r="K102" t="str">
        <f>VLOOKUP(A102,Item!$B$3:$BR$125,41,FALSE)</f>
        <v>Writer Genral  Mrp 58</v>
      </c>
    </row>
    <row r="103" spans="1:11" x14ac:dyDescent="0.25">
      <c r="A103" s="68" t="s">
        <v>721</v>
      </c>
      <c r="B103" s="68" t="s">
        <v>721</v>
      </c>
      <c r="C103" t="e">
        <f>VLOOKUP(VLOOKUP(A103,Item!$B$3:$AW$125,43,FALSE),DefaltMaster!$AX$1:$AZ$15,3,FALSE)</f>
        <v>#N/A</v>
      </c>
      <c r="D103" t="e">
        <f>VLOOKUP(VLOOKUP(A103,Item!$B$3:$AW$125,43,FALSE),DefaltMaster!$AX$1:$AZ$15,2,FALSE)</f>
        <v>#N/A</v>
      </c>
      <c r="E103" t="str">
        <f>VLOOKUP(A103,Item!$B$3:$AW$125,4,FALSE)</f>
        <v>*11111</v>
      </c>
      <c r="F103" t="e">
        <f>VLOOKUP(VLOOKUP(A103,Item!$B$3:$BR$125,64,FALSE),DefaltMaster!$BA$1:$BB$20,2,FALSE)</f>
        <v>#N/A</v>
      </c>
      <c r="G103">
        <v>1</v>
      </c>
      <c r="H103">
        <f>VLOOKUP(A103,Item!$B$3:$BR$125,59,FALSE)</f>
        <v>4.6580625000000001E-2</v>
      </c>
      <c r="I103">
        <v>4</v>
      </c>
      <c r="J103" t="s">
        <v>886</v>
      </c>
      <c r="K103" t="str">
        <f>VLOOKUP(A103,Item!$B$3:$BR$125,41,FALSE)</f>
        <v xml:space="preserve">Writer Genral  Mrp  76 </v>
      </c>
    </row>
    <row r="104" spans="1:11" x14ac:dyDescent="0.25">
      <c r="A104" s="68" t="s">
        <v>722</v>
      </c>
      <c r="B104" s="68" t="s">
        <v>722</v>
      </c>
      <c r="C104" t="e">
        <f>VLOOKUP(VLOOKUP(A104,Item!$B$3:$AW$125,43,FALSE),DefaltMaster!$AX$1:$AZ$15,3,FALSE)</f>
        <v>#N/A</v>
      </c>
      <c r="D104" t="e">
        <f>VLOOKUP(VLOOKUP(A104,Item!$B$3:$AW$125,43,FALSE),DefaltMaster!$AX$1:$AZ$15,2,FALSE)</f>
        <v>#N/A</v>
      </c>
      <c r="E104" t="str">
        <f>VLOOKUP(A104,Item!$B$3:$AW$125,4,FALSE)</f>
        <v>*11106</v>
      </c>
      <c r="F104" t="e">
        <f>VLOOKUP(VLOOKUP(A104,Item!$B$3:$BR$125,64,FALSE),DefaltMaster!$BA$1:$BB$20,2,FALSE)</f>
        <v>#N/A</v>
      </c>
      <c r="G104">
        <v>1</v>
      </c>
      <c r="H104">
        <f>VLOOKUP(A104,Item!$B$3:$BR$125,59,FALSE)</f>
        <v>3.2228458333333328E-2</v>
      </c>
      <c r="I104">
        <v>4</v>
      </c>
      <c r="J104" t="s">
        <v>886</v>
      </c>
      <c r="K104" t="str">
        <f>VLOOKUP(A104,Item!$B$3:$BR$125,41,FALSE)</f>
        <v>Writer A4 Classic  Mrp 32</v>
      </c>
    </row>
    <row r="105" spans="1:11" x14ac:dyDescent="0.25">
      <c r="A105" s="68" t="s">
        <v>723</v>
      </c>
      <c r="B105" s="68" t="s">
        <v>723</v>
      </c>
      <c r="C105" t="e">
        <f>VLOOKUP(VLOOKUP(A105,Item!$B$3:$AW$125,43,FALSE),DefaltMaster!$AX$1:$AZ$15,3,FALSE)</f>
        <v>#N/A</v>
      </c>
      <c r="D105" t="e">
        <f>VLOOKUP(VLOOKUP(A105,Item!$B$3:$AW$125,43,FALSE),DefaltMaster!$AX$1:$AZ$15,2,FALSE)</f>
        <v>#N/A</v>
      </c>
      <c r="E105" t="str">
        <f>VLOOKUP(A105,Item!$B$3:$AW$125,4,FALSE)</f>
        <v>*11106</v>
      </c>
      <c r="F105" t="e">
        <f>VLOOKUP(VLOOKUP(A105,Item!$B$3:$BR$125,64,FALSE),DefaltMaster!$BA$1:$BB$20,2,FALSE)</f>
        <v>#N/A</v>
      </c>
      <c r="G105">
        <v>1</v>
      </c>
      <c r="H105">
        <f>VLOOKUP(A105,Item!$B$3:$BR$125,59,FALSE)</f>
        <v>3.2228458333333328E-2</v>
      </c>
      <c r="I105">
        <v>4</v>
      </c>
      <c r="J105" t="s">
        <v>886</v>
      </c>
      <c r="K105" t="str">
        <f>VLOOKUP(A105,Item!$B$3:$BR$125,41,FALSE)</f>
        <v>Writer A4 Classic  Mrp 50</v>
      </c>
    </row>
    <row r="106" spans="1:11" x14ac:dyDescent="0.25">
      <c r="A106" s="68" t="s">
        <v>724</v>
      </c>
      <c r="B106" s="68" t="s">
        <v>724</v>
      </c>
      <c r="C106" t="e">
        <f>VLOOKUP(VLOOKUP(A106,Item!$B$3:$AW$125,43,FALSE),DefaltMaster!$AX$1:$AZ$15,3,FALSE)</f>
        <v>#N/A</v>
      </c>
      <c r="D106" t="e">
        <f>VLOOKUP(VLOOKUP(A106,Item!$B$3:$AW$125,43,FALSE),DefaltMaster!$AX$1:$AZ$15,2,FALSE)</f>
        <v>#N/A</v>
      </c>
      <c r="E106" t="str">
        <f>VLOOKUP(A106,Item!$B$3:$AW$125,4,FALSE)</f>
        <v>*11106</v>
      </c>
      <c r="F106" t="e">
        <f>VLOOKUP(VLOOKUP(A106,Item!$B$3:$BR$125,64,FALSE),DefaltMaster!$BA$1:$BB$20,2,FALSE)</f>
        <v>#N/A</v>
      </c>
      <c r="G106">
        <v>1</v>
      </c>
      <c r="H106">
        <f>VLOOKUP(A106,Item!$B$3:$BR$125,59,FALSE)</f>
        <v>3.2228458333333328E-2</v>
      </c>
      <c r="I106">
        <v>4</v>
      </c>
      <c r="J106" t="s">
        <v>886</v>
      </c>
      <c r="K106" t="str">
        <f>VLOOKUP(A106,Item!$B$3:$BR$125,41,FALSE)</f>
        <v>Writer A4 Classic  Mrp 50</v>
      </c>
    </row>
    <row r="107" spans="1:11" x14ac:dyDescent="0.25">
      <c r="A107" s="68" t="s">
        <v>725</v>
      </c>
      <c r="B107" s="68" t="s">
        <v>725</v>
      </c>
      <c r="C107" t="e">
        <f>VLOOKUP(VLOOKUP(A107,Item!$B$3:$AW$125,43,FALSE),DefaltMaster!$AX$1:$AZ$15,3,FALSE)</f>
        <v>#N/A</v>
      </c>
      <c r="D107" t="e">
        <f>VLOOKUP(VLOOKUP(A107,Item!$B$3:$AW$125,43,FALSE),DefaltMaster!$AX$1:$AZ$15,2,FALSE)</f>
        <v>#N/A</v>
      </c>
      <c r="E107" t="str">
        <f>VLOOKUP(A107,Item!$B$3:$AW$125,4,FALSE)</f>
        <v>*11106</v>
      </c>
      <c r="F107" t="e">
        <f>VLOOKUP(VLOOKUP(A107,Item!$B$3:$BR$125,64,FALSE),DefaltMaster!$BA$1:$BB$20,2,FALSE)</f>
        <v>#N/A</v>
      </c>
      <c r="G107">
        <v>1</v>
      </c>
      <c r="H107">
        <f>VLOOKUP(A107,Item!$B$3:$BR$125,59,FALSE)</f>
        <v>3.2228458333333328E-2</v>
      </c>
      <c r="I107">
        <v>4</v>
      </c>
      <c r="J107" t="s">
        <v>886</v>
      </c>
      <c r="K107" t="str">
        <f>VLOOKUP(A107,Item!$B$3:$BR$125,41,FALSE)</f>
        <v>Writer A4 Classic  Mrp 50</v>
      </c>
    </row>
    <row r="108" spans="1:11" x14ac:dyDescent="0.25">
      <c r="A108" s="68" t="s">
        <v>726</v>
      </c>
      <c r="B108" s="68" t="s">
        <v>726</v>
      </c>
      <c r="C108" t="e">
        <f>VLOOKUP(VLOOKUP(A108,Item!$B$3:$AW$125,43,FALSE),DefaltMaster!$AX$1:$AZ$15,3,FALSE)</f>
        <v>#N/A</v>
      </c>
      <c r="D108" t="e">
        <f>VLOOKUP(VLOOKUP(A108,Item!$B$3:$AW$125,43,FALSE),DefaltMaster!$AX$1:$AZ$15,2,FALSE)</f>
        <v>#N/A</v>
      </c>
      <c r="E108" t="str">
        <f>VLOOKUP(A108,Item!$B$3:$AW$125,4,FALSE)</f>
        <v>*11106</v>
      </c>
      <c r="F108" t="e">
        <f>VLOOKUP(VLOOKUP(A108,Item!$B$3:$BR$125,64,FALSE),DefaltMaster!$BA$1:$BB$20,2,FALSE)</f>
        <v>#N/A</v>
      </c>
      <c r="G108">
        <v>1</v>
      </c>
      <c r="H108">
        <f>VLOOKUP(A108,Item!$B$3:$BR$125,59,FALSE)</f>
        <v>3.1860833333333331E-2</v>
      </c>
      <c r="I108">
        <v>4</v>
      </c>
      <c r="J108" t="s">
        <v>886</v>
      </c>
      <c r="K108" t="str">
        <f>VLOOKUP(A108,Item!$B$3:$BR$125,41,FALSE)</f>
        <v>Writer A4 Classic  Mrp 66</v>
      </c>
    </row>
    <row r="109" spans="1:11" x14ac:dyDescent="0.25">
      <c r="A109" s="68" t="s">
        <v>727</v>
      </c>
      <c r="B109" s="68" t="s">
        <v>727</v>
      </c>
      <c r="C109" t="e">
        <f>VLOOKUP(VLOOKUP(A109,Item!$B$3:$AW$125,43,FALSE),DefaltMaster!$AX$1:$AZ$15,3,FALSE)</f>
        <v>#N/A</v>
      </c>
      <c r="D109" t="e">
        <f>VLOOKUP(VLOOKUP(A109,Item!$B$3:$AW$125,43,FALSE),DefaltMaster!$AX$1:$AZ$15,2,FALSE)</f>
        <v>#N/A</v>
      </c>
      <c r="E109" t="str">
        <f>VLOOKUP(A109,Item!$B$3:$AW$125,4,FALSE)</f>
        <v>*11106</v>
      </c>
      <c r="F109" t="e">
        <f>VLOOKUP(VLOOKUP(A109,Item!$B$3:$BR$125,64,FALSE),DefaltMaster!$BA$1:$BB$20,2,FALSE)</f>
        <v>#N/A</v>
      </c>
      <c r="G109">
        <v>1</v>
      </c>
      <c r="H109">
        <f>VLOOKUP(A109,Item!$B$3:$BR$125,59,FALSE)</f>
        <v>3.1860833333333331E-2</v>
      </c>
      <c r="I109">
        <v>4</v>
      </c>
      <c r="J109" t="s">
        <v>886</v>
      </c>
      <c r="K109" t="str">
        <f>VLOOKUP(A109,Item!$B$3:$BR$125,41,FALSE)</f>
        <v>Writer A4 Classic  Mrp 66</v>
      </c>
    </row>
    <row r="110" spans="1:11" x14ac:dyDescent="0.25">
      <c r="A110" s="68" t="s">
        <v>728</v>
      </c>
      <c r="B110" s="68" t="s">
        <v>728</v>
      </c>
      <c r="C110" t="e">
        <f>VLOOKUP(VLOOKUP(A110,Item!$B$3:$AW$125,43,FALSE),DefaltMaster!$AX$1:$AZ$15,3,FALSE)</f>
        <v>#N/A</v>
      </c>
      <c r="D110" t="e">
        <f>VLOOKUP(VLOOKUP(A110,Item!$B$3:$AW$125,43,FALSE),DefaltMaster!$AX$1:$AZ$15,2,FALSE)</f>
        <v>#N/A</v>
      </c>
      <c r="E110" t="str">
        <f>VLOOKUP(A110,Item!$B$3:$AW$125,4,FALSE)</f>
        <v>*11106</v>
      </c>
      <c r="F110" t="e">
        <f>VLOOKUP(VLOOKUP(A110,Item!$B$3:$BR$125,64,FALSE),DefaltMaster!$BA$1:$BB$20,2,FALSE)</f>
        <v>#N/A</v>
      </c>
      <c r="G110">
        <v>1</v>
      </c>
      <c r="H110">
        <f>VLOOKUP(A110,Item!$B$3:$BR$125,59,FALSE)</f>
        <v>3.1860833333333331E-2</v>
      </c>
      <c r="I110">
        <v>4</v>
      </c>
      <c r="J110" t="s">
        <v>886</v>
      </c>
      <c r="K110" t="str">
        <f>VLOOKUP(A110,Item!$B$3:$BR$125,41,FALSE)</f>
        <v>Writer A4 Classic  Mrp 66</v>
      </c>
    </row>
    <row r="111" spans="1:11" x14ac:dyDescent="0.25">
      <c r="A111" s="68" t="s">
        <v>729</v>
      </c>
      <c r="B111" s="68" t="s">
        <v>729</v>
      </c>
      <c r="C111" t="e">
        <f>VLOOKUP(VLOOKUP(A111,Item!$B$3:$AW$125,43,FALSE),DefaltMaster!$AX$1:$AZ$15,3,FALSE)</f>
        <v>#N/A</v>
      </c>
      <c r="D111" t="e">
        <f>VLOOKUP(VLOOKUP(A111,Item!$B$3:$AW$125,43,FALSE),DefaltMaster!$AX$1:$AZ$15,2,FALSE)</f>
        <v>#N/A</v>
      </c>
      <c r="E111" t="str">
        <f>VLOOKUP(A111,Item!$B$3:$AW$125,4,FALSE)</f>
        <v>*11106</v>
      </c>
      <c r="F111" t="e">
        <f>VLOOKUP(VLOOKUP(A111,Item!$B$3:$BR$125,64,FALSE),DefaltMaster!$BA$1:$BB$20,2,FALSE)</f>
        <v>#N/A</v>
      </c>
      <c r="G111">
        <v>1</v>
      </c>
      <c r="H111">
        <f>VLOOKUP(A111,Item!$B$3:$BR$125,59,FALSE)</f>
        <v>3.1860833333333331E-2</v>
      </c>
      <c r="I111">
        <v>4</v>
      </c>
      <c r="J111" t="s">
        <v>886</v>
      </c>
      <c r="K111" t="str">
        <f>VLOOKUP(A111,Item!$B$3:$BR$125,41,FALSE)</f>
        <v>Writer A4 Classic  Mrp 84</v>
      </c>
    </row>
    <row r="112" spans="1:11" x14ac:dyDescent="0.25">
      <c r="A112" s="68" t="s">
        <v>730</v>
      </c>
      <c r="B112" s="68" t="s">
        <v>730</v>
      </c>
      <c r="C112" t="e">
        <f>VLOOKUP(VLOOKUP(A112,Item!$B$3:$AW$125,43,FALSE),DefaltMaster!$AX$1:$AZ$15,3,FALSE)</f>
        <v>#N/A</v>
      </c>
      <c r="D112" t="e">
        <f>VLOOKUP(VLOOKUP(A112,Item!$B$3:$AW$125,43,FALSE),DefaltMaster!$AX$1:$AZ$15,2,FALSE)</f>
        <v>#N/A</v>
      </c>
      <c r="E112" t="str">
        <f>VLOOKUP(A112,Item!$B$3:$AW$125,4,FALSE)</f>
        <v>*11106</v>
      </c>
      <c r="F112" t="e">
        <f>VLOOKUP(VLOOKUP(A112,Item!$B$3:$BR$125,64,FALSE),DefaltMaster!$BA$1:$BB$20,2,FALSE)</f>
        <v>#N/A</v>
      </c>
      <c r="G112">
        <v>1</v>
      </c>
      <c r="H112">
        <f>VLOOKUP(A112,Item!$B$3:$BR$125,59,FALSE)</f>
        <v>3.1860833333333331E-2</v>
      </c>
      <c r="I112">
        <v>4</v>
      </c>
      <c r="J112" t="s">
        <v>886</v>
      </c>
      <c r="K112" t="str">
        <f>VLOOKUP(A112,Item!$B$3:$BR$125,41,FALSE)</f>
        <v>Writer A4 Classic  Mrp 84</v>
      </c>
    </row>
    <row r="113" spans="1:20" x14ac:dyDescent="0.25">
      <c r="A113" s="68" t="s">
        <v>731</v>
      </c>
      <c r="B113" s="68" t="s">
        <v>731</v>
      </c>
      <c r="C113" t="e">
        <f>VLOOKUP(VLOOKUP(A113,Item!$B$3:$AW$125,43,FALSE),DefaltMaster!$AX$1:$AZ$15,3,FALSE)</f>
        <v>#N/A</v>
      </c>
      <c r="D113" t="e">
        <f>VLOOKUP(VLOOKUP(A113,Item!$B$3:$AW$125,43,FALSE),DefaltMaster!$AX$1:$AZ$15,2,FALSE)</f>
        <v>#N/A</v>
      </c>
      <c r="E113" t="str">
        <f>VLOOKUP(A113,Item!$B$3:$AW$125,4,FALSE)</f>
        <v>*11106</v>
      </c>
      <c r="F113" t="e">
        <f>VLOOKUP(VLOOKUP(A113,Item!$B$3:$BR$125,64,FALSE),DefaltMaster!$BA$1:$BB$20,2,FALSE)</f>
        <v>#N/A</v>
      </c>
      <c r="G113">
        <v>1</v>
      </c>
      <c r="H113">
        <f>VLOOKUP(A113,Item!$B$3:$BR$125,59,FALSE)</f>
        <v>3.1860833333333331E-2</v>
      </c>
      <c r="I113">
        <v>4</v>
      </c>
      <c r="J113" t="s">
        <v>886</v>
      </c>
      <c r="K113" t="str">
        <f>VLOOKUP(A113,Item!$B$3:$BR$125,41,FALSE)</f>
        <v>Writer A4 Classic  Mrp 84</v>
      </c>
    </row>
    <row r="114" spans="1:20" x14ac:dyDescent="0.25">
      <c r="A114" s="68" t="s">
        <v>732</v>
      </c>
      <c r="B114" s="68" t="s">
        <v>732</v>
      </c>
      <c r="C114" t="e">
        <f>VLOOKUP(VLOOKUP(A114,Item!$B$3:$AW$125,43,FALSE),DefaltMaster!$AX$1:$AZ$15,3,FALSE)</f>
        <v>#N/A</v>
      </c>
      <c r="D114" t="e">
        <f>VLOOKUP(VLOOKUP(A114,Item!$B$3:$AW$125,43,FALSE),DefaltMaster!$AX$1:$AZ$15,2,FALSE)</f>
        <v>#N/A</v>
      </c>
      <c r="E114" t="str">
        <f>VLOOKUP(A114,Item!$B$3:$AW$125,4,FALSE)</f>
        <v>*11106</v>
      </c>
      <c r="F114" t="e">
        <f>VLOOKUP(VLOOKUP(A114,Item!$B$3:$BR$125,64,FALSE),DefaltMaster!$BA$1:$BB$20,2,FALSE)</f>
        <v>#N/A</v>
      </c>
      <c r="G114">
        <v>1</v>
      </c>
      <c r="H114">
        <f>VLOOKUP(A114,Item!$B$3:$BR$125,59,FALSE)</f>
        <v>3.7800000000000007E-2</v>
      </c>
      <c r="I114">
        <v>4</v>
      </c>
      <c r="J114" t="s">
        <v>886</v>
      </c>
      <c r="K114" t="str">
        <f>VLOOKUP(A114,Item!$B$3:$BR$125,41,FALSE)</f>
        <v>Writer A4 Classic  Mrp 104</v>
      </c>
    </row>
    <row r="115" spans="1:20" x14ac:dyDescent="0.25">
      <c r="A115" s="68" t="s">
        <v>733</v>
      </c>
      <c r="B115" s="68" t="s">
        <v>733</v>
      </c>
      <c r="C115" t="e">
        <f>VLOOKUP(VLOOKUP(A115,Item!$B$3:$AW$125,43,FALSE),DefaltMaster!$AX$1:$AZ$15,3,FALSE)</f>
        <v>#N/A</v>
      </c>
      <c r="D115" t="e">
        <f>VLOOKUP(VLOOKUP(A115,Item!$B$3:$AW$125,43,FALSE),DefaltMaster!$AX$1:$AZ$15,2,FALSE)</f>
        <v>#N/A</v>
      </c>
      <c r="E115" t="str">
        <f>VLOOKUP(A115,Item!$B$3:$AW$125,4,FALSE)</f>
        <v>*11106</v>
      </c>
      <c r="F115" t="e">
        <f>VLOOKUP(VLOOKUP(A115,Item!$B$3:$BR$125,64,FALSE),DefaltMaster!$BA$1:$BB$20,2,FALSE)</f>
        <v>#N/A</v>
      </c>
      <c r="G115">
        <v>1</v>
      </c>
      <c r="H115">
        <f>VLOOKUP(A115,Item!$B$3:$BR$125,59,FALSE)</f>
        <v>3.7800000000000007E-2</v>
      </c>
      <c r="I115">
        <v>4</v>
      </c>
      <c r="J115" t="s">
        <v>886</v>
      </c>
      <c r="K115" t="str">
        <f>VLOOKUP(A115,Item!$B$3:$BR$125,41,FALSE)</f>
        <v>Writer A4 Classic  Mrp 104</v>
      </c>
    </row>
    <row r="116" spans="1:20" x14ac:dyDescent="0.25">
      <c r="A116" s="68" t="s">
        <v>734</v>
      </c>
      <c r="B116" s="68" t="s">
        <v>734</v>
      </c>
      <c r="C116" t="e">
        <f>VLOOKUP(VLOOKUP(A116,Item!$B$3:$AW$125,43,FALSE),DefaltMaster!$AX$1:$AZ$15,3,FALSE)</f>
        <v>#N/A</v>
      </c>
      <c r="D116" t="e">
        <f>VLOOKUP(VLOOKUP(A116,Item!$B$3:$AW$125,43,FALSE),DefaltMaster!$AX$1:$AZ$15,2,FALSE)</f>
        <v>#N/A</v>
      </c>
      <c r="E116" t="str">
        <f>VLOOKUP(A116,Item!$B$3:$AW$125,4,FALSE)</f>
        <v>*11106</v>
      </c>
      <c r="F116" t="e">
        <f>VLOOKUP(VLOOKUP(A116,Item!$B$3:$BR$125,64,FALSE),DefaltMaster!$BA$1:$BB$20,2,FALSE)</f>
        <v>#N/A</v>
      </c>
      <c r="G116">
        <v>1</v>
      </c>
      <c r="H116">
        <f>VLOOKUP(A116,Item!$B$3:$BR$125,59,FALSE)</f>
        <v>3.7800000000000007E-2</v>
      </c>
      <c r="I116">
        <v>4</v>
      </c>
      <c r="J116" t="s">
        <v>886</v>
      </c>
      <c r="K116" t="str">
        <f>VLOOKUP(A116,Item!$B$3:$BR$125,41,FALSE)</f>
        <v>Writer A4 Classic  Mrp 124</v>
      </c>
    </row>
    <row r="117" spans="1:20" x14ac:dyDescent="0.25">
      <c r="A117" s="68" t="s">
        <v>735</v>
      </c>
      <c r="B117" s="68" t="s">
        <v>735</v>
      </c>
      <c r="C117" t="e">
        <f>VLOOKUP(VLOOKUP(A117,Item!$B$3:$AW$125,43,FALSE),DefaltMaster!$AX$1:$AZ$15,3,FALSE)</f>
        <v>#N/A</v>
      </c>
      <c r="D117" t="e">
        <f>VLOOKUP(VLOOKUP(A117,Item!$B$3:$AW$125,43,FALSE),DefaltMaster!$AX$1:$AZ$15,2,FALSE)</f>
        <v>#N/A</v>
      </c>
      <c r="E117" t="str">
        <f>VLOOKUP(A117,Item!$B$3:$AW$125,4,FALSE)</f>
        <v>*11106</v>
      </c>
      <c r="F117" t="e">
        <f>VLOOKUP(VLOOKUP(A117,Item!$B$3:$BR$125,64,FALSE),DefaltMaster!$BA$1:$BB$20,2,FALSE)</f>
        <v>#N/A</v>
      </c>
      <c r="G117">
        <v>1</v>
      </c>
      <c r="H117">
        <f>VLOOKUP(A117,Item!$B$3:$BR$125,59,FALSE)</f>
        <v>3.7800000000000007E-2</v>
      </c>
      <c r="I117">
        <v>4</v>
      </c>
      <c r="J117" t="s">
        <v>886</v>
      </c>
      <c r="K117" t="str">
        <f>VLOOKUP(A117,Item!$B$3:$BR$125,41,FALSE)</f>
        <v>Writer A4 Classic  Mrp 124</v>
      </c>
    </row>
    <row r="118" spans="1:20" x14ac:dyDescent="0.25">
      <c r="A118" s="68" t="s">
        <v>736</v>
      </c>
      <c r="B118" s="68" t="s">
        <v>736</v>
      </c>
      <c r="C118" t="e">
        <f>VLOOKUP(VLOOKUP(A118,Item!$B$3:$AW$125,43,FALSE),DefaltMaster!$AX$1:$AZ$15,3,FALSE)</f>
        <v>#N/A</v>
      </c>
      <c r="D118" t="e">
        <f>VLOOKUP(VLOOKUP(A118,Item!$B$3:$AW$125,43,FALSE),DefaltMaster!$AX$1:$AZ$15,2,FALSE)</f>
        <v>#N/A</v>
      </c>
      <c r="E118" t="str">
        <f>VLOOKUP(A118,Item!$B$3:$AW$125,4,FALSE)</f>
        <v>*11101</v>
      </c>
      <c r="F118" t="e">
        <f>VLOOKUP(VLOOKUP(A118,Item!$B$3:$BR$125,64,FALSE),DefaltMaster!$BA$1:$BB$20,2,FALSE)</f>
        <v>#N/A</v>
      </c>
      <c r="G118">
        <v>1</v>
      </c>
      <c r="H118">
        <f>VLOOKUP(A118,Item!$B$3:$BR$125,59,FALSE)</f>
        <v>2.4700083333333334E-2</v>
      </c>
      <c r="I118">
        <v>4</v>
      </c>
      <c r="J118" t="s">
        <v>886</v>
      </c>
      <c r="K118" t="str">
        <f>VLOOKUP(A118,Item!$B$3:$BR$125,41,FALSE)</f>
        <v>Writer Long Book Classic  Mrp 16</v>
      </c>
    </row>
    <row r="119" spans="1:20" x14ac:dyDescent="0.25">
      <c r="A119" s="68" t="s">
        <v>737</v>
      </c>
      <c r="B119" s="68" t="s">
        <v>737</v>
      </c>
      <c r="C119" t="e">
        <f>VLOOKUP(VLOOKUP(A119,Item!$B$3:$AW$125,43,FALSE),DefaltMaster!$AX$1:$AZ$15,3,FALSE)</f>
        <v>#N/A</v>
      </c>
      <c r="D119" t="e">
        <f>VLOOKUP(VLOOKUP(A119,Item!$B$3:$AW$125,43,FALSE),DefaltMaster!$AX$1:$AZ$15,2,FALSE)</f>
        <v>#N/A</v>
      </c>
      <c r="E119" t="str">
        <f>VLOOKUP(A119,Item!$B$3:$AW$125,4,FALSE)</f>
        <v>*11101</v>
      </c>
      <c r="F119" t="e">
        <f>VLOOKUP(VLOOKUP(A119,Item!$B$3:$BR$125,64,FALSE),DefaltMaster!$BA$1:$BB$20,2,FALSE)</f>
        <v>#N/A</v>
      </c>
      <c r="G119">
        <v>1</v>
      </c>
      <c r="H119">
        <f>VLOOKUP(A119,Item!$B$3:$BR$125,59,FALSE)</f>
        <v>2.4700083333333334E-2</v>
      </c>
      <c r="I119">
        <v>4</v>
      </c>
      <c r="J119" t="s">
        <v>886</v>
      </c>
      <c r="K119" t="str">
        <f>VLOOKUP(A119,Item!$B$3:$BR$125,41,FALSE)</f>
        <v>Writer Long Book Classic  Mrp 16</v>
      </c>
    </row>
    <row r="120" spans="1:20" x14ac:dyDescent="0.25">
      <c r="A120" s="68" t="s">
        <v>738</v>
      </c>
      <c r="B120" s="68" t="s">
        <v>738</v>
      </c>
      <c r="C120" t="e">
        <f>VLOOKUP(VLOOKUP(A120,Item!$B$3:$AW$125,43,FALSE),DefaltMaster!$AX$1:$AZ$15,3,FALSE)</f>
        <v>#N/A</v>
      </c>
      <c r="D120" t="e">
        <f>VLOOKUP(VLOOKUP(A120,Item!$B$3:$AW$125,43,FALSE),DefaltMaster!$AX$1:$AZ$15,2,FALSE)</f>
        <v>#N/A</v>
      </c>
      <c r="E120" t="str">
        <f>VLOOKUP(A120,Item!$B$3:$AW$125,4,FALSE)</f>
        <v>*11101</v>
      </c>
      <c r="F120" t="e">
        <f>VLOOKUP(VLOOKUP(A120,Item!$B$3:$BR$125,64,FALSE),DefaltMaster!$BA$1:$BB$20,2,FALSE)</f>
        <v>#N/A</v>
      </c>
      <c r="G120">
        <v>1</v>
      </c>
      <c r="H120">
        <f>VLOOKUP(A120,Item!$B$3:$BR$125,59,FALSE)</f>
        <v>2.4700083333333334E-2</v>
      </c>
      <c r="I120">
        <v>4</v>
      </c>
      <c r="J120" t="s">
        <v>886</v>
      </c>
      <c r="K120" t="str">
        <f>VLOOKUP(A120,Item!$B$3:$BR$125,41,FALSE)</f>
        <v>Writer Long Book Classic  Mrp 24</v>
      </c>
    </row>
    <row r="121" spans="1:20" x14ac:dyDescent="0.25">
      <c r="A121" s="68" t="s">
        <v>739</v>
      </c>
      <c r="B121" s="68" t="s">
        <v>739</v>
      </c>
      <c r="C121" t="e">
        <f>VLOOKUP(VLOOKUP(A121,Item!$B$3:$AW$125,43,FALSE),DefaltMaster!$AX$1:$AZ$15,3,FALSE)</f>
        <v>#N/A</v>
      </c>
      <c r="D121" t="e">
        <f>VLOOKUP(VLOOKUP(A121,Item!$B$3:$AW$125,43,FALSE),DefaltMaster!$AX$1:$AZ$15,2,FALSE)</f>
        <v>#N/A</v>
      </c>
      <c r="E121" t="str">
        <f>VLOOKUP(A121,Item!$B$3:$AW$125,4,FALSE)</f>
        <v>*11101</v>
      </c>
      <c r="F121" t="e">
        <f>VLOOKUP(VLOOKUP(A121,Item!$B$3:$BR$125,64,FALSE),DefaltMaster!$BA$1:$BB$20,2,FALSE)</f>
        <v>#N/A</v>
      </c>
      <c r="G121">
        <v>1</v>
      </c>
      <c r="H121">
        <f>VLOOKUP(A121,Item!$B$3:$BR$125,59,FALSE)</f>
        <v>2.4700083333333334E-2</v>
      </c>
      <c r="I121">
        <v>4</v>
      </c>
      <c r="J121" t="s">
        <v>886</v>
      </c>
      <c r="K121" t="str">
        <f>VLOOKUP(A121,Item!$B$3:$BR$125,41,FALSE)</f>
        <v>Writer Long Book Classic  Mrp 24</v>
      </c>
    </row>
    <row r="122" spans="1:20" x14ac:dyDescent="0.25">
      <c r="A122" s="68" t="s">
        <v>740</v>
      </c>
      <c r="B122" s="68" t="s">
        <v>740</v>
      </c>
      <c r="C122" t="e">
        <f>VLOOKUP(VLOOKUP(A122,Item!$B$3:$AW$125,43,FALSE),DefaltMaster!$AX$1:$AZ$15,3,FALSE)</f>
        <v>#N/A</v>
      </c>
      <c r="D122" t="e">
        <f>VLOOKUP(VLOOKUP(A122,Item!$B$3:$AW$125,43,FALSE),DefaltMaster!$AX$1:$AZ$15,2,FALSE)</f>
        <v>#N/A</v>
      </c>
      <c r="E122" t="str">
        <f>VLOOKUP(A122,Item!$B$3:$AW$125,4,FALSE)</f>
        <v>*11101</v>
      </c>
      <c r="F122" t="e">
        <f>VLOOKUP(VLOOKUP(A122,Item!$B$3:$BR$125,64,FALSE),DefaltMaster!$BA$1:$BB$20,2,FALSE)</f>
        <v>#N/A</v>
      </c>
      <c r="G122">
        <v>1</v>
      </c>
      <c r="H122">
        <f>VLOOKUP(A122,Item!$B$3:$BR$125,59,FALSE)</f>
        <v>2.4700083333333334E-2</v>
      </c>
      <c r="I122">
        <v>4</v>
      </c>
      <c r="J122" t="s">
        <v>886</v>
      </c>
      <c r="K122" t="str">
        <f>VLOOKUP(A122,Item!$B$3:$BR$125,41,FALSE)</f>
        <v>Writer Long Book Classic  Mrp 32</v>
      </c>
    </row>
    <row r="123" spans="1:20" x14ac:dyDescent="0.25">
      <c r="A123" s="68" t="s">
        <v>741</v>
      </c>
      <c r="B123" s="68" t="s">
        <v>741</v>
      </c>
      <c r="C123" t="e">
        <f>VLOOKUP(VLOOKUP(A123,Item!$B$3:$AW$125,43,FALSE),DefaltMaster!$AX$1:$AZ$15,3,FALSE)</f>
        <v>#N/A</v>
      </c>
      <c r="D123" t="e">
        <f>VLOOKUP(VLOOKUP(A123,Item!$B$3:$AW$125,43,FALSE),DefaltMaster!$AX$1:$AZ$15,2,FALSE)</f>
        <v>#N/A</v>
      </c>
      <c r="E123" t="str">
        <f>VLOOKUP(A123,Item!$B$3:$AW$125,4,FALSE)</f>
        <v>*11101</v>
      </c>
      <c r="F123" t="e">
        <f>VLOOKUP(VLOOKUP(A123,Item!$B$3:$BR$125,64,FALSE),DefaltMaster!$BA$1:$BB$20,2,FALSE)</f>
        <v>#N/A</v>
      </c>
      <c r="G123">
        <v>1</v>
      </c>
      <c r="H123">
        <f>VLOOKUP(A123,Item!$B$3:$BR$125,59,FALSE)</f>
        <v>2.4700083333333334E-2</v>
      </c>
      <c r="I123">
        <v>4</v>
      </c>
      <c r="J123" t="s">
        <v>886</v>
      </c>
      <c r="K123" t="str">
        <f>VLOOKUP(A123,Item!$B$3:$BR$125,41,FALSE)</f>
        <v>Writer Long Book Classic  Mrp 32</v>
      </c>
    </row>
    <row r="124" spans="1:20" x14ac:dyDescent="0.25">
      <c r="A124" s="68" t="s">
        <v>742</v>
      </c>
      <c r="B124" s="68" t="s">
        <v>742</v>
      </c>
      <c r="C124" t="e">
        <f>VLOOKUP(VLOOKUP(A124,Item!$B$3:$AW$125,43,FALSE),DefaltMaster!$AX$1:$AZ$15,3,FALSE)</f>
        <v>#N/A</v>
      </c>
      <c r="D124" t="e">
        <f>VLOOKUP(VLOOKUP(A124,Item!$B$3:$AW$125,43,FALSE),DefaltMaster!$AX$1:$AZ$15,2,FALSE)</f>
        <v>#N/A</v>
      </c>
      <c r="E124" t="str">
        <f>VLOOKUP(A124,Item!$B$3:$AW$125,4,FALSE)</f>
        <v>*11101</v>
      </c>
      <c r="F124" t="e">
        <f>VLOOKUP(VLOOKUP(A124,Item!$B$3:$BR$125,64,FALSE),DefaltMaster!$BA$1:$BB$20,2,FALSE)</f>
        <v>#N/A</v>
      </c>
      <c r="G124">
        <v>1</v>
      </c>
      <c r="H124">
        <f>VLOOKUP(A124,Item!$B$3:$BR$125,59,FALSE)</f>
        <v>2.4700083333333334E-2</v>
      </c>
      <c r="I124">
        <v>4</v>
      </c>
      <c r="J124" t="s">
        <v>886</v>
      </c>
      <c r="K124" t="str">
        <f>VLOOKUP(A124,Item!$B$3:$BR$125,41,FALSE)</f>
        <v>Writer Long Book Classic  Mrp  50</v>
      </c>
    </row>
    <row r="125" spans="1:20" x14ac:dyDescent="0.25">
      <c r="A125" s="68"/>
      <c r="B125" s="68"/>
    </row>
    <row r="126" spans="1:20" x14ac:dyDescent="0.25">
      <c r="A126" s="74" t="s">
        <v>888</v>
      </c>
    </row>
    <row r="127" spans="1:20" x14ac:dyDescent="0.25">
      <c r="A127" s="68" t="s">
        <v>767</v>
      </c>
      <c r="B127" s="68" t="s">
        <v>767</v>
      </c>
      <c r="C127" t="e">
        <f>VLOOKUP(VLOOKUP(VLOOKUP(A127,Item!$B$2:$BU$463,2,FALSE),Item!$AF$2:$BU$125,38,FALSE),$A$1:$T$124,3,FALSE)</f>
        <v>#N/A</v>
      </c>
      <c r="D127" t="e">
        <f>VLOOKUP(VLOOKUP(VLOOKUP(A127,Item!$B$2:$BU$463,2,FALSE),Item!$AF$2:$BU$125,38,FALSE),$A$1:$T$124,4,FALSE)</f>
        <v>#N/A</v>
      </c>
      <c r="E127" t="e">
        <f>VLOOKUP(VLOOKUP(VLOOKUP(A127,Item!$B$2:$BU$463,2,FALSE),Item!$AF$2:$BU$125,38,FALSE),$A$1:$T$124,5,FALSE)</f>
        <v>#N/A</v>
      </c>
      <c r="F127" t="e">
        <f>VLOOKUP(VLOOKUP(VLOOKUP(A127,Item!$B$2:$BU$463,2,FALSE),Item!$AF$2:$BU$125,38,FALSE),$A$1:$T$124,6,FALSE)</f>
        <v>#N/A</v>
      </c>
      <c r="G127">
        <v>1</v>
      </c>
      <c r="H127" t="e">
        <f>VLOOKUP(VLOOKUP(VLOOKUP(A127,Item!$B$2:$BU$463,2,FALSE),Item!$AF$2:$BU$125,38,FALSE),$A$1:$T$124,8,FALSE)</f>
        <v>#N/A</v>
      </c>
      <c r="I127" t="e">
        <f>H127</f>
        <v>#N/A</v>
      </c>
      <c r="J127" t="s">
        <v>886</v>
      </c>
      <c r="K127" t="e">
        <f>I127</f>
        <v>#N/A</v>
      </c>
      <c r="L127" t="e">
        <f>H127/I127</f>
        <v>#N/A</v>
      </c>
      <c r="M127">
        <v>0</v>
      </c>
      <c r="N127">
        <v>0</v>
      </c>
      <c r="O127" t="e">
        <f>L127</f>
        <v>#N/A</v>
      </c>
      <c r="P127">
        <v>0</v>
      </c>
      <c r="Q127" t="s">
        <v>886</v>
      </c>
      <c r="R127">
        <v>1</v>
      </c>
      <c r="S127">
        <v>1</v>
      </c>
      <c r="T127" t="s">
        <v>540</v>
      </c>
    </row>
    <row r="128" spans="1:20" x14ac:dyDescent="0.25">
      <c r="A128" s="68" t="s">
        <v>768</v>
      </c>
      <c r="B128" s="68" t="s">
        <v>768</v>
      </c>
      <c r="C128" t="e">
        <f>VLOOKUP(VLOOKUP(VLOOKUP(A128,Item!$B$2:$BU$463,2,FALSE),Item!$AF$2:$BU$125,38,FALSE),$A$1:$T$124,3,FALSE)</f>
        <v>#N/A</v>
      </c>
      <c r="D128" t="e">
        <f>VLOOKUP(VLOOKUP(VLOOKUP(A128,Item!$B$2:$BU$463,2,FALSE),Item!$AF$2:$BU$125,38,FALSE),$A$1:$T$124,4,FALSE)</f>
        <v>#N/A</v>
      </c>
      <c r="E128" t="e">
        <f>VLOOKUP(VLOOKUP(VLOOKUP(A128,Item!$B$2:$BU$463,2,FALSE),Item!$AF$2:$BU$125,38,FALSE),$A$1:$T$124,5,FALSE)</f>
        <v>#N/A</v>
      </c>
      <c r="F128" t="e">
        <f>VLOOKUP(VLOOKUP(VLOOKUP(A128,Item!$B$2:$BU$463,2,FALSE),Item!$AF$2:$BU$125,38,FALSE),$A$1:$T$124,6,FALSE)</f>
        <v>#N/A</v>
      </c>
      <c r="G128">
        <v>1</v>
      </c>
      <c r="H128" t="e">
        <f>VLOOKUP(VLOOKUP(VLOOKUP(A128,Item!$B$2:$BU$463,2,FALSE),Item!$AF$2:$BU$125,38,FALSE),$A$1:$T$124,8,FALSE)</f>
        <v>#N/A</v>
      </c>
      <c r="I128" t="e">
        <f t="shared" ref="I128:I156" si="0">H128</f>
        <v>#N/A</v>
      </c>
      <c r="J128" t="s">
        <v>886</v>
      </c>
      <c r="K128" t="e">
        <f t="shared" ref="K128:K156" si="1">I128</f>
        <v>#N/A</v>
      </c>
      <c r="L128" t="e">
        <f t="shared" ref="L128:L156" si="2">H128/I128</f>
        <v>#N/A</v>
      </c>
      <c r="M128">
        <v>0</v>
      </c>
      <c r="N128">
        <v>0</v>
      </c>
      <c r="O128" t="e">
        <f t="shared" ref="O128:O156" si="3">L128</f>
        <v>#N/A</v>
      </c>
      <c r="P128">
        <v>0</v>
      </c>
      <c r="Q128" t="s">
        <v>886</v>
      </c>
      <c r="R128">
        <v>1</v>
      </c>
      <c r="S128">
        <v>1</v>
      </c>
      <c r="T128" t="s">
        <v>540</v>
      </c>
    </row>
    <row r="129" spans="1:20" x14ac:dyDescent="0.25">
      <c r="A129" s="68" t="s">
        <v>769</v>
      </c>
      <c r="B129" s="68" t="s">
        <v>769</v>
      </c>
      <c r="C129" t="e">
        <f>VLOOKUP(VLOOKUP(VLOOKUP(A129,Item!$B$2:$BU$463,2,FALSE),Item!$AF$2:$BU$125,38,FALSE),$A$1:$T$124,3,FALSE)</f>
        <v>#N/A</v>
      </c>
      <c r="D129" t="e">
        <f>VLOOKUP(VLOOKUP(VLOOKUP(A129,Item!$B$2:$BU$463,2,FALSE),Item!$AF$2:$BU$125,38,FALSE),$A$1:$T$124,4,FALSE)</f>
        <v>#N/A</v>
      </c>
      <c r="E129" t="e">
        <f>VLOOKUP(VLOOKUP(VLOOKUP(A129,Item!$B$2:$BU$463,2,FALSE),Item!$AF$2:$BU$125,38,FALSE),$A$1:$T$124,5,FALSE)</f>
        <v>#N/A</v>
      </c>
      <c r="F129" t="e">
        <f>VLOOKUP(VLOOKUP(VLOOKUP(A129,Item!$B$2:$BU$463,2,FALSE),Item!$AF$2:$BU$125,38,FALSE),$A$1:$T$124,6,FALSE)</f>
        <v>#N/A</v>
      </c>
      <c r="G129">
        <v>1</v>
      </c>
      <c r="H129" t="e">
        <f>VLOOKUP(VLOOKUP(VLOOKUP(A129,Item!$B$2:$BU$463,2,FALSE),Item!$AF$2:$BU$125,38,FALSE),$A$1:$T$124,8,FALSE)</f>
        <v>#N/A</v>
      </c>
      <c r="I129" t="e">
        <f t="shared" si="0"/>
        <v>#N/A</v>
      </c>
      <c r="J129" t="s">
        <v>886</v>
      </c>
      <c r="K129" t="e">
        <f t="shared" si="1"/>
        <v>#N/A</v>
      </c>
      <c r="L129" t="e">
        <f t="shared" si="2"/>
        <v>#N/A</v>
      </c>
      <c r="M129">
        <v>0</v>
      </c>
      <c r="N129">
        <v>0</v>
      </c>
      <c r="O129" t="e">
        <f t="shared" si="3"/>
        <v>#N/A</v>
      </c>
      <c r="P129">
        <v>0</v>
      </c>
      <c r="Q129" t="s">
        <v>886</v>
      </c>
      <c r="R129">
        <v>1</v>
      </c>
      <c r="S129">
        <v>1</v>
      </c>
      <c r="T129" t="s">
        <v>540</v>
      </c>
    </row>
    <row r="130" spans="1:20" x14ac:dyDescent="0.25">
      <c r="A130" s="68" t="s">
        <v>770</v>
      </c>
      <c r="B130" s="68" t="s">
        <v>770</v>
      </c>
      <c r="C130" t="e">
        <f>VLOOKUP(VLOOKUP(VLOOKUP(A130,Item!$B$2:$BU$463,2,FALSE),Item!$AF$2:$BU$125,38,FALSE),$A$1:$T$124,3,FALSE)</f>
        <v>#N/A</v>
      </c>
      <c r="D130" t="e">
        <f>VLOOKUP(VLOOKUP(VLOOKUP(A130,Item!$B$2:$BU$463,2,FALSE),Item!$AF$2:$BU$125,38,FALSE),$A$1:$T$124,4,FALSE)</f>
        <v>#N/A</v>
      </c>
      <c r="E130" t="e">
        <f>VLOOKUP(VLOOKUP(VLOOKUP(A130,Item!$B$2:$BU$463,2,FALSE),Item!$AF$2:$BU$125,38,FALSE),$A$1:$T$124,5,FALSE)</f>
        <v>#N/A</v>
      </c>
      <c r="F130" t="e">
        <f>VLOOKUP(VLOOKUP(VLOOKUP(A130,Item!$B$2:$BU$463,2,FALSE),Item!$AF$2:$BU$125,38,FALSE),$A$1:$T$124,6,FALSE)</f>
        <v>#N/A</v>
      </c>
      <c r="G130">
        <v>1</v>
      </c>
      <c r="H130" t="e">
        <f>VLOOKUP(VLOOKUP(VLOOKUP(A130,Item!$B$2:$BU$463,2,FALSE),Item!$AF$2:$BU$125,38,FALSE),$A$1:$T$124,8,FALSE)</f>
        <v>#N/A</v>
      </c>
      <c r="I130" t="e">
        <f t="shared" si="0"/>
        <v>#N/A</v>
      </c>
      <c r="J130" t="s">
        <v>886</v>
      </c>
      <c r="K130" t="e">
        <f t="shared" si="1"/>
        <v>#N/A</v>
      </c>
      <c r="L130" t="e">
        <f t="shared" si="2"/>
        <v>#N/A</v>
      </c>
      <c r="M130">
        <v>0</v>
      </c>
      <c r="N130">
        <v>0</v>
      </c>
      <c r="O130" t="e">
        <f t="shared" si="3"/>
        <v>#N/A</v>
      </c>
      <c r="P130">
        <v>0</v>
      </c>
      <c r="Q130" t="s">
        <v>886</v>
      </c>
      <c r="R130">
        <v>1</v>
      </c>
      <c r="S130">
        <v>1</v>
      </c>
      <c r="T130" t="s">
        <v>540</v>
      </c>
    </row>
    <row r="131" spans="1:20" x14ac:dyDescent="0.25">
      <c r="A131" s="68" t="s">
        <v>771</v>
      </c>
      <c r="B131" s="68" t="s">
        <v>771</v>
      </c>
      <c r="C131" t="e">
        <f>VLOOKUP(VLOOKUP(VLOOKUP(A131,Item!$B$2:$BU$463,2,FALSE),Item!$AF$2:$BU$125,38,FALSE),$A$1:$T$124,3,FALSE)</f>
        <v>#N/A</v>
      </c>
      <c r="D131" t="e">
        <f>VLOOKUP(VLOOKUP(VLOOKUP(A131,Item!$B$2:$BU$463,2,FALSE),Item!$AF$2:$BU$125,38,FALSE),$A$1:$T$124,4,FALSE)</f>
        <v>#N/A</v>
      </c>
      <c r="E131" t="e">
        <f>VLOOKUP(VLOOKUP(VLOOKUP(A131,Item!$B$2:$BU$463,2,FALSE),Item!$AF$2:$BU$125,38,FALSE),$A$1:$T$124,5,FALSE)</f>
        <v>#N/A</v>
      </c>
      <c r="F131" t="e">
        <f>VLOOKUP(VLOOKUP(VLOOKUP(A131,Item!$B$2:$BU$463,2,FALSE),Item!$AF$2:$BU$125,38,FALSE),$A$1:$T$124,6,FALSE)</f>
        <v>#N/A</v>
      </c>
      <c r="G131">
        <v>1</v>
      </c>
      <c r="H131" t="e">
        <f>VLOOKUP(VLOOKUP(VLOOKUP(A131,Item!$B$2:$BU$463,2,FALSE),Item!$AF$2:$BU$125,38,FALSE),$A$1:$T$124,8,FALSE)</f>
        <v>#N/A</v>
      </c>
      <c r="I131" t="e">
        <f t="shared" si="0"/>
        <v>#N/A</v>
      </c>
      <c r="J131" t="s">
        <v>886</v>
      </c>
      <c r="K131" t="e">
        <f t="shared" si="1"/>
        <v>#N/A</v>
      </c>
      <c r="L131" t="e">
        <f t="shared" si="2"/>
        <v>#N/A</v>
      </c>
      <c r="M131">
        <v>0</v>
      </c>
      <c r="N131">
        <v>0</v>
      </c>
      <c r="O131" t="e">
        <f t="shared" si="3"/>
        <v>#N/A</v>
      </c>
      <c r="P131">
        <v>0</v>
      </c>
      <c r="Q131" t="s">
        <v>886</v>
      </c>
      <c r="R131">
        <v>1</v>
      </c>
      <c r="S131">
        <v>1</v>
      </c>
      <c r="T131" t="s">
        <v>540</v>
      </c>
    </row>
    <row r="132" spans="1:20" x14ac:dyDescent="0.25">
      <c r="A132" s="68" t="s">
        <v>772</v>
      </c>
      <c r="B132" s="68" t="s">
        <v>772</v>
      </c>
      <c r="C132" t="e">
        <f>VLOOKUP(VLOOKUP(VLOOKUP(A132,Item!$B$2:$BU$463,2,FALSE),Item!$AF$2:$BU$125,38,FALSE),$A$1:$T$124,3,FALSE)</f>
        <v>#N/A</v>
      </c>
      <c r="D132" t="e">
        <f>VLOOKUP(VLOOKUP(VLOOKUP(A132,Item!$B$2:$BU$463,2,FALSE),Item!$AF$2:$BU$125,38,FALSE),$A$1:$T$124,4,FALSE)</f>
        <v>#N/A</v>
      </c>
      <c r="E132" t="e">
        <f>VLOOKUP(VLOOKUP(VLOOKUP(A132,Item!$B$2:$BU$463,2,FALSE),Item!$AF$2:$BU$125,38,FALSE),$A$1:$T$124,5,FALSE)</f>
        <v>#N/A</v>
      </c>
      <c r="F132" t="e">
        <f>VLOOKUP(VLOOKUP(VLOOKUP(A132,Item!$B$2:$BU$463,2,FALSE),Item!$AF$2:$BU$125,38,FALSE),$A$1:$T$124,6,FALSE)</f>
        <v>#N/A</v>
      </c>
      <c r="G132">
        <v>1</v>
      </c>
      <c r="H132" t="e">
        <f>VLOOKUP(VLOOKUP(VLOOKUP(A132,Item!$B$2:$BU$463,2,FALSE),Item!$AF$2:$BU$125,38,FALSE),$A$1:$T$124,8,FALSE)</f>
        <v>#N/A</v>
      </c>
      <c r="I132" t="e">
        <f t="shared" si="0"/>
        <v>#N/A</v>
      </c>
      <c r="J132" t="s">
        <v>886</v>
      </c>
      <c r="K132" t="e">
        <f t="shared" si="1"/>
        <v>#N/A</v>
      </c>
      <c r="L132" t="e">
        <f t="shared" si="2"/>
        <v>#N/A</v>
      </c>
      <c r="M132">
        <v>0</v>
      </c>
      <c r="N132">
        <v>0</v>
      </c>
      <c r="O132" t="e">
        <f t="shared" si="3"/>
        <v>#N/A</v>
      </c>
      <c r="P132">
        <v>0</v>
      </c>
      <c r="Q132" t="s">
        <v>886</v>
      </c>
      <c r="R132">
        <v>1</v>
      </c>
      <c r="S132">
        <v>1</v>
      </c>
      <c r="T132" t="s">
        <v>540</v>
      </c>
    </row>
    <row r="133" spans="1:20" x14ac:dyDescent="0.25">
      <c r="A133" s="68" t="s">
        <v>773</v>
      </c>
      <c r="B133" s="68" t="s">
        <v>773</v>
      </c>
      <c r="C133" t="e">
        <f>VLOOKUP(VLOOKUP(VLOOKUP(A133,Item!$B$2:$BU$463,2,FALSE),Item!$AF$2:$BU$125,38,FALSE),$A$1:$T$124,3,FALSE)</f>
        <v>#N/A</v>
      </c>
      <c r="D133" t="e">
        <f>VLOOKUP(VLOOKUP(VLOOKUP(A133,Item!$B$2:$BU$463,2,FALSE),Item!$AF$2:$BU$125,38,FALSE),$A$1:$T$124,4,FALSE)</f>
        <v>#N/A</v>
      </c>
      <c r="E133" t="e">
        <f>VLOOKUP(VLOOKUP(VLOOKUP(A133,Item!$B$2:$BU$463,2,FALSE),Item!$AF$2:$BU$125,38,FALSE),$A$1:$T$124,5,FALSE)</f>
        <v>#N/A</v>
      </c>
      <c r="F133" t="e">
        <f>VLOOKUP(VLOOKUP(VLOOKUP(A133,Item!$B$2:$BU$463,2,FALSE),Item!$AF$2:$BU$125,38,FALSE),$A$1:$T$124,6,FALSE)</f>
        <v>#N/A</v>
      </c>
      <c r="G133">
        <v>1</v>
      </c>
      <c r="H133" t="e">
        <f>VLOOKUP(VLOOKUP(VLOOKUP(A133,Item!$B$2:$BU$463,2,FALSE),Item!$AF$2:$BU$125,38,FALSE),$A$1:$T$124,8,FALSE)</f>
        <v>#N/A</v>
      </c>
      <c r="I133" t="e">
        <f t="shared" si="0"/>
        <v>#N/A</v>
      </c>
      <c r="J133" t="s">
        <v>886</v>
      </c>
      <c r="K133" t="e">
        <f t="shared" si="1"/>
        <v>#N/A</v>
      </c>
      <c r="L133" t="e">
        <f t="shared" si="2"/>
        <v>#N/A</v>
      </c>
      <c r="M133">
        <v>0</v>
      </c>
      <c r="N133">
        <v>0</v>
      </c>
      <c r="O133" t="e">
        <f t="shared" si="3"/>
        <v>#N/A</v>
      </c>
      <c r="P133">
        <v>0</v>
      </c>
      <c r="Q133" t="s">
        <v>886</v>
      </c>
      <c r="R133">
        <v>1</v>
      </c>
      <c r="S133">
        <v>1</v>
      </c>
      <c r="T133" t="s">
        <v>540</v>
      </c>
    </row>
    <row r="134" spans="1:20" x14ac:dyDescent="0.25">
      <c r="A134" s="68" t="s">
        <v>774</v>
      </c>
      <c r="B134" s="68" t="s">
        <v>774</v>
      </c>
      <c r="C134" t="e">
        <f>VLOOKUP(VLOOKUP(VLOOKUP(A134,Item!$B$2:$BU$463,2,FALSE),Item!$AF$2:$BU$125,38,FALSE),$A$1:$T$124,3,FALSE)</f>
        <v>#N/A</v>
      </c>
      <c r="D134" t="e">
        <f>VLOOKUP(VLOOKUP(VLOOKUP(A134,Item!$B$2:$BU$463,2,FALSE),Item!$AF$2:$BU$125,38,FALSE),$A$1:$T$124,4,FALSE)</f>
        <v>#N/A</v>
      </c>
      <c r="E134" t="e">
        <f>VLOOKUP(VLOOKUP(VLOOKUP(A134,Item!$B$2:$BU$463,2,FALSE),Item!$AF$2:$BU$125,38,FALSE),$A$1:$T$124,5,FALSE)</f>
        <v>#N/A</v>
      </c>
      <c r="F134" t="e">
        <f>VLOOKUP(VLOOKUP(VLOOKUP(A134,Item!$B$2:$BU$463,2,FALSE),Item!$AF$2:$BU$125,38,FALSE),$A$1:$T$124,6,FALSE)</f>
        <v>#N/A</v>
      </c>
      <c r="G134">
        <v>1</v>
      </c>
      <c r="H134" t="e">
        <f>VLOOKUP(VLOOKUP(VLOOKUP(A134,Item!$B$2:$BU$463,2,FALSE),Item!$AF$2:$BU$125,38,FALSE),$A$1:$T$124,8,FALSE)</f>
        <v>#N/A</v>
      </c>
      <c r="I134" t="e">
        <f t="shared" si="0"/>
        <v>#N/A</v>
      </c>
      <c r="J134" t="s">
        <v>886</v>
      </c>
      <c r="K134" t="e">
        <f t="shared" si="1"/>
        <v>#N/A</v>
      </c>
      <c r="L134" t="e">
        <f t="shared" si="2"/>
        <v>#N/A</v>
      </c>
      <c r="M134">
        <v>0</v>
      </c>
      <c r="N134">
        <v>0</v>
      </c>
      <c r="O134" t="e">
        <f t="shared" si="3"/>
        <v>#N/A</v>
      </c>
      <c r="P134">
        <v>0</v>
      </c>
      <c r="Q134" t="s">
        <v>886</v>
      </c>
      <c r="R134">
        <v>1</v>
      </c>
      <c r="S134">
        <v>1</v>
      </c>
      <c r="T134" t="s">
        <v>540</v>
      </c>
    </row>
    <row r="135" spans="1:20" x14ac:dyDescent="0.25">
      <c r="A135" s="68" t="s">
        <v>775</v>
      </c>
      <c r="B135" s="68" t="s">
        <v>775</v>
      </c>
      <c r="C135" t="e">
        <f>VLOOKUP(VLOOKUP(VLOOKUP(A135,Item!$B$2:$BU$463,2,FALSE),Item!$AF$2:$BU$125,38,FALSE),$A$1:$T$124,3,FALSE)</f>
        <v>#N/A</v>
      </c>
      <c r="D135" t="e">
        <f>VLOOKUP(VLOOKUP(VLOOKUP(A135,Item!$B$2:$BU$463,2,FALSE),Item!$AF$2:$BU$125,38,FALSE),$A$1:$T$124,4,FALSE)</f>
        <v>#N/A</v>
      </c>
      <c r="E135" t="e">
        <f>VLOOKUP(VLOOKUP(VLOOKUP(A135,Item!$B$2:$BU$463,2,FALSE),Item!$AF$2:$BU$125,38,FALSE),$A$1:$T$124,5,FALSE)</f>
        <v>#N/A</v>
      </c>
      <c r="F135" t="e">
        <f>VLOOKUP(VLOOKUP(VLOOKUP(A135,Item!$B$2:$BU$463,2,FALSE),Item!$AF$2:$BU$125,38,FALSE),$A$1:$T$124,6,FALSE)</f>
        <v>#N/A</v>
      </c>
      <c r="G135">
        <v>1</v>
      </c>
      <c r="H135" t="e">
        <f>VLOOKUP(VLOOKUP(VLOOKUP(A135,Item!$B$2:$BU$463,2,FALSE),Item!$AF$2:$BU$125,38,FALSE),$A$1:$T$124,8,FALSE)</f>
        <v>#N/A</v>
      </c>
      <c r="I135" t="e">
        <f t="shared" si="0"/>
        <v>#N/A</v>
      </c>
      <c r="J135" t="s">
        <v>886</v>
      </c>
      <c r="K135" t="e">
        <f t="shared" si="1"/>
        <v>#N/A</v>
      </c>
      <c r="L135" t="e">
        <f t="shared" si="2"/>
        <v>#N/A</v>
      </c>
      <c r="M135">
        <v>0</v>
      </c>
      <c r="N135">
        <v>0</v>
      </c>
      <c r="O135" t="e">
        <f t="shared" si="3"/>
        <v>#N/A</v>
      </c>
      <c r="P135">
        <v>0</v>
      </c>
      <c r="Q135" t="s">
        <v>886</v>
      </c>
      <c r="R135">
        <v>1</v>
      </c>
      <c r="S135">
        <v>1</v>
      </c>
      <c r="T135" t="s">
        <v>540</v>
      </c>
    </row>
    <row r="136" spans="1:20" x14ac:dyDescent="0.25">
      <c r="A136" s="68" t="s">
        <v>776</v>
      </c>
      <c r="B136" s="68" t="s">
        <v>776</v>
      </c>
      <c r="C136" t="e">
        <f>VLOOKUP(VLOOKUP(VLOOKUP(A136,Item!$B$2:$BU$463,2,FALSE),Item!$AF$2:$BU$125,38,FALSE),$A$1:$T$124,3,FALSE)</f>
        <v>#N/A</v>
      </c>
      <c r="D136" t="e">
        <f>VLOOKUP(VLOOKUP(VLOOKUP(A136,Item!$B$2:$BU$463,2,FALSE),Item!$AF$2:$BU$125,38,FALSE),$A$1:$T$124,4,FALSE)</f>
        <v>#N/A</v>
      </c>
      <c r="E136" t="e">
        <f>VLOOKUP(VLOOKUP(VLOOKUP(A136,Item!$B$2:$BU$463,2,FALSE),Item!$AF$2:$BU$125,38,FALSE),$A$1:$T$124,5,FALSE)</f>
        <v>#N/A</v>
      </c>
      <c r="F136" t="e">
        <f>VLOOKUP(VLOOKUP(VLOOKUP(A136,Item!$B$2:$BU$463,2,FALSE),Item!$AF$2:$BU$125,38,FALSE),$A$1:$T$124,6,FALSE)</f>
        <v>#N/A</v>
      </c>
      <c r="G136">
        <v>1</v>
      </c>
      <c r="H136" t="e">
        <f>VLOOKUP(VLOOKUP(VLOOKUP(A136,Item!$B$2:$BU$463,2,FALSE),Item!$AF$2:$BU$125,38,FALSE),$A$1:$T$124,8,FALSE)</f>
        <v>#N/A</v>
      </c>
      <c r="I136" t="e">
        <f t="shared" si="0"/>
        <v>#N/A</v>
      </c>
      <c r="J136" t="s">
        <v>886</v>
      </c>
      <c r="K136" t="e">
        <f t="shared" si="1"/>
        <v>#N/A</v>
      </c>
      <c r="L136" t="e">
        <f t="shared" si="2"/>
        <v>#N/A</v>
      </c>
      <c r="M136">
        <v>0</v>
      </c>
      <c r="N136">
        <v>0</v>
      </c>
      <c r="O136" t="e">
        <f t="shared" si="3"/>
        <v>#N/A</v>
      </c>
      <c r="P136">
        <v>0</v>
      </c>
      <c r="Q136" t="s">
        <v>886</v>
      </c>
      <c r="R136">
        <v>1</v>
      </c>
      <c r="S136">
        <v>1</v>
      </c>
      <c r="T136" t="s">
        <v>540</v>
      </c>
    </row>
    <row r="137" spans="1:20" x14ac:dyDescent="0.25">
      <c r="A137" s="68" t="s">
        <v>777</v>
      </c>
      <c r="B137" s="68" t="s">
        <v>777</v>
      </c>
      <c r="C137" t="e">
        <f>VLOOKUP(VLOOKUP(VLOOKUP(A137,Item!$B$2:$BU$463,2,FALSE),Item!$AF$2:$BU$125,38,FALSE),$A$1:$T$124,3,FALSE)</f>
        <v>#N/A</v>
      </c>
      <c r="D137" t="e">
        <f>VLOOKUP(VLOOKUP(VLOOKUP(A137,Item!$B$2:$BU$463,2,FALSE),Item!$AF$2:$BU$125,38,FALSE),$A$1:$T$124,4,FALSE)</f>
        <v>#N/A</v>
      </c>
      <c r="E137" t="e">
        <f>VLOOKUP(VLOOKUP(VLOOKUP(A137,Item!$B$2:$BU$463,2,FALSE),Item!$AF$2:$BU$125,38,FALSE),$A$1:$T$124,5,FALSE)</f>
        <v>#N/A</v>
      </c>
      <c r="F137" t="e">
        <f>VLOOKUP(VLOOKUP(VLOOKUP(A137,Item!$B$2:$BU$463,2,FALSE),Item!$AF$2:$BU$125,38,FALSE),$A$1:$T$124,6,FALSE)</f>
        <v>#N/A</v>
      </c>
      <c r="G137">
        <v>1</v>
      </c>
      <c r="H137" t="e">
        <f>VLOOKUP(VLOOKUP(VLOOKUP(A137,Item!$B$2:$BU$463,2,FALSE),Item!$AF$2:$BU$125,38,FALSE),$A$1:$T$124,8,FALSE)</f>
        <v>#N/A</v>
      </c>
      <c r="I137" t="e">
        <f t="shared" si="0"/>
        <v>#N/A</v>
      </c>
      <c r="J137" t="s">
        <v>886</v>
      </c>
      <c r="K137" t="e">
        <f t="shared" si="1"/>
        <v>#N/A</v>
      </c>
      <c r="L137" t="e">
        <f t="shared" si="2"/>
        <v>#N/A</v>
      </c>
      <c r="M137">
        <v>0</v>
      </c>
      <c r="N137">
        <v>0</v>
      </c>
      <c r="O137" t="e">
        <f t="shared" si="3"/>
        <v>#N/A</v>
      </c>
      <c r="P137">
        <v>0</v>
      </c>
      <c r="Q137" t="s">
        <v>886</v>
      </c>
      <c r="R137">
        <v>1</v>
      </c>
      <c r="S137">
        <v>1</v>
      </c>
      <c r="T137" t="s">
        <v>540</v>
      </c>
    </row>
    <row r="138" spans="1:20" x14ac:dyDescent="0.25">
      <c r="A138" s="68" t="s">
        <v>778</v>
      </c>
      <c r="B138" s="68" t="s">
        <v>778</v>
      </c>
      <c r="C138" t="e">
        <f>VLOOKUP(VLOOKUP(VLOOKUP(A138,Item!$B$2:$BU$463,2,FALSE),Item!$AF$2:$BU$125,38,FALSE),$A$1:$T$124,3,FALSE)</f>
        <v>#N/A</v>
      </c>
      <c r="D138" t="e">
        <f>VLOOKUP(VLOOKUP(VLOOKUP(A138,Item!$B$2:$BU$463,2,FALSE),Item!$AF$2:$BU$125,38,FALSE),$A$1:$T$124,4,FALSE)</f>
        <v>#N/A</v>
      </c>
      <c r="E138" t="e">
        <f>VLOOKUP(VLOOKUP(VLOOKUP(A138,Item!$B$2:$BU$463,2,FALSE),Item!$AF$2:$BU$125,38,FALSE),$A$1:$T$124,5,FALSE)</f>
        <v>#N/A</v>
      </c>
      <c r="F138" t="e">
        <f>VLOOKUP(VLOOKUP(VLOOKUP(A138,Item!$B$2:$BU$463,2,FALSE),Item!$AF$2:$BU$125,38,FALSE),$A$1:$T$124,6,FALSE)</f>
        <v>#N/A</v>
      </c>
      <c r="G138">
        <v>1</v>
      </c>
      <c r="H138" t="e">
        <f>VLOOKUP(VLOOKUP(VLOOKUP(A138,Item!$B$2:$BU$463,2,FALSE),Item!$AF$2:$BU$125,38,FALSE),$A$1:$T$124,8,FALSE)</f>
        <v>#N/A</v>
      </c>
      <c r="I138" t="e">
        <f t="shared" si="0"/>
        <v>#N/A</v>
      </c>
      <c r="J138" t="s">
        <v>886</v>
      </c>
      <c r="K138" t="e">
        <f t="shared" si="1"/>
        <v>#N/A</v>
      </c>
      <c r="L138" t="e">
        <f t="shared" si="2"/>
        <v>#N/A</v>
      </c>
      <c r="M138">
        <v>0</v>
      </c>
      <c r="N138">
        <v>0</v>
      </c>
      <c r="O138" t="e">
        <f t="shared" si="3"/>
        <v>#N/A</v>
      </c>
      <c r="P138">
        <v>0</v>
      </c>
      <c r="Q138" t="s">
        <v>886</v>
      </c>
      <c r="R138">
        <v>1</v>
      </c>
      <c r="S138">
        <v>1</v>
      </c>
      <c r="T138" t="s">
        <v>540</v>
      </c>
    </row>
    <row r="139" spans="1:20" x14ac:dyDescent="0.25">
      <c r="A139" s="68" t="s">
        <v>779</v>
      </c>
      <c r="B139" s="68" t="s">
        <v>779</v>
      </c>
      <c r="C139" t="e">
        <f>VLOOKUP(VLOOKUP(VLOOKUP(A139,Item!$B$2:$BU$463,2,FALSE),Item!$AF$2:$BU$125,38,FALSE),$A$1:$T$124,3,FALSE)</f>
        <v>#N/A</v>
      </c>
      <c r="D139" t="e">
        <f>VLOOKUP(VLOOKUP(VLOOKUP(A139,Item!$B$2:$BU$463,2,FALSE),Item!$AF$2:$BU$125,38,FALSE),$A$1:$T$124,4,FALSE)</f>
        <v>#N/A</v>
      </c>
      <c r="E139" t="e">
        <f>VLOOKUP(VLOOKUP(VLOOKUP(A139,Item!$B$2:$BU$463,2,FALSE),Item!$AF$2:$BU$125,38,FALSE),$A$1:$T$124,5,FALSE)</f>
        <v>#N/A</v>
      </c>
      <c r="F139" t="e">
        <f>VLOOKUP(VLOOKUP(VLOOKUP(A139,Item!$B$2:$BU$463,2,FALSE),Item!$AF$2:$BU$125,38,FALSE),$A$1:$T$124,6,FALSE)</f>
        <v>#N/A</v>
      </c>
      <c r="G139">
        <v>1</v>
      </c>
      <c r="H139" t="e">
        <f>VLOOKUP(VLOOKUP(VLOOKUP(A139,Item!$B$2:$BU$463,2,FALSE),Item!$AF$2:$BU$125,38,FALSE),$A$1:$T$124,8,FALSE)</f>
        <v>#N/A</v>
      </c>
      <c r="I139" t="e">
        <f t="shared" si="0"/>
        <v>#N/A</v>
      </c>
      <c r="J139" t="s">
        <v>886</v>
      </c>
      <c r="K139" t="e">
        <f t="shared" si="1"/>
        <v>#N/A</v>
      </c>
      <c r="L139" t="e">
        <f t="shared" si="2"/>
        <v>#N/A</v>
      </c>
      <c r="M139">
        <v>0</v>
      </c>
      <c r="N139">
        <v>0</v>
      </c>
      <c r="O139" t="e">
        <f t="shared" si="3"/>
        <v>#N/A</v>
      </c>
      <c r="P139">
        <v>0</v>
      </c>
      <c r="Q139" t="s">
        <v>886</v>
      </c>
      <c r="R139">
        <v>1</v>
      </c>
      <c r="S139">
        <v>1</v>
      </c>
      <c r="T139" t="s">
        <v>540</v>
      </c>
    </row>
    <row r="140" spans="1:20" x14ac:dyDescent="0.25">
      <c r="A140" s="68" t="s">
        <v>780</v>
      </c>
      <c r="B140" s="68" t="s">
        <v>780</v>
      </c>
      <c r="C140" t="e">
        <f>VLOOKUP(VLOOKUP(VLOOKUP(A140,Item!$B$2:$BU$463,2,FALSE),Item!$AF$2:$BU$125,38,FALSE),$A$1:$T$124,3,FALSE)</f>
        <v>#N/A</v>
      </c>
      <c r="D140" t="e">
        <f>VLOOKUP(VLOOKUP(VLOOKUP(A140,Item!$B$2:$BU$463,2,FALSE),Item!$AF$2:$BU$125,38,FALSE),$A$1:$T$124,4,FALSE)</f>
        <v>#N/A</v>
      </c>
      <c r="E140" t="e">
        <f>VLOOKUP(VLOOKUP(VLOOKUP(A140,Item!$B$2:$BU$463,2,FALSE),Item!$AF$2:$BU$125,38,FALSE),$A$1:$T$124,5,FALSE)</f>
        <v>#N/A</v>
      </c>
      <c r="F140" t="e">
        <f>VLOOKUP(VLOOKUP(VLOOKUP(A140,Item!$B$2:$BU$463,2,FALSE),Item!$AF$2:$BU$125,38,FALSE),$A$1:$T$124,6,FALSE)</f>
        <v>#N/A</v>
      </c>
      <c r="G140">
        <v>1</v>
      </c>
      <c r="H140" t="e">
        <f>VLOOKUP(VLOOKUP(VLOOKUP(A140,Item!$B$2:$BU$463,2,FALSE),Item!$AF$2:$BU$125,38,FALSE),$A$1:$T$124,8,FALSE)</f>
        <v>#N/A</v>
      </c>
      <c r="I140" t="e">
        <f t="shared" si="0"/>
        <v>#N/A</v>
      </c>
      <c r="J140" t="s">
        <v>886</v>
      </c>
      <c r="K140" t="e">
        <f t="shared" si="1"/>
        <v>#N/A</v>
      </c>
      <c r="L140" t="e">
        <f t="shared" si="2"/>
        <v>#N/A</v>
      </c>
      <c r="M140">
        <v>0</v>
      </c>
      <c r="N140">
        <v>0</v>
      </c>
      <c r="O140" t="e">
        <f t="shared" si="3"/>
        <v>#N/A</v>
      </c>
      <c r="P140">
        <v>0</v>
      </c>
      <c r="Q140" t="s">
        <v>886</v>
      </c>
      <c r="R140">
        <v>1</v>
      </c>
      <c r="S140">
        <v>1</v>
      </c>
      <c r="T140" t="s">
        <v>540</v>
      </c>
    </row>
    <row r="141" spans="1:20" x14ac:dyDescent="0.25">
      <c r="A141" s="68" t="s">
        <v>781</v>
      </c>
      <c r="B141" s="68" t="s">
        <v>781</v>
      </c>
      <c r="C141" t="e">
        <f>VLOOKUP(VLOOKUP(VLOOKUP(A141,Item!$B$2:$BU$463,2,FALSE),Item!$AF$2:$BU$125,38,FALSE),$A$1:$T$124,3,FALSE)</f>
        <v>#N/A</v>
      </c>
      <c r="D141" t="e">
        <f>VLOOKUP(VLOOKUP(VLOOKUP(A141,Item!$B$2:$BU$463,2,FALSE),Item!$AF$2:$BU$125,38,FALSE),$A$1:$T$124,4,FALSE)</f>
        <v>#N/A</v>
      </c>
      <c r="E141" t="e">
        <f>VLOOKUP(VLOOKUP(VLOOKUP(A141,Item!$B$2:$BU$463,2,FALSE),Item!$AF$2:$BU$125,38,FALSE),$A$1:$T$124,5,FALSE)</f>
        <v>#N/A</v>
      </c>
      <c r="F141" t="e">
        <f>VLOOKUP(VLOOKUP(VLOOKUP(A141,Item!$B$2:$BU$463,2,FALSE),Item!$AF$2:$BU$125,38,FALSE),$A$1:$T$124,6,FALSE)</f>
        <v>#N/A</v>
      </c>
      <c r="G141">
        <v>1</v>
      </c>
      <c r="H141" t="e">
        <f>VLOOKUP(VLOOKUP(VLOOKUP(A141,Item!$B$2:$BU$463,2,FALSE),Item!$AF$2:$BU$125,38,FALSE),$A$1:$T$124,8,FALSE)</f>
        <v>#N/A</v>
      </c>
      <c r="I141" t="e">
        <f t="shared" si="0"/>
        <v>#N/A</v>
      </c>
      <c r="J141" t="s">
        <v>886</v>
      </c>
      <c r="K141" t="e">
        <f t="shared" si="1"/>
        <v>#N/A</v>
      </c>
      <c r="L141" t="e">
        <f t="shared" si="2"/>
        <v>#N/A</v>
      </c>
      <c r="M141">
        <v>0</v>
      </c>
      <c r="N141">
        <v>0</v>
      </c>
      <c r="O141" t="e">
        <f t="shared" si="3"/>
        <v>#N/A</v>
      </c>
      <c r="P141">
        <v>0</v>
      </c>
      <c r="Q141" t="s">
        <v>886</v>
      </c>
      <c r="R141">
        <v>1</v>
      </c>
      <c r="S141">
        <v>1</v>
      </c>
      <c r="T141" t="s">
        <v>540</v>
      </c>
    </row>
    <row r="142" spans="1:20" x14ac:dyDescent="0.25">
      <c r="A142" s="68" t="s">
        <v>782</v>
      </c>
      <c r="B142" s="68" t="s">
        <v>782</v>
      </c>
      <c r="C142" t="e">
        <f>VLOOKUP(VLOOKUP(VLOOKUP(A142,Item!$B$2:$BU$463,2,FALSE),Item!$AF$2:$BU$125,38,FALSE),$A$1:$T$124,3,FALSE)</f>
        <v>#N/A</v>
      </c>
      <c r="D142" t="e">
        <f>VLOOKUP(VLOOKUP(VLOOKUP(A142,Item!$B$2:$BU$463,2,FALSE),Item!$AF$2:$BU$125,38,FALSE),$A$1:$T$124,4,FALSE)</f>
        <v>#N/A</v>
      </c>
      <c r="E142" t="e">
        <f>VLOOKUP(VLOOKUP(VLOOKUP(A142,Item!$B$2:$BU$463,2,FALSE),Item!$AF$2:$BU$125,38,FALSE),$A$1:$T$124,5,FALSE)</f>
        <v>#N/A</v>
      </c>
      <c r="F142" t="e">
        <f>VLOOKUP(VLOOKUP(VLOOKUP(A142,Item!$B$2:$BU$463,2,FALSE),Item!$AF$2:$BU$125,38,FALSE),$A$1:$T$124,6,FALSE)</f>
        <v>#N/A</v>
      </c>
      <c r="G142">
        <v>1</v>
      </c>
      <c r="H142" t="e">
        <f>VLOOKUP(VLOOKUP(VLOOKUP(A142,Item!$B$2:$BU$463,2,FALSE),Item!$AF$2:$BU$125,38,FALSE),$A$1:$T$124,8,FALSE)</f>
        <v>#N/A</v>
      </c>
      <c r="I142" t="e">
        <f t="shared" si="0"/>
        <v>#N/A</v>
      </c>
      <c r="J142" t="s">
        <v>886</v>
      </c>
      <c r="K142" t="e">
        <f t="shared" si="1"/>
        <v>#N/A</v>
      </c>
      <c r="L142" t="e">
        <f t="shared" si="2"/>
        <v>#N/A</v>
      </c>
      <c r="M142">
        <v>0</v>
      </c>
      <c r="N142">
        <v>0</v>
      </c>
      <c r="O142" t="e">
        <f t="shared" si="3"/>
        <v>#N/A</v>
      </c>
      <c r="P142">
        <v>0</v>
      </c>
      <c r="Q142" t="s">
        <v>886</v>
      </c>
      <c r="R142">
        <v>1</v>
      </c>
      <c r="S142">
        <v>1</v>
      </c>
      <c r="T142" t="s">
        <v>540</v>
      </c>
    </row>
    <row r="143" spans="1:20" x14ac:dyDescent="0.25">
      <c r="A143" s="68" t="s">
        <v>783</v>
      </c>
      <c r="B143" s="68" t="s">
        <v>783</v>
      </c>
      <c r="C143" t="e">
        <f>VLOOKUP(VLOOKUP(VLOOKUP(A143,Item!$B$2:$BU$463,2,FALSE),Item!$AF$2:$BU$125,38,FALSE),$A$1:$T$124,3,FALSE)</f>
        <v>#N/A</v>
      </c>
      <c r="D143" t="e">
        <f>VLOOKUP(VLOOKUP(VLOOKUP(A143,Item!$B$2:$BU$463,2,FALSE),Item!$AF$2:$BU$125,38,FALSE),$A$1:$T$124,4,FALSE)</f>
        <v>#N/A</v>
      </c>
      <c r="E143" t="e">
        <f>VLOOKUP(VLOOKUP(VLOOKUP(A143,Item!$B$2:$BU$463,2,FALSE),Item!$AF$2:$BU$125,38,FALSE),$A$1:$T$124,5,FALSE)</f>
        <v>#N/A</v>
      </c>
      <c r="F143" t="e">
        <f>VLOOKUP(VLOOKUP(VLOOKUP(A143,Item!$B$2:$BU$463,2,FALSE),Item!$AF$2:$BU$125,38,FALSE),$A$1:$T$124,6,FALSE)</f>
        <v>#N/A</v>
      </c>
      <c r="G143">
        <v>1</v>
      </c>
      <c r="H143" t="e">
        <f>VLOOKUP(VLOOKUP(VLOOKUP(A143,Item!$B$2:$BU$463,2,FALSE),Item!$AF$2:$BU$125,38,FALSE),$A$1:$T$124,8,FALSE)</f>
        <v>#N/A</v>
      </c>
      <c r="I143" t="e">
        <f t="shared" si="0"/>
        <v>#N/A</v>
      </c>
      <c r="J143" t="s">
        <v>886</v>
      </c>
      <c r="K143" t="e">
        <f t="shared" si="1"/>
        <v>#N/A</v>
      </c>
      <c r="L143" t="e">
        <f t="shared" si="2"/>
        <v>#N/A</v>
      </c>
      <c r="M143">
        <v>0</v>
      </c>
      <c r="N143">
        <v>0</v>
      </c>
      <c r="O143" t="e">
        <f t="shared" si="3"/>
        <v>#N/A</v>
      </c>
      <c r="P143">
        <v>0</v>
      </c>
      <c r="Q143" t="s">
        <v>886</v>
      </c>
      <c r="R143">
        <v>1</v>
      </c>
      <c r="S143">
        <v>1</v>
      </c>
      <c r="T143" t="s">
        <v>540</v>
      </c>
    </row>
    <row r="144" spans="1:20" x14ac:dyDescent="0.25">
      <c r="A144" s="68" t="s">
        <v>784</v>
      </c>
      <c r="B144" s="68" t="s">
        <v>784</v>
      </c>
      <c r="C144" t="e">
        <f>VLOOKUP(VLOOKUP(VLOOKUP(A144,Item!$B$2:$BU$463,2,FALSE),Item!$AF$2:$BU$125,38,FALSE),$A$1:$T$124,3,FALSE)</f>
        <v>#N/A</v>
      </c>
      <c r="D144" t="e">
        <f>VLOOKUP(VLOOKUP(VLOOKUP(A144,Item!$B$2:$BU$463,2,FALSE),Item!$AF$2:$BU$125,38,FALSE),$A$1:$T$124,4,FALSE)</f>
        <v>#N/A</v>
      </c>
      <c r="E144" t="e">
        <f>VLOOKUP(VLOOKUP(VLOOKUP(A144,Item!$B$2:$BU$463,2,FALSE),Item!$AF$2:$BU$125,38,FALSE),$A$1:$T$124,5,FALSE)</f>
        <v>#N/A</v>
      </c>
      <c r="F144" t="e">
        <f>VLOOKUP(VLOOKUP(VLOOKUP(A144,Item!$B$2:$BU$463,2,FALSE),Item!$AF$2:$BU$125,38,FALSE),$A$1:$T$124,6,FALSE)</f>
        <v>#N/A</v>
      </c>
      <c r="G144">
        <v>1</v>
      </c>
      <c r="H144" t="e">
        <f>VLOOKUP(VLOOKUP(VLOOKUP(A144,Item!$B$2:$BU$463,2,FALSE),Item!$AF$2:$BU$125,38,FALSE),$A$1:$T$124,8,FALSE)</f>
        <v>#N/A</v>
      </c>
      <c r="I144" t="e">
        <f t="shared" si="0"/>
        <v>#N/A</v>
      </c>
      <c r="J144" t="s">
        <v>886</v>
      </c>
      <c r="K144" t="e">
        <f t="shared" si="1"/>
        <v>#N/A</v>
      </c>
      <c r="L144" t="e">
        <f t="shared" si="2"/>
        <v>#N/A</v>
      </c>
      <c r="M144">
        <v>0</v>
      </c>
      <c r="N144">
        <v>0</v>
      </c>
      <c r="O144" t="e">
        <f t="shared" si="3"/>
        <v>#N/A</v>
      </c>
      <c r="P144">
        <v>0</v>
      </c>
      <c r="Q144" t="s">
        <v>886</v>
      </c>
      <c r="R144">
        <v>1</v>
      </c>
      <c r="S144">
        <v>1</v>
      </c>
      <c r="T144" t="s">
        <v>540</v>
      </c>
    </row>
    <row r="145" spans="1:20" x14ac:dyDescent="0.25">
      <c r="A145" s="68" t="s">
        <v>785</v>
      </c>
      <c r="B145" s="68" t="s">
        <v>785</v>
      </c>
      <c r="C145" t="e">
        <f>VLOOKUP(VLOOKUP(VLOOKUP(A145,Item!$B$2:$BU$463,2,FALSE),Item!$AF$2:$BU$125,38,FALSE),$A$1:$T$124,3,FALSE)</f>
        <v>#N/A</v>
      </c>
      <c r="D145" t="e">
        <f>VLOOKUP(VLOOKUP(VLOOKUP(A145,Item!$B$2:$BU$463,2,FALSE),Item!$AF$2:$BU$125,38,FALSE),$A$1:$T$124,4,FALSE)</f>
        <v>#N/A</v>
      </c>
      <c r="E145" t="e">
        <f>VLOOKUP(VLOOKUP(VLOOKUP(A145,Item!$B$2:$BU$463,2,FALSE),Item!$AF$2:$BU$125,38,FALSE),$A$1:$T$124,5,FALSE)</f>
        <v>#N/A</v>
      </c>
      <c r="F145" t="e">
        <f>VLOOKUP(VLOOKUP(VLOOKUP(A145,Item!$B$2:$BU$463,2,FALSE),Item!$AF$2:$BU$125,38,FALSE),$A$1:$T$124,6,FALSE)</f>
        <v>#N/A</v>
      </c>
      <c r="G145">
        <v>1</v>
      </c>
      <c r="H145" t="e">
        <f>VLOOKUP(VLOOKUP(VLOOKUP(A145,Item!$B$2:$BU$463,2,FALSE),Item!$AF$2:$BU$125,38,FALSE),$A$1:$T$124,8,FALSE)</f>
        <v>#N/A</v>
      </c>
      <c r="I145" t="e">
        <f t="shared" si="0"/>
        <v>#N/A</v>
      </c>
      <c r="J145" t="s">
        <v>886</v>
      </c>
      <c r="K145" t="e">
        <f t="shared" si="1"/>
        <v>#N/A</v>
      </c>
      <c r="L145" t="e">
        <f t="shared" si="2"/>
        <v>#N/A</v>
      </c>
      <c r="M145">
        <v>0</v>
      </c>
      <c r="N145">
        <v>0</v>
      </c>
      <c r="O145" t="e">
        <f t="shared" si="3"/>
        <v>#N/A</v>
      </c>
      <c r="P145">
        <v>0</v>
      </c>
      <c r="Q145" t="s">
        <v>886</v>
      </c>
      <c r="R145">
        <v>1</v>
      </c>
      <c r="S145">
        <v>1</v>
      </c>
      <c r="T145" t="s">
        <v>540</v>
      </c>
    </row>
    <row r="146" spans="1:20" x14ac:dyDescent="0.25">
      <c r="A146" s="68" t="s">
        <v>786</v>
      </c>
      <c r="B146" s="68" t="s">
        <v>786</v>
      </c>
      <c r="C146" t="e">
        <f>VLOOKUP(VLOOKUP(VLOOKUP(A146,Item!$B$2:$BU$463,2,FALSE),Item!$AF$2:$BU$125,38,FALSE),$A$1:$T$124,3,FALSE)</f>
        <v>#N/A</v>
      </c>
      <c r="D146" t="e">
        <f>VLOOKUP(VLOOKUP(VLOOKUP(A146,Item!$B$2:$BU$463,2,FALSE),Item!$AF$2:$BU$125,38,FALSE),$A$1:$T$124,4,FALSE)</f>
        <v>#N/A</v>
      </c>
      <c r="E146" t="e">
        <f>VLOOKUP(VLOOKUP(VLOOKUP(A146,Item!$B$2:$BU$463,2,FALSE),Item!$AF$2:$BU$125,38,FALSE),$A$1:$T$124,5,FALSE)</f>
        <v>#N/A</v>
      </c>
      <c r="F146" t="e">
        <f>VLOOKUP(VLOOKUP(VLOOKUP(A146,Item!$B$2:$BU$463,2,FALSE),Item!$AF$2:$BU$125,38,FALSE),$A$1:$T$124,6,FALSE)</f>
        <v>#N/A</v>
      </c>
      <c r="G146">
        <v>1</v>
      </c>
      <c r="H146" t="e">
        <f>VLOOKUP(VLOOKUP(VLOOKUP(A146,Item!$B$2:$BU$463,2,FALSE),Item!$AF$2:$BU$125,38,FALSE),$A$1:$T$124,8,FALSE)</f>
        <v>#N/A</v>
      </c>
      <c r="I146" t="e">
        <f t="shared" si="0"/>
        <v>#N/A</v>
      </c>
      <c r="J146" t="s">
        <v>886</v>
      </c>
      <c r="K146" t="e">
        <f t="shared" si="1"/>
        <v>#N/A</v>
      </c>
      <c r="L146" t="e">
        <f t="shared" si="2"/>
        <v>#N/A</v>
      </c>
      <c r="M146">
        <v>0</v>
      </c>
      <c r="N146">
        <v>0</v>
      </c>
      <c r="O146" t="e">
        <f t="shared" si="3"/>
        <v>#N/A</v>
      </c>
      <c r="P146">
        <v>0</v>
      </c>
      <c r="Q146" t="s">
        <v>886</v>
      </c>
      <c r="R146">
        <v>1</v>
      </c>
      <c r="S146">
        <v>1</v>
      </c>
      <c r="T146" t="s">
        <v>540</v>
      </c>
    </row>
    <row r="147" spans="1:20" x14ac:dyDescent="0.25">
      <c r="A147" s="68" t="s">
        <v>787</v>
      </c>
      <c r="B147" s="68" t="s">
        <v>787</v>
      </c>
      <c r="C147" t="e">
        <f>VLOOKUP(VLOOKUP(VLOOKUP(A147,Item!$B$2:$BU$463,2,FALSE),Item!$AF$2:$BU$125,38,FALSE),$A$1:$T$124,3,FALSE)</f>
        <v>#N/A</v>
      </c>
      <c r="D147" t="e">
        <f>VLOOKUP(VLOOKUP(VLOOKUP(A147,Item!$B$2:$BU$463,2,FALSE),Item!$AF$2:$BU$125,38,FALSE),$A$1:$T$124,4,FALSE)</f>
        <v>#N/A</v>
      </c>
      <c r="E147" t="e">
        <f>VLOOKUP(VLOOKUP(VLOOKUP(A147,Item!$B$2:$BU$463,2,FALSE),Item!$AF$2:$BU$125,38,FALSE),$A$1:$T$124,5,FALSE)</f>
        <v>#N/A</v>
      </c>
      <c r="F147" t="e">
        <f>VLOOKUP(VLOOKUP(VLOOKUP(A147,Item!$B$2:$BU$463,2,FALSE),Item!$AF$2:$BU$125,38,FALSE),$A$1:$T$124,6,FALSE)</f>
        <v>#N/A</v>
      </c>
      <c r="G147">
        <v>1</v>
      </c>
      <c r="H147" t="e">
        <f>VLOOKUP(VLOOKUP(VLOOKUP(A147,Item!$B$2:$BU$463,2,FALSE),Item!$AF$2:$BU$125,38,FALSE),$A$1:$T$124,8,FALSE)</f>
        <v>#N/A</v>
      </c>
      <c r="I147" t="e">
        <f t="shared" si="0"/>
        <v>#N/A</v>
      </c>
      <c r="J147" t="s">
        <v>886</v>
      </c>
      <c r="K147" t="e">
        <f t="shared" si="1"/>
        <v>#N/A</v>
      </c>
      <c r="L147" t="e">
        <f t="shared" si="2"/>
        <v>#N/A</v>
      </c>
      <c r="M147">
        <v>0</v>
      </c>
      <c r="N147">
        <v>0</v>
      </c>
      <c r="O147" t="e">
        <f t="shared" si="3"/>
        <v>#N/A</v>
      </c>
      <c r="P147">
        <v>0</v>
      </c>
      <c r="Q147" t="s">
        <v>886</v>
      </c>
      <c r="R147">
        <v>1</v>
      </c>
      <c r="S147">
        <v>1</v>
      </c>
      <c r="T147" t="s">
        <v>540</v>
      </c>
    </row>
    <row r="148" spans="1:20" x14ac:dyDescent="0.25">
      <c r="A148" s="68" t="s">
        <v>788</v>
      </c>
      <c r="B148" s="68" t="s">
        <v>788</v>
      </c>
      <c r="C148" t="e">
        <f>VLOOKUP(VLOOKUP(VLOOKUP(A148,Item!$B$2:$BU$463,2,FALSE),Item!$AF$2:$BU$125,38,FALSE),$A$1:$T$124,3,FALSE)</f>
        <v>#N/A</v>
      </c>
      <c r="D148" t="e">
        <f>VLOOKUP(VLOOKUP(VLOOKUP(A148,Item!$B$2:$BU$463,2,FALSE),Item!$AF$2:$BU$125,38,FALSE),$A$1:$T$124,4,FALSE)</f>
        <v>#N/A</v>
      </c>
      <c r="E148" t="e">
        <f>VLOOKUP(VLOOKUP(VLOOKUP(A148,Item!$B$2:$BU$463,2,FALSE),Item!$AF$2:$BU$125,38,FALSE),$A$1:$T$124,5,FALSE)</f>
        <v>#N/A</v>
      </c>
      <c r="F148" t="e">
        <f>VLOOKUP(VLOOKUP(VLOOKUP(A148,Item!$B$2:$BU$463,2,FALSE),Item!$AF$2:$BU$125,38,FALSE),$A$1:$T$124,6,FALSE)</f>
        <v>#N/A</v>
      </c>
      <c r="G148">
        <v>1</v>
      </c>
      <c r="H148" t="e">
        <f>VLOOKUP(VLOOKUP(VLOOKUP(A148,Item!$B$2:$BU$463,2,FALSE),Item!$AF$2:$BU$125,38,FALSE),$A$1:$T$124,8,FALSE)</f>
        <v>#N/A</v>
      </c>
      <c r="I148" t="e">
        <f t="shared" si="0"/>
        <v>#N/A</v>
      </c>
      <c r="J148" t="s">
        <v>886</v>
      </c>
      <c r="K148" t="e">
        <f t="shared" si="1"/>
        <v>#N/A</v>
      </c>
      <c r="L148" t="e">
        <f t="shared" si="2"/>
        <v>#N/A</v>
      </c>
      <c r="M148">
        <v>0</v>
      </c>
      <c r="N148">
        <v>0</v>
      </c>
      <c r="O148" t="e">
        <f t="shared" si="3"/>
        <v>#N/A</v>
      </c>
      <c r="P148">
        <v>0</v>
      </c>
      <c r="Q148" t="s">
        <v>886</v>
      </c>
      <c r="R148">
        <v>1</v>
      </c>
      <c r="S148">
        <v>1</v>
      </c>
      <c r="T148" t="s">
        <v>540</v>
      </c>
    </row>
    <row r="149" spans="1:20" x14ac:dyDescent="0.25">
      <c r="A149" s="68" t="s">
        <v>789</v>
      </c>
      <c r="B149" s="68" t="s">
        <v>789</v>
      </c>
      <c r="C149" t="e">
        <f>VLOOKUP(VLOOKUP(VLOOKUP(A149,Item!$B$2:$BU$463,2,FALSE),Item!$AF$2:$BU$125,38,FALSE),$A$1:$T$124,3,FALSE)</f>
        <v>#N/A</v>
      </c>
      <c r="D149" t="e">
        <f>VLOOKUP(VLOOKUP(VLOOKUP(A149,Item!$B$2:$BU$463,2,FALSE),Item!$AF$2:$BU$125,38,FALSE),$A$1:$T$124,4,FALSE)</f>
        <v>#N/A</v>
      </c>
      <c r="E149" t="e">
        <f>VLOOKUP(VLOOKUP(VLOOKUP(A149,Item!$B$2:$BU$463,2,FALSE),Item!$AF$2:$BU$125,38,FALSE),$A$1:$T$124,5,FALSE)</f>
        <v>#N/A</v>
      </c>
      <c r="F149" t="e">
        <f>VLOOKUP(VLOOKUP(VLOOKUP(A149,Item!$B$2:$BU$463,2,FALSE),Item!$AF$2:$BU$125,38,FALSE),$A$1:$T$124,6,FALSE)</f>
        <v>#N/A</v>
      </c>
      <c r="G149">
        <v>1</v>
      </c>
      <c r="H149" t="e">
        <f>VLOOKUP(VLOOKUP(VLOOKUP(A149,Item!$B$2:$BU$463,2,FALSE),Item!$AF$2:$BU$125,38,FALSE),$A$1:$T$124,8,FALSE)</f>
        <v>#N/A</v>
      </c>
      <c r="I149" t="e">
        <f t="shared" si="0"/>
        <v>#N/A</v>
      </c>
      <c r="J149" t="s">
        <v>886</v>
      </c>
      <c r="K149" t="e">
        <f t="shared" si="1"/>
        <v>#N/A</v>
      </c>
      <c r="L149" t="e">
        <f t="shared" si="2"/>
        <v>#N/A</v>
      </c>
      <c r="M149">
        <v>0</v>
      </c>
      <c r="N149">
        <v>0</v>
      </c>
      <c r="O149" t="e">
        <f t="shared" si="3"/>
        <v>#N/A</v>
      </c>
      <c r="P149">
        <v>0</v>
      </c>
      <c r="Q149" t="s">
        <v>886</v>
      </c>
      <c r="R149">
        <v>1</v>
      </c>
      <c r="S149">
        <v>1</v>
      </c>
      <c r="T149" t="s">
        <v>540</v>
      </c>
    </row>
    <row r="150" spans="1:20" x14ac:dyDescent="0.25">
      <c r="A150" s="68" t="s">
        <v>790</v>
      </c>
      <c r="B150" s="68" t="s">
        <v>790</v>
      </c>
      <c r="C150" t="e">
        <f>VLOOKUP(VLOOKUP(VLOOKUP(A150,Item!$B$2:$BU$463,2,FALSE),Item!$AF$2:$BU$125,38,FALSE),$A$1:$T$124,3,FALSE)</f>
        <v>#N/A</v>
      </c>
      <c r="D150" t="e">
        <f>VLOOKUP(VLOOKUP(VLOOKUP(A150,Item!$B$2:$BU$463,2,FALSE),Item!$AF$2:$BU$125,38,FALSE),$A$1:$T$124,4,FALSE)</f>
        <v>#N/A</v>
      </c>
      <c r="E150" t="e">
        <f>VLOOKUP(VLOOKUP(VLOOKUP(A150,Item!$B$2:$BU$463,2,FALSE),Item!$AF$2:$BU$125,38,FALSE),$A$1:$T$124,5,FALSE)</f>
        <v>#N/A</v>
      </c>
      <c r="F150" t="e">
        <f>VLOOKUP(VLOOKUP(VLOOKUP(A150,Item!$B$2:$BU$463,2,FALSE),Item!$AF$2:$BU$125,38,FALSE),$A$1:$T$124,6,FALSE)</f>
        <v>#N/A</v>
      </c>
      <c r="G150">
        <v>1</v>
      </c>
      <c r="H150" t="e">
        <f>VLOOKUP(VLOOKUP(VLOOKUP(A150,Item!$B$2:$BU$463,2,FALSE),Item!$AF$2:$BU$125,38,FALSE),$A$1:$T$124,8,FALSE)</f>
        <v>#N/A</v>
      </c>
      <c r="I150" t="e">
        <f t="shared" si="0"/>
        <v>#N/A</v>
      </c>
      <c r="J150" t="s">
        <v>886</v>
      </c>
      <c r="K150" t="e">
        <f t="shared" si="1"/>
        <v>#N/A</v>
      </c>
      <c r="L150" t="e">
        <f t="shared" si="2"/>
        <v>#N/A</v>
      </c>
      <c r="M150">
        <v>0</v>
      </c>
      <c r="N150">
        <v>0</v>
      </c>
      <c r="O150" t="e">
        <f t="shared" si="3"/>
        <v>#N/A</v>
      </c>
      <c r="P150">
        <v>0</v>
      </c>
      <c r="Q150" t="s">
        <v>886</v>
      </c>
      <c r="R150">
        <v>1</v>
      </c>
      <c r="S150">
        <v>1</v>
      </c>
      <c r="T150" t="s">
        <v>540</v>
      </c>
    </row>
    <row r="151" spans="1:20" x14ac:dyDescent="0.25">
      <c r="A151" s="68" t="s">
        <v>791</v>
      </c>
      <c r="B151" s="68" t="s">
        <v>791</v>
      </c>
      <c r="C151" t="e">
        <f>VLOOKUP(VLOOKUP(VLOOKUP(A151,Item!$B$2:$BU$463,2,FALSE),Item!$AF$2:$BU$125,38,FALSE),$A$1:$T$124,3,FALSE)</f>
        <v>#N/A</v>
      </c>
      <c r="D151" t="e">
        <f>VLOOKUP(VLOOKUP(VLOOKUP(A151,Item!$B$2:$BU$463,2,FALSE),Item!$AF$2:$BU$125,38,FALSE),$A$1:$T$124,4,FALSE)</f>
        <v>#N/A</v>
      </c>
      <c r="E151" t="e">
        <f>VLOOKUP(VLOOKUP(VLOOKUP(A151,Item!$B$2:$BU$463,2,FALSE),Item!$AF$2:$BU$125,38,FALSE),$A$1:$T$124,5,FALSE)</f>
        <v>#N/A</v>
      </c>
      <c r="F151" t="e">
        <f>VLOOKUP(VLOOKUP(VLOOKUP(A151,Item!$B$2:$BU$463,2,FALSE),Item!$AF$2:$BU$125,38,FALSE),$A$1:$T$124,6,FALSE)</f>
        <v>#N/A</v>
      </c>
      <c r="G151">
        <v>1</v>
      </c>
      <c r="H151" t="e">
        <f>VLOOKUP(VLOOKUP(VLOOKUP(A151,Item!$B$2:$BU$463,2,FALSE),Item!$AF$2:$BU$125,38,FALSE),$A$1:$T$124,8,FALSE)</f>
        <v>#N/A</v>
      </c>
      <c r="I151" t="e">
        <f t="shared" si="0"/>
        <v>#N/A</v>
      </c>
      <c r="J151" t="s">
        <v>886</v>
      </c>
      <c r="K151" t="e">
        <f t="shared" si="1"/>
        <v>#N/A</v>
      </c>
      <c r="L151" t="e">
        <f t="shared" si="2"/>
        <v>#N/A</v>
      </c>
      <c r="M151">
        <v>0</v>
      </c>
      <c r="N151">
        <v>0</v>
      </c>
      <c r="O151" t="e">
        <f t="shared" si="3"/>
        <v>#N/A</v>
      </c>
      <c r="P151">
        <v>0</v>
      </c>
      <c r="Q151" t="s">
        <v>886</v>
      </c>
      <c r="R151">
        <v>1</v>
      </c>
      <c r="S151">
        <v>1</v>
      </c>
      <c r="T151" t="s">
        <v>540</v>
      </c>
    </row>
    <row r="152" spans="1:20" x14ac:dyDescent="0.25">
      <c r="A152" s="68" t="s">
        <v>792</v>
      </c>
      <c r="B152" s="68" t="s">
        <v>792</v>
      </c>
      <c r="C152" t="e">
        <f>VLOOKUP(VLOOKUP(VLOOKUP(A152,Item!$B$2:$BU$463,2,FALSE),Item!$AF$2:$BU$125,38,FALSE),$A$1:$T$124,3,FALSE)</f>
        <v>#N/A</v>
      </c>
      <c r="D152" t="e">
        <f>VLOOKUP(VLOOKUP(VLOOKUP(A152,Item!$B$2:$BU$463,2,FALSE),Item!$AF$2:$BU$125,38,FALSE),$A$1:$T$124,4,FALSE)</f>
        <v>#N/A</v>
      </c>
      <c r="E152" t="e">
        <f>VLOOKUP(VLOOKUP(VLOOKUP(A152,Item!$B$2:$BU$463,2,FALSE),Item!$AF$2:$BU$125,38,FALSE),$A$1:$T$124,5,FALSE)</f>
        <v>#N/A</v>
      </c>
      <c r="F152" t="e">
        <f>VLOOKUP(VLOOKUP(VLOOKUP(A152,Item!$B$2:$BU$463,2,FALSE),Item!$AF$2:$BU$125,38,FALSE),$A$1:$T$124,6,FALSE)</f>
        <v>#N/A</v>
      </c>
      <c r="G152">
        <v>1</v>
      </c>
      <c r="H152" t="e">
        <f>VLOOKUP(VLOOKUP(VLOOKUP(A152,Item!$B$2:$BU$463,2,FALSE),Item!$AF$2:$BU$125,38,FALSE),$A$1:$T$124,8,FALSE)</f>
        <v>#N/A</v>
      </c>
      <c r="I152" t="e">
        <f t="shared" si="0"/>
        <v>#N/A</v>
      </c>
      <c r="J152" t="s">
        <v>886</v>
      </c>
      <c r="K152" t="e">
        <f t="shared" si="1"/>
        <v>#N/A</v>
      </c>
      <c r="L152" t="e">
        <f t="shared" si="2"/>
        <v>#N/A</v>
      </c>
      <c r="M152">
        <v>0</v>
      </c>
      <c r="N152">
        <v>0</v>
      </c>
      <c r="O152" t="e">
        <f t="shared" si="3"/>
        <v>#N/A</v>
      </c>
      <c r="P152">
        <v>0</v>
      </c>
      <c r="Q152" t="s">
        <v>886</v>
      </c>
      <c r="R152">
        <v>1</v>
      </c>
      <c r="S152">
        <v>1</v>
      </c>
      <c r="T152" t="s">
        <v>540</v>
      </c>
    </row>
    <row r="153" spans="1:20" x14ac:dyDescent="0.25">
      <c r="A153" s="68" t="s">
        <v>793</v>
      </c>
      <c r="B153" s="68" t="s">
        <v>793</v>
      </c>
      <c r="C153" t="e">
        <f>VLOOKUP(VLOOKUP(VLOOKUP(A153,Item!$B$2:$BU$463,2,FALSE),Item!$AF$2:$BU$125,38,FALSE),$A$1:$T$124,3,FALSE)</f>
        <v>#N/A</v>
      </c>
      <c r="D153" t="e">
        <f>VLOOKUP(VLOOKUP(VLOOKUP(A153,Item!$B$2:$BU$463,2,FALSE),Item!$AF$2:$BU$125,38,FALSE),$A$1:$T$124,4,FALSE)</f>
        <v>#N/A</v>
      </c>
      <c r="E153" t="e">
        <f>VLOOKUP(VLOOKUP(VLOOKUP(A153,Item!$B$2:$BU$463,2,FALSE),Item!$AF$2:$BU$125,38,FALSE),$A$1:$T$124,5,FALSE)</f>
        <v>#N/A</v>
      </c>
      <c r="F153" t="e">
        <f>VLOOKUP(VLOOKUP(VLOOKUP(A153,Item!$B$2:$BU$463,2,FALSE),Item!$AF$2:$BU$125,38,FALSE),$A$1:$T$124,6,FALSE)</f>
        <v>#N/A</v>
      </c>
      <c r="G153">
        <v>1</v>
      </c>
      <c r="H153" t="e">
        <f>VLOOKUP(VLOOKUP(VLOOKUP(A153,Item!$B$2:$BU$463,2,FALSE),Item!$AF$2:$BU$125,38,FALSE),$A$1:$T$124,8,FALSE)</f>
        <v>#N/A</v>
      </c>
      <c r="I153" t="e">
        <f t="shared" si="0"/>
        <v>#N/A</v>
      </c>
      <c r="J153" t="s">
        <v>886</v>
      </c>
      <c r="K153" t="e">
        <f t="shared" si="1"/>
        <v>#N/A</v>
      </c>
      <c r="L153" t="e">
        <f t="shared" si="2"/>
        <v>#N/A</v>
      </c>
      <c r="M153">
        <v>0</v>
      </c>
      <c r="N153">
        <v>0</v>
      </c>
      <c r="O153" t="e">
        <f t="shared" si="3"/>
        <v>#N/A</v>
      </c>
      <c r="P153">
        <v>0</v>
      </c>
      <c r="Q153" t="s">
        <v>886</v>
      </c>
      <c r="R153">
        <v>1</v>
      </c>
      <c r="S153">
        <v>1</v>
      </c>
      <c r="T153" t="s">
        <v>540</v>
      </c>
    </row>
    <row r="154" spans="1:20" x14ac:dyDescent="0.25">
      <c r="A154" s="68" t="s">
        <v>794</v>
      </c>
      <c r="B154" s="68" t="s">
        <v>794</v>
      </c>
      <c r="C154" t="e">
        <f>VLOOKUP(VLOOKUP(VLOOKUP(A154,Item!$B$2:$BU$463,2,FALSE),Item!$AF$2:$BU$125,38,FALSE),$A$1:$T$124,3,FALSE)</f>
        <v>#N/A</v>
      </c>
      <c r="D154" t="e">
        <f>VLOOKUP(VLOOKUP(VLOOKUP(A154,Item!$B$2:$BU$463,2,FALSE),Item!$AF$2:$BU$125,38,FALSE),$A$1:$T$124,4,FALSE)</f>
        <v>#N/A</v>
      </c>
      <c r="E154" t="e">
        <f>VLOOKUP(VLOOKUP(VLOOKUP(A154,Item!$B$2:$BU$463,2,FALSE),Item!$AF$2:$BU$125,38,FALSE),$A$1:$T$124,5,FALSE)</f>
        <v>#N/A</v>
      </c>
      <c r="F154" t="e">
        <f>VLOOKUP(VLOOKUP(VLOOKUP(A154,Item!$B$2:$BU$463,2,FALSE),Item!$AF$2:$BU$125,38,FALSE),$A$1:$T$124,6,FALSE)</f>
        <v>#N/A</v>
      </c>
      <c r="G154">
        <v>1</v>
      </c>
      <c r="H154" t="e">
        <f>VLOOKUP(VLOOKUP(VLOOKUP(A154,Item!$B$2:$BU$463,2,FALSE),Item!$AF$2:$BU$125,38,FALSE),$A$1:$T$124,8,FALSE)</f>
        <v>#N/A</v>
      </c>
      <c r="I154" t="e">
        <f t="shared" si="0"/>
        <v>#N/A</v>
      </c>
      <c r="J154" t="s">
        <v>886</v>
      </c>
      <c r="K154" t="e">
        <f t="shared" si="1"/>
        <v>#N/A</v>
      </c>
      <c r="L154" t="e">
        <f t="shared" si="2"/>
        <v>#N/A</v>
      </c>
      <c r="M154">
        <v>0</v>
      </c>
      <c r="N154">
        <v>0</v>
      </c>
      <c r="O154" t="e">
        <f t="shared" si="3"/>
        <v>#N/A</v>
      </c>
      <c r="P154">
        <v>0</v>
      </c>
      <c r="Q154" t="s">
        <v>886</v>
      </c>
      <c r="R154">
        <v>1</v>
      </c>
      <c r="S154">
        <v>1</v>
      </c>
      <c r="T154" t="s">
        <v>540</v>
      </c>
    </row>
    <row r="155" spans="1:20" x14ac:dyDescent="0.25">
      <c r="A155" s="68" t="s">
        <v>795</v>
      </c>
      <c r="B155" s="68" t="s">
        <v>795</v>
      </c>
      <c r="C155" t="e">
        <f>VLOOKUP(VLOOKUP(VLOOKUP(A155,Item!$B$2:$BU$463,2,FALSE),Item!$AF$2:$BU$125,38,FALSE),$A$1:$T$124,3,FALSE)</f>
        <v>#N/A</v>
      </c>
      <c r="D155" t="e">
        <f>VLOOKUP(VLOOKUP(VLOOKUP(A155,Item!$B$2:$BU$463,2,FALSE),Item!$AF$2:$BU$125,38,FALSE),$A$1:$T$124,4,FALSE)</f>
        <v>#N/A</v>
      </c>
      <c r="E155" t="e">
        <f>VLOOKUP(VLOOKUP(VLOOKUP(A155,Item!$B$2:$BU$463,2,FALSE),Item!$AF$2:$BU$125,38,FALSE),$A$1:$T$124,5,FALSE)</f>
        <v>#N/A</v>
      </c>
      <c r="F155" t="e">
        <f>VLOOKUP(VLOOKUP(VLOOKUP(A155,Item!$B$2:$BU$463,2,FALSE),Item!$AF$2:$BU$125,38,FALSE),$A$1:$T$124,6,FALSE)</f>
        <v>#N/A</v>
      </c>
      <c r="G155">
        <v>1</v>
      </c>
      <c r="H155" t="e">
        <f>VLOOKUP(VLOOKUP(VLOOKUP(A155,Item!$B$2:$BU$463,2,FALSE),Item!$AF$2:$BU$125,38,FALSE),$A$1:$T$124,8,FALSE)</f>
        <v>#N/A</v>
      </c>
      <c r="I155" t="e">
        <f t="shared" si="0"/>
        <v>#N/A</v>
      </c>
      <c r="J155" t="s">
        <v>886</v>
      </c>
      <c r="K155" t="e">
        <f t="shared" si="1"/>
        <v>#N/A</v>
      </c>
      <c r="L155" t="e">
        <f t="shared" si="2"/>
        <v>#N/A</v>
      </c>
      <c r="M155">
        <v>0</v>
      </c>
      <c r="N155">
        <v>0</v>
      </c>
      <c r="O155" t="e">
        <f t="shared" si="3"/>
        <v>#N/A</v>
      </c>
      <c r="P155">
        <v>0</v>
      </c>
      <c r="Q155" t="s">
        <v>886</v>
      </c>
      <c r="R155">
        <v>1</v>
      </c>
      <c r="S155">
        <v>1</v>
      </c>
      <c r="T155" t="s">
        <v>540</v>
      </c>
    </row>
    <row r="156" spans="1:20" x14ac:dyDescent="0.25">
      <c r="A156" s="68" t="s">
        <v>796</v>
      </c>
      <c r="B156" s="68" t="s">
        <v>796</v>
      </c>
      <c r="C156" t="e">
        <f>VLOOKUP(VLOOKUP(VLOOKUP(A156,Item!$B$2:$BU$463,2,FALSE),Item!$AF$2:$BU$125,38,FALSE),$A$1:$T$124,3,FALSE)</f>
        <v>#N/A</v>
      </c>
      <c r="D156" t="e">
        <f>VLOOKUP(VLOOKUP(VLOOKUP(A156,Item!$B$2:$BU$463,2,FALSE),Item!$AF$2:$BU$125,38,FALSE),$A$1:$T$124,4,FALSE)</f>
        <v>#N/A</v>
      </c>
      <c r="E156" t="e">
        <f>VLOOKUP(VLOOKUP(VLOOKUP(A156,Item!$B$2:$BU$463,2,FALSE),Item!$AF$2:$BU$125,38,FALSE),$A$1:$T$124,5,FALSE)</f>
        <v>#N/A</v>
      </c>
      <c r="F156" t="e">
        <f>VLOOKUP(VLOOKUP(VLOOKUP(A156,Item!$B$2:$BU$463,2,FALSE),Item!$AF$2:$BU$125,38,FALSE),$A$1:$T$124,6,FALSE)</f>
        <v>#N/A</v>
      </c>
      <c r="G156">
        <v>1</v>
      </c>
      <c r="H156" t="e">
        <f>VLOOKUP(VLOOKUP(VLOOKUP(A156,Item!$B$2:$BU$463,2,FALSE),Item!$AF$2:$BU$125,38,FALSE),$A$1:$T$124,8,FALSE)</f>
        <v>#N/A</v>
      </c>
      <c r="I156" t="e">
        <f t="shared" si="0"/>
        <v>#N/A</v>
      </c>
      <c r="J156" t="s">
        <v>886</v>
      </c>
      <c r="K156" t="e">
        <f t="shared" si="1"/>
        <v>#N/A</v>
      </c>
      <c r="L156" t="e">
        <f t="shared" si="2"/>
        <v>#N/A</v>
      </c>
      <c r="M156">
        <v>0</v>
      </c>
      <c r="N156">
        <v>0</v>
      </c>
      <c r="O156" t="e">
        <f t="shared" si="3"/>
        <v>#N/A</v>
      </c>
      <c r="P156">
        <v>0</v>
      </c>
      <c r="Q156" t="s">
        <v>886</v>
      </c>
      <c r="R156">
        <v>1</v>
      </c>
      <c r="S156">
        <v>1</v>
      </c>
      <c r="T156" t="s">
        <v>540</v>
      </c>
    </row>
  </sheetData>
  <autoFilter ref="A1:T1" xr:uid="{B365B962-7646-4376-A8DD-52A96FE18AEB}"/>
  <conditionalFormatting sqref="A2 A4 A6 A8 A10 A12 A14 A16 A18 A20 A22 A24 A26 A28 A30 A32 A34 A36 A38 A40 A42 A44 A46 A48 A50 A52 A54 A56 A58 A60 A62 A64 A66 A68 A70 A72 A74 A76 A78 A80 A82 A84 A86 A88 A90 A92 A94 A96 A98 A100 A102 A104 A106 A108 A110 A112 A114 A116 A118 A120 A122 A124:A126">
    <cfRule type="duplicateValues" dxfId="14" priority="6"/>
  </conditionalFormatting>
  <conditionalFormatting sqref="A3 A5 A7 A9 A11 A13 A15 A17 A19 A21 A23 A25 A27 A29 A31 A33 A35 A37 A39 A41 A43 A45 A47 A49 A51 A53 A55 A57 A59 A61 A63 A65 A67 A69 A71 A73 A75 A77 A79 A81 A83 A85 A87 A89 A91 A93 A95 A97 A99 A101 A103 A105 A107 A109 A111 A113 A115 A117 A119 A121 A123">
    <cfRule type="duplicateValues" dxfId="13" priority="5"/>
  </conditionalFormatting>
  <conditionalFormatting sqref="A127:A156">
    <cfRule type="duplicateValues" dxfId="12" priority="2"/>
  </conditionalFormatting>
  <conditionalFormatting sqref="B2 B4 B6 B8 B10 B12 B14 B16 B18 B20 B22 B24 B26 B28 B30 B32 B34 B36 B38 B40 B42 B44 B46 B48 B50 B52 B54 B56 B58 B60 B62 B64 B66 B68 B70 B72 B74 B76 B78 B80 B82 B84 B86 B88 B90 B92 B94 B96 B98 B100 B102 B104 B106 B108 B110 B112 B114 B116 B118 B120 B122 B124:B125">
    <cfRule type="duplicateValues" dxfId="11" priority="4"/>
  </conditionalFormatting>
  <conditionalFormatting sqref="B3 B5 B7 B9 B11 B13 B15 B17 B19 B21 B23 B25 B27 B29 B31 B33 B35 B37 B39 B41 B43 B45 B47 B49 B51 B53 B55 B57 B59 B61 B63 B65 B67 B69 B71 B73 B75 B77 B79 B81 B83 B85 B87 B89 B91 B93 B95 B97 B99 B101 B103 B105 B107 B109 B111 B113 B115 B117 B119 B121 B123">
    <cfRule type="duplicateValues" dxfId="10" priority="3"/>
  </conditionalFormatting>
  <conditionalFormatting sqref="B127:B156">
    <cfRule type="duplicateValues" dxfId="9" priority="1"/>
  </conditionalFormatting>
  <pageMargins left="0.7" right="0.7" top="0.75" bottom="0.75" header="0.3" footer="0.3"/>
  <pageSetup paperSize="9"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54D12-2654-467C-8A1C-784B402A970E}">
  <dimension ref="A1:P124"/>
  <sheetViews>
    <sheetView workbookViewId="0">
      <pane xSplit="4" ySplit="1" topLeftCell="E2" activePane="bottomRight" state="frozen"/>
      <selection pane="topRight" activeCell="E1" sqref="E1"/>
      <selection pane="bottomLeft" activeCell="A2" sqref="A2"/>
      <selection pane="bottomRight" activeCell="A6" sqref="A6"/>
    </sheetView>
  </sheetViews>
  <sheetFormatPr defaultRowHeight="15" x14ac:dyDescent="0.25"/>
  <cols>
    <col min="1" max="1" width="7.85546875" bestFit="1" customWidth="1"/>
    <col min="2" max="3" width="10.7109375" bestFit="1" customWidth="1"/>
    <col min="4" max="4" width="20.5703125" bestFit="1" customWidth="1"/>
    <col min="5" max="5" width="8.42578125" bestFit="1" customWidth="1"/>
    <col min="6" max="6" width="12.140625" bestFit="1" customWidth="1"/>
    <col min="7" max="7" width="7" bestFit="1" customWidth="1"/>
    <col min="8" max="8" width="12.85546875" bestFit="1" customWidth="1"/>
    <col min="9" max="9" width="19.5703125" bestFit="1" customWidth="1"/>
    <col min="10" max="10" width="18.7109375" bestFit="1" customWidth="1"/>
    <col min="11" max="11" width="12.140625" bestFit="1" customWidth="1"/>
    <col min="12" max="12" width="16.28515625" bestFit="1" customWidth="1"/>
    <col min="13" max="13" width="6.5703125" bestFit="1" customWidth="1"/>
    <col min="14" max="14" width="7" bestFit="1" customWidth="1"/>
    <col min="15" max="15" width="15.5703125" bestFit="1" customWidth="1"/>
    <col min="16" max="16" width="7.5703125" bestFit="1" customWidth="1"/>
    <col min="17" max="17" width="13.28515625" bestFit="1" customWidth="1"/>
    <col min="18" max="18" width="5.28515625" bestFit="1" customWidth="1"/>
    <col min="19" max="19" width="9.85546875" bestFit="1" customWidth="1"/>
    <col min="20" max="20" width="4.28515625" bestFit="1" customWidth="1"/>
    <col min="21" max="21" width="13.28515625" bestFit="1" customWidth="1"/>
    <col min="22" max="22" width="5.28515625" bestFit="1" customWidth="1"/>
  </cols>
  <sheetData>
    <row r="1" spans="1:16" x14ac:dyDescent="0.25">
      <c r="A1" s="75" t="s">
        <v>0</v>
      </c>
      <c r="B1" s="75" t="s">
        <v>797</v>
      </c>
      <c r="C1" s="75" t="s">
        <v>798</v>
      </c>
      <c r="D1" s="75" t="s">
        <v>799</v>
      </c>
      <c r="E1" s="75" t="s">
        <v>805</v>
      </c>
      <c r="F1" s="75" t="s">
        <v>3</v>
      </c>
      <c r="G1" s="75" t="s">
        <v>800</v>
      </c>
      <c r="H1" s="8" t="s">
        <v>917</v>
      </c>
      <c r="I1" s="8" t="s">
        <v>918</v>
      </c>
      <c r="J1" s="8" t="s">
        <v>919</v>
      </c>
      <c r="K1" s="8" t="s">
        <v>811</v>
      </c>
      <c r="L1" s="8" t="s">
        <v>920</v>
      </c>
      <c r="M1" s="8" t="s">
        <v>812</v>
      </c>
      <c r="N1" s="8" t="s">
        <v>382</v>
      </c>
      <c r="O1" s="8" t="s">
        <v>813</v>
      </c>
      <c r="P1" s="8" t="s">
        <v>21</v>
      </c>
    </row>
    <row r="2" spans="1:16" x14ac:dyDescent="0.25">
      <c r="A2" s="76" t="s">
        <v>577</v>
      </c>
      <c r="B2" s="76" t="s">
        <v>577</v>
      </c>
      <c r="C2" s="8" t="s">
        <v>889</v>
      </c>
      <c r="D2" s="8" t="s">
        <v>890</v>
      </c>
      <c r="E2" s="8">
        <v>4</v>
      </c>
      <c r="F2" s="8" t="str">
        <f>VLOOKUP(A2,Item!$B$3:$AW$125,4,FALSE)</f>
        <v>*11107</v>
      </c>
      <c r="G2" s="8" t="e">
        <f>VLOOKUP(VLOOKUP(A2,Item!$B$3:$BR$125,51,FALSE),DefaltMaster!$BJ$1:$BL$18,3,FALSE)</f>
        <v>#N/A</v>
      </c>
      <c r="H2" s="8" t="s">
        <v>34</v>
      </c>
      <c r="I2" s="8" t="e">
        <f>VLOOKUP(LEFT(VLOOKUP(A2,Item!$B$3:$BR$125,47,FALSE),1),DefaltMaster!$BC$1:$BH$11,2,FALSE)</f>
        <v>#N/A</v>
      </c>
      <c r="J2" s="8" t="e">
        <f>VLOOKUP(RIGHT(VLOOKUP(A2,Item!$B$3:$BR$125,47,FALSE),1),DefaltMaster!$BC$1:$BH$11,2,FALSE)</f>
        <v>#N/A</v>
      </c>
      <c r="K2" s="8" t="s">
        <v>913</v>
      </c>
      <c r="L2" s="8" t="s">
        <v>913</v>
      </c>
      <c r="M2" s="8" t="str">
        <f>VLOOKUP(A2,Item!$B$3:$BR$125,52,FALSE)</f>
        <v>4+1</v>
      </c>
      <c r="N2" s="8">
        <v>1</v>
      </c>
      <c r="O2" s="8">
        <v>0</v>
      </c>
      <c r="P2" s="8" t="s">
        <v>540</v>
      </c>
    </row>
    <row r="3" spans="1:16" x14ac:dyDescent="0.25">
      <c r="A3" s="76" t="s">
        <v>621</v>
      </c>
      <c r="B3" s="76" t="s">
        <v>621</v>
      </c>
      <c r="C3" s="8" t="s">
        <v>889</v>
      </c>
      <c r="D3" s="8" t="s">
        <v>890</v>
      </c>
      <c r="E3" s="8">
        <v>4</v>
      </c>
      <c r="F3" s="8" t="str">
        <f>VLOOKUP(A3,Item!$B$3:$AW$125,4,FALSE)</f>
        <v>*11107</v>
      </c>
      <c r="G3" s="8" t="e">
        <f>VLOOKUP(VLOOKUP(A3,Item!$B$3:$BR$125,51,FALSE),DefaltMaster!$BJ$1:$BL$18,3,FALSE)</f>
        <v>#N/A</v>
      </c>
      <c r="H3" s="8" t="s">
        <v>34</v>
      </c>
      <c r="I3" s="8" t="e">
        <f>VLOOKUP(LEFT(VLOOKUP(A3,Item!$B$3:$BR$125,47,FALSE),1),DefaltMaster!$BC$1:$BH$11,2,FALSE)</f>
        <v>#N/A</v>
      </c>
      <c r="J3" s="8" t="e">
        <f>VLOOKUP(RIGHT(VLOOKUP(A3,Item!$B$3:$BR$125,47,FALSE),1),DefaltMaster!$BC$1:$BH$11,2,FALSE)</f>
        <v>#N/A</v>
      </c>
      <c r="K3" s="8" t="s">
        <v>913</v>
      </c>
      <c r="L3" s="8" t="s">
        <v>913</v>
      </c>
      <c r="M3" s="8" t="str">
        <f>VLOOKUP(A3,Item!$B$3:$BR$125,52,FALSE)</f>
        <v>4+1</v>
      </c>
      <c r="N3" s="8">
        <v>1</v>
      </c>
      <c r="O3" s="8">
        <v>0</v>
      </c>
      <c r="P3" s="8" t="s">
        <v>540</v>
      </c>
    </row>
    <row r="4" spans="1:16" x14ac:dyDescent="0.25">
      <c r="A4" s="76" t="s">
        <v>622</v>
      </c>
      <c r="B4" s="76" t="s">
        <v>622</v>
      </c>
      <c r="C4" s="8" t="s">
        <v>889</v>
      </c>
      <c r="D4" s="8" t="s">
        <v>890</v>
      </c>
      <c r="E4" s="8">
        <v>4</v>
      </c>
      <c r="F4" s="8" t="str">
        <f>VLOOKUP(A4,Item!$B$3:$AW$125,4,FALSE)</f>
        <v>*11107</v>
      </c>
      <c r="G4" s="8" t="e">
        <f>VLOOKUP(VLOOKUP(A4,Item!$B$3:$BR$125,51,FALSE),DefaltMaster!$BJ$1:$BL$18,3,FALSE)</f>
        <v>#N/A</v>
      </c>
      <c r="H4" s="8" t="s">
        <v>34</v>
      </c>
      <c r="I4" s="8" t="e">
        <f>VLOOKUP(LEFT(VLOOKUP(A4,Item!$B$3:$BR$125,47,FALSE),1),DefaltMaster!$BC$1:$BH$11,2,FALSE)</f>
        <v>#N/A</v>
      </c>
      <c r="J4" s="8" t="e">
        <f>VLOOKUP(RIGHT(VLOOKUP(A4,Item!$B$3:$BR$125,47,FALSE),1),DefaltMaster!$BC$1:$BH$11,2,FALSE)</f>
        <v>#N/A</v>
      </c>
      <c r="K4" s="8" t="s">
        <v>913</v>
      </c>
      <c r="L4" s="8" t="s">
        <v>913</v>
      </c>
      <c r="M4" s="8" t="str">
        <f>VLOOKUP(A4,Item!$B$3:$BR$125,52,FALSE)</f>
        <v>4+1</v>
      </c>
      <c r="N4" s="8">
        <v>1</v>
      </c>
      <c r="O4" s="8">
        <v>0</v>
      </c>
      <c r="P4" s="8" t="s">
        <v>540</v>
      </c>
    </row>
    <row r="5" spans="1:16" x14ac:dyDescent="0.25">
      <c r="A5" s="76" t="s">
        <v>623</v>
      </c>
      <c r="B5" s="76" t="s">
        <v>623</v>
      </c>
      <c r="C5" s="8" t="s">
        <v>889</v>
      </c>
      <c r="D5" s="8" t="s">
        <v>890</v>
      </c>
      <c r="E5" s="8">
        <v>4</v>
      </c>
      <c r="F5" s="8" t="str">
        <f>VLOOKUP(A5,Item!$B$3:$AW$125,4,FALSE)</f>
        <v>*11107</v>
      </c>
      <c r="G5" s="8" t="e">
        <f>VLOOKUP(VLOOKUP(A5,Item!$B$3:$BR$125,51,FALSE),DefaltMaster!$BJ$1:$BL$18,3,FALSE)</f>
        <v>#N/A</v>
      </c>
      <c r="H5" s="8" t="s">
        <v>34</v>
      </c>
      <c r="I5" s="8" t="e">
        <f>VLOOKUP(LEFT(VLOOKUP(A5,Item!$B$3:$BR$125,47,FALSE),1),DefaltMaster!$BC$1:$BH$11,2,FALSE)</f>
        <v>#N/A</v>
      </c>
      <c r="J5" s="8" t="e">
        <f>VLOOKUP(RIGHT(VLOOKUP(A5,Item!$B$3:$BR$125,47,FALSE),1),DefaltMaster!$BC$1:$BH$11,2,FALSE)</f>
        <v>#N/A</v>
      </c>
      <c r="K5" s="8" t="s">
        <v>913</v>
      </c>
      <c r="L5" s="8" t="s">
        <v>913</v>
      </c>
      <c r="M5" s="8" t="str">
        <f>VLOOKUP(A5,Item!$B$3:$BR$125,52,FALSE)</f>
        <v>4+1</v>
      </c>
      <c r="N5" s="8">
        <v>1</v>
      </c>
      <c r="O5" s="8">
        <v>0</v>
      </c>
      <c r="P5" s="8" t="s">
        <v>540</v>
      </c>
    </row>
    <row r="6" spans="1:16" x14ac:dyDescent="0.25">
      <c r="A6" s="76" t="s">
        <v>624</v>
      </c>
      <c r="B6" s="76" t="s">
        <v>624</v>
      </c>
      <c r="C6" s="8" t="s">
        <v>889</v>
      </c>
      <c r="D6" s="8" t="s">
        <v>890</v>
      </c>
      <c r="E6" s="8">
        <v>4</v>
      </c>
      <c r="F6" s="8" t="str">
        <f>VLOOKUP(A6,Item!$B$3:$AW$125,4,FALSE)</f>
        <v>*11107</v>
      </c>
      <c r="G6" s="8" t="e">
        <f>VLOOKUP(VLOOKUP(A6,Item!$B$3:$BR$125,51,FALSE),DefaltMaster!$BJ$1:$BL$18,3,FALSE)</f>
        <v>#N/A</v>
      </c>
      <c r="H6" s="8" t="s">
        <v>34</v>
      </c>
      <c r="I6" s="8" t="e">
        <f>VLOOKUP(LEFT(VLOOKUP(A6,Item!$B$3:$BR$125,47,FALSE),1),DefaltMaster!$BC$1:$BH$11,2,FALSE)</f>
        <v>#N/A</v>
      </c>
      <c r="J6" s="8" t="e">
        <f>VLOOKUP(RIGHT(VLOOKUP(A6,Item!$B$3:$BR$125,47,FALSE),1),DefaltMaster!$BC$1:$BH$11,2,FALSE)</f>
        <v>#N/A</v>
      </c>
      <c r="K6" s="8" t="s">
        <v>913</v>
      </c>
      <c r="L6" s="8" t="s">
        <v>913</v>
      </c>
      <c r="M6" s="8" t="str">
        <f>VLOOKUP(A6,Item!$B$3:$BR$125,52,FALSE)</f>
        <v>4+1</v>
      </c>
      <c r="N6" s="8">
        <v>1</v>
      </c>
      <c r="O6" s="8">
        <v>0</v>
      </c>
      <c r="P6" s="8" t="s">
        <v>540</v>
      </c>
    </row>
    <row r="7" spans="1:16" x14ac:dyDescent="0.25">
      <c r="A7" s="76" t="s">
        <v>625</v>
      </c>
      <c r="B7" s="76" t="s">
        <v>625</v>
      </c>
      <c r="C7" s="8" t="s">
        <v>889</v>
      </c>
      <c r="D7" s="8" t="s">
        <v>890</v>
      </c>
      <c r="E7" s="8">
        <v>4</v>
      </c>
      <c r="F7" s="8" t="str">
        <f>VLOOKUP(A7,Item!$B$3:$AW$125,4,FALSE)</f>
        <v>*11107</v>
      </c>
      <c r="G7" s="8" t="e">
        <f>VLOOKUP(VLOOKUP(A7,Item!$B$3:$BR$125,51,FALSE),DefaltMaster!$BJ$1:$BL$18,3,FALSE)</f>
        <v>#N/A</v>
      </c>
      <c r="H7" s="8" t="s">
        <v>34</v>
      </c>
      <c r="I7" s="8" t="e">
        <f>VLOOKUP(LEFT(VLOOKUP(A7,Item!$B$3:$BR$125,47,FALSE),1),DefaltMaster!$BC$1:$BH$11,2,FALSE)</f>
        <v>#N/A</v>
      </c>
      <c r="J7" s="8" t="e">
        <f>VLOOKUP(RIGHT(VLOOKUP(A7,Item!$B$3:$BR$125,47,FALSE),1),DefaltMaster!$BC$1:$BH$11,2,FALSE)</f>
        <v>#N/A</v>
      </c>
      <c r="K7" s="8" t="s">
        <v>913</v>
      </c>
      <c r="L7" s="8" t="s">
        <v>913</v>
      </c>
      <c r="M7" s="8" t="str">
        <f>VLOOKUP(A7,Item!$B$3:$BR$125,52,FALSE)</f>
        <v>4+1</v>
      </c>
      <c r="N7" s="8">
        <v>1</v>
      </c>
      <c r="O7" s="8">
        <v>0</v>
      </c>
      <c r="P7" s="8" t="s">
        <v>540</v>
      </c>
    </row>
    <row r="8" spans="1:16" x14ac:dyDescent="0.25">
      <c r="A8" s="76" t="s">
        <v>626</v>
      </c>
      <c r="B8" s="76" t="s">
        <v>626</v>
      </c>
      <c r="C8" s="8" t="s">
        <v>889</v>
      </c>
      <c r="D8" s="8" t="s">
        <v>890</v>
      </c>
      <c r="E8" s="8">
        <v>4</v>
      </c>
      <c r="F8" s="8" t="str">
        <f>VLOOKUP(A8,Item!$B$3:$AW$125,4,FALSE)</f>
        <v>*11107</v>
      </c>
      <c r="G8" s="8" t="e">
        <f>VLOOKUP(VLOOKUP(A8,Item!$B$3:$BR$125,51,FALSE),DefaltMaster!$BJ$1:$BL$18,3,FALSE)</f>
        <v>#N/A</v>
      </c>
      <c r="H8" s="8" t="s">
        <v>34</v>
      </c>
      <c r="I8" s="8" t="e">
        <f>VLOOKUP(LEFT(VLOOKUP(A8,Item!$B$3:$BR$125,47,FALSE),1),DefaltMaster!$BC$1:$BH$11,2,FALSE)</f>
        <v>#N/A</v>
      </c>
      <c r="J8" s="8" t="e">
        <f>VLOOKUP(RIGHT(VLOOKUP(A8,Item!$B$3:$BR$125,47,FALSE),1),DefaltMaster!$BC$1:$BH$11,2,FALSE)</f>
        <v>#N/A</v>
      </c>
      <c r="K8" s="8" t="s">
        <v>913</v>
      </c>
      <c r="L8" s="8" t="s">
        <v>913</v>
      </c>
      <c r="M8" s="8" t="str">
        <f>VLOOKUP(A8,Item!$B$3:$BR$125,52,FALSE)</f>
        <v>4+1</v>
      </c>
      <c r="N8" s="8">
        <v>1</v>
      </c>
      <c r="O8" s="8">
        <v>0</v>
      </c>
      <c r="P8" s="8" t="s">
        <v>540</v>
      </c>
    </row>
    <row r="9" spans="1:16" x14ac:dyDescent="0.25">
      <c r="A9" s="76" t="s">
        <v>627</v>
      </c>
      <c r="B9" s="76" t="s">
        <v>627</v>
      </c>
      <c r="C9" s="8" t="s">
        <v>889</v>
      </c>
      <c r="D9" s="8" t="s">
        <v>890</v>
      </c>
      <c r="E9" s="8">
        <v>4</v>
      </c>
      <c r="F9" s="8" t="str">
        <f>VLOOKUP(A9,Item!$B$3:$AW$125,4,FALSE)</f>
        <v>*11107</v>
      </c>
      <c r="G9" s="8" t="e">
        <f>VLOOKUP(VLOOKUP(A9,Item!$B$3:$BR$125,51,FALSE),DefaltMaster!$BJ$1:$BL$18,3,FALSE)</f>
        <v>#N/A</v>
      </c>
      <c r="H9" s="8" t="s">
        <v>34</v>
      </c>
      <c r="I9" s="8" t="e">
        <f>VLOOKUP(LEFT(VLOOKUP(A9,Item!$B$3:$BR$125,47,FALSE),1),DefaltMaster!$BC$1:$BH$11,2,FALSE)</f>
        <v>#N/A</v>
      </c>
      <c r="J9" s="8" t="e">
        <f>VLOOKUP(RIGHT(VLOOKUP(A9,Item!$B$3:$BR$125,47,FALSE),1),DefaltMaster!$BC$1:$BH$11,2,FALSE)</f>
        <v>#N/A</v>
      </c>
      <c r="K9" s="8" t="s">
        <v>913</v>
      </c>
      <c r="L9" s="8" t="s">
        <v>913</v>
      </c>
      <c r="M9" s="8" t="str">
        <f>VLOOKUP(A9,Item!$B$3:$BR$125,52,FALSE)</f>
        <v>4+1</v>
      </c>
      <c r="N9" s="8">
        <v>1</v>
      </c>
      <c r="O9" s="8">
        <v>0</v>
      </c>
      <c r="P9" s="8" t="s">
        <v>540</v>
      </c>
    </row>
    <row r="10" spans="1:16" x14ac:dyDescent="0.25">
      <c r="A10" s="76" t="s">
        <v>628</v>
      </c>
      <c r="B10" s="76" t="s">
        <v>628</v>
      </c>
      <c r="C10" s="8" t="s">
        <v>889</v>
      </c>
      <c r="D10" s="8" t="s">
        <v>890</v>
      </c>
      <c r="E10" s="8">
        <v>4</v>
      </c>
      <c r="F10" s="8" t="str">
        <f>VLOOKUP(A10,Item!$B$3:$AW$125,4,FALSE)</f>
        <v>*11107</v>
      </c>
      <c r="G10" s="8" t="e">
        <f>VLOOKUP(VLOOKUP(A10,Item!$B$3:$BR$125,51,FALSE),DefaltMaster!$BJ$1:$BL$18,3,FALSE)</f>
        <v>#N/A</v>
      </c>
      <c r="H10" s="8" t="s">
        <v>34</v>
      </c>
      <c r="I10" s="8" t="e">
        <f>VLOOKUP(LEFT(VLOOKUP(A10,Item!$B$3:$BR$125,47,FALSE),1),DefaltMaster!$BC$1:$BH$11,2,FALSE)</f>
        <v>#N/A</v>
      </c>
      <c r="J10" s="8" t="e">
        <f>VLOOKUP(RIGHT(VLOOKUP(A10,Item!$B$3:$BR$125,47,FALSE),1),DefaltMaster!$BC$1:$BH$11,2,FALSE)</f>
        <v>#N/A</v>
      </c>
      <c r="K10" s="8" t="s">
        <v>913</v>
      </c>
      <c r="L10" s="8" t="s">
        <v>913</v>
      </c>
      <c r="M10" s="8" t="str">
        <f>VLOOKUP(A10,Item!$B$3:$BR$125,52,FALSE)</f>
        <v>4+1</v>
      </c>
      <c r="N10" s="8">
        <v>1</v>
      </c>
      <c r="O10" s="8">
        <v>0</v>
      </c>
      <c r="P10" s="8" t="s">
        <v>540</v>
      </c>
    </row>
    <row r="11" spans="1:16" x14ac:dyDescent="0.25">
      <c r="A11" s="76" t="s">
        <v>629</v>
      </c>
      <c r="B11" s="76" t="s">
        <v>629</v>
      </c>
      <c r="C11" s="8" t="s">
        <v>889</v>
      </c>
      <c r="D11" s="8" t="s">
        <v>890</v>
      </c>
      <c r="E11" s="8">
        <v>4</v>
      </c>
      <c r="F11" s="8" t="str">
        <f>VLOOKUP(A11,Item!$B$3:$AW$125,4,FALSE)</f>
        <v>*11107</v>
      </c>
      <c r="G11" s="8" t="e">
        <f>VLOOKUP(VLOOKUP(A11,Item!$B$3:$BR$125,51,FALSE),DefaltMaster!$BJ$1:$BL$18,3,FALSE)</f>
        <v>#N/A</v>
      </c>
      <c r="H11" s="8" t="s">
        <v>34</v>
      </c>
      <c r="I11" s="8" t="e">
        <f>VLOOKUP(LEFT(VLOOKUP(A11,Item!$B$3:$BR$125,47,FALSE),1),DefaltMaster!$BC$1:$BH$11,2,FALSE)</f>
        <v>#N/A</v>
      </c>
      <c r="J11" s="8" t="e">
        <f>VLOOKUP(RIGHT(VLOOKUP(A11,Item!$B$3:$BR$125,47,FALSE),1),DefaltMaster!$BC$1:$BH$11,2,FALSE)</f>
        <v>#N/A</v>
      </c>
      <c r="K11" s="8" t="s">
        <v>913</v>
      </c>
      <c r="L11" s="8" t="s">
        <v>913</v>
      </c>
      <c r="M11" s="8" t="str">
        <f>VLOOKUP(A11,Item!$B$3:$BR$125,52,FALSE)</f>
        <v>4+1</v>
      </c>
      <c r="N11" s="8">
        <v>1</v>
      </c>
      <c r="O11" s="8">
        <v>0</v>
      </c>
      <c r="P11" s="8" t="s">
        <v>540</v>
      </c>
    </row>
    <row r="12" spans="1:16" x14ac:dyDescent="0.25">
      <c r="A12" s="76" t="s">
        <v>630</v>
      </c>
      <c r="B12" s="76" t="s">
        <v>630</v>
      </c>
      <c r="C12" s="8" t="s">
        <v>889</v>
      </c>
      <c r="D12" s="8" t="s">
        <v>890</v>
      </c>
      <c r="E12" s="8">
        <v>4</v>
      </c>
      <c r="F12" s="8" t="str">
        <f>VLOOKUP(A12,Item!$B$3:$AW$125,4,FALSE)</f>
        <v>*11107</v>
      </c>
      <c r="G12" s="8" t="e">
        <f>VLOOKUP(VLOOKUP(A12,Item!$B$3:$BR$125,51,FALSE),DefaltMaster!$BJ$1:$BL$18,3,FALSE)</f>
        <v>#N/A</v>
      </c>
      <c r="H12" s="8" t="s">
        <v>34</v>
      </c>
      <c r="I12" s="8" t="e">
        <f>VLOOKUP(LEFT(VLOOKUP(A12,Item!$B$3:$BR$125,47,FALSE),1),DefaltMaster!$BC$1:$BH$11,2,FALSE)</f>
        <v>#N/A</v>
      </c>
      <c r="J12" s="8" t="e">
        <f>VLOOKUP(RIGHT(VLOOKUP(A12,Item!$B$3:$BR$125,47,FALSE),1),DefaltMaster!$BC$1:$BH$11,2,FALSE)</f>
        <v>#N/A</v>
      </c>
      <c r="K12" s="8" t="s">
        <v>913</v>
      </c>
      <c r="L12" s="8" t="s">
        <v>913</v>
      </c>
      <c r="M12" s="8" t="str">
        <f>VLOOKUP(A12,Item!$B$3:$BR$125,52,FALSE)</f>
        <v>4+1</v>
      </c>
      <c r="N12" s="8">
        <v>1</v>
      </c>
      <c r="O12" s="8">
        <v>0</v>
      </c>
      <c r="P12" s="8" t="s">
        <v>540</v>
      </c>
    </row>
    <row r="13" spans="1:16" x14ac:dyDescent="0.25">
      <c r="A13" s="76" t="s">
        <v>631</v>
      </c>
      <c r="B13" s="76" t="s">
        <v>631</v>
      </c>
      <c r="C13" s="8" t="s">
        <v>889</v>
      </c>
      <c r="D13" s="8" t="s">
        <v>890</v>
      </c>
      <c r="E13" s="8">
        <v>4</v>
      </c>
      <c r="F13" s="8" t="str">
        <f>VLOOKUP(A13,Item!$B$3:$AW$125,4,FALSE)</f>
        <v>*11107</v>
      </c>
      <c r="G13" s="8" t="e">
        <f>VLOOKUP(VLOOKUP(A13,Item!$B$3:$BR$125,51,FALSE),DefaltMaster!$BJ$1:$BL$18,3,FALSE)</f>
        <v>#N/A</v>
      </c>
      <c r="H13" s="8" t="s">
        <v>34</v>
      </c>
      <c r="I13" s="8" t="e">
        <f>VLOOKUP(LEFT(VLOOKUP(A13,Item!$B$3:$BR$125,47,FALSE),1),DefaltMaster!$BC$1:$BH$11,2,FALSE)</f>
        <v>#N/A</v>
      </c>
      <c r="J13" s="8" t="e">
        <f>VLOOKUP(RIGHT(VLOOKUP(A13,Item!$B$3:$BR$125,47,FALSE),1),DefaltMaster!$BC$1:$BH$11,2,FALSE)</f>
        <v>#N/A</v>
      </c>
      <c r="K13" s="8" t="s">
        <v>913</v>
      </c>
      <c r="L13" s="8" t="s">
        <v>913</v>
      </c>
      <c r="M13" s="8" t="str">
        <f>VLOOKUP(A13,Item!$B$3:$BR$125,52,FALSE)</f>
        <v>4+1</v>
      </c>
      <c r="N13" s="8">
        <v>1</v>
      </c>
      <c r="O13" s="8">
        <v>0</v>
      </c>
      <c r="P13" s="8" t="s">
        <v>540</v>
      </c>
    </row>
    <row r="14" spans="1:16" x14ac:dyDescent="0.25">
      <c r="A14" s="76" t="s">
        <v>632</v>
      </c>
      <c r="B14" s="76" t="s">
        <v>632</v>
      </c>
      <c r="C14" s="8" t="s">
        <v>889</v>
      </c>
      <c r="D14" s="8" t="s">
        <v>890</v>
      </c>
      <c r="E14" s="8">
        <v>4</v>
      </c>
      <c r="F14" s="8" t="str">
        <f>VLOOKUP(A14,Item!$B$3:$AW$125,4,FALSE)</f>
        <v>*11107</v>
      </c>
      <c r="G14" s="8" t="e">
        <f>VLOOKUP(VLOOKUP(A14,Item!$B$3:$BR$125,51,FALSE),DefaltMaster!$BJ$1:$BL$18,3,FALSE)</f>
        <v>#N/A</v>
      </c>
      <c r="H14" s="8" t="s">
        <v>34</v>
      </c>
      <c r="I14" s="8" t="e">
        <f>VLOOKUP(LEFT(VLOOKUP(A14,Item!$B$3:$BR$125,47,FALSE),1),DefaltMaster!$BC$1:$BH$11,2,FALSE)</f>
        <v>#N/A</v>
      </c>
      <c r="J14" s="8" t="e">
        <f>VLOOKUP(RIGHT(VLOOKUP(A14,Item!$B$3:$BR$125,47,FALSE),1),DefaltMaster!$BC$1:$BH$11,2,FALSE)</f>
        <v>#N/A</v>
      </c>
      <c r="K14" s="8" t="s">
        <v>913</v>
      </c>
      <c r="L14" s="8" t="s">
        <v>913</v>
      </c>
      <c r="M14" s="8" t="str">
        <f>VLOOKUP(A14,Item!$B$3:$BR$125,52,FALSE)</f>
        <v>4+2</v>
      </c>
      <c r="N14" s="8">
        <v>1</v>
      </c>
      <c r="O14" s="8">
        <v>0</v>
      </c>
      <c r="P14" s="8" t="s">
        <v>540</v>
      </c>
    </row>
    <row r="15" spans="1:16" x14ac:dyDescent="0.25">
      <c r="A15" s="76" t="s">
        <v>633</v>
      </c>
      <c r="B15" s="76" t="s">
        <v>633</v>
      </c>
      <c r="C15" s="8" t="s">
        <v>889</v>
      </c>
      <c r="D15" s="8" t="s">
        <v>890</v>
      </c>
      <c r="E15" s="8">
        <v>4</v>
      </c>
      <c r="F15" s="8" t="str">
        <f>VLOOKUP(A15,Item!$B$3:$AW$125,4,FALSE)</f>
        <v>*11107</v>
      </c>
      <c r="G15" s="8" t="e">
        <f>VLOOKUP(VLOOKUP(A15,Item!$B$3:$BR$125,51,FALSE),DefaltMaster!$BJ$1:$BL$18,3,FALSE)</f>
        <v>#N/A</v>
      </c>
      <c r="H15" s="8" t="s">
        <v>34</v>
      </c>
      <c r="I15" s="8" t="e">
        <f>VLOOKUP(LEFT(VLOOKUP(A15,Item!$B$3:$BR$125,47,FALSE),1),DefaltMaster!$BC$1:$BH$11,2,FALSE)</f>
        <v>#N/A</v>
      </c>
      <c r="J15" s="8" t="e">
        <f>VLOOKUP(RIGHT(VLOOKUP(A15,Item!$B$3:$BR$125,47,FALSE),1),DefaltMaster!$BC$1:$BH$11,2,FALSE)</f>
        <v>#N/A</v>
      </c>
      <c r="K15" s="8" t="s">
        <v>913</v>
      </c>
      <c r="L15" s="8" t="s">
        <v>913</v>
      </c>
      <c r="M15" s="8" t="str">
        <f>VLOOKUP(A15,Item!$B$3:$BR$125,52,FALSE)</f>
        <v>4+2</v>
      </c>
      <c r="N15" s="8">
        <v>1</v>
      </c>
      <c r="O15" s="8">
        <v>0</v>
      </c>
      <c r="P15" s="8" t="s">
        <v>540</v>
      </c>
    </row>
    <row r="16" spans="1:16" x14ac:dyDescent="0.25">
      <c r="A16" s="76" t="s">
        <v>634</v>
      </c>
      <c r="B16" s="76" t="s">
        <v>634</v>
      </c>
      <c r="C16" s="8" t="s">
        <v>889</v>
      </c>
      <c r="D16" s="8" t="s">
        <v>890</v>
      </c>
      <c r="E16" s="8">
        <v>4</v>
      </c>
      <c r="F16" s="8" t="str">
        <f>VLOOKUP(A16,Item!$B$3:$AW$125,4,FALSE)</f>
        <v>*11107</v>
      </c>
      <c r="G16" s="8" t="e">
        <f>VLOOKUP(VLOOKUP(A16,Item!$B$3:$BR$125,51,FALSE),DefaltMaster!$BJ$1:$BL$18,3,FALSE)</f>
        <v>#N/A</v>
      </c>
      <c r="H16" s="8" t="s">
        <v>34</v>
      </c>
      <c r="I16" s="8" t="e">
        <f>VLOOKUP(LEFT(VLOOKUP(A16,Item!$B$3:$BR$125,47,FALSE),1),DefaltMaster!$BC$1:$BH$11,2,FALSE)</f>
        <v>#N/A</v>
      </c>
      <c r="J16" s="8" t="e">
        <f>VLOOKUP(RIGHT(VLOOKUP(A16,Item!$B$3:$BR$125,47,FALSE),1),DefaltMaster!$BC$1:$BH$11,2,FALSE)</f>
        <v>#N/A</v>
      </c>
      <c r="K16" s="8" t="s">
        <v>913</v>
      </c>
      <c r="L16" s="8" t="s">
        <v>913</v>
      </c>
      <c r="M16" s="8" t="str">
        <f>VLOOKUP(A16,Item!$B$3:$BR$125,52,FALSE)</f>
        <v>4+2</v>
      </c>
      <c r="N16" s="8">
        <v>1</v>
      </c>
      <c r="O16" s="8">
        <v>0</v>
      </c>
      <c r="P16" s="8" t="s">
        <v>540</v>
      </c>
    </row>
    <row r="17" spans="1:16" x14ac:dyDescent="0.25">
      <c r="A17" s="76" t="s">
        <v>635</v>
      </c>
      <c r="B17" s="76" t="s">
        <v>635</v>
      </c>
      <c r="C17" s="8" t="s">
        <v>889</v>
      </c>
      <c r="D17" s="8" t="s">
        <v>890</v>
      </c>
      <c r="E17" s="8">
        <v>4</v>
      </c>
      <c r="F17" s="8" t="str">
        <f>VLOOKUP(A17,Item!$B$3:$AW$125,4,FALSE)</f>
        <v>*11107</v>
      </c>
      <c r="G17" s="8" t="e">
        <f>VLOOKUP(VLOOKUP(A17,Item!$B$3:$BR$125,51,FALSE),DefaltMaster!$BJ$1:$BL$18,3,FALSE)</f>
        <v>#N/A</v>
      </c>
      <c r="H17" s="8" t="s">
        <v>34</v>
      </c>
      <c r="I17" s="8" t="e">
        <f>VLOOKUP(LEFT(VLOOKUP(A17,Item!$B$3:$BR$125,47,FALSE),1),DefaltMaster!$BC$1:$BH$11,2,FALSE)</f>
        <v>#N/A</v>
      </c>
      <c r="J17" s="8" t="e">
        <f>VLOOKUP(RIGHT(VLOOKUP(A17,Item!$B$3:$BR$125,47,FALSE),1),DefaltMaster!$BC$1:$BH$11,2,FALSE)</f>
        <v>#N/A</v>
      </c>
      <c r="K17" s="8" t="s">
        <v>913</v>
      </c>
      <c r="L17" s="8" t="s">
        <v>913</v>
      </c>
      <c r="M17" s="8" t="str">
        <f>VLOOKUP(A17,Item!$B$3:$BR$125,52,FALSE)</f>
        <v>4+2</v>
      </c>
      <c r="N17" s="8">
        <v>1</v>
      </c>
      <c r="O17" s="8">
        <v>0</v>
      </c>
      <c r="P17" s="8" t="s">
        <v>540</v>
      </c>
    </row>
    <row r="18" spans="1:16" x14ac:dyDescent="0.25">
      <c r="A18" s="76" t="s">
        <v>636</v>
      </c>
      <c r="B18" s="76" t="s">
        <v>636</v>
      </c>
      <c r="C18" s="8" t="s">
        <v>889</v>
      </c>
      <c r="D18" s="8" t="s">
        <v>890</v>
      </c>
      <c r="E18" s="8">
        <v>4</v>
      </c>
      <c r="F18" s="8" t="str">
        <f>VLOOKUP(A18,Item!$B$3:$AW$125,4,FALSE)</f>
        <v>*11107</v>
      </c>
      <c r="G18" s="8" t="e">
        <f>VLOOKUP(VLOOKUP(A18,Item!$B$3:$BR$125,51,FALSE),DefaltMaster!$BJ$1:$BL$18,3,FALSE)</f>
        <v>#N/A</v>
      </c>
      <c r="H18" s="8" t="s">
        <v>34</v>
      </c>
      <c r="I18" s="8" t="e">
        <f>VLOOKUP(LEFT(VLOOKUP(A18,Item!$B$3:$BR$125,47,FALSE),1),DefaltMaster!$BC$1:$BH$11,2,FALSE)</f>
        <v>#N/A</v>
      </c>
      <c r="J18" s="8" t="e">
        <f>VLOOKUP(RIGHT(VLOOKUP(A18,Item!$B$3:$BR$125,47,FALSE),1),DefaltMaster!$BC$1:$BH$11,2,FALSE)</f>
        <v>#N/A</v>
      </c>
      <c r="K18" s="8" t="s">
        <v>913</v>
      </c>
      <c r="L18" s="8" t="s">
        <v>913</v>
      </c>
      <c r="M18" s="8" t="str">
        <f>VLOOKUP(A18,Item!$B$3:$BR$125,52,FALSE)</f>
        <v>4+2</v>
      </c>
      <c r="N18" s="8">
        <v>1</v>
      </c>
      <c r="O18" s="8">
        <v>0</v>
      </c>
      <c r="P18" s="8" t="s">
        <v>540</v>
      </c>
    </row>
    <row r="19" spans="1:16" x14ac:dyDescent="0.25">
      <c r="A19" s="76" t="s">
        <v>637</v>
      </c>
      <c r="B19" s="76" t="s">
        <v>637</v>
      </c>
      <c r="C19" s="8" t="s">
        <v>889</v>
      </c>
      <c r="D19" s="8" t="s">
        <v>890</v>
      </c>
      <c r="E19" s="8">
        <v>4</v>
      </c>
      <c r="F19" s="8" t="str">
        <f>VLOOKUP(A19,Item!$B$3:$AW$125,4,FALSE)</f>
        <v>*11107</v>
      </c>
      <c r="G19" s="8" t="e">
        <f>VLOOKUP(VLOOKUP(A19,Item!$B$3:$BR$125,51,FALSE),DefaltMaster!$BJ$1:$BL$18,3,FALSE)</f>
        <v>#N/A</v>
      </c>
      <c r="H19" s="8" t="s">
        <v>34</v>
      </c>
      <c r="I19" s="8" t="e">
        <f>VLOOKUP(LEFT(VLOOKUP(A19,Item!$B$3:$BR$125,47,FALSE),1),DefaltMaster!$BC$1:$BH$11,2,FALSE)</f>
        <v>#N/A</v>
      </c>
      <c r="J19" s="8" t="e">
        <f>VLOOKUP(RIGHT(VLOOKUP(A19,Item!$B$3:$BR$125,47,FALSE),1),DefaltMaster!$BC$1:$BH$11,2,FALSE)</f>
        <v>#N/A</v>
      </c>
      <c r="K19" s="8" t="s">
        <v>913</v>
      </c>
      <c r="L19" s="8" t="s">
        <v>913</v>
      </c>
      <c r="M19" s="8" t="str">
        <f>VLOOKUP(A19,Item!$B$3:$BR$125,52,FALSE)</f>
        <v>4+2</v>
      </c>
      <c r="N19" s="8">
        <v>1</v>
      </c>
      <c r="O19" s="8">
        <v>0</v>
      </c>
      <c r="P19" s="8" t="s">
        <v>540</v>
      </c>
    </row>
    <row r="20" spans="1:16" x14ac:dyDescent="0.25">
      <c r="A20" s="76" t="s">
        <v>638</v>
      </c>
      <c r="B20" s="76" t="s">
        <v>638</v>
      </c>
      <c r="C20" s="8" t="s">
        <v>889</v>
      </c>
      <c r="D20" s="8" t="s">
        <v>890</v>
      </c>
      <c r="E20" s="8">
        <v>4</v>
      </c>
      <c r="F20" s="8" t="str">
        <f>VLOOKUP(A20,Item!$B$3:$AW$125,4,FALSE)</f>
        <v>*11107</v>
      </c>
      <c r="G20" s="8" t="e">
        <f>VLOOKUP(VLOOKUP(A20,Item!$B$3:$BR$125,51,FALSE),DefaltMaster!$BJ$1:$BL$18,3,FALSE)</f>
        <v>#N/A</v>
      </c>
      <c r="H20" s="8" t="s">
        <v>34</v>
      </c>
      <c r="I20" s="8" t="e">
        <f>VLOOKUP(LEFT(VLOOKUP(A20,Item!$B$3:$BR$125,47,FALSE),1),DefaltMaster!$BC$1:$BH$11,2,FALSE)</f>
        <v>#N/A</v>
      </c>
      <c r="J20" s="8" t="e">
        <f>VLOOKUP(RIGHT(VLOOKUP(A20,Item!$B$3:$BR$125,47,FALSE),1),DefaltMaster!$BC$1:$BH$11,2,FALSE)</f>
        <v>#N/A</v>
      </c>
      <c r="K20" s="8" t="s">
        <v>913</v>
      </c>
      <c r="L20" s="8" t="s">
        <v>913</v>
      </c>
      <c r="M20" s="8" t="str">
        <f>VLOOKUP(A20,Item!$B$3:$BR$125,52,FALSE)</f>
        <v>4+2</v>
      </c>
      <c r="N20" s="8">
        <v>1</v>
      </c>
      <c r="O20" s="8">
        <v>0</v>
      </c>
      <c r="P20" s="8" t="s">
        <v>540</v>
      </c>
    </row>
    <row r="21" spans="1:16" x14ac:dyDescent="0.25">
      <c r="A21" s="76" t="s">
        <v>639</v>
      </c>
      <c r="B21" s="76" t="s">
        <v>639</v>
      </c>
      <c r="C21" s="8" t="s">
        <v>889</v>
      </c>
      <c r="D21" s="8" t="s">
        <v>890</v>
      </c>
      <c r="E21" s="8">
        <v>4</v>
      </c>
      <c r="F21" s="8" t="str">
        <f>VLOOKUP(A21,Item!$B$3:$AW$125,4,FALSE)</f>
        <v>*11101</v>
      </c>
      <c r="G21" s="8" t="e">
        <f>VLOOKUP(VLOOKUP(A21,Item!$B$3:$BR$125,51,FALSE),DefaltMaster!$BJ$1:$BL$18,3,FALSE)</f>
        <v>#N/A</v>
      </c>
      <c r="H21" s="8" t="s">
        <v>34</v>
      </c>
      <c r="I21" s="8" t="e">
        <f>VLOOKUP(LEFT(VLOOKUP(A21,Item!$B$3:$BR$125,47,FALSE),1),DefaltMaster!$BC$1:$BH$11,2,FALSE)</f>
        <v>#N/A</v>
      </c>
      <c r="J21" s="8" t="e">
        <f>VLOOKUP(RIGHT(VLOOKUP(A21,Item!$B$3:$BR$125,47,FALSE),1),DefaltMaster!$BC$1:$BH$11,2,FALSE)</f>
        <v>#N/A</v>
      </c>
      <c r="K21" s="8" t="s">
        <v>913</v>
      </c>
      <c r="L21" s="8" t="s">
        <v>913</v>
      </c>
      <c r="M21" s="8" t="str">
        <f>VLOOKUP(A21,Item!$B$3:$BR$125,52,FALSE)</f>
        <v>4+1</v>
      </c>
      <c r="N21" s="8">
        <v>1</v>
      </c>
      <c r="O21" s="8">
        <v>0</v>
      </c>
      <c r="P21" s="8" t="s">
        <v>540</v>
      </c>
    </row>
    <row r="22" spans="1:16" x14ac:dyDescent="0.25">
      <c r="A22" s="76" t="s">
        <v>640</v>
      </c>
      <c r="B22" s="76" t="s">
        <v>640</v>
      </c>
      <c r="C22" s="8" t="s">
        <v>889</v>
      </c>
      <c r="D22" s="8" t="s">
        <v>890</v>
      </c>
      <c r="E22" s="8">
        <v>4</v>
      </c>
      <c r="F22" s="8" t="str">
        <f>VLOOKUP(A22,Item!$B$3:$AW$125,4,FALSE)</f>
        <v>*11101</v>
      </c>
      <c r="G22" s="8" t="e">
        <f>VLOOKUP(VLOOKUP(A22,Item!$B$3:$BR$125,51,FALSE),DefaltMaster!$BJ$1:$BL$18,3,FALSE)</f>
        <v>#N/A</v>
      </c>
      <c r="H22" s="8" t="s">
        <v>34</v>
      </c>
      <c r="I22" s="8" t="e">
        <f>VLOOKUP(LEFT(VLOOKUP(A22,Item!$B$3:$BR$125,47,FALSE),1),DefaltMaster!$BC$1:$BH$11,2,FALSE)</f>
        <v>#N/A</v>
      </c>
      <c r="J22" s="8" t="e">
        <f>VLOOKUP(RIGHT(VLOOKUP(A22,Item!$B$3:$BR$125,47,FALSE),1),DefaltMaster!$BC$1:$BH$11,2,FALSE)</f>
        <v>#N/A</v>
      </c>
      <c r="K22" s="8" t="s">
        <v>913</v>
      </c>
      <c r="L22" s="8" t="s">
        <v>913</v>
      </c>
      <c r="M22" s="8" t="str">
        <f>VLOOKUP(A22,Item!$B$3:$BR$125,52,FALSE)</f>
        <v>4+1</v>
      </c>
      <c r="N22" s="8">
        <v>1</v>
      </c>
      <c r="O22" s="8">
        <v>0</v>
      </c>
      <c r="P22" s="8" t="s">
        <v>540</v>
      </c>
    </row>
    <row r="23" spans="1:16" x14ac:dyDescent="0.25">
      <c r="A23" s="76" t="s">
        <v>641</v>
      </c>
      <c r="B23" s="76" t="s">
        <v>641</v>
      </c>
      <c r="C23" s="8" t="s">
        <v>889</v>
      </c>
      <c r="D23" s="8" t="s">
        <v>890</v>
      </c>
      <c r="E23" s="8">
        <v>4</v>
      </c>
      <c r="F23" s="8" t="str">
        <f>VLOOKUP(A23,Item!$B$3:$AW$125,4,FALSE)</f>
        <v>*11101</v>
      </c>
      <c r="G23" s="8" t="e">
        <f>VLOOKUP(VLOOKUP(A23,Item!$B$3:$BR$125,51,FALSE),DefaltMaster!$BJ$1:$BL$18,3,FALSE)</f>
        <v>#N/A</v>
      </c>
      <c r="H23" s="8" t="s">
        <v>34</v>
      </c>
      <c r="I23" s="8" t="e">
        <f>VLOOKUP(LEFT(VLOOKUP(A23,Item!$B$3:$BR$125,47,FALSE),1),DefaltMaster!$BC$1:$BH$11,2,FALSE)</f>
        <v>#N/A</v>
      </c>
      <c r="J23" s="8" t="e">
        <f>VLOOKUP(RIGHT(VLOOKUP(A23,Item!$B$3:$BR$125,47,FALSE),1),DefaltMaster!$BC$1:$BH$11,2,FALSE)</f>
        <v>#N/A</v>
      </c>
      <c r="K23" s="8" t="s">
        <v>913</v>
      </c>
      <c r="L23" s="8" t="s">
        <v>913</v>
      </c>
      <c r="M23" s="8" t="str">
        <f>VLOOKUP(A23,Item!$B$3:$BR$125,52,FALSE)</f>
        <v>4+1</v>
      </c>
      <c r="N23" s="8">
        <v>1</v>
      </c>
      <c r="O23" s="8">
        <v>0</v>
      </c>
      <c r="P23" s="8" t="s">
        <v>540</v>
      </c>
    </row>
    <row r="24" spans="1:16" x14ac:dyDescent="0.25">
      <c r="A24" s="76" t="s">
        <v>642</v>
      </c>
      <c r="B24" s="76" t="s">
        <v>642</v>
      </c>
      <c r="C24" s="8" t="s">
        <v>889</v>
      </c>
      <c r="D24" s="8" t="s">
        <v>890</v>
      </c>
      <c r="E24" s="8">
        <v>4</v>
      </c>
      <c r="F24" s="8" t="str">
        <f>VLOOKUP(A24,Item!$B$3:$AW$125,4,FALSE)</f>
        <v>*11101</v>
      </c>
      <c r="G24" s="8" t="e">
        <f>VLOOKUP(VLOOKUP(A24,Item!$B$3:$BR$125,51,FALSE),DefaltMaster!$BJ$1:$BL$18,3,FALSE)</f>
        <v>#N/A</v>
      </c>
      <c r="H24" s="8" t="s">
        <v>34</v>
      </c>
      <c r="I24" s="8" t="e">
        <f>VLOOKUP(LEFT(VLOOKUP(A24,Item!$B$3:$BR$125,47,FALSE),1),DefaltMaster!$BC$1:$BH$11,2,FALSE)</f>
        <v>#N/A</v>
      </c>
      <c r="J24" s="8" t="e">
        <f>VLOOKUP(RIGHT(VLOOKUP(A24,Item!$B$3:$BR$125,47,FALSE),1),DefaltMaster!$BC$1:$BH$11,2,FALSE)</f>
        <v>#N/A</v>
      </c>
      <c r="K24" s="8" t="s">
        <v>913</v>
      </c>
      <c r="L24" s="8" t="s">
        <v>913</v>
      </c>
      <c r="M24" s="8" t="str">
        <f>VLOOKUP(A24,Item!$B$3:$BR$125,52,FALSE)</f>
        <v>4+1</v>
      </c>
      <c r="N24" s="8">
        <v>1</v>
      </c>
      <c r="O24" s="8">
        <v>0</v>
      </c>
      <c r="P24" s="8" t="s">
        <v>540</v>
      </c>
    </row>
    <row r="25" spans="1:16" x14ac:dyDescent="0.25">
      <c r="A25" s="76" t="s">
        <v>643</v>
      </c>
      <c r="B25" s="76" t="s">
        <v>643</v>
      </c>
      <c r="C25" s="8" t="s">
        <v>889</v>
      </c>
      <c r="D25" s="8" t="s">
        <v>890</v>
      </c>
      <c r="E25" s="8">
        <v>4</v>
      </c>
      <c r="F25" s="8" t="str">
        <f>VLOOKUP(A25,Item!$B$3:$AW$125,4,FALSE)</f>
        <v>*11101</v>
      </c>
      <c r="G25" s="8" t="e">
        <f>VLOOKUP(VLOOKUP(A25,Item!$B$3:$BR$125,51,FALSE),DefaltMaster!$BJ$1:$BL$18,3,FALSE)</f>
        <v>#N/A</v>
      </c>
      <c r="H25" s="8" t="s">
        <v>34</v>
      </c>
      <c r="I25" s="8" t="e">
        <f>VLOOKUP(LEFT(VLOOKUP(A25,Item!$B$3:$BR$125,47,FALSE),1),DefaltMaster!$BC$1:$BH$11,2,FALSE)</f>
        <v>#N/A</v>
      </c>
      <c r="J25" s="8" t="e">
        <f>VLOOKUP(RIGHT(VLOOKUP(A25,Item!$B$3:$BR$125,47,FALSE),1),DefaltMaster!$BC$1:$BH$11,2,FALSE)</f>
        <v>#N/A</v>
      </c>
      <c r="K25" s="8" t="s">
        <v>913</v>
      </c>
      <c r="L25" s="8" t="s">
        <v>913</v>
      </c>
      <c r="M25" s="8" t="str">
        <f>VLOOKUP(A25,Item!$B$3:$BR$125,52,FALSE)</f>
        <v>4+1</v>
      </c>
      <c r="N25" s="8">
        <v>1</v>
      </c>
      <c r="O25" s="8">
        <v>0</v>
      </c>
      <c r="P25" s="8" t="s">
        <v>540</v>
      </c>
    </row>
    <row r="26" spans="1:16" x14ac:dyDescent="0.25">
      <c r="A26" s="76" t="s">
        <v>644</v>
      </c>
      <c r="B26" s="76" t="s">
        <v>644</v>
      </c>
      <c r="C26" s="8" t="s">
        <v>889</v>
      </c>
      <c r="D26" s="8" t="s">
        <v>890</v>
      </c>
      <c r="E26" s="8">
        <v>4</v>
      </c>
      <c r="F26" s="8" t="str">
        <f>VLOOKUP(A26,Item!$B$3:$AW$125,4,FALSE)</f>
        <v>*11101</v>
      </c>
      <c r="G26" s="8" t="e">
        <f>VLOOKUP(VLOOKUP(A26,Item!$B$3:$BR$125,51,FALSE),DefaltMaster!$BJ$1:$BL$18,3,FALSE)</f>
        <v>#N/A</v>
      </c>
      <c r="H26" s="8" t="s">
        <v>34</v>
      </c>
      <c r="I26" s="8" t="e">
        <f>VLOOKUP(LEFT(VLOOKUP(A26,Item!$B$3:$BR$125,47,FALSE),1),DefaltMaster!$BC$1:$BH$11,2,FALSE)</f>
        <v>#N/A</v>
      </c>
      <c r="J26" s="8" t="e">
        <f>VLOOKUP(RIGHT(VLOOKUP(A26,Item!$B$3:$BR$125,47,FALSE),1),DefaltMaster!$BC$1:$BH$11,2,FALSE)</f>
        <v>#N/A</v>
      </c>
      <c r="K26" s="8" t="s">
        <v>913</v>
      </c>
      <c r="L26" s="8" t="s">
        <v>913</v>
      </c>
      <c r="M26" s="8" t="str">
        <f>VLOOKUP(A26,Item!$B$3:$BR$125,52,FALSE)</f>
        <v>4+1</v>
      </c>
      <c r="N26" s="8">
        <v>1</v>
      </c>
      <c r="O26" s="8">
        <v>0</v>
      </c>
      <c r="P26" s="8" t="s">
        <v>540</v>
      </c>
    </row>
    <row r="27" spans="1:16" x14ac:dyDescent="0.25">
      <c r="A27" s="76" t="s">
        <v>645</v>
      </c>
      <c r="B27" s="76" t="s">
        <v>645</v>
      </c>
      <c r="C27" s="8" t="s">
        <v>889</v>
      </c>
      <c r="D27" s="8" t="s">
        <v>890</v>
      </c>
      <c r="E27" s="8">
        <v>4</v>
      </c>
      <c r="F27" s="8" t="str">
        <f>VLOOKUP(A27,Item!$B$3:$AW$125,4,FALSE)</f>
        <v>*11101</v>
      </c>
      <c r="G27" s="8" t="e">
        <f>VLOOKUP(VLOOKUP(A27,Item!$B$3:$BR$125,51,FALSE),DefaltMaster!$BJ$1:$BL$18,3,FALSE)</f>
        <v>#N/A</v>
      </c>
      <c r="H27" s="8" t="s">
        <v>34</v>
      </c>
      <c r="I27" s="8" t="e">
        <f>VLOOKUP(LEFT(VLOOKUP(A27,Item!$B$3:$BR$125,47,FALSE),1),DefaltMaster!$BC$1:$BH$11,2,FALSE)</f>
        <v>#N/A</v>
      </c>
      <c r="J27" s="8" t="e">
        <f>VLOOKUP(RIGHT(VLOOKUP(A27,Item!$B$3:$BR$125,47,FALSE),1),DefaltMaster!$BC$1:$BH$11,2,FALSE)</f>
        <v>#N/A</v>
      </c>
      <c r="K27" s="8" t="s">
        <v>913</v>
      </c>
      <c r="L27" s="8" t="s">
        <v>913</v>
      </c>
      <c r="M27" s="8" t="str">
        <f>VLOOKUP(A27,Item!$B$3:$BR$125,52,FALSE)</f>
        <v>4+1</v>
      </c>
      <c r="N27" s="8">
        <v>1</v>
      </c>
      <c r="O27" s="8">
        <v>0</v>
      </c>
      <c r="P27" s="8" t="s">
        <v>540</v>
      </c>
    </row>
    <row r="28" spans="1:16" x14ac:dyDescent="0.25">
      <c r="A28" s="76" t="s">
        <v>646</v>
      </c>
      <c r="B28" s="76" t="s">
        <v>646</v>
      </c>
      <c r="C28" s="8" t="s">
        <v>889</v>
      </c>
      <c r="D28" s="8" t="s">
        <v>890</v>
      </c>
      <c r="E28" s="8">
        <v>4</v>
      </c>
      <c r="F28" s="8" t="str">
        <f>VLOOKUP(A28,Item!$B$3:$AW$125,4,FALSE)</f>
        <v>*11101</v>
      </c>
      <c r="G28" s="8" t="e">
        <f>VLOOKUP(VLOOKUP(A28,Item!$B$3:$BR$125,51,FALSE),DefaltMaster!$BJ$1:$BL$18,3,FALSE)</f>
        <v>#N/A</v>
      </c>
      <c r="H28" s="8" t="s">
        <v>34</v>
      </c>
      <c r="I28" s="8" t="e">
        <f>VLOOKUP(LEFT(VLOOKUP(A28,Item!$B$3:$BR$125,47,FALSE),1),DefaltMaster!$BC$1:$BH$11,2,FALSE)</f>
        <v>#N/A</v>
      </c>
      <c r="J28" s="8" t="e">
        <f>VLOOKUP(RIGHT(VLOOKUP(A28,Item!$B$3:$BR$125,47,FALSE),1),DefaltMaster!$BC$1:$BH$11,2,FALSE)</f>
        <v>#N/A</v>
      </c>
      <c r="K28" s="8" t="s">
        <v>913</v>
      </c>
      <c r="L28" s="8" t="s">
        <v>913</v>
      </c>
      <c r="M28" s="8" t="str">
        <f>VLOOKUP(A28,Item!$B$3:$BR$125,52,FALSE)</f>
        <v>4+1</v>
      </c>
      <c r="N28" s="8">
        <v>1</v>
      </c>
      <c r="O28" s="8">
        <v>0</v>
      </c>
      <c r="P28" s="8" t="s">
        <v>540</v>
      </c>
    </row>
    <row r="29" spans="1:16" x14ac:dyDescent="0.25">
      <c r="A29" s="76" t="s">
        <v>647</v>
      </c>
      <c r="B29" s="76" t="s">
        <v>647</v>
      </c>
      <c r="C29" s="8" t="s">
        <v>889</v>
      </c>
      <c r="D29" s="8" t="s">
        <v>890</v>
      </c>
      <c r="E29" s="8">
        <v>4</v>
      </c>
      <c r="F29" s="8" t="str">
        <f>VLOOKUP(A29,Item!$B$3:$AW$125,4,FALSE)</f>
        <v>*11101</v>
      </c>
      <c r="G29" s="8" t="e">
        <f>VLOOKUP(VLOOKUP(A29,Item!$B$3:$BR$125,51,FALSE),DefaltMaster!$BJ$1:$BL$18,3,FALSE)</f>
        <v>#N/A</v>
      </c>
      <c r="H29" s="8" t="s">
        <v>34</v>
      </c>
      <c r="I29" s="8" t="e">
        <f>VLOOKUP(LEFT(VLOOKUP(A29,Item!$B$3:$BR$125,47,FALSE),1),DefaltMaster!$BC$1:$BH$11,2,FALSE)</f>
        <v>#N/A</v>
      </c>
      <c r="J29" s="8" t="e">
        <f>VLOOKUP(RIGHT(VLOOKUP(A29,Item!$B$3:$BR$125,47,FALSE),1),DefaltMaster!$BC$1:$BH$11,2,FALSE)</f>
        <v>#N/A</v>
      </c>
      <c r="K29" s="8" t="s">
        <v>913</v>
      </c>
      <c r="L29" s="8" t="s">
        <v>913</v>
      </c>
      <c r="M29" s="8" t="str">
        <f>VLOOKUP(A29,Item!$B$3:$BR$125,52,FALSE)</f>
        <v>4+1</v>
      </c>
      <c r="N29" s="8">
        <v>1</v>
      </c>
      <c r="O29" s="8">
        <v>0</v>
      </c>
      <c r="P29" s="8" t="s">
        <v>540</v>
      </c>
    </row>
    <row r="30" spans="1:16" x14ac:dyDescent="0.25">
      <c r="A30" s="76" t="s">
        <v>648</v>
      </c>
      <c r="B30" s="76" t="s">
        <v>648</v>
      </c>
      <c r="C30" s="8" t="s">
        <v>889</v>
      </c>
      <c r="D30" s="8" t="s">
        <v>890</v>
      </c>
      <c r="E30" s="8">
        <v>4</v>
      </c>
      <c r="F30" s="8" t="str">
        <f>VLOOKUP(A30,Item!$B$3:$AW$125,4,FALSE)</f>
        <v>*11103</v>
      </c>
      <c r="G30" s="8" t="e">
        <f>VLOOKUP(VLOOKUP(A30,Item!$B$3:$BR$125,51,FALSE),DefaltMaster!$BJ$1:$BL$18,3,FALSE)</f>
        <v>#N/A</v>
      </c>
      <c r="H30" s="8" t="s">
        <v>34</v>
      </c>
      <c r="I30" s="8" t="e">
        <f>VLOOKUP(LEFT(VLOOKUP(A30,Item!$B$3:$BR$125,47,FALSE),1),DefaltMaster!$BC$1:$BH$11,2,FALSE)</f>
        <v>#N/A</v>
      </c>
      <c r="J30" s="8" t="e">
        <f>VLOOKUP(RIGHT(VLOOKUP(A30,Item!$B$3:$BR$125,47,FALSE),1),DefaltMaster!$BC$1:$BH$11,2,FALSE)</f>
        <v>#N/A</v>
      </c>
      <c r="K30" s="8" t="s">
        <v>913</v>
      </c>
      <c r="L30" s="8" t="s">
        <v>913</v>
      </c>
      <c r="M30" s="8" t="str">
        <f>VLOOKUP(A30,Item!$B$3:$BR$125,52,FALSE)</f>
        <v>4+2</v>
      </c>
      <c r="N30" s="8">
        <v>1</v>
      </c>
      <c r="O30" s="8">
        <v>0</v>
      </c>
      <c r="P30" s="8" t="s">
        <v>540</v>
      </c>
    </row>
    <row r="31" spans="1:16" x14ac:dyDescent="0.25">
      <c r="A31" s="76" t="s">
        <v>649</v>
      </c>
      <c r="B31" s="76" t="s">
        <v>649</v>
      </c>
      <c r="C31" s="8" t="s">
        <v>889</v>
      </c>
      <c r="D31" s="8" t="s">
        <v>890</v>
      </c>
      <c r="E31" s="8">
        <v>4</v>
      </c>
      <c r="F31" s="8" t="str">
        <f>VLOOKUP(A31,Item!$B$3:$AW$125,4,FALSE)</f>
        <v>*11103</v>
      </c>
      <c r="G31" s="8" t="e">
        <f>VLOOKUP(VLOOKUP(A31,Item!$B$3:$BR$125,51,FALSE),DefaltMaster!$BJ$1:$BL$18,3,FALSE)</f>
        <v>#N/A</v>
      </c>
      <c r="H31" s="8" t="s">
        <v>34</v>
      </c>
      <c r="I31" s="8" t="e">
        <f>VLOOKUP(LEFT(VLOOKUP(A31,Item!$B$3:$BR$125,47,FALSE),1),DefaltMaster!$BC$1:$BH$11,2,FALSE)</f>
        <v>#N/A</v>
      </c>
      <c r="J31" s="8" t="e">
        <f>VLOOKUP(RIGHT(VLOOKUP(A31,Item!$B$3:$BR$125,47,FALSE),1),DefaltMaster!$BC$1:$BH$11,2,FALSE)</f>
        <v>#N/A</v>
      </c>
      <c r="K31" s="8" t="s">
        <v>913</v>
      </c>
      <c r="L31" s="8" t="s">
        <v>913</v>
      </c>
      <c r="M31" s="8" t="str">
        <f>VLOOKUP(A31,Item!$B$3:$BR$125,52,FALSE)</f>
        <v>4+2</v>
      </c>
      <c r="N31" s="8">
        <v>1</v>
      </c>
      <c r="O31" s="8">
        <v>0</v>
      </c>
      <c r="P31" s="8" t="s">
        <v>540</v>
      </c>
    </row>
    <row r="32" spans="1:16" x14ac:dyDescent="0.25">
      <c r="A32" s="76" t="s">
        <v>650</v>
      </c>
      <c r="B32" s="76" t="s">
        <v>650</v>
      </c>
      <c r="C32" s="8" t="s">
        <v>889</v>
      </c>
      <c r="D32" s="8" t="s">
        <v>890</v>
      </c>
      <c r="E32" s="8">
        <v>4</v>
      </c>
      <c r="F32" s="8" t="str">
        <f>VLOOKUP(A32,Item!$B$3:$AW$125,4,FALSE)</f>
        <v>*11103</v>
      </c>
      <c r="G32" s="8" t="e">
        <f>VLOOKUP(VLOOKUP(A32,Item!$B$3:$BR$125,51,FALSE),DefaltMaster!$BJ$1:$BL$18,3,FALSE)</f>
        <v>#N/A</v>
      </c>
      <c r="H32" s="8" t="s">
        <v>34</v>
      </c>
      <c r="I32" s="8" t="e">
        <f>VLOOKUP(LEFT(VLOOKUP(A32,Item!$B$3:$BR$125,47,FALSE),1),DefaltMaster!$BC$1:$BH$11,2,FALSE)</f>
        <v>#N/A</v>
      </c>
      <c r="J32" s="8" t="e">
        <f>VLOOKUP(RIGHT(VLOOKUP(A32,Item!$B$3:$BR$125,47,FALSE),1),DefaltMaster!$BC$1:$BH$11,2,FALSE)</f>
        <v>#N/A</v>
      </c>
      <c r="K32" s="8" t="s">
        <v>913</v>
      </c>
      <c r="L32" s="8" t="s">
        <v>913</v>
      </c>
      <c r="M32" s="8" t="str">
        <f>VLOOKUP(A32,Item!$B$3:$BR$125,52,FALSE)</f>
        <v>4+2</v>
      </c>
      <c r="N32" s="8">
        <v>1</v>
      </c>
      <c r="O32" s="8">
        <v>0</v>
      </c>
      <c r="P32" s="8" t="s">
        <v>540</v>
      </c>
    </row>
    <row r="33" spans="1:16" x14ac:dyDescent="0.25">
      <c r="A33" s="76" t="s">
        <v>651</v>
      </c>
      <c r="B33" s="76" t="s">
        <v>651</v>
      </c>
      <c r="C33" s="8" t="s">
        <v>889</v>
      </c>
      <c r="D33" s="8" t="s">
        <v>890</v>
      </c>
      <c r="E33" s="8">
        <v>4</v>
      </c>
      <c r="F33" s="8" t="str">
        <f>VLOOKUP(A33,Item!$B$3:$AW$125,4,FALSE)</f>
        <v>*11103</v>
      </c>
      <c r="G33" s="8" t="e">
        <f>VLOOKUP(VLOOKUP(A33,Item!$B$3:$BR$125,51,FALSE),DefaltMaster!$BJ$1:$BL$18,3,FALSE)</f>
        <v>#N/A</v>
      </c>
      <c r="H33" s="8" t="s">
        <v>34</v>
      </c>
      <c r="I33" s="8" t="e">
        <f>VLOOKUP(LEFT(VLOOKUP(A33,Item!$B$3:$BR$125,47,FALSE),1),DefaltMaster!$BC$1:$BH$11,2,FALSE)</f>
        <v>#N/A</v>
      </c>
      <c r="J33" s="8" t="e">
        <f>VLOOKUP(RIGHT(VLOOKUP(A33,Item!$B$3:$BR$125,47,FALSE),1),DefaltMaster!$BC$1:$BH$11,2,FALSE)</f>
        <v>#N/A</v>
      </c>
      <c r="K33" s="8" t="s">
        <v>913</v>
      </c>
      <c r="L33" s="8" t="s">
        <v>913</v>
      </c>
      <c r="M33" s="8" t="str">
        <f>VLOOKUP(A33,Item!$B$3:$BR$125,52,FALSE)</f>
        <v>4+2</v>
      </c>
      <c r="N33" s="8">
        <v>1</v>
      </c>
      <c r="O33" s="8">
        <v>0</v>
      </c>
      <c r="P33" s="8" t="s">
        <v>540</v>
      </c>
    </row>
    <row r="34" spans="1:16" x14ac:dyDescent="0.25">
      <c r="A34" s="76" t="s">
        <v>652</v>
      </c>
      <c r="B34" s="76" t="s">
        <v>652</v>
      </c>
      <c r="C34" s="8" t="s">
        <v>889</v>
      </c>
      <c r="D34" s="8" t="s">
        <v>890</v>
      </c>
      <c r="E34" s="8">
        <v>4</v>
      </c>
      <c r="F34" s="8" t="str">
        <f>VLOOKUP(A34,Item!$B$3:$AW$125,4,FALSE)</f>
        <v>*11103</v>
      </c>
      <c r="G34" s="8" t="e">
        <f>VLOOKUP(VLOOKUP(A34,Item!$B$3:$BR$125,51,FALSE),DefaltMaster!$BJ$1:$BL$18,3,FALSE)</f>
        <v>#N/A</v>
      </c>
      <c r="H34" s="8" t="s">
        <v>34</v>
      </c>
      <c r="I34" s="8" t="e">
        <f>VLOOKUP(LEFT(VLOOKUP(A34,Item!$B$3:$BR$125,47,FALSE),1),DefaltMaster!$BC$1:$BH$11,2,FALSE)</f>
        <v>#N/A</v>
      </c>
      <c r="J34" s="8" t="e">
        <f>VLOOKUP(RIGHT(VLOOKUP(A34,Item!$B$3:$BR$125,47,FALSE),1),DefaltMaster!$BC$1:$BH$11,2,FALSE)</f>
        <v>#N/A</v>
      </c>
      <c r="K34" s="8" t="s">
        <v>913</v>
      </c>
      <c r="L34" s="8" t="s">
        <v>913</v>
      </c>
      <c r="M34" s="8" t="str">
        <f>VLOOKUP(A34,Item!$B$3:$BR$125,52,FALSE)</f>
        <v>4+2</v>
      </c>
      <c r="N34" s="8">
        <v>1</v>
      </c>
      <c r="O34" s="8">
        <v>0</v>
      </c>
      <c r="P34" s="8" t="s">
        <v>540</v>
      </c>
    </row>
    <row r="35" spans="1:16" x14ac:dyDescent="0.25">
      <c r="A35" s="76" t="s">
        <v>653</v>
      </c>
      <c r="B35" s="76" t="s">
        <v>653</v>
      </c>
      <c r="C35" s="8" t="s">
        <v>889</v>
      </c>
      <c r="D35" s="8" t="s">
        <v>890</v>
      </c>
      <c r="E35" s="8">
        <v>4</v>
      </c>
      <c r="F35" s="8" t="str">
        <f>VLOOKUP(A35,Item!$B$3:$AW$125,4,FALSE)</f>
        <v>*11103</v>
      </c>
      <c r="G35" s="8" t="e">
        <f>VLOOKUP(VLOOKUP(A35,Item!$B$3:$BR$125,51,FALSE),DefaltMaster!$BJ$1:$BL$18,3,FALSE)</f>
        <v>#N/A</v>
      </c>
      <c r="H35" s="8" t="s">
        <v>34</v>
      </c>
      <c r="I35" s="8" t="e">
        <f>VLOOKUP(LEFT(VLOOKUP(A35,Item!$B$3:$BR$125,47,FALSE),1),DefaltMaster!$BC$1:$BH$11,2,FALSE)</f>
        <v>#N/A</v>
      </c>
      <c r="J35" s="8" t="e">
        <f>VLOOKUP(RIGHT(VLOOKUP(A35,Item!$B$3:$BR$125,47,FALSE),1),DefaltMaster!$BC$1:$BH$11,2,FALSE)</f>
        <v>#N/A</v>
      </c>
      <c r="K35" s="8" t="s">
        <v>913</v>
      </c>
      <c r="L35" s="8" t="s">
        <v>913</v>
      </c>
      <c r="M35" s="8" t="str">
        <f>VLOOKUP(A35,Item!$B$3:$BR$125,52,FALSE)</f>
        <v>4+2</v>
      </c>
      <c r="N35" s="8">
        <v>1</v>
      </c>
      <c r="O35" s="8">
        <v>0</v>
      </c>
      <c r="P35" s="8" t="s">
        <v>540</v>
      </c>
    </row>
    <row r="36" spans="1:16" x14ac:dyDescent="0.25">
      <c r="A36" s="76" t="s">
        <v>654</v>
      </c>
      <c r="B36" s="76" t="s">
        <v>654</v>
      </c>
      <c r="C36" s="8" t="s">
        <v>889</v>
      </c>
      <c r="D36" s="8" t="s">
        <v>890</v>
      </c>
      <c r="E36" s="8">
        <v>4</v>
      </c>
      <c r="F36" s="8" t="str">
        <f>VLOOKUP(A36,Item!$B$3:$AW$125,4,FALSE)</f>
        <v>*11103</v>
      </c>
      <c r="G36" s="8" t="e">
        <f>VLOOKUP(VLOOKUP(A36,Item!$B$3:$BR$125,51,FALSE),DefaltMaster!$BJ$1:$BL$18,3,FALSE)</f>
        <v>#N/A</v>
      </c>
      <c r="H36" s="8" t="s">
        <v>34</v>
      </c>
      <c r="I36" s="8" t="e">
        <f>VLOOKUP(LEFT(VLOOKUP(A36,Item!$B$3:$BR$125,47,FALSE),1),DefaltMaster!$BC$1:$BH$11,2,FALSE)</f>
        <v>#N/A</v>
      </c>
      <c r="J36" s="8" t="e">
        <f>VLOOKUP(RIGHT(VLOOKUP(A36,Item!$B$3:$BR$125,47,FALSE),1),DefaltMaster!$BC$1:$BH$11,2,FALSE)</f>
        <v>#N/A</v>
      </c>
      <c r="K36" s="8" t="s">
        <v>913</v>
      </c>
      <c r="L36" s="8" t="s">
        <v>913</v>
      </c>
      <c r="M36" s="8" t="str">
        <f>VLOOKUP(A36,Item!$B$3:$BR$125,52,FALSE)</f>
        <v>4+2</v>
      </c>
      <c r="N36" s="8">
        <v>1</v>
      </c>
      <c r="O36" s="8">
        <v>0</v>
      </c>
      <c r="P36" s="8" t="s">
        <v>540</v>
      </c>
    </row>
    <row r="37" spans="1:16" x14ac:dyDescent="0.25">
      <c r="A37" s="76" t="s">
        <v>655</v>
      </c>
      <c r="B37" s="76" t="s">
        <v>655</v>
      </c>
      <c r="C37" s="8" t="s">
        <v>889</v>
      </c>
      <c r="D37" s="8" t="s">
        <v>890</v>
      </c>
      <c r="E37" s="8">
        <v>4</v>
      </c>
      <c r="F37" s="8" t="str">
        <f>VLOOKUP(A37,Item!$B$3:$AW$125,4,FALSE)</f>
        <v>*11103</v>
      </c>
      <c r="G37" s="8" t="e">
        <f>VLOOKUP(VLOOKUP(A37,Item!$B$3:$BR$125,51,FALSE),DefaltMaster!$BJ$1:$BL$18,3,FALSE)</f>
        <v>#N/A</v>
      </c>
      <c r="H37" s="8" t="s">
        <v>34</v>
      </c>
      <c r="I37" s="8" t="e">
        <f>VLOOKUP(LEFT(VLOOKUP(A37,Item!$B$3:$BR$125,47,FALSE),1),DefaltMaster!$BC$1:$BH$11,2,FALSE)</f>
        <v>#N/A</v>
      </c>
      <c r="J37" s="8" t="str">
        <f>VLOOKUP(RIGHT(VLOOKUP(A37,Item!$B$3:$BR$125,47,FALSE),1),DefaltMaster!$BC$1:$BH$11,2,FALSE)</f>
        <v>*23001</v>
      </c>
      <c r="K37" s="8" t="s">
        <v>913</v>
      </c>
      <c r="L37" s="8" t="s">
        <v>913</v>
      </c>
      <c r="M37" s="8" t="str">
        <f>VLOOKUP(A37,Item!$B$3:$BR$125,52,FALSE)</f>
        <v>4+2</v>
      </c>
      <c r="N37" s="8">
        <v>1</v>
      </c>
      <c r="O37" s="8">
        <v>0</v>
      </c>
      <c r="P37" s="8" t="s">
        <v>540</v>
      </c>
    </row>
    <row r="38" spans="1:16" x14ac:dyDescent="0.25">
      <c r="A38" s="76" t="s">
        <v>656</v>
      </c>
      <c r="B38" s="76" t="s">
        <v>656</v>
      </c>
      <c r="C38" s="8" t="s">
        <v>889</v>
      </c>
      <c r="D38" s="8" t="s">
        <v>890</v>
      </c>
      <c r="E38" s="8">
        <v>4</v>
      </c>
      <c r="F38" s="8" t="str">
        <f>VLOOKUP(A38,Item!$B$3:$AW$125,4,FALSE)</f>
        <v>*11103</v>
      </c>
      <c r="G38" s="8" t="e">
        <f>VLOOKUP(VLOOKUP(A38,Item!$B$3:$BR$125,51,FALSE),DefaltMaster!$BJ$1:$BL$18,3,FALSE)</f>
        <v>#N/A</v>
      </c>
      <c r="H38" s="8" t="s">
        <v>34</v>
      </c>
      <c r="I38" s="8" t="e">
        <f>VLOOKUP(LEFT(VLOOKUP(A38,Item!$B$3:$BR$125,47,FALSE),1),DefaltMaster!$BC$1:$BH$11,2,FALSE)</f>
        <v>#N/A</v>
      </c>
      <c r="J38" s="8" t="e">
        <f>VLOOKUP(RIGHT(VLOOKUP(A38,Item!$B$3:$BR$125,47,FALSE),1),DefaltMaster!$BC$1:$BH$11,2,FALSE)</f>
        <v>#N/A</v>
      </c>
      <c r="K38" s="8" t="s">
        <v>913</v>
      </c>
      <c r="L38" s="8" t="s">
        <v>913</v>
      </c>
      <c r="M38" s="8" t="str">
        <f>VLOOKUP(A38,Item!$B$3:$BR$125,52,FALSE)</f>
        <v>4+2</v>
      </c>
      <c r="N38" s="8">
        <v>1</v>
      </c>
      <c r="O38" s="8">
        <v>0</v>
      </c>
      <c r="P38" s="8" t="s">
        <v>540</v>
      </c>
    </row>
    <row r="39" spans="1:16" x14ac:dyDescent="0.25">
      <c r="A39" s="76" t="s">
        <v>657</v>
      </c>
      <c r="B39" s="76" t="s">
        <v>657</v>
      </c>
      <c r="C39" s="8" t="s">
        <v>889</v>
      </c>
      <c r="D39" s="8" t="s">
        <v>890</v>
      </c>
      <c r="E39" s="8">
        <v>4</v>
      </c>
      <c r="F39" s="8" t="str">
        <f>VLOOKUP(A39,Item!$B$3:$AW$125,4,FALSE)</f>
        <v>*11103</v>
      </c>
      <c r="G39" s="8" t="e">
        <f>VLOOKUP(VLOOKUP(A39,Item!$B$3:$BR$125,51,FALSE),DefaltMaster!$BJ$1:$BL$18,3,FALSE)</f>
        <v>#N/A</v>
      </c>
      <c r="H39" s="8" t="s">
        <v>34</v>
      </c>
      <c r="I39" s="8" t="e">
        <f>VLOOKUP(LEFT(VLOOKUP(A39,Item!$B$3:$BR$125,47,FALSE),1),DefaltMaster!$BC$1:$BH$11,2,FALSE)</f>
        <v>#N/A</v>
      </c>
      <c r="J39" s="8" t="e">
        <f>VLOOKUP(RIGHT(VLOOKUP(A39,Item!$B$3:$BR$125,47,FALSE),1),DefaltMaster!$BC$1:$BH$11,2,FALSE)</f>
        <v>#N/A</v>
      </c>
      <c r="K39" s="8" t="s">
        <v>913</v>
      </c>
      <c r="L39" s="8" t="s">
        <v>913</v>
      </c>
      <c r="M39" s="8" t="str">
        <f>VLOOKUP(A39,Item!$B$3:$BR$125,52,FALSE)</f>
        <v>4+2</v>
      </c>
      <c r="N39" s="8">
        <v>1</v>
      </c>
      <c r="O39" s="8">
        <v>0</v>
      </c>
      <c r="P39" s="8" t="s">
        <v>540</v>
      </c>
    </row>
    <row r="40" spans="1:16" x14ac:dyDescent="0.25">
      <c r="A40" s="76" t="s">
        <v>658</v>
      </c>
      <c r="B40" s="76" t="s">
        <v>658</v>
      </c>
      <c r="C40" s="8" t="s">
        <v>889</v>
      </c>
      <c r="D40" s="8" t="s">
        <v>890</v>
      </c>
      <c r="E40" s="8">
        <v>4</v>
      </c>
      <c r="F40" s="8" t="str">
        <f>VLOOKUP(A40,Item!$B$3:$AW$125,4,FALSE)</f>
        <v>*11103</v>
      </c>
      <c r="G40" s="8" t="e">
        <f>VLOOKUP(VLOOKUP(A40,Item!$B$3:$BR$125,51,FALSE),DefaltMaster!$BJ$1:$BL$18,3,FALSE)</f>
        <v>#N/A</v>
      </c>
      <c r="H40" s="8" t="s">
        <v>34</v>
      </c>
      <c r="I40" s="8" t="e">
        <f>VLOOKUP(LEFT(VLOOKUP(A40,Item!$B$3:$BR$125,47,FALSE),1),DefaltMaster!$BC$1:$BH$11,2,FALSE)</f>
        <v>#N/A</v>
      </c>
      <c r="J40" s="8" t="e">
        <f>VLOOKUP(RIGHT(VLOOKUP(A40,Item!$B$3:$BR$125,47,FALSE),1),DefaltMaster!$BC$1:$BH$11,2,FALSE)</f>
        <v>#N/A</v>
      </c>
      <c r="K40" s="8" t="s">
        <v>913</v>
      </c>
      <c r="L40" s="8" t="s">
        <v>913</v>
      </c>
      <c r="M40" s="8" t="str">
        <f>VLOOKUP(A40,Item!$B$3:$BR$125,52,FALSE)</f>
        <v>4+2</v>
      </c>
      <c r="N40" s="8">
        <v>1</v>
      </c>
      <c r="O40" s="8">
        <v>0</v>
      </c>
      <c r="P40" s="8" t="s">
        <v>540</v>
      </c>
    </row>
    <row r="41" spans="1:16" x14ac:dyDescent="0.25">
      <c r="A41" s="76" t="s">
        <v>659</v>
      </c>
      <c r="B41" s="76" t="s">
        <v>659</v>
      </c>
      <c r="C41" s="8" t="s">
        <v>889</v>
      </c>
      <c r="D41" s="8" t="s">
        <v>890</v>
      </c>
      <c r="E41" s="8">
        <v>4</v>
      </c>
      <c r="F41" s="8" t="str">
        <f>VLOOKUP(A41,Item!$B$3:$AW$125,4,FALSE)</f>
        <v>*11103</v>
      </c>
      <c r="G41" s="8" t="e">
        <f>VLOOKUP(VLOOKUP(A41,Item!$B$3:$BR$125,51,FALSE),DefaltMaster!$BJ$1:$BL$18,3,FALSE)</f>
        <v>#N/A</v>
      </c>
      <c r="H41" s="8" t="s">
        <v>34</v>
      </c>
      <c r="I41" s="8" t="e">
        <f>VLOOKUP(LEFT(VLOOKUP(A41,Item!$B$3:$BR$125,47,FALSE),1),DefaltMaster!$BC$1:$BH$11,2,FALSE)</f>
        <v>#N/A</v>
      </c>
      <c r="J41" s="8" t="e">
        <f>VLOOKUP(RIGHT(VLOOKUP(A41,Item!$B$3:$BR$125,47,FALSE),1),DefaltMaster!$BC$1:$BH$11,2,FALSE)</f>
        <v>#N/A</v>
      </c>
      <c r="K41" s="8" t="s">
        <v>913</v>
      </c>
      <c r="L41" s="8" t="s">
        <v>913</v>
      </c>
      <c r="M41" s="8" t="str">
        <f>VLOOKUP(A41,Item!$B$3:$BR$125,52,FALSE)</f>
        <v>4+2</v>
      </c>
      <c r="N41" s="8">
        <v>1</v>
      </c>
      <c r="O41" s="8">
        <v>0</v>
      </c>
      <c r="P41" s="8" t="s">
        <v>540</v>
      </c>
    </row>
    <row r="42" spans="1:16" x14ac:dyDescent="0.25">
      <c r="A42" s="76" t="s">
        <v>660</v>
      </c>
      <c r="B42" s="76" t="s">
        <v>660</v>
      </c>
      <c r="C42" s="8" t="s">
        <v>889</v>
      </c>
      <c r="D42" s="8" t="s">
        <v>890</v>
      </c>
      <c r="E42" s="8">
        <v>4</v>
      </c>
      <c r="F42" s="8" t="str">
        <f>VLOOKUP(A42,Item!$B$3:$AW$125,4,FALSE)</f>
        <v>*11103</v>
      </c>
      <c r="G42" s="8" t="e">
        <f>VLOOKUP(VLOOKUP(A42,Item!$B$3:$BR$125,51,FALSE),DefaltMaster!$BJ$1:$BL$18,3,FALSE)</f>
        <v>#N/A</v>
      </c>
      <c r="H42" s="8" t="s">
        <v>34</v>
      </c>
      <c r="I42" s="8" t="e">
        <f>VLOOKUP(LEFT(VLOOKUP(A42,Item!$B$3:$BR$125,47,FALSE),1),DefaltMaster!$BC$1:$BH$11,2,FALSE)</f>
        <v>#N/A</v>
      </c>
      <c r="J42" s="8" t="e">
        <f>VLOOKUP(RIGHT(VLOOKUP(A42,Item!$B$3:$BR$125,47,FALSE),1),DefaltMaster!$BC$1:$BH$11,2,FALSE)</f>
        <v>#N/A</v>
      </c>
      <c r="K42" s="8" t="s">
        <v>913</v>
      </c>
      <c r="L42" s="8" t="s">
        <v>913</v>
      </c>
      <c r="M42" s="8" t="str">
        <f>VLOOKUP(A42,Item!$B$3:$BR$125,52,FALSE)</f>
        <v>4+2</v>
      </c>
      <c r="N42" s="8">
        <v>1</v>
      </c>
      <c r="O42" s="8">
        <v>0</v>
      </c>
      <c r="P42" s="8" t="s">
        <v>540</v>
      </c>
    </row>
    <row r="43" spans="1:16" x14ac:dyDescent="0.25">
      <c r="A43" s="76" t="s">
        <v>661</v>
      </c>
      <c r="B43" s="76" t="s">
        <v>661</v>
      </c>
      <c r="C43" s="8" t="s">
        <v>889</v>
      </c>
      <c r="D43" s="8" t="s">
        <v>890</v>
      </c>
      <c r="E43" s="8">
        <v>4</v>
      </c>
      <c r="F43" s="8" t="str">
        <f>VLOOKUP(A43,Item!$B$3:$AW$125,4,FALSE)</f>
        <v>*11103</v>
      </c>
      <c r="G43" s="8" t="e">
        <f>VLOOKUP(VLOOKUP(A43,Item!$B$3:$BR$125,51,FALSE),DefaltMaster!$BJ$1:$BL$18,3,FALSE)</f>
        <v>#N/A</v>
      </c>
      <c r="H43" s="8" t="s">
        <v>34</v>
      </c>
      <c r="I43" s="8" t="e">
        <f>VLOOKUP(LEFT(VLOOKUP(A43,Item!$B$3:$BR$125,47,FALSE),1),DefaltMaster!$BC$1:$BH$11,2,FALSE)</f>
        <v>#N/A</v>
      </c>
      <c r="J43" s="8" t="e">
        <f>VLOOKUP(RIGHT(VLOOKUP(A43,Item!$B$3:$BR$125,47,FALSE),1),DefaltMaster!$BC$1:$BH$11,2,FALSE)</f>
        <v>#N/A</v>
      </c>
      <c r="K43" s="8" t="s">
        <v>913</v>
      </c>
      <c r="L43" s="8" t="s">
        <v>913</v>
      </c>
      <c r="M43" s="8" t="str">
        <f>VLOOKUP(A43,Item!$B$3:$BR$125,52,FALSE)</f>
        <v>4+2</v>
      </c>
      <c r="N43" s="8">
        <v>1</v>
      </c>
      <c r="O43" s="8">
        <v>0</v>
      </c>
      <c r="P43" s="8" t="s">
        <v>540</v>
      </c>
    </row>
    <row r="44" spans="1:16" x14ac:dyDescent="0.25">
      <c r="A44" s="76" t="s">
        <v>662</v>
      </c>
      <c r="B44" s="76" t="s">
        <v>662</v>
      </c>
      <c r="C44" s="8" t="s">
        <v>889</v>
      </c>
      <c r="D44" s="8" t="s">
        <v>890</v>
      </c>
      <c r="E44" s="8">
        <v>4</v>
      </c>
      <c r="F44" s="8" t="str">
        <f>VLOOKUP(A44,Item!$B$3:$AW$125,4,FALSE)</f>
        <v>*11103</v>
      </c>
      <c r="G44" s="8" t="e">
        <f>VLOOKUP(VLOOKUP(A44,Item!$B$3:$BR$125,51,FALSE),DefaltMaster!$BJ$1:$BL$18,3,FALSE)</f>
        <v>#N/A</v>
      </c>
      <c r="H44" s="8" t="s">
        <v>34</v>
      </c>
      <c r="I44" s="8" t="e">
        <f>VLOOKUP(LEFT(VLOOKUP(A44,Item!$B$3:$BR$125,47,FALSE),1),DefaltMaster!$BC$1:$BH$11,2,FALSE)</f>
        <v>#N/A</v>
      </c>
      <c r="J44" s="8" t="e">
        <f>VLOOKUP(RIGHT(VLOOKUP(A44,Item!$B$3:$BR$125,47,FALSE),1),DefaltMaster!$BC$1:$BH$11,2,FALSE)</f>
        <v>#N/A</v>
      </c>
      <c r="K44" s="8" t="s">
        <v>913</v>
      </c>
      <c r="L44" s="8" t="s">
        <v>913</v>
      </c>
      <c r="M44" s="8" t="str">
        <f>VLOOKUP(A44,Item!$B$3:$BR$125,52,FALSE)</f>
        <v>4+2</v>
      </c>
      <c r="N44" s="8">
        <v>1</v>
      </c>
      <c r="O44" s="8">
        <v>0</v>
      </c>
      <c r="P44" s="8" t="s">
        <v>540</v>
      </c>
    </row>
    <row r="45" spans="1:16" x14ac:dyDescent="0.25">
      <c r="A45" s="76" t="s">
        <v>663</v>
      </c>
      <c r="B45" s="76" t="s">
        <v>663</v>
      </c>
      <c r="C45" s="8" t="s">
        <v>889</v>
      </c>
      <c r="D45" s="8" t="s">
        <v>890</v>
      </c>
      <c r="E45" s="8">
        <v>4</v>
      </c>
      <c r="F45" s="8" t="str">
        <f>VLOOKUP(A45,Item!$B$3:$AW$125,4,FALSE)</f>
        <v>*11103</v>
      </c>
      <c r="G45" s="8" t="e">
        <f>VLOOKUP(VLOOKUP(A45,Item!$B$3:$BR$125,51,FALSE),DefaltMaster!$BJ$1:$BL$18,3,FALSE)</f>
        <v>#N/A</v>
      </c>
      <c r="H45" s="8" t="s">
        <v>34</v>
      </c>
      <c r="I45" s="8" t="e">
        <f>VLOOKUP(LEFT(VLOOKUP(A45,Item!$B$3:$BR$125,47,FALSE),1),DefaltMaster!$BC$1:$BH$11,2,FALSE)</f>
        <v>#N/A</v>
      </c>
      <c r="J45" s="8" t="e">
        <f>VLOOKUP(RIGHT(VLOOKUP(A45,Item!$B$3:$BR$125,47,FALSE),1),DefaltMaster!$BC$1:$BH$11,2,FALSE)</f>
        <v>#N/A</v>
      </c>
      <c r="K45" s="8" t="s">
        <v>913</v>
      </c>
      <c r="L45" s="8" t="s">
        <v>913</v>
      </c>
      <c r="M45" s="8" t="str">
        <f>VLOOKUP(A45,Item!$B$3:$BR$125,52,FALSE)</f>
        <v>4+2</v>
      </c>
      <c r="N45" s="8">
        <v>1</v>
      </c>
      <c r="O45" s="8">
        <v>0</v>
      </c>
      <c r="P45" s="8" t="s">
        <v>540</v>
      </c>
    </row>
    <row r="46" spans="1:16" x14ac:dyDescent="0.25">
      <c r="A46" s="76" t="s">
        <v>664</v>
      </c>
      <c r="B46" s="76" t="s">
        <v>664</v>
      </c>
      <c r="C46" s="8" t="s">
        <v>889</v>
      </c>
      <c r="D46" s="8" t="s">
        <v>890</v>
      </c>
      <c r="E46" s="8">
        <v>4</v>
      </c>
      <c r="F46" s="8" t="str">
        <f>VLOOKUP(A46,Item!$B$3:$AW$125,4,FALSE)</f>
        <v>*11103</v>
      </c>
      <c r="G46" s="8" t="e">
        <f>VLOOKUP(VLOOKUP(A46,Item!$B$3:$BR$125,51,FALSE),DefaltMaster!$BJ$1:$BL$18,3,FALSE)</f>
        <v>#N/A</v>
      </c>
      <c r="H46" s="8" t="s">
        <v>34</v>
      </c>
      <c r="I46" s="8" t="e">
        <f>VLOOKUP(LEFT(VLOOKUP(A46,Item!$B$3:$BR$125,47,FALSE),1),DefaltMaster!$BC$1:$BH$11,2,FALSE)</f>
        <v>#N/A</v>
      </c>
      <c r="J46" s="8" t="e">
        <f>VLOOKUP(RIGHT(VLOOKUP(A46,Item!$B$3:$BR$125,47,FALSE),1),DefaltMaster!$BC$1:$BH$11,2,FALSE)</f>
        <v>#N/A</v>
      </c>
      <c r="K46" s="8" t="s">
        <v>913</v>
      </c>
      <c r="L46" s="8" t="s">
        <v>913</v>
      </c>
      <c r="M46" s="8" t="str">
        <f>VLOOKUP(A46,Item!$B$3:$BR$125,52,FALSE)</f>
        <v>4+2</v>
      </c>
      <c r="N46" s="8">
        <v>1</v>
      </c>
      <c r="O46" s="8">
        <v>0</v>
      </c>
      <c r="P46" s="8" t="s">
        <v>540</v>
      </c>
    </row>
    <row r="47" spans="1:16" x14ac:dyDescent="0.25">
      <c r="A47" s="76" t="s">
        <v>665</v>
      </c>
      <c r="B47" s="76" t="s">
        <v>665</v>
      </c>
      <c r="C47" s="8" t="s">
        <v>889</v>
      </c>
      <c r="D47" s="8" t="s">
        <v>890</v>
      </c>
      <c r="E47" s="8">
        <v>4</v>
      </c>
      <c r="F47" s="8" t="str">
        <f>VLOOKUP(A47,Item!$B$3:$AW$125,4,FALSE)</f>
        <v>*11103</v>
      </c>
      <c r="G47" s="8" t="e">
        <f>VLOOKUP(VLOOKUP(A47,Item!$B$3:$BR$125,51,FALSE),DefaltMaster!$BJ$1:$BL$18,3,FALSE)</f>
        <v>#N/A</v>
      </c>
      <c r="H47" s="8" t="s">
        <v>34</v>
      </c>
      <c r="I47" s="8" t="e">
        <f>VLOOKUP(LEFT(VLOOKUP(A47,Item!$B$3:$BR$125,47,FALSE),1),DefaltMaster!$BC$1:$BH$11,2,FALSE)</f>
        <v>#N/A</v>
      </c>
      <c r="J47" s="8" t="str">
        <f>VLOOKUP(RIGHT(VLOOKUP(A47,Item!$B$3:$BR$125,47,FALSE),1),DefaltMaster!$BC$1:$BH$11,2,FALSE)</f>
        <v>*23001</v>
      </c>
      <c r="K47" s="8" t="s">
        <v>913</v>
      </c>
      <c r="L47" s="8" t="s">
        <v>913</v>
      </c>
      <c r="M47" s="8" t="str">
        <f>VLOOKUP(A47,Item!$B$3:$BR$125,52,FALSE)</f>
        <v>4+2</v>
      </c>
      <c r="N47" s="8">
        <v>1</v>
      </c>
      <c r="O47" s="8">
        <v>0</v>
      </c>
      <c r="P47" s="8" t="s">
        <v>540</v>
      </c>
    </row>
    <row r="48" spans="1:16" x14ac:dyDescent="0.25">
      <c r="A48" s="76" t="s">
        <v>666</v>
      </c>
      <c r="B48" s="76" t="s">
        <v>666</v>
      </c>
      <c r="C48" s="8" t="s">
        <v>889</v>
      </c>
      <c r="D48" s="8" t="s">
        <v>890</v>
      </c>
      <c r="E48" s="8">
        <v>4</v>
      </c>
      <c r="F48" s="8" t="str">
        <f>VLOOKUP(A48,Item!$B$3:$AW$125,4,FALSE)</f>
        <v>*11103</v>
      </c>
      <c r="G48" s="8" t="e">
        <f>VLOOKUP(VLOOKUP(A48,Item!$B$3:$BR$125,51,FALSE),DefaltMaster!$BJ$1:$BL$18,3,FALSE)</f>
        <v>#N/A</v>
      </c>
      <c r="H48" s="8" t="s">
        <v>34</v>
      </c>
      <c r="I48" s="8" t="e">
        <f>VLOOKUP(LEFT(VLOOKUP(A48,Item!$B$3:$BR$125,47,FALSE),1),DefaltMaster!$BC$1:$BH$11,2,FALSE)</f>
        <v>#N/A</v>
      </c>
      <c r="J48" s="8" t="e">
        <f>VLOOKUP(RIGHT(VLOOKUP(A48,Item!$B$3:$BR$125,47,FALSE),1),DefaltMaster!$BC$1:$BH$11,2,FALSE)</f>
        <v>#N/A</v>
      </c>
      <c r="K48" s="8" t="s">
        <v>913</v>
      </c>
      <c r="L48" s="8" t="s">
        <v>913</v>
      </c>
      <c r="M48" s="8" t="str">
        <f>VLOOKUP(A48,Item!$B$3:$BR$125,52,FALSE)</f>
        <v>4+2</v>
      </c>
      <c r="N48" s="8">
        <v>1</v>
      </c>
      <c r="O48" s="8">
        <v>0</v>
      </c>
      <c r="P48" s="8" t="s">
        <v>540</v>
      </c>
    </row>
    <row r="49" spans="1:16" x14ac:dyDescent="0.25">
      <c r="A49" s="76" t="s">
        <v>667</v>
      </c>
      <c r="B49" s="76" t="s">
        <v>667</v>
      </c>
      <c r="C49" s="8" t="s">
        <v>889</v>
      </c>
      <c r="D49" s="8" t="s">
        <v>890</v>
      </c>
      <c r="E49" s="8">
        <v>4</v>
      </c>
      <c r="F49" s="8" t="str">
        <f>VLOOKUP(A49,Item!$B$3:$AW$125,4,FALSE)</f>
        <v>*11103</v>
      </c>
      <c r="G49" s="8" t="e">
        <f>VLOOKUP(VLOOKUP(A49,Item!$B$3:$BR$125,51,FALSE),DefaltMaster!$BJ$1:$BL$18,3,FALSE)</f>
        <v>#N/A</v>
      </c>
      <c r="H49" s="8" t="s">
        <v>34</v>
      </c>
      <c r="I49" s="8" t="e">
        <f>VLOOKUP(LEFT(VLOOKUP(A49,Item!$B$3:$BR$125,47,FALSE),1),DefaltMaster!$BC$1:$BH$11,2,FALSE)</f>
        <v>#N/A</v>
      </c>
      <c r="J49" s="8" t="e">
        <f>VLOOKUP(RIGHT(VLOOKUP(A49,Item!$B$3:$BR$125,47,FALSE),1),DefaltMaster!$BC$1:$BH$11,2,FALSE)</f>
        <v>#N/A</v>
      </c>
      <c r="K49" s="8" t="s">
        <v>913</v>
      </c>
      <c r="L49" s="8" t="s">
        <v>913</v>
      </c>
      <c r="M49" s="8" t="str">
        <f>VLOOKUP(A49,Item!$B$3:$BR$125,52,FALSE)</f>
        <v>4+2</v>
      </c>
      <c r="N49" s="8">
        <v>1</v>
      </c>
      <c r="O49" s="8">
        <v>0</v>
      </c>
      <c r="P49" s="8" t="s">
        <v>540</v>
      </c>
    </row>
    <row r="50" spans="1:16" x14ac:dyDescent="0.25">
      <c r="A50" s="76" t="s">
        <v>668</v>
      </c>
      <c r="B50" s="76" t="s">
        <v>668</v>
      </c>
      <c r="C50" s="8" t="s">
        <v>889</v>
      </c>
      <c r="D50" s="8" t="s">
        <v>890</v>
      </c>
      <c r="E50" s="8">
        <v>4</v>
      </c>
      <c r="F50" s="8" t="str">
        <f>VLOOKUP(A50,Item!$B$3:$AW$125,4,FALSE)</f>
        <v>*11103</v>
      </c>
      <c r="G50" s="8" t="e">
        <f>VLOOKUP(VLOOKUP(A50,Item!$B$3:$BR$125,51,FALSE),DefaltMaster!$BJ$1:$BL$18,3,FALSE)</f>
        <v>#N/A</v>
      </c>
      <c r="H50" s="8" t="s">
        <v>34</v>
      </c>
      <c r="I50" s="8" t="e">
        <f>VLOOKUP(LEFT(VLOOKUP(A50,Item!$B$3:$BR$125,47,FALSE),1),DefaltMaster!$BC$1:$BH$11,2,FALSE)</f>
        <v>#N/A</v>
      </c>
      <c r="J50" s="8" t="e">
        <f>VLOOKUP(RIGHT(VLOOKUP(A50,Item!$B$3:$BR$125,47,FALSE),1),DefaltMaster!$BC$1:$BH$11,2,FALSE)</f>
        <v>#N/A</v>
      </c>
      <c r="K50" s="8" t="s">
        <v>913</v>
      </c>
      <c r="L50" s="8" t="s">
        <v>913</v>
      </c>
      <c r="M50" s="8" t="str">
        <f>VLOOKUP(A50,Item!$B$3:$BR$125,52,FALSE)</f>
        <v>4+2</v>
      </c>
      <c r="N50" s="8">
        <v>1</v>
      </c>
      <c r="O50" s="8">
        <v>0</v>
      </c>
      <c r="P50" s="8" t="s">
        <v>540</v>
      </c>
    </row>
    <row r="51" spans="1:16" x14ac:dyDescent="0.25">
      <c r="A51" s="76" t="s">
        <v>669</v>
      </c>
      <c r="B51" s="76" t="s">
        <v>669</v>
      </c>
      <c r="C51" s="8" t="s">
        <v>889</v>
      </c>
      <c r="D51" s="8" t="s">
        <v>890</v>
      </c>
      <c r="E51" s="8">
        <v>4</v>
      </c>
      <c r="F51" s="8" t="str">
        <f>VLOOKUP(A51,Item!$B$3:$AW$125,4,FALSE)</f>
        <v>*11103</v>
      </c>
      <c r="G51" s="8" t="e">
        <f>VLOOKUP(VLOOKUP(A51,Item!$B$3:$BR$125,51,FALSE),DefaltMaster!$BJ$1:$BL$18,3,FALSE)</f>
        <v>#N/A</v>
      </c>
      <c r="H51" s="8" t="s">
        <v>34</v>
      </c>
      <c r="I51" s="8" t="e">
        <f>VLOOKUP(LEFT(VLOOKUP(A51,Item!$B$3:$BR$125,47,FALSE),1),DefaltMaster!$BC$1:$BH$11,2,FALSE)</f>
        <v>#N/A</v>
      </c>
      <c r="J51" s="8" t="e">
        <f>VLOOKUP(RIGHT(VLOOKUP(A51,Item!$B$3:$BR$125,47,FALSE),1),DefaltMaster!$BC$1:$BH$11,2,FALSE)</f>
        <v>#N/A</v>
      </c>
      <c r="K51" s="8" t="s">
        <v>913</v>
      </c>
      <c r="L51" s="8" t="s">
        <v>913</v>
      </c>
      <c r="M51" s="8" t="str">
        <f>VLOOKUP(A51,Item!$B$3:$BR$125,52,FALSE)</f>
        <v>4+2</v>
      </c>
      <c r="N51" s="8">
        <v>1</v>
      </c>
      <c r="O51" s="8">
        <v>0</v>
      </c>
      <c r="P51" s="8" t="s">
        <v>540</v>
      </c>
    </row>
    <row r="52" spans="1:16" x14ac:dyDescent="0.25">
      <c r="A52" s="76" t="s">
        <v>670</v>
      </c>
      <c r="B52" s="76" t="s">
        <v>670</v>
      </c>
      <c r="C52" s="8" t="s">
        <v>889</v>
      </c>
      <c r="D52" s="8" t="s">
        <v>890</v>
      </c>
      <c r="E52" s="8">
        <v>4</v>
      </c>
      <c r="F52" s="8" t="str">
        <f>VLOOKUP(A52,Item!$B$3:$AW$125,4,FALSE)</f>
        <v>*11103</v>
      </c>
      <c r="G52" s="8" t="e">
        <f>VLOOKUP(VLOOKUP(A52,Item!$B$3:$BR$125,51,FALSE),DefaltMaster!$BJ$1:$BL$18,3,FALSE)</f>
        <v>#N/A</v>
      </c>
      <c r="H52" s="8" t="s">
        <v>34</v>
      </c>
      <c r="I52" s="8" t="e">
        <f>VLOOKUP(LEFT(VLOOKUP(A52,Item!$B$3:$BR$125,47,FALSE),1),DefaltMaster!$BC$1:$BH$11,2,FALSE)</f>
        <v>#N/A</v>
      </c>
      <c r="J52" s="8" t="e">
        <f>VLOOKUP(RIGHT(VLOOKUP(A52,Item!$B$3:$BR$125,47,FALSE),1),DefaltMaster!$BC$1:$BH$11,2,FALSE)</f>
        <v>#N/A</v>
      </c>
      <c r="K52" s="8" t="s">
        <v>913</v>
      </c>
      <c r="L52" s="8" t="s">
        <v>913</v>
      </c>
      <c r="M52" s="8" t="str">
        <f>VLOOKUP(A52,Item!$B$3:$BR$125,52,FALSE)</f>
        <v>4+2</v>
      </c>
      <c r="N52" s="8">
        <v>1</v>
      </c>
      <c r="O52" s="8">
        <v>0</v>
      </c>
      <c r="P52" s="8" t="s">
        <v>540</v>
      </c>
    </row>
    <row r="53" spans="1:16" x14ac:dyDescent="0.25">
      <c r="A53" s="76" t="s">
        <v>671</v>
      </c>
      <c r="B53" s="76" t="s">
        <v>671</v>
      </c>
      <c r="C53" s="8" t="s">
        <v>889</v>
      </c>
      <c r="D53" s="8" t="s">
        <v>890</v>
      </c>
      <c r="E53" s="8">
        <v>4</v>
      </c>
      <c r="F53" s="8" t="str">
        <f>VLOOKUP(A53,Item!$B$3:$AW$125,4,FALSE)</f>
        <v>*11103</v>
      </c>
      <c r="G53" s="8" t="e">
        <f>VLOOKUP(VLOOKUP(A53,Item!$B$3:$BR$125,51,FALSE),DefaltMaster!$BJ$1:$BL$18,3,FALSE)</f>
        <v>#N/A</v>
      </c>
      <c r="H53" s="8" t="s">
        <v>34</v>
      </c>
      <c r="I53" s="8" t="e">
        <f>VLOOKUP(LEFT(VLOOKUP(A53,Item!$B$3:$BR$125,47,FALSE),1),DefaltMaster!$BC$1:$BH$11,2,FALSE)</f>
        <v>#N/A</v>
      </c>
      <c r="J53" s="8" t="e">
        <f>VLOOKUP(RIGHT(VLOOKUP(A53,Item!$B$3:$BR$125,47,FALSE),1),DefaltMaster!$BC$1:$BH$11,2,FALSE)</f>
        <v>#N/A</v>
      </c>
      <c r="K53" s="8" t="s">
        <v>913</v>
      </c>
      <c r="L53" s="8" t="s">
        <v>913</v>
      </c>
      <c r="M53" s="8" t="str">
        <f>VLOOKUP(A53,Item!$B$3:$BR$125,52,FALSE)</f>
        <v>4+2</v>
      </c>
      <c r="N53" s="8">
        <v>1</v>
      </c>
      <c r="O53" s="8">
        <v>0</v>
      </c>
      <c r="P53" s="8" t="s">
        <v>540</v>
      </c>
    </row>
    <row r="54" spans="1:16" x14ac:dyDescent="0.25">
      <c r="A54" s="76" t="s">
        <v>672</v>
      </c>
      <c r="B54" s="76" t="s">
        <v>672</v>
      </c>
      <c r="C54" s="8" t="s">
        <v>889</v>
      </c>
      <c r="D54" s="8" t="s">
        <v>890</v>
      </c>
      <c r="E54" s="8">
        <v>4</v>
      </c>
      <c r="F54" s="8" t="str">
        <f>VLOOKUP(A54,Item!$B$3:$AW$125,4,FALSE)</f>
        <v>*11103</v>
      </c>
      <c r="G54" s="8" t="e">
        <f>VLOOKUP(VLOOKUP(A54,Item!$B$3:$BR$125,51,FALSE),DefaltMaster!$BJ$1:$BL$18,3,FALSE)</f>
        <v>#N/A</v>
      </c>
      <c r="H54" s="8" t="s">
        <v>34</v>
      </c>
      <c r="I54" s="8" t="e">
        <f>VLOOKUP(LEFT(VLOOKUP(A54,Item!$B$3:$BR$125,47,FALSE),1),DefaltMaster!$BC$1:$BH$11,2,FALSE)</f>
        <v>#N/A</v>
      </c>
      <c r="J54" s="8" t="e">
        <f>VLOOKUP(RIGHT(VLOOKUP(A54,Item!$B$3:$BR$125,47,FALSE),1),DefaltMaster!$BC$1:$BH$11,2,FALSE)</f>
        <v>#N/A</v>
      </c>
      <c r="K54" s="8" t="s">
        <v>913</v>
      </c>
      <c r="L54" s="8" t="s">
        <v>913</v>
      </c>
      <c r="M54" s="8" t="str">
        <f>VLOOKUP(A54,Item!$B$3:$BR$125,52,FALSE)</f>
        <v>4+2</v>
      </c>
      <c r="N54" s="8">
        <v>1</v>
      </c>
      <c r="O54" s="8">
        <v>0</v>
      </c>
      <c r="P54" s="8" t="s">
        <v>540</v>
      </c>
    </row>
    <row r="55" spans="1:16" x14ac:dyDescent="0.25">
      <c r="A55" s="76" t="s">
        <v>673</v>
      </c>
      <c r="B55" s="76" t="s">
        <v>673</v>
      </c>
      <c r="C55" s="8" t="s">
        <v>889</v>
      </c>
      <c r="D55" s="8" t="s">
        <v>890</v>
      </c>
      <c r="E55" s="8">
        <v>4</v>
      </c>
      <c r="F55" s="8" t="str">
        <f>VLOOKUP(A55,Item!$B$3:$AW$125,4,FALSE)</f>
        <v>*11103</v>
      </c>
      <c r="G55" s="8" t="e">
        <f>VLOOKUP(VLOOKUP(A55,Item!$B$3:$BR$125,51,FALSE),DefaltMaster!$BJ$1:$BL$18,3,FALSE)</f>
        <v>#N/A</v>
      </c>
      <c r="H55" s="8" t="s">
        <v>34</v>
      </c>
      <c r="I55" s="8" t="e">
        <f>VLOOKUP(LEFT(VLOOKUP(A55,Item!$B$3:$BR$125,47,FALSE),1),DefaltMaster!$BC$1:$BH$11,2,FALSE)</f>
        <v>#N/A</v>
      </c>
      <c r="J55" s="8" t="e">
        <f>VLOOKUP(RIGHT(VLOOKUP(A55,Item!$B$3:$BR$125,47,FALSE),1),DefaltMaster!$BC$1:$BH$11,2,FALSE)</f>
        <v>#N/A</v>
      </c>
      <c r="K55" s="8" t="s">
        <v>913</v>
      </c>
      <c r="L55" s="8" t="s">
        <v>913</v>
      </c>
      <c r="M55" s="8" t="str">
        <f>VLOOKUP(A55,Item!$B$3:$BR$125,52,FALSE)</f>
        <v>4+2</v>
      </c>
      <c r="N55" s="8">
        <v>1</v>
      </c>
      <c r="O55" s="8">
        <v>0</v>
      </c>
      <c r="P55" s="8" t="s">
        <v>540</v>
      </c>
    </row>
    <row r="56" spans="1:16" x14ac:dyDescent="0.25">
      <c r="A56" s="76" t="s">
        <v>674</v>
      </c>
      <c r="B56" s="76" t="s">
        <v>674</v>
      </c>
      <c r="C56" s="8" t="s">
        <v>889</v>
      </c>
      <c r="D56" s="8" t="s">
        <v>890</v>
      </c>
      <c r="E56" s="8">
        <v>4</v>
      </c>
      <c r="F56" s="8" t="str">
        <f>VLOOKUP(A56,Item!$B$3:$AW$125,4,FALSE)</f>
        <v>*11103</v>
      </c>
      <c r="G56" s="8" t="e">
        <f>VLOOKUP(VLOOKUP(A56,Item!$B$3:$BR$125,51,FALSE),DefaltMaster!$BJ$1:$BL$18,3,FALSE)</f>
        <v>#N/A</v>
      </c>
      <c r="H56" s="8" t="s">
        <v>34</v>
      </c>
      <c r="I56" s="8" t="e">
        <f>VLOOKUP(LEFT(VLOOKUP(A56,Item!$B$3:$BR$125,47,FALSE),1),DefaltMaster!$BC$1:$BH$11,2,FALSE)</f>
        <v>#N/A</v>
      </c>
      <c r="J56" s="8" t="e">
        <f>VLOOKUP(RIGHT(VLOOKUP(A56,Item!$B$3:$BR$125,47,FALSE),1),DefaltMaster!$BC$1:$BH$11,2,FALSE)</f>
        <v>#N/A</v>
      </c>
      <c r="K56" s="8" t="s">
        <v>913</v>
      </c>
      <c r="L56" s="8" t="s">
        <v>913</v>
      </c>
      <c r="M56" s="8" t="str">
        <f>VLOOKUP(A56,Item!$B$3:$BR$125,52,FALSE)</f>
        <v>4+2</v>
      </c>
      <c r="N56" s="8">
        <v>1</v>
      </c>
      <c r="O56" s="8">
        <v>0</v>
      </c>
      <c r="P56" s="8" t="s">
        <v>540</v>
      </c>
    </row>
    <row r="57" spans="1:16" x14ac:dyDescent="0.25">
      <c r="A57" s="76" t="s">
        <v>675</v>
      </c>
      <c r="B57" s="76" t="s">
        <v>675</v>
      </c>
      <c r="C57" s="8" t="s">
        <v>889</v>
      </c>
      <c r="D57" s="8" t="s">
        <v>890</v>
      </c>
      <c r="E57" s="8">
        <v>4</v>
      </c>
      <c r="F57" s="8" t="str">
        <f>VLOOKUP(A57,Item!$B$3:$AW$125,4,FALSE)</f>
        <v>*11103</v>
      </c>
      <c r="G57" s="8" t="e">
        <f>VLOOKUP(VLOOKUP(A57,Item!$B$3:$BR$125,51,FALSE),DefaltMaster!$BJ$1:$BL$18,3,FALSE)</f>
        <v>#N/A</v>
      </c>
      <c r="H57" s="8" t="s">
        <v>34</v>
      </c>
      <c r="I57" s="8" t="e">
        <f>VLOOKUP(LEFT(VLOOKUP(A57,Item!$B$3:$BR$125,47,FALSE),1),DefaltMaster!$BC$1:$BH$11,2,FALSE)</f>
        <v>#N/A</v>
      </c>
      <c r="J57" s="8" t="str">
        <f>VLOOKUP(RIGHT(VLOOKUP(A57,Item!$B$3:$BR$125,47,FALSE),1),DefaltMaster!$BC$1:$BH$11,2,FALSE)</f>
        <v>*23001</v>
      </c>
      <c r="K57" s="8" t="s">
        <v>913</v>
      </c>
      <c r="L57" s="8" t="s">
        <v>913</v>
      </c>
      <c r="M57" s="8" t="str">
        <f>VLOOKUP(A57,Item!$B$3:$BR$125,52,FALSE)</f>
        <v>4+2</v>
      </c>
      <c r="N57" s="8">
        <v>1</v>
      </c>
      <c r="O57" s="8">
        <v>0</v>
      </c>
      <c r="P57" s="8" t="s">
        <v>540</v>
      </c>
    </row>
    <row r="58" spans="1:16" x14ac:dyDescent="0.25">
      <c r="A58" s="76" t="s">
        <v>676</v>
      </c>
      <c r="B58" s="76" t="s">
        <v>676</v>
      </c>
      <c r="C58" s="8" t="s">
        <v>889</v>
      </c>
      <c r="D58" s="8" t="s">
        <v>890</v>
      </c>
      <c r="E58" s="8">
        <v>4</v>
      </c>
      <c r="F58" s="8" t="str">
        <f>VLOOKUP(A58,Item!$B$3:$AW$125,4,FALSE)</f>
        <v>*11103</v>
      </c>
      <c r="G58" s="8" t="e">
        <f>VLOOKUP(VLOOKUP(A58,Item!$B$3:$BR$125,51,FALSE),DefaltMaster!$BJ$1:$BL$18,3,FALSE)</f>
        <v>#N/A</v>
      </c>
      <c r="H58" s="8" t="s">
        <v>34</v>
      </c>
      <c r="I58" s="8" t="e">
        <f>VLOOKUP(LEFT(VLOOKUP(A58,Item!$B$3:$BR$125,47,FALSE),1),DefaltMaster!$BC$1:$BH$11,2,FALSE)</f>
        <v>#N/A</v>
      </c>
      <c r="J58" s="8" t="e">
        <f>VLOOKUP(RIGHT(VLOOKUP(A58,Item!$B$3:$BR$125,47,FALSE),1),DefaltMaster!$BC$1:$BH$11,2,FALSE)</f>
        <v>#N/A</v>
      </c>
      <c r="K58" s="8" t="s">
        <v>913</v>
      </c>
      <c r="L58" s="8" t="s">
        <v>913</v>
      </c>
      <c r="M58" s="8" t="str">
        <f>VLOOKUP(A58,Item!$B$3:$BR$125,52,FALSE)</f>
        <v>4+2</v>
      </c>
      <c r="N58" s="8">
        <v>1</v>
      </c>
      <c r="O58" s="8">
        <v>0</v>
      </c>
      <c r="P58" s="8" t="s">
        <v>540</v>
      </c>
    </row>
    <row r="59" spans="1:16" x14ac:dyDescent="0.25">
      <c r="A59" s="76" t="s">
        <v>677</v>
      </c>
      <c r="B59" s="76" t="s">
        <v>677</v>
      </c>
      <c r="C59" s="8" t="s">
        <v>889</v>
      </c>
      <c r="D59" s="8" t="s">
        <v>890</v>
      </c>
      <c r="E59" s="8">
        <v>4</v>
      </c>
      <c r="F59" s="8" t="str">
        <f>VLOOKUP(A59,Item!$B$3:$AW$125,4,FALSE)</f>
        <v>*11103</v>
      </c>
      <c r="G59" s="8" t="e">
        <f>VLOOKUP(VLOOKUP(A59,Item!$B$3:$BR$125,51,FALSE),DefaltMaster!$BJ$1:$BL$18,3,FALSE)</f>
        <v>#N/A</v>
      </c>
      <c r="H59" s="8" t="s">
        <v>34</v>
      </c>
      <c r="I59" s="8" t="e">
        <f>VLOOKUP(LEFT(VLOOKUP(A59,Item!$B$3:$BR$125,47,FALSE),1),DefaltMaster!$BC$1:$BH$11,2,FALSE)</f>
        <v>#N/A</v>
      </c>
      <c r="J59" s="8" t="e">
        <f>VLOOKUP(RIGHT(VLOOKUP(A59,Item!$B$3:$BR$125,47,FALSE),1),DefaltMaster!$BC$1:$BH$11,2,FALSE)</f>
        <v>#N/A</v>
      </c>
      <c r="K59" s="8" t="s">
        <v>913</v>
      </c>
      <c r="L59" s="8" t="s">
        <v>913</v>
      </c>
      <c r="M59" s="8" t="str">
        <f>VLOOKUP(A59,Item!$B$3:$BR$125,52,FALSE)</f>
        <v>4+2</v>
      </c>
      <c r="N59" s="8">
        <v>1</v>
      </c>
      <c r="O59" s="8">
        <v>0</v>
      </c>
      <c r="P59" s="8" t="s">
        <v>540</v>
      </c>
    </row>
    <row r="60" spans="1:16" x14ac:dyDescent="0.25">
      <c r="A60" s="76" t="s">
        <v>678</v>
      </c>
      <c r="B60" s="76" t="s">
        <v>678</v>
      </c>
      <c r="C60" s="8" t="s">
        <v>889</v>
      </c>
      <c r="D60" s="8" t="s">
        <v>890</v>
      </c>
      <c r="E60" s="8">
        <v>4</v>
      </c>
      <c r="F60" s="8" t="str">
        <f>VLOOKUP(A60,Item!$B$3:$AW$125,4,FALSE)</f>
        <v>*11103</v>
      </c>
      <c r="G60" s="8" t="e">
        <f>VLOOKUP(VLOOKUP(A60,Item!$B$3:$BR$125,51,FALSE),DefaltMaster!$BJ$1:$BL$18,3,FALSE)</f>
        <v>#N/A</v>
      </c>
      <c r="H60" s="8" t="s">
        <v>34</v>
      </c>
      <c r="I60" s="8" t="e">
        <f>VLOOKUP(LEFT(VLOOKUP(A60,Item!$B$3:$BR$125,47,FALSE),1),DefaltMaster!$BC$1:$BH$11,2,FALSE)</f>
        <v>#N/A</v>
      </c>
      <c r="J60" s="8" t="e">
        <f>VLOOKUP(RIGHT(VLOOKUP(A60,Item!$B$3:$BR$125,47,FALSE),1),DefaltMaster!$BC$1:$BH$11,2,FALSE)</f>
        <v>#N/A</v>
      </c>
      <c r="K60" s="8" t="s">
        <v>913</v>
      </c>
      <c r="L60" s="8" t="s">
        <v>913</v>
      </c>
      <c r="M60" s="8" t="str">
        <f>VLOOKUP(A60,Item!$B$3:$BR$125,52,FALSE)</f>
        <v>4+2</v>
      </c>
      <c r="N60" s="8">
        <v>1</v>
      </c>
      <c r="O60" s="8">
        <v>0</v>
      </c>
      <c r="P60" s="8" t="s">
        <v>540</v>
      </c>
    </row>
    <row r="61" spans="1:16" x14ac:dyDescent="0.25">
      <c r="A61" s="76" t="s">
        <v>679</v>
      </c>
      <c r="B61" s="76" t="s">
        <v>679</v>
      </c>
      <c r="C61" s="8" t="s">
        <v>889</v>
      </c>
      <c r="D61" s="8" t="s">
        <v>890</v>
      </c>
      <c r="E61" s="8">
        <v>4</v>
      </c>
      <c r="F61" s="8" t="str">
        <f>VLOOKUP(A61,Item!$B$3:$AW$125,4,FALSE)</f>
        <v>*11103</v>
      </c>
      <c r="G61" s="8" t="e">
        <f>VLOOKUP(VLOOKUP(A61,Item!$B$3:$BR$125,51,FALSE),DefaltMaster!$BJ$1:$BL$18,3,FALSE)</f>
        <v>#N/A</v>
      </c>
      <c r="H61" s="8" t="s">
        <v>34</v>
      </c>
      <c r="I61" s="8" t="e">
        <f>VLOOKUP(LEFT(VLOOKUP(A61,Item!$B$3:$BR$125,47,FALSE),1),DefaltMaster!$BC$1:$BH$11,2,FALSE)</f>
        <v>#N/A</v>
      </c>
      <c r="J61" s="8" t="e">
        <f>VLOOKUP(RIGHT(VLOOKUP(A61,Item!$B$3:$BR$125,47,FALSE),1),DefaltMaster!$BC$1:$BH$11,2,FALSE)</f>
        <v>#N/A</v>
      </c>
      <c r="K61" s="8" t="s">
        <v>913</v>
      </c>
      <c r="L61" s="8" t="s">
        <v>913</v>
      </c>
      <c r="M61" s="8" t="str">
        <f>VLOOKUP(A61,Item!$B$3:$BR$125,52,FALSE)</f>
        <v>4+2</v>
      </c>
      <c r="N61" s="8">
        <v>1</v>
      </c>
      <c r="O61" s="8">
        <v>0</v>
      </c>
      <c r="P61" s="8" t="s">
        <v>540</v>
      </c>
    </row>
    <row r="62" spans="1:16" x14ac:dyDescent="0.25">
      <c r="A62" s="76" t="s">
        <v>680</v>
      </c>
      <c r="B62" s="76" t="s">
        <v>680</v>
      </c>
      <c r="C62" s="8" t="s">
        <v>889</v>
      </c>
      <c r="D62" s="8" t="s">
        <v>890</v>
      </c>
      <c r="E62" s="8">
        <v>4</v>
      </c>
      <c r="F62" s="8" t="str">
        <f>VLOOKUP(A62,Item!$B$3:$AW$125,4,FALSE)</f>
        <v>*11103</v>
      </c>
      <c r="G62" s="8" t="e">
        <f>VLOOKUP(VLOOKUP(A62,Item!$B$3:$BR$125,51,FALSE),DefaltMaster!$BJ$1:$BL$18,3,FALSE)</f>
        <v>#N/A</v>
      </c>
      <c r="H62" s="8" t="s">
        <v>34</v>
      </c>
      <c r="I62" s="8" t="e">
        <f>VLOOKUP(LEFT(VLOOKUP(A62,Item!$B$3:$BR$125,47,FALSE),1),DefaltMaster!$BC$1:$BH$11,2,FALSE)</f>
        <v>#N/A</v>
      </c>
      <c r="J62" s="8" t="e">
        <f>VLOOKUP(RIGHT(VLOOKUP(A62,Item!$B$3:$BR$125,47,FALSE),1),DefaltMaster!$BC$1:$BH$11,2,FALSE)</f>
        <v>#N/A</v>
      </c>
      <c r="K62" s="8" t="s">
        <v>913</v>
      </c>
      <c r="L62" s="8" t="s">
        <v>913</v>
      </c>
      <c r="M62" s="8" t="str">
        <f>VLOOKUP(A62,Item!$B$3:$BR$125,52,FALSE)</f>
        <v>4+2</v>
      </c>
      <c r="N62" s="8">
        <v>1</v>
      </c>
      <c r="O62" s="8">
        <v>0</v>
      </c>
      <c r="P62" s="8" t="s">
        <v>540</v>
      </c>
    </row>
    <row r="63" spans="1:16" x14ac:dyDescent="0.25">
      <c r="A63" s="76" t="s">
        <v>681</v>
      </c>
      <c r="B63" s="76" t="s">
        <v>681</v>
      </c>
      <c r="C63" s="8" t="s">
        <v>889</v>
      </c>
      <c r="D63" s="8" t="s">
        <v>890</v>
      </c>
      <c r="E63" s="8">
        <v>4</v>
      </c>
      <c r="F63" s="8" t="str">
        <f>VLOOKUP(A63,Item!$B$3:$AW$125,4,FALSE)</f>
        <v>*11103</v>
      </c>
      <c r="G63" s="8" t="e">
        <f>VLOOKUP(VLOOKUP(A63,Item!$B$3:$BR$125,51,FALSE),DefaltMaster!$BJ$1:$BL$18,3,FALSE)</f>
        <v>#N/A</v>
      </c>
      <c r="H63" s="8" t="s">
        <v>34</v>
      </c>
      <c r="I63" s="8" t="e">
        <f>VLOOKUP(LEFT(VLOOKUP(A63,Item!$B$3:$BR$125,47,FALSE),1),DefaltMaster!$BC$1:$BH$11,2,FALSE)</f>
        <v>#N/A</v>
      </c>
      <c r="J63" s="8" t="e">
        <f>VLOOKUP(RIGHT(VLOOKUP(A63,Item!$B$3:$BR$125,47,FALSE),1),DefaltMaster!$BC$1:$BH$11,2,FALSE)</f>
        <v>#N/A</v>
      </c>
      <c r="K63" s="8" t="s">
        <v>913</v>
      </c>
      <c r="L63" s="8" t="s">
        <v>913</v>
      </c>
      <c r="M63" s="8" t="str">
        <f>VLOOKUP(A63,Item!$B$3:$BR$125,52,FALSE)</f>
        <v>4+2</v>
      </c>
      <c r="N63" s="8">
        <v>1</v>
      </c>
      <c r="O63" s="8">
        <v>0</v>
      </c>
      <c r="P63" s="8" t="s">
        <v>540</v>
      </c>
    </row>
    <row r="64" spans="1:16" x14ac:dyDescent="0.25">
      <c r="A64" s="76" t="s">
        <v>682</v>
      </c>
      <c r="B64" s="76" t="s">
        <v>682</v>
      </c>
      <c r="C64" s="8" t="s">
        <v>889</v>
      </c>
      <c r="D64" s="8" t="s">
        <v>890</v>
      </c>
      <c r="E64" s="8">
        <v>4</v>
      </c>
      <c r="F64" s="8" t="str">
        <f>VLOOKUP(A64,Item!$B$3:$AW$125,4,FALSE)</f>
        <v>*11103</v>
      </c>
      <c r="G64" s="8" t="e">
        <f>VLOOKUP(VLOOKUP(A64,Item!$B$3:$BR$125,51,FALSE),DefaltMaster!$BJ$1:$BL$18,3,FALSE)</f>
        <v>#N/A</v>
      </c>
      <c r="H64" s="8" t="s">
        <v>34</v>
      </c>
      <c r="I64" s="8" t="e">
        <f>VLOOKUP(LEFT(VLOOKUP(A64,Item!$B$3:$BR$125,47,FALSE),1),DefaltMaster!$BC$1:$BH$11,2,FALSE)</f>
        <v>#N/A</v>
      </c>
      <c r="J64" s="8" t="e">
        <f>VLOOKUP(RIGHT(VLOOKUP(A64,Item!$B$3:$BR$125,47,FALSE),1),DefaltMaster!$BC$1:$BH$11,2,FALSE)</f>
        <v>#N/A</v>
      </c>
      <c r="K64" s="8" t="s">
        <v>913</v>
      </c>
      <c r="L64" s="8" t="s">
        <v>913</v>
      </c>
      <c r="M64" s="8" t="str">
        <f>VLOOKUP(A64,Item!$B$3:$BR$125,52,FALSE)</f>
        <v>4+2</v>
      </c>
      <c r="N64" s="8">
        <v>1</v>
      </c>
      <c r="O64" s="8">
        <v>0</v>
      </c>
      <c r="P64" s="8" t="s">
        <v>540</v>
      </c>
    </row>
    <row r="65" spans="1:16" x14ac:dyDescent="0.25">
      <c r="A65" s="76" t="s">
        <v>683</v>
      </c>
      <c r="B65" s="76" t="s">
        <v>683</v>
      </c>
      <c r="C65" s="8" t="s">
        <v>889</v>
      </c>
      <c r="D65" s="8" t="s">
        <v>890</v>
      </c>
      <c r="E65" s="8">
        <v>4</v>
      </c>
      <c r="F65" s="8" t="str">
        <f>VLOOKUP(A65,Item!$B$3:$AW$125,4,FALSE)</f>
        <v>*11103</v>
      </c>
      <c r="G65" s="8" t="e">
        <f>VLOOKUP(VLOOKUP(A65,Item!$B$3:$BR$125,51,FALSE),DefaltMaster!$BJ$1:$BL$18,3,FALSE)</f>
        <v>#N/A</v>
      </c>
      <c r="H65" s="8" t="s">
        <v>34</v>
      </c>
      <c r="I65" s="8" t="e">
        <f>VLOOKUP(LEFT(VLOOKUP(A65,Item!$B$3:$BR$125,47,FALSE),1),DefaltMaster!$BC$1:$BH$11,2,FALSE)</f>
        <v>#N/A</v>
      </c>
      <c r="J65" s="8" t="e">
        <f>VLOOKUP(RIGHT(VLOOKUP(A65,Item!$B$3:$BR$125,47,FALSE),1),DefaltMaster!$BC$1:$BH$11,2,FALSE)</f>
        <v>#N/A</v>
      </c>
      <c r="K65" s="8" t="s">
        <v>913</v>
      </c>
      <c r="L65" s="8" t="s">
        <v>913</v>
      </c>
      <c r="M65" s="8" t="str">
        <f>VLOOKUP(A65,Item!$B$3:$BR$125,52,FALSE)</f>
        <v>4+2</v>
      </c>
      <c r="N65" s="8">
        <v>1</v>
      </c>
      <c r="O65" s="8">
        <v>0</v>
      </c>
      <c r="P65" s="8" t="s">
        <v>540</v>
      </c>
    </row>
    <row r="66" spans="1:16" x14ac:dyDescent="0.25">
      <c r="A66" s="76" t="s">
        <v>684</v>
      </c>
      <c r="B66" s="76" t="s">
        <v>684</v>
      </c>
      <c r="C66" s="8" t="s">
        <v>889</v>
      </c>
      <c r="D66" s="8" t="s">
        <v>890</v>
      </c>
      <c r="E66" s="8">
        <v>4</v>
      </c>
      <c r="F66" s="8" t="str">
        <f>VLOOKUP(A66,Item!$B$3:$AW$125,4,FALSE)</f>
        <v>*11103</v>
      </c>
      <c r="G66" s="8" t="e">
        <f>VLOOKUP(VLOOKUP(A66,Item!$B$3:$BR$125,51,FALSE),DefaltMaster!$BJ$1:$BL$18,3,FALSE)</f>
        <v>#N/A</v>
      </c>
      <c r="H66" s="8" t="s">
        <v>34</v>
      </c>
      <c r="I66" s="8" t="e">
        <f>VLOOKUP(LEFT(VLOOKUP(A66,Item!$B$3:$BR$125,47,FALSE),1),DefaltMaster!$BC$1:$BH$11,2,FALSE)</f>
        <v>#N/A</v>
      </c>
      <c r="J66" s="8" t="e">
        <f>VLOOKUP(RIGHT(VLOOKUP(A66,Item!$B$3:$BR$125,47,FALSE),1),DefaltMaster!$BC$1:$BH$11,2,FALSE)</f>
        <v>#N/A</v>
      </c>
      <c r="K66" s="8" t="s">
        <v>913</v>
      </c>
      <c r="L66" s="8" t="s">
        <v>913</v>
      </c>
      <c r="M66" s="8" t="str">
        <f>VLOOKUP(A66,Item!$B$3:$BR$125,52,FALSE)</f>
        <v>4+2</v>
      </c>
      <c r="N66" s="8">
        <v>1</v>
      </c>
      <c r="O66" s="8">
        <v>0</v>
      </c>
      <c r="P66" s="8" t="s">
        <v>540</v>
      </c>
    </row>
    <row r="67" spans="1:16" x14ac:dyDescent="0.25">
      <c r="A67" s="76" t="s">
        <v>685</v>
      </c>
      <c r="B67" s="76" t="s">
        <v>685</v>
      </c>
      <c r="C67" s="8" t="s">
        <v>889</v>
      </c>
      <c r="D67" s="8" t="s">
        <v>890</v>
      </c>
      <c r="E67" s="8">
        <v>4</v>
      </c>
      <c r="F67" s="8" t="str">
        <f>VLOOKUP(A67,Item!$B$3:$AW$125,4,FALSE)</f>
        <v>*11103</v>
      </c>
      <c r="G67" s="8" t="e">
        <f>VLOOKUP(VLOOKUP(A67,Item!$B$3:$BR$125,51,FALSE),DefaltMaster!$BJ$1:$BL$18,3,FALSE)</f>
        <v>#N/A</v>
      </c>
      <c r="H67" s="8" t="s">
        <v>34</v>
      </c>
      <c r="I67" s="8" t="e">
        <f>VLOOKUP(LEFT(VLOOKUP(A67,Item!$B$3:$BR$125,47,FALSE),1),DefaltMaster!$BC$1:$BH$11,2,FALSE)</f>
        <v>#N/A</v>
      </c>
      <c r="J67" s="8" t="str">
        <f>VLOOKUP(RIGHT(VLOOKUP(A67,Item!$B$3:$BR$125,47,FALSE),1),DefaltMaster!$BC$1:$BH$11,2,FALSE)</f>
        <v>*23001</v>
      </c>
      <c r="K67" s="8" t="s">
        <v>913</v>
      </c>
      <c r="L67" s="8" t="s">
        <v>913</v>
      </c>
      <c r="M67" s="8" t="str">
        <f>VLOOKUP(A67,Item!$B$3:$BR$125,52,FALSE)</f>
        <v>4+2</v>
      </c>
      <c r="N67" s="8">
        <v>1</v>
      </c>
      <c r="O67" s="8">
        <v>0</v>
      </c>
      <c r="P67" s="8" t="s">
        <v>540</v>
      </c>
    </row>
    <row r="68" spans="1:16" x14ac:dyDescent="0.25">
      <c r="A68" s="76" t="s">
        <v>686</v>
      </c>
      <c r="B68" s="76" t="s">
        <v>686</v>
      </c>
      <c r="C68" s="8" t="s">
        <v>889</v>
      </c>
      <c r="D68" s="8" t="s">
        <v>890</v>
      </c>
      <c r="E68" s="8">
        <v>4</v>
      </c>
      <c r="F68" s="8" t="str">
        <f>VLOOKUP(A68,Item!$B$3:$AW$125,4,FALSE)</f>
        <v>*11103</v>
      </c>
      <c r="G68" s="8" t="e">
        <f>VLOOKUP(VLOOKUP(A68,Item!$B$3:$BR$125,51,FALSE),DefaltMaster!$BJ$1:$BL$18,3,FALSE)</f>
        <v>#N/A</v>
      </c>
      <c r="H68" s="8" t="s">
        <v>34</v>
      </c>
      <c r="I68" s="8" t="e">
        <f>VLOOKUP(LEFT(VLOOKUP(A68,Item!$B$3:$BR$125,47,FALSE),1),DefaltMaster!$BC$1:$BH$11,2,FALSE)</f>
        <v>#N/A</v>
      </c>
      <c r="J68" s="8" t="e">
        <f>VLOOKUP(RIGHT(VLOOKUP(A68,Item!$B$3:$BR$125,47,FALSE),1),DefaltMaster!$BC$1:$BH$11,2,FALSE)</f>
        <v>#N/A</v>
      </c>
      <c r="K68" s="8" t="s">
        <v>913</v>
      </c>
      <c r="L68" s="8" t="s">
        <v>913</v>
      </c>
      <c r="M68" s="8" t="str">
        <f>VLOOKUP(A68,Item!$B$3:$BR$125,52,FALSE)</f>
        <v>4+2</v>
      </c>
      <c r="N68" s="8">
        <v>1</v>
      </c>
      <c r="O68" s="8">
        <v>0</v>
      </c>
      <c r="P68" s="8" t="s">
        <v>540</v>
      </c>
    </row>
    <row r="69" spans="1:16" x14ac:dyDescent="0.25">
      <c r="A69" s="76" t="s">
        <v>687</v>
      </c>
      <c r="B69" s="76" t="s">
        <v>687</v>
      </c>
      <c r="C69" s="8" t="s">
        <v>889</v>
      </c>
      <c r="D69" s="8" t="s">
        <v>890</v>
      </c>
      <c r="E69" s="8">
        <v>4</v>
      </c>
      <c r="F69" s="8" t="str">
        <f>VLOOKUP(A69,Item!$B$3:$AW$125,4,FALSE)</f>
        <v>*11103</v>
      </c>
      <c r="G69" s="8" t="e">
        <f>VLOOKUP(VLOOKUP(A69,Item!$B$3:$BR$125,51,FALSE),DefaltMaster!$BJ$1:$BL$18,3,FALSE)</f>
        <v>#N/A</v>
      </c>
      <c r="H69" s="8" t="s">
        <v>34</v>
      </c>
      <c r="I69" s="8" t="e">
        <f>VLOOKUP(LEFT(VLOOKUP(A69,Item!$B$3:$BR$125,47,FALSE),1),DefaltMaster!$BC$1:$BH$11,2,FALSE)</f>
        <v>#N/A</v>
      </c>
      <c r="J69" s="8" t="e">
        <f>VLOOKUP(RIGHT(VLOOKUP(A69,Item!$B$3:$BR$125,47,FALSE),1),DefaltMaster!$BC$1:$BH$11,2,FALSE)</f>
        <v>#N/A</v>
      </c>
      <c r="K69" s="8" t="s">
        <v>913</v>
      </c>
      <c r="L69" s="8" t="s">
        <v>913</v>
      </c>
      <c r="M69" s="8" t="str">
        <f>VLOOKUP(A69,Item!$B$3:$BR$125,52,FALSE)</f>
        <v>4+2</v>
      </c>
      <c r="N69" s="8">
        <v>1</v>
      </c>
      <c r="O69" s="8">
        <v>0</v>
      </c>
      <c r="P69" s="8" t="s">
        <v>540</v>
      </c>
    </row>
    <row r="70" spans="1:16" x14ac:dyDescent="0.25">
      <c r="A70" s="76" t="s">
        <v>688</v>
      </c>
      <c r="B70" s="76" t="s">
        <v>688</v>
      </c>
      <c r="C70" s="8" t="s">
        <v>889</v>
      </c>
      <c r="D70" s="8" t="s">
        <v>890</v>
      </c>
      <c r="E70" s="8">
        <v>4</v>
      </c>
      <c r="F70" s="8" t="str">
        <f>VLOOKUP(A70,Item!$B$3:$AW$125,4,FALSE)</f>
        <v>*11107</v>
      </c>
      <c r="G70" s="8" t="e">
        <f>VLOOKUP(VLOOKUP(A70,Item!$B$3:$BR$125,51,FALSE),DefaltMaster!$BJ$1:$BL$18,3,FALSE)</f>
        <v>#N/A</v>
      </c>
      <c r="H70" s="8" t="s">
        <v>34</v>
      </c>
      <c r="I70" s="8" t="e">
        <f>VLOOKUP(LEFT(VLOOKUP(A70,Item!$B$3:$BR$125,47,FALSE),1),DefaltMaster!$BC$1:$BH$11,2,FALSE)</f>
        <v>#N/A</v>
      </c>
      <c r="J70" s="8" t="e">
        <f>VLOOKUP(RIGHT(VLOOKUP(A70,Item!$B$3:$BR$125,47,FALSE),1),DefaltMaster!$BC$1:$BH$11,2,FALSE)</f>
        <v>#N/A</v>
      </c>
      <c r="K70" s="8" t="s">
        <v>913</v>
      </c>
      <c r="L70" s="8" t="s">
        <v>913</v>
      </c>
      <c r="M70" s="8" t="str">
        <f>VLOOKUP(A70,Item!$B$3:$BR$125,52,FALSE)</f>
        <v>4+2</v>
      </c>
      <c r="N70" s="8">
        <v>1</v>
      </c>
      <c r="O70" s="8">
        <v>0</v>
      </c>
      <c r="P70" s="8" t="s">
        <v>540</v>
      </c>
    </row>
    <row r="71" spans="1:16" x14ac:dyDescent="0.25">
      <c r="A71" s="76" t="s">
        <v>689</v>
      </c>
      <c r="B71" s="76" t="s">
        <v>689</v>
      </c>
      <c r="C71" s="8" t="s">
        <v>889</v>
      </c>
      <c r="D71" s="8" t="s">
        <v>890</v>
      </c>
      <c r="E71" s="8">
        <v>4</v>
      </c>
      <c r="F71" s="8" t="str">
        <f>VLOOKUP(A71,Item!$B$3:$AW$125,4,FALSE)</f>
        <v>*11107</v>
      </c>
      <c r="G71" s="8" t="e">
        <f>VLOOKUP(VLOOKUP(A71,Item!$B$3:$BR$125,51,FALSE),DefaltMaster!$BJ$1:$BL$18,3,FALSE)</f>
        <v>#N/A</v>
      </c>
      <c r="H71" s="8" t="s">
        <v>34</v>
      </c>
      <c r="I71" s="8" t="e">
        <f>VLOOKUP(LEFT(VLOOKUP(A71,Item!$B$3:$BR$125,47,FALSE),1),DefaltMaster!$BC$1:$BH$11,2,FALSE)</f>
        <v>#N/A</v>
      </c>
      <c r="J71" s="8" t="e">
        <f>VLOOKUP(RIGHT(VLOOKUP(A71,Item!$B$3:$BR$125,47,FALSE),1),DefaltMaster!$BC$1:$BH$11,2,FALSE)</f>
        <v>#N/A</v>
      </c>
      <c r="K71" s="8" t="s">
        <v>913</v>
      </c>
      <c r="L71" s="8" t="s">
        <v>913</v>
      </c>
      <c r="M71" s="8" t="str">
        <f>VLOOKUP(A71,Item!$B$3:$BR$125,52,FALSE)</f>
        <v>4+2</v>
      </c>
      <c r="N71" s="8">
        <v>1</v>
      </c>
      <c r="O71" s="8">
        <v>0</v>
      </c>
      <c r="P71" s="8" t="s">
        <v>540</v>
      </c>
    </row>
    <row r="72" spans="1:16" x14ac:dyDescent="0.25">
      <c r="A72" s="76" t="s">
        <v>690</v>
      </c>
      <c r="B72" s="76" t="s">
        <v>690</v>
      </c>
      <c r="C72" s="8" t="s">
        <v>889</v>
      </c>
      <c r="D72" s="8" t="s">
        <v>890</v>
      </c>
      <c r="E72" s="8">
        <v>4</v>
      </c>
      <c r="F72" s="8" t="str">
        <f>VLOOKUP(A72,Item!$B$3:$AW$125,4,FALSE)</f>
        <v>*11107</v>
      </c>
      <c r="G72" s="8" t="e">
        <f>VLOOKUP(VLOOKUP(A72,Item!$B$3:$BR$125,51,FALSE),DefaltMaster!$BJ$1:$BL$18,3,FALSE)</f>
        <v>#N/A</v>
      </c>
      <c r="H72" s="8" t="s">
        <v>34</v>
      </c>
      <c r="I72" s="8" t="e">
        <f>VLOOKUP(LEFT(VLOOKUP(A72,Item!$B$3:$BR$125,47,FALSE),1),DefaltMaster!$BC$1:$BH$11,2,FALSE)</f>
        <v>#N/A</v>
      </c>
      <c r="J72" s="8" t="e">
        <f>VLOOKUP(RIGHT(VLOOKUP(A72,Item!$B$3:$BR$125,47,FALSE),1),DefaltMaster!$BC$1:$BH$11,2,FALSE)</f>
        <v>#N/A</v>
      </c>
      <c r="K72" s="8" t="s">
        <v>913</v>
      </c>
      <c r="L72" s="8" t="s">
        <v>913</v>
      </c>
      <c r="M72" s="8" t="str">
        <f>VLOOKUP(A72,Item!$B$3:$BR$125,52,FALSE)</f>
        <v>4+2</v>
      </c>
      <c r="N72" s="8">
        <v>1</v>
      </c>
      <c r="O72" s="8">
        <v>0</v>
      </c>
      <c r="P72" s="8" t="s">
        <v>540</v>
      </c>
    </row>
    <row r="73" spans="1:16" x14ac:dyDescent="0.25">
      <c r="A73" s="76" t="s">
        <v>691</v>
      </c>
      <c r="B73" s="76" t="s">
        <v>691</v>
      </c>
      <c r="C73" s="8" t="s">
        <v>889</v>
      </c>
      <c r="D73" s="8" t="s">
        <v>890</v>
      </c>
      <c r="E73" s="8">
        <v>4</v>
      </c>
      <c r="F73" s="8" t="str">
        <f>VLOOKUP(A73,Item!$B$3:$AW$125,4,FALSE)</f>
        <v>*11107</v>
      </c>
      <c r="G73" s="8" t="e">
        <f>VLOOKUP(VLOOKUP(A73,Item!$B$3:$BR$125,51,FALSE),DefaltMaster!$BJ$1:$BL$18,3,FALSE)</f>
        <v>#N/A</v>
      </c>
      <c r="H73" s="8" t="s">
        <v>34</v>
      </c>
      <c r="I73" s="8" t="e">
        <f>VLOOKUP(LEFT(VLOOKUP(A73,Item!$B$3:$BR$125,47,FALSE),1),DefaltMaster!$BC$1:$BH$11,2,FALSE)</f>
        <v>#N/A</v>
      </c>
      <c r="J73" s="8" t="e">
        <f>VLOOKUP(RIGHT(VLOOKUP(A73,Item!$B$3:$BR$125,47,FALSE),1),DefaltMaster!$BC$1:$BH$11,2,FALSE)</f>
        <v>#N/A</v>
      </c>
      <c r="K73" s="8" t="s">
        <v>913</v>
      </c>
      <c r="L73" s="8" t="s">
        <v>913</v>
      </c>
      <c r="M73" s="8" t="str">
        <f>VLOOKUP(A73,Item!$B$3:$BR$125,52,FALSE)</f>
        <v>4+2</v>
      </c>
      <c r="N73" s="8">
        <v>1</v>
      </c>
      <c r="O73" s="8">
        <v>0</v>
      </c>
      <c r="P73" s="8" t="s">
        <v>540</v>
      </c>
    </row>
    <row r="74" spans="1:16" x14ac:dyDescent="0.25">
      <c r="A74" s="76" t="s">
        <v>692</v>
      </c>
      <c r="B74" s="76" t="s">
        <v>692</v>
      </c>
      <c r="C74" s="8" t="s">
        <v>889</v>
      </c>
      <c r="D74" s="8" t="s">
        <v>890</v>
      </c>
      <c r="E74" s="8">
        <v>4</v>
      </c>
      <c r="F74" s="8" t="str">
        <f>VLOOKUP(A74,Item!$B$3:$AW$125,4,FALSE)</f>
        <v>*11107</v>
      </c>
      <c r="G74" s="8" t="e">
        <f>VLOOKUP(VLOOKUP(A74,Item!$B$3:$BR$125,51,FALSE),DefaltMaster!$BJ$1:$BL$18,3,FALSE)</f>
        <v>#N/A</v>
      </c>
      <c r="H74" s="8" t="s">
        <v>34</v>
      </c>
      <c r="I74" s="8" t="e">
        <f>VLOOKUP(LEFT(VLOOKUP(A74,Item!$B$3:$BR$125,47,FALSE),1),DefaltMaster!$BC$1:$BH$11,2,FALSE)</f>
        <v>#N/A</v>
      </c>
      <c r="J74" s="8" t="e">
        <f>VLOOKUP(RIGHT(VLOOKUP(A74,Item!$B$3:$BR$125,47,FALSE),1),DefaltMaster!$BC$1:$BH$11,2,FALSE)</f>
        <v>#N/A</v>
      </c>
      <c r="K74" s="8" t="s">
        <v>913</v>
      </c>
      <c r="L74" s="8" t="s">
        <v>913</v>
      </c>
      <c r="M74" s="8" t="str">
        <f>VLOOKUP(A74,Item!$B$3:$BR$125,52,FALSE)</f>
        <v>4+2</v>
      </c>
      <c r="N74" s="8">
        <v>1</v>
      </c>
      <c r="O74" s="8">
        <v>0</v>
      </c>
      <c r="P74" s="8" t="s">
        <v>540</v>
      </c>
    </row>
    <row r="75" spans="1:16" x14ac:dyDescent="0.25">
      <c r="A75" s="76" t="s">
        <v>693</v>
      </c>
      <c r="B75" s="76" t="s">
        <v>693</v>
      </c>
      <c r="C75" s="8" t="s">
        <v>889</v>
      </c>
      <c r="D75" s="8" t="s">
        <v>890</v>
      </c>
      <c r="E75" s="8">
        <v>4</v>
      </c>
      <c r="F75" s="8" t="str">
        <f>VLOOKUP(A75,Item!$B$3:$AW$125,4,FALSE)</f>
        <v>*11107</v>
      </c>
      <c r="G75" s="8" t="e">
        <f>VLOOKUP(VLOOKUP(A75,Item!$B$3:$BR$125,51,FALSE),DefaltMaster!$BJ$1:$BL$18,3,FALSE)</f>
        <v>#N/A</v>
      </c>
      <c r="H75" s="8" t="s">
        <v>34</v>
      </c>
      <c r="I75" s="8" t="e">
        <f>VLOOKUP(LEFT(VLOOKUP(A75,Item!$B$3:$BR$125,47,FALSE),1),DefaltMaster!$BC$1:$BH$11,2,FALSE)</f>
        <v>#N/A</v>
      </c>
      <c r="J75" s="8" t="e">
        <f>VLOOKUP(RIGHT(VLOOKUP(A75,Item!$B$3:$BR$125,47,FALSE),1),DefaltMaster!$BC$1:$BH$11,2,FALSE)</f>
        <v>#N/A</v>
      </c>
      <c r="K75" s="8" t="s">
        <v>913</v>
      </c>
      <c r="L75" s="8" t="s">
        <v>913</v>
      </c>
      <c r="M75" s="8" t="str">
        <f>VLOOKUP(A75,Item!$B$3:$BR$125,52,FALSE)</f>
        <v>4+2</v>
      </c>
      <c r="N75" s="8">
        <v>1</v>
      </c>
      <c r="O75" s="8">
        <v>0</v>
      </c>
      <c r="P75" s="8" t="s">
        <v>540</v>
      </c>
    </row>
    <row r="76" spans="1:16" x14ac:dyDescent="0.25">
      <c r="A76" s="76" t="s">
        <v>694</v>
      </c>
      <c r="B76" s="76" t="s">
        <v>694</v>
      </c>
      <c r="C76" s="8" t="s">
        <v>889</v>
      </c>
      <c r="D76" s="8" t="s">
        <v>890</v>
      </c>
      <c r="E76" s="8">
        <v>4</v>
      </c>
      <c r="F76" s="8" t="str">
        <f>VLOOKUP(A76,Item!$B$3:$AW$125,4,FALSE)</f>
        <v>*11107</v>
      </c>
      <c r="G76" s="8" t="e">
        <f>VLOOKUP(VLOOKUP(A76,Item!$B$3:$BR$125,51,FALSE),DefaltMaster!$BJ$1:$BL$18,3,FALSE)</f>
        <v>#N/A</v>
      </c>
      <c r="H76" s="8" t="s">
        <v>34</v>
      </c>
      <c r="I76" s="8" t="e">
        <f>VLOOKUP(LEFT(VLOOKUP(A76,Item!$B$3:$BR$125,47,FALSE),1),DefaltMaster!$BC$1:$BH$11,2,FALSE)</f>
        <v>#N/A</v>
      </c>
      <c r="J76" s="8" t="e">
        <f>VLOOKUP(RIGHT(VLOOKUP(A76,Item!$B$3:$BR$125,47,FALSE),1),DefaltMaster!$BC$1:$BH$11,2,FALSE)</f>
        <v>#N/A</v>
      </c>
      <c r="K76" s="8" t="s">
        <v>913</v>
      </c>
      <c r="L76" s="8" t="s">
        <v>913</v>
      </c>
      <c r="M76" s="8" t="str">
        <f>VLOOKUP(A76,Item!$B$3:$BR$125,52,FALSE)</f>
        <v>4+2</v>
      </c>
      <c r="N76" s="8">
        <v>1</v>
      </c>
      <c r="O76" s="8">
        <v>0</v>
      </c>
      <c r="P76" s="8" t="s">
        <v>540</v>
      </c>
    </row>
    <row r="77" spans="1:16" x14ac:dyDescent="0.25">
      <c r="A77" s="76" t="s">
        <v>695</v>
      </c>
      <c r="B77" s="76" t="s">
        <v>695</v>
      </c>
      <c r="C77" s="8" t="s">
        <v>889</v>
      </c>
      <c r="D77" s="8" t="s">
        <v>890</v>
      </c>
      <c r="E77" s="8">
        <v>4</v>
      </c>
      <c r="F77" s="8" t="str">
        <f>VLOOKUP(A77,Item!$B$3:$AW$125,4,FALSE)</f>
        <v>*11107</v>
      </c>
      <c r="G77" s="8" t="e">
        <f>VLOOKUP(VLOOKUP(A77,Item!$B$3:$BR$125,51,FALSE),DefaltMaster!$BJ$1:$BL$18,3,FALSE)</f>
        <v>#N/A</v>
      </c>
      <c r="H77" s="8" t="s">
        <v>34</v>
      </c>
      <c r="I77" s="8" t="e">
        <f>VLOOKUP(LEFT(VLOOKUP(A77,Item!$B$3:$BR$125,47,FALSE),1),DefaltMaster!$BC$1:$BH$11,2,FALSE)</f>
        <v>#N/A</v>
      </c>
      <c r="J77" s="8" t="e">
        <f>VLOOKUP(RIGHT(VLOOKUP(A77,Item!$B$3:$BR$125,47,FALSE),1),DefaltMaster!$BC$1:$BH$11,2,FALSE)</f>
        <v>#N/A</v>
      </c>
      <c r="K77" s="8" t="s">
        <v>913</v>
      </c>
      <c r="L77" s="8" t="s">
        <v>913</v>
      </c>
      <c r="M77" s="8" t="str">
        <f>VLOOKUP(A77,Item!$B$3:$BR$125,52,FALSE)</f>
        <v>4+2</v>
      </c>
      <c r="N77" s="8">
        <v>1</v>
      </c>
      <c r="O77" s="8">
        <v>0</v>
      </c>
      <c r="P77" s="8" t="s">
        <v>540</v>
      </c>
    </row>
    <row r="78" spans="1:16" x14ac:dyDescent="0.25">
      <c r="A78" s="76" t="s">
        <v>696</v>
      </c>
      <c r="B78" s="76" t="s">
        <v>696</v>
      </c>
      <c r="C78" s="8" t="s">
        <v>889</v>
      </c>
      <c r="D78" s="8" t="s">
        <v>890</v>
      </c>
      <c r="E78" s="8">
        <v>4</v>
      </c>
      <c r="F78" s="8" t="str">
        <f>VLOOKUP(A78,Item!$B$3:$AW$125,4,FALSE)</f>
        <v>*11105</v>
      </c>
      <c r="G78" s="8" t="e">
        <f>VLOOKUP(VLOOKUP(A78,Item!$B$3:$BR$125,51,FALSE),DefaltMaster!$BJ$1:$BL$18,3,FALSE)</f>
        <v>#N/A</v>
      </c>
      <c r="H78" s="8" t="s">
        <v>34</v>
      </c>
      <c r="I78" s="8" t="e">
        <f>VLOOKUP(LEFT(VLOOKUP(A78,Item!$B$3:$BR$125,47,FALSE),1),DefaltMaster!$BC$1:$BH$11,2,FALSE)</f>
        <v>#N/A</v>
      </c>
      <c r="J78" s="8" t="e">
        <f>VLOOKUP(RIGHT(VLOOKUP(A78,Item!$B$3:$BR$125,47,FALSE),1),DefaltMaster!$BC$1:$BH$11,2,FALSE)</f>
        <v>#N/A</v>
      </c>
      <c r="K78" s="8" t="s">
        <v>913</v>
      </c>
      <c r="L78" s="8" t="s">
        <v>913</v>
      </c>
      <c r="M78" s="8" t="str">
        <f>VLOOKUP(A78,Item!$B$3:$BR$125,52,FALSE)</f>
        <v>4+0</v>
      </c>
      <c r="N78" s="8">
        <v>1</v>
      </c>
      <c r="O78" s="8">
        <v>0</v>
      </c>
      <c r="P78" s="8" t="s">
        <v>540</v>
      </c>
    </row>
    <row r="79" spans="1:16" x14ac:dyDescent="0.25">
      <c r="A79" s="76" t="s">
        <v>697</v>
      </c>
      <c r="B79" s="76" t="s">
        <v>697</v>
      </c>
      <c r="C79" s="8" t="s">
        <v>889</v>
      </c>
      <c r="D79" s="8" t="s">
        <v>890</v>
      </c>
      <c r="E79" s="8">
        <v>4</v>
      </c>
      <c r="F79" s="8" t="str">
        <f>VLOOKUP(A79,Item!$B$3:$AW$125,4,FALSE)</f>
        <v>*11107</v>
      </c>
      <c r="G79" s="8" t="e">
        <f>VLOOKUP(VLOOKUP(A79,Item!$B$3:$BR$125,51,FALSE),DefaltMaster!$BJ$1:$BL$18,3,FALSE)</f>
        <v>#N/A</v>
      </c>
      <c r="H79" s="8" t="s">
        <v>34</v>
      </c>
      <c r="I79" s="8" t="e">
        <f>VLOOKUP(LEFT(VLOOKUP(A79,Item!$B$3:$BR$125,47,FALSE),1),DefaltMaster!$BC$1:$BH$11,2,FALSE)</f>
        <v>#N/A</v>
      </c>
      <c r="J79" s="8" t="e">
        <f>VLOOKUP(RIGHT(VLOOKUP(A79,Item!$B$3:$BR$125,47,FALSE),1),DefaltMaster!$BC$1:$BH$11,2,FALSE)</f>
        <v>#N/A</v>
      </c>
      <c r="K79" s="8" t="s">
        <v>913</v>
      </c>
      <c r="L79" s="8" t="s">
        <v>913</v>
      </c>
      <c r="M79" s="8" t="str">
        <f>VLOOKUP(A79,Item!$B$3:$BR$125,52,FALSE)</f>
        <v>4+1</v>
      </c>
      <c r="N79" s="8">
        <v>1</v>
      </c>
      <c r="O79" s="8">
        <v>0</v>
      </c>
      <c r="P79" s="8" t="s">
        <v>540</v>
      </c>
    </row>
    <row r="80" spans="1:16" x14ac:dyDescent="0.25">
      <c r="A80" s="76" t="s">
        <v>698</v>
      </c>
      <c r="B80" s="76" t="s">
        <v>698</v>
      </c>
      <c r="C80" s="8" t="s">
        <v>889</v>
      </c>
      <c r="D80" s="8" t="s">
        <v>890</v>
      </c>
      <c r="E80" s="8">
        <v>4</v>
      </c>
      <c r="F80" s="8" t="str">
        <f>VLOOKUP(A80,Item!$B$3:$AW$125,4,FALSE)</f>
        <v>*11107</v>
      </c>
      <c r="G80" s="8" t="e">
        <f>VLOOKUP(VLOOKUP(A80,Item!$B$3:$BR$125,51,FALSE),DefaltMaster!$BJ$1:$BL$18,3,FALSE)</f>
        <v>#N/A</v>
      </c>
      <c r="H80" s="8" t="s">
        <v>34</v>
      </c>
      <c r="I80" s="8" t="e">
        <f>VLOOKUP(LEFT(VLOOKUP(A80,Item!$B$3:$BR$125,47,FALSE),1),DefaltMaster!$BC$1:$BH$11,2,FALSE)</f>
        <v>#N/A</v>
      </c>
      <c r="J80" s="8" t="e">
        <f>VLOOKUP(RIGHT(VLOOKUP(A80,Item!$B$3:$BR$125,47,FALSE),1),DefaltMaster!$BC$1:$BH$11,2,FALSE)</f>
        <v>#N/A</v>
      </c>
      <c r="K80" s="8" t="s">
        <v>913</v>
      </c>
      <c r="L80" s="8" t="s">
        <v>913</v>
      </c>
      <c r="M80" s="8" t="str">
        <f>VLOOKUP(A80,Item!$B$3:$BR$125,52,FALSE)</f>
        <v>4+1</v>
      </c>
      <c r="N80" s="8">
        <v>1</v>
      </c>
      <c r="O80" s="8">
        <v>0</v>
      </c>
      <c r="P80" s="8" t="s">
        <v>540</v>
      </c>
    </row>
    <row r="81" spans="1:16" x14ac:dyDescent="0.25">
      <c r="A81" s="76" t="s">
        <v>699</v>
      </c>
      <c r="B81" s="76" t="s">
        <v>699</v>
      </c>
      <c r="C81" s="8" t="s">
        <v>889</v>
      </c>
      <c r="D81" s="8" t="s">
        <v>890</v>
      </c>
      <c r="E81" s="8">
        <v>4</v>
      </c>
      <c r="F81" s="8" t="str">
        <f>VLOOKUP(A81,Item!$B$3:$AW$125,4,FALSE)</f>
        <v>*11108</v>
      </c>
      <c r="G81" s="8" t="e">
        <f>VLOOKUP(VLOOKUP(A81,Item!$B$3:$BR$125,51,FALSE),DefaltMaster!$BJ$1:$BL$18,3,FALSE)</f>
        <v>#N/A</v>
      </c>
      <c r="H81" s="8" t="s">
        <v>34</v>
      </c>
      <c r="I81" s="8" t="e">
        <f>VLOOKUP(LEFT(VLOOKUP(A81,Item!$B$3:$BR$125,47,FALSE),1),DefaltMaster!$BC$1:$BH$11,2,FALSE)</f>
        <v>#N/A</v>
      </c>
      <c r="J81" s="8" t="e">
        <f>VLOOKUP(RIGHT(VLOOKUP(A81,Item!$B$3:$BR$125,47,FALSE),1),DefaltMaster!$BC$1:$BH$11,2,FALSE)</f>
        <v>#N/A</v>
      </c>
      <c r="K81" s="8" t="s">
        <v>913</v>
      </c>
      <c r="L81" s="8" t="s">
        <v>913</v>
      </c>
      <c r="M81" s="8" t="str">
        <f>VLOOKUP(A81,Item!$B$3:$BR$125,52,FALSE)</f>
        <v>4+1</v>
      </c>
      <c r="N81" s="8">
        <v>1</v>
      </c>
      <c r="O81" s="8">
        <v>0</v>
      </c>
      <c r="P81" s="8" t="s">
        <v>540</v>
      </c>
    </row>
    <row r="82" spans="1:16" x14ac:dyDescent="0.25">
      <c r="A82" s="76" t="s">
        <v>700</v>
      </c>
      <c r="B82" s="76" t="s">
        <v>700</v>
      </c>
      <c r="C82" s="8" t="s">
        <v>889</v>
      </c>
      <c r="D82" s="8" t="s">
        <v>890</v>
      </c>
      <c r="E82" s="8">
        <v>4</v>
      </c>
      <c r="F82" s="8" t="str">
        <f>VLOOKUP(A82,Item!$B$3:$AW$125,4,FALSE)</f>
        <v>*11108</v>
      </c>
      <c r="G82" s="8" t="e">
        <f>VLOOKUP(VLOOKUP(A82,Item!$B$3:$BR$125,51,FALSE),DefaltMaster!$BJ$1:$BL$18,3,FALSE)</f>
        <v>#N/A</v>
      </c>
      <c r="H82" s="8" t="s">
        <v>34</v>
      </c>
      <c r="I82" s="8" t="e">
        <f>VLOOKUP(LEFT(VLOOKUP(A82,Item!$B$3:$BR$125,47,FALSE),1),DefaltMaster!$BC$1:$BH$11,2,FALSE)</f>
        <v>#N/A</v>
      </c>
      <c r="J82" s="8" t="e">
        <f>VLOOKUP(RIGHT(VLOOKUP(A82,Item!$B$3:$BR$125,47,FALSE),1),DefaltMaster!$BC$1:$BH$11,2,FALSE)</f>
        <v>#N/A</v>
      </c>
      <c r="K82" s="8" t="s">
        <v>913</v>
      </c>
      <c r="L82" s="8" t="s">
        <v>913</v>
      </c>
      <c r="M82" s="8" t="str">
        <f>VLOOKUP(A82,Item!$B$3:$BR$125,52,FALSE)</f>
        <v>4+1</v>
      </c>
      <c r="N82" s="8">
        <v>1</v>
      </c>
      <c r="O82" s="8">
        <v>0</v>
      </c>
      <c r="P82" s="8" t="s">
        <v>540</v>
      </c>
    </row>
    <row r="83" spans="1:16" x14ac:dyDescent="0.25">
      <c r="A83" s="76" t="s">
        <v>701</v>
      </c>
      <c r="B83" s="76" t="s">
        <v>701</v>
      </c>
      <c r="C83" s="8" t="s">
        <v>889</v>
      </c>
      <c r="D83" s="8" t="s">
        <v>890</v>
      </c>
      <c r="E83" s="8">
        <v>4</v>
      </c>
      <c r="F83" s="8" t="str">
        <f>VLOOKUP(A83,Item!$B$3:$AW$125,4,FALSE)</f>
        <v>*11109</v>
      </c>
      <c r="G83" s="8" t="e">
        <f>VLOOKUP(VLOOKUP(A83,Item!$B$3:$BR$125,51,FALSE),DefaltMaster!$BJ$1:$BL$18,3,FALSE)</f>
        <v>#N/A</v>
      </c>
      <c r="H83" s="8" t="s">
        <v>34</v>
      </c>
      <c r="I83" s="8" t="e">
        <f>VLOOKUP(LEFT(VLOOKUP(A83,Item!$B$3:$BR$125,47,FALSE),1),DefaltMaster!$BC$1:$BH$11,2,FALSE)</f>
        <v>#N/A</v>
      </c>
      <c r="J83" s="8" t="e">
        <f>VLOOKUP(RIGHT(VLOOKUP(A83,Item!$B$3:$BR$125,47,FALSE),1),DefaltMaster!$BC$1:$BH$11,2,FALSE)</f>
        <v>#N/A</v>
      </c>
      <c r="K83" s="8" t="s">
        <v>913</v>
      </c>
      <c r="L83" s="8" t="s">
        <v>913</v>
      </c>
      <c r="M83" s="8" t="str">
        <f>VLOOKUP(A83,Item!$B$3:$BR$125,52,FALSE)</f>
        <v>4+0</v>
      </c>
      <c r="N83" s="8">
        <v>1</v>
      </c>
      <c r="O83" s="8">
        <v>0</v>
      </c>
      <c r="P83" s="8" t="s">
        <v>540</v>
      </c>
    </row>
    <row r="84" spans="1:16" x14ac:dyDescent="0.25">
      <c r="A84" s="76" t="s">
        <v>702</v>
      </c>
      <c r="B84" s="76" t="s">
        <v>702</v>
      </c>
      <c r="C84" s="8" t="s">
        <v>889</v>
      </c>
      <c r="D84" s="8" t="s">
        <v>890</v>
      </c>
      <c r="E84" s="8">
        <v>4</v>
      </c>
      <c r="F84" s="8" t="str">
        <f>VLOOKUP(A84,Item!$B$3:$AW$125,4,FALSE)</f>
        <v>*11109</v>
      </c>
      <c r="G84" s="8" t="e">
        <f>VLOOKUP(VLOOKUP(A84,Item!$B$3:$BR$125,51,FALSE),DefaltMaster!$BJ$1:$BL$18,3,FALSE)</f>
        <v>#N/A</v>
      </c>
      <c r="H84" s="8" t="s">
        <v>34</v>
      </c>
      <c r="I84" s="8" t="e">
        <f>VLOOKUP(LEFT(VLOOKUP(A84,Item!$B$3:$BR$125,47,FALSE),1),DefaltMaster!$BC$1:$BH$11,2,FALSE)</f>
        <v>#N/A</v>
      </c>
      <c r="J84" s="8" t="e">
        <f>VLOOKUP(RIGHT(VLOOKUP(A84,Item!$B$3:$BR$125,47,FALSE),1),DefaltMaster!$BC$1:$BH$11,2,FALSE)</f>
        <v>#N/A</v>
      </c>
      <c r="K84" s="8" t="s">
        <v>913</v>
      </c>
      <c r="L84" s="8" t="s">
        <v>913</v>
      </c>
      <c r="M84" s="8" t="str">
        <f>VLOOKUP(A84,Item!$B$3:$BR$125,52,FALSE)</f>
        <v>4+0</v>
      </c>
      <c r="N84" s="8">
        <v>1</v>
      </c>
      <c r="O84" s="8">
        <v>0</v>
      </c>
      <c r="P84" s="8" t="s">
        <v>540</v>
      </c>
    </row>
    <row r="85" spans="1:16" x14ac:dyDescent="0.25">
      <c r="A85" s="76" t="s">
        <v>703</v>
      </c>
      <c r="B85" s="76" t="s">
        <v>703</v>
      </c>
      <c r="C85" s="8" t="s">
        <v>889</v>
      </c>
      <c r="D85" s="8" t="s">
        <v>890</v>
      </c>
      <c r="E85" s="8">
        <v>4</v>
      </c>
      <c r="F85" s="8" t="str">
        <f>VLOOKUP(A85,Item!$B$3:$AW$125,4,FALSE)</f>
        <v>*11109</v>
      </c>
      <c r="G85" s="8" t="e">
        <f>VLOOKUP(VLOOKUP(A85,Item!$B$3:$BR$125,51,FALSE),DefaltMaster!$BJ$1:$BL$18,3,FALSE)</f>
        <v>#N/A</v>
      </c>
      <c r="H85" s="8" t="s">
        <v>34</v>
      </c>
      <c r="I85" s="8" t="e">
        <f>VLOOKUP(LEFT(VLOOKUP(A85,Item!$B$3:$BR$125,47,FALSE),1),DefaltMaster!$BC$1:$BH$11,2,FALSE)</f>
        <v>#N/A</v>
      </c>
      <c r="J85" s="8" t="e">
        <f>VLOOKUP(RIGHT(VLOOKUP(A85,Item!$B$3:$BR$125,47,FALSE),1),DefaltMaster!$BC$1:$BH$11,2,FALSE)</f>
        <v>#N/A</v>
      </c>
      <c r="K85" s="8" t="s">
        <v>913</v>
      </c>
      <c r="L85" s="8" t="s">
        <v>913</v>
      </c>
      <c r="M85" s="8" t="str">
        <f>VLOOKUP(A85,Item!$B$3:$BR$125,52,FALSE)</f>
        <v>4+0</v>
      </c>
      <c r="N85" s="8">
        <v>1</v>
      </c>
      <c r="O85" s="8">
        <v>0</v>
      </c>
      <c r="P85" s="8" t="s">
        <v>540</v>
      </c>
    </row>
    <row r="86" spans="1:16" x14ac:dyDescent="0.25">
      <c r="A86" s="76" t="s">
        <v>704</v>
      </c>
      <c r="B86" s="76" t="s">
        <v>704</v>
      </c>
      <c r="C86" s="8" t="s">
        <v>889</v>
      </c>
      <c r="D86" s="8" t="s">
        <v>890</v>
      </c>
      <c r="E86" s="8">
        <v>4</v>
      </c>
      <c r="F86" s="8" t="str">
        <f>VLOOKUP(A86,Item!$B$3:$AW$125,4,FALSE)</f>
        <v>*11109</v>
      </c>
      <c r="G86" s="8" t="e">
        <f>VLOOKUP(VLOOKUP(A86,Item!$B$3:$BR$125,51,FALSE),DefaltMaster!$BJ$1:$BL$18,3,FALSE)</f>
        <v>#N/A</v>
      </c>
      <c r="H86" s="8" t="s">
        <v>34</v>
      </c>
      <c r="I86" s="8" t="e">
        <f>VLOOKUP(LEFT(VLOOKUP(A86,Item!$B$3:$BR$125,47,FALSE),1),DefaltMaster!$BC$1:$BH$11,2,FALSE)</f>
        <v>#N/A</v>
      </c>
      <c r="J86" s="8" t="e">
        <f>VLOOKUP(RIGHT(VLOOKUP(A86,Item!$B$3:$BR$125,47,FALSE),1),DefaltMaster!$BC$1:$BH$11,2,FALSE)</f>
        <v>#N/A</v>
      </c>
      <c r="K86" s="8" t="s">
        <v>913</v>
      </c>
      <c r="L86" s="8" t="s">
        <v>913</v>
      </c>
      <c r="M86" s="8" t="str">
        <f>VLOOKUP(A86,Item!$B$3:$BR$125,52,FALSE)</f>
        <v>4+0</v>
      </c>
      <c r="N86" s="8">
        <v>1</v>
      </c>
      <c r="O86" s="8">
        <v>0</v>
      </c>
      <c r="P86" s="8" t="s">
        <v>540</v>
      </c>
    </row>
    <row r="87" spans="1:16" x14ac:dyDescent="0.25">
      <c r="A87" s="76" t="s">
        <v>705</v>
      </c>
      <c r="B87" s="76" t="s">
        <v>705</v>
      </c>
      <c r="C87" s="8" t="s">
        <v>889</v>
      </c>
      <c r="D87" s="8" t="s">
        <v>890</v>
      </c>
      <c r="E87" s="8">
        <v>4</v>
      </c>
      <c r="F87" s="8" t="str">
        <f>VLOOKUP(A87,Item!$B$3:$AW$125,4,FALSE)</f>
        <v>*11109</v>
      </c>
      <c r="G87" s="8" t="e">
        <f>VLOOKUP(VLOOKUP(A87,Item!$B$3:$BR$125,51,FALSE),DefaltMaster!$BJ$1:$BL$18,3,FALSE)</f>
        <v>#N/A</v>
      </c>
      <c r="H87" s="8" t="s">
        <v>34</v>
      </c>
      <c r="I87" s="8" t="e">
        <f>VLOOKUP(LEFT(VLOOKUP(A87,Item!$B$3:$BR$125,47,FALSE),1),DefaltMaster!$BC$1:$BH$11,2,FALSE)</f>
        <v>#N/A</v>
      </c>
      <c r="J87" s="8" t="e">
        <f>VLOOKUP(RIGHT(VLOOKUP(A87,Item!$B$3:$BR$125,47,FALSE),1),DefaltMaster!$BC$1:$BH$11,2,FALSE)</f>
        <v>#N/A</v>
      </c>
      <c r="K87" s="8" t="s">
        <v>913</v>
      </c>
      <c r="L87" s="8" t="s">
        <v>913</v>
      </c>
      <c r="M87" s="8" t="str">
        <f>VLOOKUP(A87,Item!$B$3:$BR$125,52,FALSE)</f>
        <v>4+0</v>
      </c>
      <c r="N87" s="8">
        <v>1</v>
      </c>
      <c r="O87" s="8">
        <v>0</v>
      </c>
      <c r="P87" s="8" t="s">
        <v>540</v>
      </c>
    </row>
    <row r="88" spans="1:16" x14ac:dyDescent="0.25">
      <c r="A88" s="76" t="s">
        <v>706</v>
      </c>
      <c r="B88" s="76" t="s">
        <v>706</v>
      </c>
      <c r="C88" s="8" t="s">
        <v>889</v>
      </c>
      <c r="D88" s="8" t="s">
        <v>890</v>
      </c>
      <c r="E88" s="8">
        <v>4</v>
      </c>
      <c r="F88" s="8" t="str">
        <f>VLOOKUP(A88,Item!$B$3:$AW$125,4,FALSE)</f>
        <v>*11109</v>
      </c>
      <c r="G88" s="8" t="e">
        <f>VLOOKUP(VLOOKUP(A88,Item!$B$3:$BR$125,51,FALSE),DefaltMaster!$BJ$1:$BL$18,3,FALSE)</f>
        <v>#N/A</v>
      </c>
      <c r="H88" s="8" t="s">
        <v>34</v>
      </c>
      <c r="I88" s="8" t="e">
        <f>VLOOKUP(LEFT(VLOOKUP(A88,Item!$B$3:$BR$125,47,FALSE),1),DefaltMaster!$BC$1:$BH$11,2,FALSE)</f>
        <v>#N/A</v>
      </c>
      <c r="J88" s="8" t="e">
        <f>VLOOKUP(RIGHT(VLOOKUP(A88,Item!$B$3:$BR$125,47,FALSE),1),DefaltMaster!$BC$1:$BH$11,2,FALSE)</f>
        <v>#N/A</v>
      </c>
      <c r="K88" s="8" t="s">
        <v>913</v>
      </c>
      <c r="L88" s="8" t="s">
        <v>913</v>
      </c>
      <c r="M88" s="8" t="str">
        <f>VLOOKUP(A88,Item!$B$3:$BR$125,52,FALSE)</f>
        <v>4+0</v>
      </c>
      <c r="N88" s="8">
        <v>1</v>
      </c>
      <c r="O88" s="8">
        <v>0</v>
      </c>
      <c r="P88" s="8" t="s">
        <v>540</v>
      </c>
    </row>
    <row r="89" spans="1:16" x14ac:dyDescent="0.25">
      <c r="A89" s="76" t="s">
        <v>707</v>
      </c>
      <c r="B89" s="76" t="s">
        <v>707</v>
      </c>
      <c r="C89" s="8" t="s">
        <v>889</v>
      </c>
      <c r="D89" s="8" t="s">
        <v>890</v>
      </c>
      <c r="E89" s="8">
        <v>4</v>
      </c>
      <c r="F89" s="8" t="str">
        <f>VLOOKUP(A89,Item!$B$3:$AW$125,4,FALSE)</f>
        <v>*11111</v>
      </c>
      <c r="G89" s="8" t="e">
        <f>VLOOKUP(VLOOKUP(A89,Item!$B$3:$BR$125,51,FALSE),DefaltMaster!$BJ$1:$BL$18,3,FALSE)</f>
        <v>#N/A</v>
      </c>
      <c r="H89" s="8" t="s">
        <v>34</v>
      </c>
      <c r="I89" s="8" t="e">
        <f>VLOOKUP(LEFT(VLOOKUP(A89,Item!$B$3:$BR$125,47,FALSE),1),DefaltMaster!$BC$1:$BH$11,2,FALSE)</f>
        <v>#N/A</v>
      </c>
      <c r="J89" s="8" t="e">
        <f>VLOOKUP(RIGHT(VLOOKUP(A89,Item!$B$3:$BR$125,47,FALSE),1),DefaltMaster!$BC$1:$BH$11,2,FALSE)</f>
        <v>#N/A</v>
      </c>
      <c r="K89" s="8" t="s">
        <v>913</v>
      </c>
      <c r="L89" s="8" t="s">
        <v>913</v>
      </c>
      <c r="M89" s="8" t="str">
        <f>VLOOKUP(A89,Item!$B$3:$BR$125,52,FALSE)</f>
        <v>4+0</v>
      </c>
      <c r="N89" s="8">
        <v>1</v>
      </c>
      <c r="O89" s="8">
        <v>0</v>
      </c>
      <c r="P89" s="8" t="s">
        <v>540</v>
      </c>
    </row>
    <row r="90" spans="1:16" x14ac:dyDescent="0.25">
      <c r="A90" s="76" t="s">
        <v>708</v>
      </c>
      <c r="B90" s="76" t="s">
        <v>708</v>
      </c>
      <c r="C90" s="8" t="s">
        <v>889</v>
      </c>
      <c r="D90" s="8" t="s">
        <v>890</v>
      </c>
      <c r="E90" s="8">
        <v>4</v>
      </c>
      <c r="F90" s="8" t="str">
        <f>VLOOKUP(A90,Item!$B$3:$AW$125,4,FALSE)</f>
        <v>*11111</v>
      </c>
      <c r="G90" s="8" t="e">
        <f>VLOOKUP(VLOOKUP(A90,Item!$B$3:$BR$125,51,FALSE),DefaltMaster!$BJ$1:$BL$18,3,FALSE)</f>
        <v>#N/A</v>
      </c>
      <c r="H90" s="8" t="s">
        <v>34</v>
      </c>
      <c r="I90" s="8" t="e">
        <f>VLOOKUP(LEFT(VLOOKUP(A90,Item!$B$3:$BR$125,47,FALSE),1),DefaltMaster!$BC$1:$BH$11,2,FALSE)</f>
        <v>#N/A</v>
      </c>
      <c r="J90" s="8" t="e">
        <f>VLOOKUP(RIGHT(VLOOKUP(A90,Item!$B$3:$BR$125,47,FALSE),1),DefaltMaster!$BC$1:$BH$11,2,FALSE)</f>
        <v>#N/A</v>
      </c>
      <c r="K90" s="8" t="s">
        <v>913</v>
      </c>
      <c r="L90" s="8" t="s">
        <v>913</v>
      </c>
      <c r="M90" s="8" t="str">
        <f>VLOOKUP(A90,Item!$B$3:$BR$125,52,FALSE)</f>
        <v>4+0</v>
      </c>
      <c r="N90" s="8">
        <v>1</v>
      </c>
      <c r="O90" s="8">
        <v>0</v>
      </c>
      <c r="P90" s="8" t="s">
        <v>540</v>
      </c>
    </row>
    <row r="91" spans="1:16" x14ac:dyDescent="0.25">
      <c r="A91" s="76" t="s">
        <v>709</v>
      </c>
      <c r="B91" s="76" t="s">
        <v>709</v>
      </c>
      <c r="C91" s="8" t="s">
        <v>889</v>
      </c>
      <c r="D91" s="8" t="s">
        <v>890</v>
      </c>
      <c r="E91" s="8">
        <v>4</v>
      </c>
      <c r="F91" s="8" t="str">
        <f>VLOOKUP(A91,Item!$B$3:$AW$125,4,FALSE)</f>
        <v>*11111</v>
      </c>
      <c r="G91" s="8" t="e">
        <f>VLOOKUP(VLOOKUP(A91,Item!$B$3:$BR$125,51,FALSE),DefaltMaster!$BJ$1:$BL$18,3,FALSE)</f>
        <v>#N/A</v>
      </c>
      <c r="H91" s="8" t="s">
        <v>34</v>
      </c>
      <c r="I91" s="8" t="e">
        <f>VLOOKUP(LEFT(VLOOKUP(A91,Item!$B$3:$BR$125,47,FALSE),1),DefaltMaster!$BC$1:$BH$11,2,FALSE)</f>
        <v>#N/A</v>
      </c>
      <c r="J91" s="8" t="e">
        <f>VLOOKUP(RIGHT(VLOOKUP(A91,Item!$B$3:$BR$125,47,FALSE),1),DefaltMaster!$BC$1:$BH$11,2,FALSE)</f>
        <v>#N/A</v>
      </c>
      <c r="K91" s="8" t="s">
        <v>913</v>
      </c>
      <c r="L91" s="8" t="s">
        <v>913</v>
      </c>
      <c r="M91" s="8" t="str">
        <f>VLOOKUP(A91,Item!$B$3:$BR$125,52,FALSE)</f>
        <v>4+0</v>
      </c>
      <c r="N91" s="8">
        <v>1</v>
      </c>
      <c r="O91" s="8">
        <v>0</v>
      </c>
      <c r="P91" s="8" t="s">
        <v>540</v>
      </c>
    </row>
    <row r="92" spans="1:16" x14ac:dyDescent="0.25">
      <c r="A92" s="76" t="s">
        <v>710</v>
      </c>
      <c r="B92" s="76" t="s">
        <v>710</v>
      </c>
      <c r="C92" s="8" t="s">
        <v>889</v>
      </c>
      <c r="D92" s="8" t="s">
        <v>890</v>
      </c>
      <c r="E92" s="8">
        <v>4</v>
      </c>
      <c r="F92" s="8" t="str">
        <f>VLOOKUP(A92,Item!$B$3:$AW$125,4,FALSE)</f>
        <v>*11111</v>
      </c>
      <c r="G92" s="8" t="e">
        <f>VLOOKUP(VLOOKUP(A92,Item!$B$3:$BR$125,51,FALSE),DefaltMaster!$BJ$1:$BL$18,3,FALSE)</f>
        <v>#N/A</v>
      </c>
      <c r="H92" s="8" t="s">
        <v>34</v>
      </c>
      <c r="I92" s="8" t="e">
        <f>VLOOKUP(LEFT(VLOOKUP(A92,Item!$B$3:$BR$125,47,FALSE),1),DefaltMaster!$BC$1:$BH$11,2,FALSE)</f>
        <v>#N/A</v>
      </c>
      <c r="J92" s="8" t="e">
        <f>VLOOKUP(RIGHT(VLOOKUP(A92,Item!$B$3:$BR$125,47,FALSE),1),DefaltMaster!$BC$1:$BH$11,2,FALSE)</f>
        <v>#N/A</v>
      </c>
      <c r="K92" s="8" t="s">
        <v>913</v>
      </c>
      <c r="L92" s="8" t="s">
        <v>913</v>
      </c>
      <c r="M92" s="8" t="str">
        <f>VLOOKUP(A92,Item!$B$3:$BR$125,52,FALSE)</f>
        <v>4+2</v>
      </c>
      <c r="N92" s="8">
        <v>1</v>
      </c>
      <c r="O92" s="8">
        <v>0</v>
      </c>
      <c r="P92" s="8" t="s">
        <v>540</v>
      </c>
    </row>
    <row r="93" spans="1:16" x14ac:dyDescent="0.25">
      <c r="A93" s="76" t="s">
        <v>711</v>
      </c>
      <c r="B93" s="76" t="s">
        <v>711</v>
      </c>
      <c r="C93" s="8" t="s">
        <v>889</v>
      </c>
      <c r="D93" s="8" t="s">
        <v>890</v>
      </c>
      <c r="E93" s="8">
        <v>4</v>
      </c>
      <c r="F93" s="8" t="str">
        <f>VLOOKUP(A93,Item!$B$3:$AW$125,4,FALSE)</f>
        <v>*11111</v>
      </c>
      <c r="G93" s="8" t="e">
        <f>VLOOKUP(VLOOKUP(A93,Item!$B$3:$BR$125,51,FALSE),DefaltMaster!$BJ$1:$BL$18,3,FALSE)</f>
        <v>#N/A</v>
      </c>
      <c r="H93" s="8" t="s">
        <v>34</v>
      </c>
      <c r="I93" s="8" t="e">
        <f>VLOOKUP(LEFT(VLOOKUP(A93,Item!$B$3:$BR$125,47,FALSE),1),DefaltMaster!$BC$1:$BH$11,2,FALSE)</f>
        <v>#N/A</v>
      </c>
      <c r="J93" s="8" t="e">
        <f>VLOOKUP(RIGHT(VLOOKUP(A93,Item!$B$3:$BR$125,47,FALSE),1),DefaltMaster!$BC$1:$BH$11,2,FALSE)</f>
        <v>#N/A</v>
      </c>
      <c r="K93" s="8" t="s">
        <v>913</v>
      </c>
      <c r="L93" s="8" t="s">
        <v>913</v>
      </c>
      <c r="M93" s="8" t="str">
        <f>VLOOKUP(A93,Item!$B$3:$BR$125,52,FALSE)</f>
        <v>4+2</v>
      </c>
      <c r="N93" s="8">
        <v>1</v>
      </c>
      <c r="O93" s="8">
        <v>0</v>
      </c>
      <c r="P93" s="8" t="s">
        <v>540</v>
      </c>
    </row>
    <row r="94" spans="1:16" x14ac:dyDescent="0.25">
      <c r="A94" s="76" t="s">
        <v>712</v>
      </c>
      <c r="B94" s="76" t="s">
        <v>712</v>
      </c>
      <c r="C94" s="8" t="s">
        <v>889</v>
      </c>
      <c r="D94" s="8" t="s">
        <v>890</v>
      </c>
      <c r="E94" s="8">
        <v>4</v>
      </c>
      <c r="F94" s="8" t="str">
        <f>VLOOKUP(A94,Item!$B$3:$AW$125,4,FALSE)</f>
        <v>*11111</v>
      </c>
      <c r="G94" s="8" t="e">
        <f>VLOOKUP(VLOOKUP(A94,Item!$B$3:$BR$125,51,FALSE),DefaltMaster!$BJ$1:$BL$18,3,FALSE)</f>
        <v>#N/A</v>
      </c>
      <c r="H94" s="8" t="s">
        <v>34</v>
      </c>
      <c r="I94" s="8" t="e">
        <f>VLOOKUP(LEFT(VLOOKUP(A94,Item!$B$3:$BR$125,47,FALSE),1),DefaltMaster!$BC$1:$BH$11,2,FALSE)</f>
        <v>#N/A</v>
      </c>
      <c r="J94" s="8" t="e">
        <f>VLOOKUP(RIGHT(VLOOKUP(A94,Item!$B$3:$BR$125,47,FALSE),1),DefaltMaster!$BC$1:$BH$11,2,FALSE)</f>
        <v>#N/A</v>
      </c>
      <c r="K94" s="8" t="s">
        <v>913</v>
      </c>
      <c r="L94" s="8" t="s">
        <v>913</v>
      </c>
      <c r="M94" s="8" t="str">
        <f>VLOOKUP(A94,Item!$B$3:$BR$125,52,FALSE)</f>
        <v>4+2</v>
      </c>
      <c r="N94" s="8">
        <v>1</v>
      </c>
      <c r="O94" s="8">
        <v>0</v>
      </c>
      <c r="P94" s="8" t="s">
        <v>540</v>
      </c>
    </row>
    <row r="95" spans="1:16" x14ac:dyDescent="0.25">
      <c r="A95" s="76" t="s">
        <v>713</v>
      </c>
      <c r="B95" s="76" t="s">
        <v>713</v>
      </c>
      <c r="C95" s="8" t="s">
        <v>889</v>
      </c>
      <c r="D95" s="8" t="s">
        <v>890</v>
      </c>
      <c r="E95" s="8">
        <v>4</v>
      </c>
      <c r="F95" s="8" t="str">
        <f>VLOOKUP(A95,Item!$B$3:$AW$125,4,FALSE)</f>
        <v>*11111</v>
      </c>
      <c r="G95" s="8" t="e">
        <f>VLOOKUP(VLOOKUP(A95,Item!$B$3:$BR$125,51,FALSE),DefaltMaster!$BJ$1:$BL$18,3,FALSE)</f>
        <v>#N/A</v>
      </c>
      <c r="H95" s="8" t="s">
        <v>34</v>
      </c>
      <c r="I95" s="8" t="e">
        <f>VLOOKUP(LEFT(VLOOKUP(A95,Item!$B$3:$BR$125,47,FALSE),1),DefaltMaster!$BC$1:$BH$11,2,FALSE)</f>
        <v>#N/A</v>
      </c>
      <c r="J95" s="8" t="e">
        <f>VLOOKUP(RIGHT(VLOOKUP(A95,Item!$B$3:$BR$125,47,FALSE),1),DefaltMaster!$BC$1:$BH$11,2,FALSE)</f>
        <v>#N/A</v>
      </c>
      <c r="K95" s="8" t="s">
        <v>913</v>
      </c>
      <c r="L95" s="8" t="s">
        <v>913</v>
      </c>
      <c r="M95" s="8" t="str">
        <f>VLOOKUP(A95,Item!$B$3:$BR$125,52,FALSE)</f>
        <v>4+2</v>
      </c>
      <c r="N95" s="8">
        <v>1</v>
      </c>
      <c r="O95" s="8">
        <v>0</v>
      </c>
      <c r="P95" s="8" t="s">
        <v>540</v>
      </c>
    </row>
    <row r="96" spans="1:16" x14ac:dyDescent="0.25">
      <c r="A96" s="76" t="s">
        <v>714</v>
      </c>
      <c r="B96" s="76" t="s">
        <v>714</v>
      </c>
      <c r="C96" s="8" t="s">
        <v>889</v>
      </c>
      <c r="D96" s="8" t="s">
        <v>890</v>
      </c>
      <c r="E96" s="8">
        <v>4</v>
      </c>
      <c r="F96" s="8" t="str">
        <f>VLOOKUP(A96,Item!$B$3:$AW$125,4,FALSE)</f>
        <v>*11111</v>
      </c>
      <c r="G96" s="8" t="e">
        <f>VLOOKUP(VLOOKUP(A96,Item!$B$3:$BR$125,51,FALSE),DefaltMaster!$BJ$1:$BL$18,3,FALSE)</f>
        <v>#N/A</v>
      </c>
      <c r="H96" s="8" t="s">
        <v>34</v>
      </c>
      <c r="I96" s="8" t="e">
        <f>VLOOKUP(LEFT(VLOOKUP(A96,Item!$B$3:$BR$125,47,FALSE),1),DefaltMaster!$BC$1:$BH$11,2,FALSE)</f>
        <v>#N/A</v>
      </c>
      <c r="J96" s="8" t="e">
        <f>VLOOKUP(RIGHT(VLOOKUP(A96,Item!$B$3:$BR$125,47,FALSE),1),DefaltMaster!$BC$1:$BH$11,2,FALSE)</f>
        <v>#N/A</v>
      </c>
      <c r="K96" s="8" t="s">
        <v>913</v>
      </c>
      <c r="L96" s="8" t="s">
        <v>913</v>
      </c>
      <c r="M96" s="8" t="str">
        <f>VLOOKUP(A96,Item!$B$3:$BR$125,52,FALSE)</f>
        <v>4+2</v>
      </c>
      <c r="N96" s="8">
        <v>1</v>
      </c>
      <c r="O96" s="8">
        <v>0</v>
      </c>
      <c r="P96" s="8" t="s">
        <v>540</v>
      </c>
    </row>
    <row r="97" spans="1:16" x14ac:dyDescent="0.25">
      <c r="A97" s="76" t="s">
        <v>715</v>
      </c>
      <c r="B97" s="76" t="s">
        <v>715</v>
      </c>
      <c r="C97" s="8" t="s">
        <v>889</v>
      </c>
      <c r="D97" s="8" t="s">
        <v>890</v>
      </c>
      <c r="E97" s="8">
        <v>4</v>
      </c>
      <c r="F97" s="8" t="str">
        <f>VLOOKUP(A97,Item!$B$3:$AW$125,4,FALSE)</f>
        <v>*11111</v>
      </c>
      <c r="G97" s="8" t="e">
        <f>VLOOKUP(VLOOKUP(A97,Item!$B$3:$BR$125,51,FALSE),DefaltMaster!$BJ$1:$BL$18,3,FALSE)</f>
        <v>#N/A</v>
      </c>
      <c r="H97" s="8" t="s">
        <v>34</v>
      </c>
      <c r="I97" s="8" t="e">
        <f>VLOOKUP(LEFT(VLOOKUP(A97,Item!$B$3:$BR$125,47,FALSE),1),DefaltMaster!$BC$1:$BH$11,2,FALSE)</f>
        <v>#N/A</v>
      </c>
      <c r="J97" s="8" t="e">
        <f>VLOOKUP(RIGHT(VLOOKUP(A97,Item!$B$3:$BR$125,47,FALSE),1),DefaltMaster!$BC$1:$BH$11,2,FALSE)</f>
        <v>#N/A</v>
      </c>
      <c r="K97" s="8" t="s">
        <v>913</v>
      </c>
      <c r="L97" s="8" t="s">
        <v>913</v>
      </c>
      <c r="M97" s="8" t="str">
        <f>VLOOKUP(A97,Item!$B$3:$BR$125,52,FALSE)</f>
        <v>4+2</v>
      </c>
      <c r="N97" s="8">
        <v>1</v>
      </c>
      <c r="O97" s="8">
        <v>0</v>
      </c>
      <c r="P97" s="8" t="s">
        <v>540</v>
      </c>
    </row>
    <row r="98" spans="1:16" x14ac:dyDescent="0.25">
      <c r="A98" s="76" t="s">
        <v>716</v>
      </c>
      <c r="B98" s="76" t="s">
        <v>716</v>
      </c>
      <c r="C98" s="8" t="s">
        <v>889</v>
      </c>
      <c r="D98" s="8" t="s">
        <v>890</v>
      </c>
      <c r="E98" s="8">
        <v>4</v>
      </c>
      <c r="F98" s="8" t="str">
        <f>VLOOKUP(A98,Item!$B$3:$AW$125,4,FALSE)</f>
        <v>*11111</v>
      </c>
      <c r="G98" s="8" t="e">
        <f>VLOOKUP(VLOOKUP(A98,Item!$B$3:$BR$125,51,FALSE),DefaltMaster!$BJ$1:$BL$18,3,FALSE)</f>
        <v>#N/A</v>
      </c>
      <c r="H98" s="8" t="s">
        <v>34</v>
      </c>
      <c r="I98" s="8" t="e">
        <f>VLOOKUP(LEFT(VLOOKUP(A98,Item!$B$3:$BR$125,47,FALSE),1),DefaltMaster!$BC$1:$BH$11,2,FALSE)</f>
        <v>#N/A</v>
      </c>
      <c r="J98" s="8" t="e">
        <f>VLOOKUP(RIGHT(VLOOKUP(A98,Item!$B$3:$BR$125,47,FALSE),1),DefaltMaster!$BC$1:$BH$11,2,FALSE)</f>
        <v>#N/A</v>
      </c>
      <c r="K98" s="8" t="s">
        <v>913</v>
      </c>
      <c r="L98" s="8" t="s">
        <v>913</v>
      </c>
      <c r="M98" s="8" t="str">
        <f>VLOOKUP(A98,Item!$B$3:$BR$125,52,FALSE)</f>
        <v>4+2</v>
      </c>
      <c r="N98" s="8">
        <v>1</v>
      </c>
      <c r="O98" s="8">
        <v>0</v>
      </c>
      <c r="P98" s="8" t="s">
        <v>540</v>
      </c>
    </row>
    <row r="99" spans="1:16" x14ac:dyDescent="0.25">
      <c r="A99" s="76" t="s">
        <v>717</v>
      </c>
      <c r="B99" s="76" t="s">
        <v>717</v>
      </c>
      <c r="C99" s="8" t="s">
        <v>889</v>
      </c>
      <c r="D99" s="8" t="s">
        <v>890</v>
      </c>
      <c r="E99" s="8">
        <v>4</v>
      </c>
      <c r="F99" s="8" t="str">
        <f>VLOOKUP(A99,Item!$B$3:$AW$125,4,FALSE)</f>
        <v>*11111</v>
      </c>
      <c r="G99" s="8" t="e">
        <f>VLOOKUP(VLOOKUP(A99,Item!$B$3:$BR$125,51,FALSE),DefaltMaster!$BJ$1:$BL$18,3,FALSE)</f>
        <v>#N/A</v>
      </c>
      <c r="H99" s="8" t="s">
        <v>34</v>
      </c>
      <c r="I99" s="8" t="e">
        <f>VLOOKUP(LEFT(VLOOKUP(A99,Item!$B$3:$BR$125,47,FALSE),1),DefaltMaster!$BC$1:$BH$11,2,FALSE)</f>
        <v>#N/A</v>
      </c>
      <c r="J99" s="8" t="e">
        <f>VLOOKUP(RIGHT(VLOOKUP(A99,Item!$B$3:$BR$125,47,FALSE),1),DefaltMaster!$BC$1:$BH$11,2,FALSE)</f>
        <v>#N/A</v>
      </c>
      <c r="K99" s="8" t="s">
        <v>913</v>
      </c>
      <c r="L99" s="8" t="s">
        <v>913</v>
      </c>
      <c r="M99" s="8" t="str">
        <f>VLOOKUP(A99,Item!$B$3:$BR$125,52,FALSE)</f>
        <v>4+2</v>
      </c>
      <c r="N99" s="8">
        <v>1</v>
      </c>
      <c r="O99" s="8">
        <v>0</v>
      </c>
      <c r="P99" s="8" t="s">
        <v>540</v>
      </c>
    </row>
    <row r="100" spans="1:16" x14ac:dyDescent="0.25">
      <c r="A100" s="76" t="s">
        <v>718</v>
      </c>
      <c r="B100" s="76" t="s">
        <v>718</v>
      </c>
      <c r="C100" s="8" t="s">
        <v>889</v>
      </c>
      <c r="D100" s="8" t="s">
        <v>890</v>
      </c>
      <c r="E100" s="8">
        <v>4</v>
      </c>
      <c r="F100" s="8" t="str">
        <f>VLOOKUP(A100,Item!$B$3:$AW$125,4,FALSE)</f>
        <v>*11111</v>
      </c>
      <c r="G100" s="8" t="e">
        <f>VLOOKUP(VLOOKUP(A100,Item!$B$3:$BR$125,51,FALSE),DefaltMaster!$BJ$1:$BL$18,3,FALSE)</f>
        <v>#N/A</v>
      </c>
      <c r="H100" s="8" t="s">
        <v>34</v>
      </c>
      <c r="I100" s="8" t="e">
        <f>VLOOKUP(LEFT(VLOOKUP(A100,Item!$B$3:$BR$125,47,FALSE),1),DefaltMaster!$BC$1:$BH$11,2,FALSE)</f>
        <v>#N/A</v>
      </c>
      <c r="J100" s="8" t="e">
        <f>VLOOKUP(RIGHT(VLOOKUP(A100,Item!$B$3:$BR$125,47,FALSE),1),DefaltMaster!$BC$1:$BH$11,2,FALSE)</f>
        <v>#N/A</v>
      </c>
      <c r="K100" s="8" t="s">
        <v>913</v>
      </c>
      <c r="L100" s="8" t="s">
        <v>913</v>
      </c>
      <c r="M100" s="8" t="str">
        <f>VLOOKUP(A100,Item!$B$3:$BR$125,52,FALSE)</f>
        <v>4+2</v>
      </c>
      <c r="N100" s="8">
        <v>1</v>
      </c>
      <c r="O100" s="8">
        <v>0</v>
      </c>
      <c r="P100" s="8" t="s">
        <v>540</v>
      </c>
    </row>
    <row r="101" spans="1:16" x14ac:dyDescent="0.25">
      <c r="A101" s="76" t="s">
        <v>719</v>
      </c>
      <c r="B101" s="76" t="s">
        <v>719</v>
      </c>
      <c r="C101" s="8" t="s">
        <v>889</v>
      </c>
      <c r="D101" s="8" t="s">
        <v>890</v>
      </c>
      <c r="E101" s="8">
        <v>4</v>
      </c>
      <c r="F101" s="8" t="str">
        <f>VLOOKUP(A101,Item!$B$3:$AW$125,4,FALSE)</f>
        <v>*11111</v>
      </c>
      <c r="G101" s="8" t="e">
        <f>VLOOKUP(VLOOKUP(A101,Item!$B$3:$BR$125,51,FALSE),DefaltMaster!$BJ$1:$BL$18,3,FALSE)</f>
        <v>#N/A</v>
      </c>
      <c r="H101" s="8" t="s">
        <v>34</v>
      </c>
      <c r="I101" s="8" t="e">
        <f>VLOOKUP(LEFT(VLOOKUP(A101,Item!$B$3:$BR$125,47,FALSE),1),DefaltMaster!$BC$1:$BH$11,2,FALSE)</f>
        <v>#N/A</v>
      </c>
      <c r="J101" s="8" t="e">
        <f>VLOOKUP(RIGHT(VLOOKUP(A101,Item!$B$3:$BR$125,47,FALSE),1),DefaltMaster!$BC$1:$BH$11,2,FALSE)</f>
        <v>#N/A</v>
      </c>
      <c r="K101" s="8" t="s">
        <v>913</v>
      </c>
      <c r="L101" s="8" t="s">
        <v>913</v>
      </c>
      <c r="M101" s="8" t="str">
        <f>VLOOKUP(A101,Item!$B$3:$BR$125,52,FALSE)</f>
        <v>4+2</v>
      </c>
      <c r="N101" s="8">
        <v>1</v>
      </c>
      <c r="O101" s="8">
        <v>0</v>
      </c>
      <c r="P101" s="8" t="s">
        <v>540</v>
      </c>
    </row>
    <row r="102" spans="1:16" x14ac:dyDescent="0.25">
      <c r="A102" s="76" t="s">
        <v>720</v>
      </c>
      <c r="B102" s="76" t="s">
        <v>720</v>
      </c>
      <c r="C102" s="8" t="s">
        <v>889</v>
      </c>
      <c r="D102" s="8" t="s">
        <v>890</v>
      </c>
      <c r="E102" s="8">
        <v>4</v>
      </c>
      <c r="F102" s="8" t="str">
        <f>VLOOKUP(A102,Item!$B$3:$AW$125,4,FALSE)</f>
        <v>*11111</v>
      </c>
      <c r="G102" s="8" t="e">
        <f>VLOOKUP(VLOOKUP(A102,Item!$B$3:$BR$125,51,FALSE),DefaltMaster!$BJ$1:$BL$18,3,FALSE)</f>
        <v>#N/A</v>
      </c>
      <c r="H102" s="8" t="s">
        <v>34</v>
      </c>
      <c r="I102" s="8" t="e">
        <f>VLOOKUP(LEFT(VLOOKUP(A102,Item!$B$3:$BR$125,47,FALSE),1),DefaltMaster!$BC$1:$BH$11,2,FALSE)</f>
        <v>#N/A</v>
      </c>
      <c r="J102" s="8" t="e">
        <f>VLOOKUP(RIGHT(VLOOKUP(A102,Item!$B$3:$BR$125,47,FALSE),1),DefaltMaster!$BC$1:$BH$11,2,FALSE)</f>
        <v>#N/A</v>
      </c>
      <c r="K102" s="8" t="s">
        <v>913</v>
      </c>
      <c r="L102" s="8" t="s">
        <v>913</v>
      </c>
      <c r="M102" s="8" t="str">
        <f>VLOOKUP(A102,Item!$B$3:$BR$125,52,FALSE)</f>
        <v>4+2</v>
      </c>
      <c r="N102" s="8">
        <v>1</v>
      </c>
      <c r="O102" s="8">
        <v>0</v>
      </c>
      <c r="P102" s="8" t="s">
        <v>540</v>
      </c>
    </row>
    <row r="103" spans="1:16" x14ac:dyDescent="0.25">
      <c r="A103" s="76" t="s">
        <v>721</v>
      </c>
      <c r="B103" s="76" t="s">
        <v>721</v>
      </c>
      <c r="C103" s="8" t="s">
        <v>889</v>
      </c>
      <c r="D103" s="8" t="s">
        <v>890</v>
      </c>
      <c r="E103" s="8">
        <v>4</v>
      </c>
      <c r="F103" s="8" t="str">
        <f>VLOOKUP(A103,Item!$B$3:$AW$125,4,FALSE)</f>
        <v>*11111</v>
      </c>
      <c r="G103" s="8" t="e">
        <f>VLOOKUP(VLOOKUP(A103,Item!$B$3:$BR$125,51,FALSE),DefaltMaster!$BJ$1:$BL$18,3,FALSE)</f>
        <v>#N/A</v>
      </c>
      <c r="H103" s="8" t="s">
        <v>34</v>
      </c>
      <c r="I103" s="8" t="e">
        <f>VLOOKUP(LEFT(VLOOKUP(A103,Item!$B$3:$BR$125,47,FALSE),1),DefaltMaster!$BC$1:$BH$11,2,FALSE)</f>
        <v>#N/A</v>
      </c>
      <c r="J103" s="8" t="e">
        <f>VLOOKUP(RIGHT(VLOOKUP(A103,Item!$B$3:$BR$125,47,FALSE),1),DefaltMaster!$BC$1:$BH$11,2,FALSE)</f>
        <v>#N/A</v>
      </c>
      <c r="K103" s="8" t="s">
        <v>913</v>
      </c>
      <c r="L103" s="8" t="s">
        <v>913</v>
      </c>
      <c r="M103" s="8" t="str">
        <f>VLOOKUP(A103,Item!$B$3:$BR$125,52,FALSE)</f>
        <v>4+2</v>
      </c>
      <c r="N103" s="8">
        <v>1</v>
      </c>
      <c r="O103" s="8">
        <v>0</v>
      </c>
      <c r="P103" s="8" t="s">
        <v>540</v>
      </c>
    </row>
    <row r="104" spans="1:16" x14ac:dyDescent="0.25">
      <c r="A104" s="76" t="s">
        <v>722</v>
      </c>
      <c r="B104" s="76" t="s">
        <v>722</v>
      </c>
      <c r="C104" s="8" t="s">
        <v>889</v>
      </c>
      <c r="D104" s="8" t="s">
        <v>890</v>
      </c>
      <c r="E104" s="8">
        <v>4</v>
      </c>
      <c r="F104" s="8" t="str">
        <f>VLOOKUP(A104,Item!$B$3:$AW$125,4,FALSE)</f>
        <v>*11106</v>
      </c>
      <c r="G104" s="8" t="e">
        <f>VLOOKUP(VLOOKUP(A104,Item!$B$3:$BR$125,51,FALSE),DefaltMaster!$BJ$1:$BL$18,3,FALSE)</f>
        <v>#N/A</v>
      </c>
      <c r="H104" s="8" t="s">
        <v>34</v>
      </c>
      <c r="I104" s="8" t="e">
        <f>VLOOKUP(LEFT(VLOOKUP(A104,Item!$B$3:$BR$125,47,FALSE),1),DefaltMaster!$BC$1:$BH$11,2,FALSE)</f>
        <v>#N/A</v>
      </c>
      <c r="J104" s="8" t="e">
        <f>VLOOKUP(RIGHT(VLOOKUP(A104,Item!$B$3:$BR$125,47,FALSE),1),DefaltMaster!$BC$1:$BH$11,2,FALSE)</f>
        <v>#N/A</v>
      </c>
      <c r="K104" s="8" t="s">
        <v>913</v>
      </c>
      <c r="L104" s="8" t="s">
        <v>913</v>
      </c>
      <c r="M104" s="8" t="str">
        <f>VLOOKUP(A104,Item!$B$3:$BR$125,52,FALSE)</f>
        <v>4+0</v>
      </c>
      <c r="N104" s="8">
        <v>1</v>
      </c>
      <c r="O104" s="8">
        <v>0</v>
      </c>
      <c r="P104" s="8" t="s">
        <v>540</v>
      </c>
    </row>
    <row r="105" spans="1:16" x14ac:dyDescent="0.25">
      <c r="A105" s="76" t="s">
        <v>723</v>
      </c>
      <c r="B105" s="76" t="s">
        <v>723</v>
      </c>
      <c r="C105" s="8" t="s">
        <v>889</v>
      </c>
      <c r="D105" s="8" t="s">
        <v>890</v>
      </c>
      <c r="E105" s="8">
        <v>4</v>
      </c>
      <c r="F105" s="8" t="str">
        <f>VLOOKUP(A105,Item!$B$3:$AW$125,4,FALSE)</f>
        <v>*11106</v>
      </c>
      <c r="G105" s="8" t="e">
        <f>VLOOKUP(VLOOKUP(A105,Item!$B$3:$BR$125,51,FALSE),DefaltMaster!$BJ$1:$BL$18,3,FALSE)</f>
        <v>#N/A</v>
      </c>
      <c r="H105" s="8" t="s">
        <v>34</v>
      </c>
      <c r="I105" s="8" t="e">
        <f>VLOOKUP(LEFT(VLOOKUP(A105,Item!$B$3:$BR$125,47,FALSE),1),DefaltMaster!$BC$1:$BH$11,2,FALSE)</f>
        <v>#N/A</v>
      </c>
      <c r="J105" s="8" t="e">
        <f>VLOOKUP(RIGHT(VLOOKUP(A105,Item!$B$3:$BR$125,47,FALSE),1),DefaltMaster!$BC$1:$BH$11,2,FALSE)</f>
        <v>#N/A</v>
      </c>
      <c r="K105" s="8" t="s">
        <v>913</v>
      </c>
      <c r="L105" s="8" t="s">
        <v>913</v>
      </c>
      <c r="M105" s="8" t="str">
        <f>VLOOKUP(A105,Item!$B$3:$BR$125,52,FALSE)</f>
        <v>4+1</v>
      </c>
      <c r="N105" s="8">
        <v>1</v>
      </c>
      <c r="O105" s="8">
        <v>0</v>
      </c>
      <c r="P105" s="8" t="s">
        <v>540</v>
      </c>
    </row>
    <row r="106" spans="1:16" x14ac:dyDescent="0.25">
      <c r="A106" s="76" t="s">
        <v>724</v>
      </c>
      <c r="B106" s="76" t="s">
        <v>724</v>
      </c>
      <c r="C106" s="8" t="s">
        <v>889</v>
      </c>
      <c r="D106" s="8" t="s">
        <v>890</v>
      </c>
      <c r="E106" s="8">
        <v>4</v>
      </c>
      <c r="F106" s="8" t="str">
        <f>VLOOKUP(A106,Item!$B$3:$AW$125,4,FALSE)</f>
        <v>*11106</v>
      </c>
      <c r="G106" s="8" t="e">
        <f>VLOOKUP(VLOOKUP(A106,Item!$B$3:$BR$125,51,FALSE),DefaltMaster!$BJ$1:$BL$18,3,FALSE)</f>
        <v>#N/A</v>
      </c>
      <c r="H106" s="8" t="s">
        <v>34</v>
      </c>
      <c r="I106" s="8" t="e">
        <f>VLOOKUP(LEFT(VLOOKUP(A106,Item!$B$3:$BR$125,47,FALSE),1),DefaltMaster!$BC$1:$BH$11,2,FALSE)</f>
        <v>#N/A</v>
      </c>
      <c r="J106" s="8" t="e">
        <f>VLOOKUP(RIGHT(VLOOKUP(A106,Item!$B$3:$BR$125,47,FALSE),1),DefaltMaster!$BC$1:$BH$11,2,FALSE)</f>
        <v>#N/A</v>
      </c>
      <c r="K106" s="8" t="s">
        <v>913</v>
      </c>
      <c r="L106" s="8" t="s">
        <v>913</v>
      </c>
      <c r="M106" s="8" t="str">
        <f>VLOOKUP(A106,Item!$B$3:$BR$125,52,FALSE)</f>
        <v>4+1</v>
      </c>
      <c r="N106" s="8">
        <v>1</v>
      </c>
      <c r="O106" s="8">
        <v>0</v>
      </c>
      <c r="P106" s="8" t="s">
        <v>540</v>
      </c>
    </row>
    <row r="107" spans="1:16" x14ac:dyDescent="0.25">
      <c r="A107" s="76" t="s">
        <v>725</v>
      </c>
      <c r="B107" s="76" t="s">
        <v>725</v>
      </c>
      <c r="C107" s="8" t="s">
        <v>889</v>
      </c>
      <c r="D107" s="8" t="s">
        <v>890</v>
      </c>
      <c r="E107" s="8">
        <v>4</v>
      </c>
      <c r="F107" s="8" t="str">
        <f>VLOOKUP(A107,Item!$B$3:$AW$125,4,FALSE)</f>
        <v>*11106</v>
      </c>
      <c r="G107" s="8" t="e">
        <f>VLOOKUP(VLOOKUP(A107,Item!$B$3:$BR$125,51,FALSE),DefaltMaster!$BJ$1:$BL$18,3,FALSE)</f>
        <v>#N/A</v>
      </c>
      <c r="H107" s="8" t="s">
        <v>34</v>
      </c>
      <c r="I107" s="8" t="e">
        <f>VLOOKUP(LEFT(VLOOKUP(A107,Item!$B$3:$BR$125,47,FALSE),1),DefaltMaster!$BC$1:$BH$11,2,FALSE)</f>
        <v>#N/A</v>
      </c>
      <c r="J107" s="8" t="e">
        <f>VLOOKUP(RIGHT(VLOOKUP(A107,Item!$B$3:$BR$125,47,FALSE),1),DefaltMaster!$BC$1:$BH$11,2,FALSE)</f>
        <v>#N/A</v>
      </c>
      <c r="K107" s="8" t="s">
        <v>913</v>
      </c>
      <c r="L107" s="8" t="s">
        <v>913</v>
      </c>
      <c r="M107" s="8" t="str">
        <f>VLOOKUP(A107,Item!$B$3:$BR$125,52,FALSE)</f>
        <v>4+1</v>
      </c>
      <c r="N107" s="8">
        <v>1</v>
      </c>
      <c r="O107" s="8">
        <v>0</v>
      </c>
      <c r="P107" s="8" t="s">
        <v>540</v>
      </c>
    </row>
    <row r="108" spans="1:16" x14ac:dyDescent="0.25">
      <c r="A108" s="76" t="s">
        <v>726</v>
      </c>
      <c r="B108" s="76" t="s">
        <v>726</v>
      </c>
      <c r="C108" s="8" t="s">
        <v>889</v>
      </c>
      <c r="D108" s="8" t="s">
        <v>890</v>
      </c>
      <c r="E108" s="8">
        <v>4</v>
      </c>
      <c r="F108" s="8" t="str">
        <f>VLOOKUP(A108,Item!$B$3:$AW$125,4,FALSE)</f>
        <v>*11106</v>
      </c>
      <c r="G108" s="8" t="e">
        <f>VLOOKUP(VLOOKUP(A108,Item!$B$3:$BR$125,51,FALSE),DefaltMaster!$BJ$1:$BL$18,3,FALSE)</f>
        <v>#N/A</v>
      </c>
      <c r="H108" s="8" t="s">
        <v>34</v>
      </c>
      <c r="I108" s="8" t="e">
        <f>VLOOKUP(LEFT(VLOOKUP(A108,Item!$B$3:$BR$125,47,FALSE),1),DefaltMaster!$BC$1:$BH$11,2,FALSE)</f>
        <v>#N/A</v>
      </c>
      <c r="J108" s="8" t="e">
        <f>VLOOKUP(RIGHT(VLOOKUP(A108,Item!$B$3:$BR$125,47,FALSE),1),DefaltMaster!$BC$1:$BH$11,2,FALSE)</f>
        <v>#N/A</v>
      </c>
      <c r="K108" s="8" t="s">
        <v>913</v>
      </c>
      <c r="L108" s="8" t="s">
        <v>913</v>
      </c>
      <c r="M108" s="8" t="str">
        <f>VLOOKUP(A108,Item!$B$3:$BR$125,52,FALSE)</f>
        <v>4+1</v>
      </c>
      <c r="N108" s="8">
        <v>1</v>
      </c>
      <c r="O108" s="8">
        <v>0</v>
      </c>
      <c r="P108" s="8" t="s">
        <v>540</v>
      </c>
    </row>
    <row r="109" spans="1:16" x14ac:dyDescent="0.25">
      <c r="A109" s="76" t="s">
        <v>727</v>
      </c>
      <c r="B109" s="76" t="s">
        <v>727</v>
      </c>
      <c r="C109" s="8" t="s">
        <v>889</v>
      </c>
      <c r="D109" s="8" t="s">
        <v>890</v>
      </c>
      <c r="E109" s="8">
        <v>4</v>
      </c>
      <c r="F109" s="8" t="str">
        <f>VLOOKUP(A109,Item!$B$3:$AW$125,4,FALSE)</f>
        <v>*11106</v>
      </c>
      <c r="G109" s="8" t="e">
        <f>VLOOKUP(VLOOKUP(A109,Item!$B$3:$BR$125,51,FALSE),DefaltMaster!$BJ$1:$BL$18,3,FALSE)</f>
        <v>#N/A</v>
      </c>
      <c r="H109" s="8" t="s">
        <v>34</v>
      </c>
      <c r="I109" s="8" t="e">
        <f>VLOOKUP(LEFT(VLOOKUP(A109,Item!$B$3:$BR$125,47,FALSE),1),DefaltMaster!$BC$1:$BH$11,2,FALSE)</f>
        <v>#N/A</v>
      </c>
      <c r="J109" s="8" t="e">
        <f>VLOOKUP(RIGHT(VLOOKUP(A109,Item!$B$3:$BR$125,47,FALSE),1),DefaltMaster!$BC$1:$BH$11,2,FALSE)</f>
        <v>#N/A</v>
      </c>
      <c r="K109" s="8" t="s">
        <v>913</v>
      </c>
      <c r="L109" s="8" t="s">
        <v>913</v>
      </c>
      <c r="M109" s="8" t="str">
        <f>VLOOKUP(A109,Item!$B$3:$BR$125,52,FALSE)</f>
        <v>4+1</v>
      </c>
      <c r="N109" s="8">
        <v>1</v>
      </c>
      <c r="O109" s="8">
        <v>0</v>
      </c>
      <c r="P109" s="8" t="s">
        <v>540</v>
      </c>
    </row>
    <row r="110" spans="1:16" x14ac:dyDescent="0.25">
      <c r="A110" s="76" t="s">
        <v>728</v>
      </c>
      <c r="B110" s="76" t="s">
        <v>728</v>
      </c>
      <c r="C110" s="8" t="s">
        <v>889</v>
      </c>
      <c r="D110" s="8" t="s">
        <v>890</v>
      </c>
      <c r="E110" s="8">
        <v>4</v>
      </c>
      <c r="F110" s="8" t="str">
        <f>VLOOKUP(A110,Item!$B$3:$AW$125,4,FALSE)</f>
        <v>*11106</v>
      </c>
      <c r="G110" s="8" t="e">
        <f>VLOOKUP(VLOOKUP(A110,Item!$B$3:$BR$125,51,FALSE),DefaltMaster!$BJ$1:$BL$18,3,FALSE)</f>
        <v>#N/A</v>
      </c>
      <c r="H110" s="8" t="s">
        <v>34</v>
      </c>
      <c r="I110" s="8" t="e">
        <f>VLOOKUP(LEFT(VLOOKUP(A110,Item!$B$3:$BR$125,47,FALSE),1),DefaltMaster!$BC$1:$BH$11,2,FALSE)</f>
        <v>#N/A</v>
      </c>
      <c r="J110" s="8" t="e">
        <f>VLOOKUP(RIGHT(VLOOKUP(A110,Item!$B$3:$BR$125,47,FALSE),1),DefaltMaster!$BC$1:$BH$11,2,FALSE)</f>
        <v>#N/A</v>
      </c>
      <c r="K110" s="8" t="s">
        <v>913</v>
      </c>
      <c r="L110" s="8" t="s">
        <v>913</v>
      </c>
      <c r="M110" s="8" t="str">
        <f>VLOOKUP(A110,Item!$B$3:$BR$125,52,FALSE)</f>
        <v>4+1</v>
      </c>
      <c r="N110" s="8">
        <v>1</v>
      </c>
      <c r="O110" s="8">
        <v>0</v>
      </c>
      <c r="P110" s="8" t="s">
        <v>540</v>
      </c>
    </row>
    <row r="111" spans="1:16" x14ac:dyDescent="0.25">
      <c r="A111" s="76" t="s">
        <v>729</v>
      </c>
      <c r="B111" s="76" t="s">
        <v>729</v>
      </c>
      <c r="C111" s="8" t="s">
        <v>889</v>
      </c>
      <c r="D111" s="8" t="s">
        <v>890</v>
      </c>
      <c r="E111" s="8">
        <v>4</v>
      </c>
      <c r="F111" s="8" t="str">
        <f>VLOOKUP(A111,Item!$B$3:$AW$125,4,FALSE)</f>
        <v>*11106</v>
      </c>
      <c r="G111" s="8" t="e">
        <f>VLOOKUP(VLOOKUP(A111,Item!$B$3:$BR$125,51,FALSE),DefaltMaster!$BJ$1:$BL$18,3,FALSE)</f>
        <v>#N/A</v>
      </c>
      <c r="H111" s="8" t="s">
        <v>34</v>
      </c>
      <c r="I111" s="8" t="e">
        <f>VLOOKUP(LEFT(VLOOKUP(A111,Item!$B$3:$BR$125,47,FALSE),1),DefaltMaster!$BC$1:$BH$11,2,FALSE)</f>
        <v>#N/A</v>
      </c>
      <c r="J111" s="8" t="e">
        <f>VLOOKUP(RIGHT(VLOOKUP(A111,Item!$B$3:$BR$125,47,FALSE),1),DefaltMaster!$BC$1:$BH$11,2,FALSE)</f>
        <v>#N/A</v>
      </c>
      <c r="K111" s="8" t="s">
        <v>913</v>
      </c>
      <c r="L111" s="8" t="s">
        <v>913</v>
      </c>
      <c r="M111" s="8" t="str">
        <f>VLOOKUP(A111,Item!$B$3:$BR$125,52,FALSE)</f>
        <v>4+1</v>
      </c>
      <c r="N111" s="8">
        <v>1</v>
      </c>
      <c r="O111" s="8">
        <v>0</v>
      </c>
      <c r="P111" s="8" t="s">
        <v>540</v>
      </c>
    </row>
    <row r="112" spans="1:16" x14ac:dyDescent="0.25">
      <c r="A112" s="76" t="s">
        <v>730</v>
      </c>
      <c r="B112" s="76" t="s">
        <v>730</v>
      </c>
      <c r="C112" s="8" t="s">
        <v>889</v>
      </c>
      <c r="D112" s="8" t="s">
        <v>890</v>
      </c>
      <c r="E112" s="8">
        <v>4</v>
      </c>
      <c r="F112" s="8" t="str">
        <f>VLOOKUP(A112,Item!$B$3:$AW$125,4,FALSE)</f>
        <v>*11106</v>
      </c>
      <c r="G112" s="8" t="e">
        <f>VLOOKUP(VLOOKUP(A112,Item!$B$3:$BR$125,51,FALSE),DefaltMaster!$BJ$1:$BL$18,3,FALSE)</f>
        <v>#N/A</v>
      </c>
      <c r="H112" s="8" t="s">
        <v>34</v>
      </c>
      <c r="I112" s="8" t="e">
        <f>VLOOKUP(LEFT(VLOOKUP(A112,Item!$B$3:$BR$125,47,FALSE),1),DefaltMaster!$BC$1:$BH$11,2,FALSE)</f>
        <v>#N/A</v>
      </c>
      <c r="J112" s="8" t="e">
        <f>VLOOKUP(RIGHT(VLOOKUP(A112,Item!$B$3:$BR$125,47,FALSE),1),DefaltMaster!$BC$1:$BH$11,2,FALSE)</f>
        <v>#N/A</v>
      </c>
      <c r="K112" s="8" t="s">
        <v>913</v>
      </c>
      <c r="L112" s="8" t="s">
        <v>913</v>
      </c>
      <c r="M112" s="8" t="str">
        <f>VLOOKUP(A112,Item!$B$3:$BR$125,52,FALSE)</f>
        <v>4+1</v>
      </c>
      <c r="N112" s="8">
        <v>1</v>
      </c>
      <c r="O112" s="8">
        <v>0</v>
      </c>
      <c r="P112" s="8" t="s">
        <v>540</v>
      </c>
    </row>
    <row r="113" spans="1:16" x14ac:dyDescent="0.25">
      <c r="A113" s="76" t="s">
        <v>731</v>
      </c>
      <c r="B113" s="76" t="s">
        <v>731</v>
      </c>
      <c r="C113" s="8" t="s">
        <v>889</v>
      </c>
      <c r="D113" s="8" t="s">
        <v>890</v>
      </c>
      <c r="E113" s="8">
        <v>4</v>
      </c>
      <c r="F113" s="8" t="str">
        <f>VLOOKUP(A113,Item!$B$3:$AW$125,4,FALSE)</f>
        <v>*11106</v>
      </c>
      <c r="G113" s="8" t="e">
        <f>VLOOKUP(VLOOKUP(A113,Item!$B$3:$BR$125,51,FALSE),DefaltMaster!$BJ$1:$BL$18,3,FALSE)</f>
        <v>#N/A</v>
      </c>
      <c r="H113" s="8" t="s">
        <v>34</v>
      </c>
      <c r="I113" s="8" t="e">
        <f>VLOOKUP(LEFT(VLOOKUP(A113,Item!$B$3:$BR$125,47,FALSE),1),DefaltMaster!$BC$1:$BH$11,2,FALSE)</f>
        <v>#N/A</v>
      </c>
      <c r="J113" s="8" t="e">
        <f>VLOOKUP(RIGHT(VLOOKUP(A113,Item!$B$3:$BR$125,47,FALSE),1),DefaltMaster!$BC$1:$BH$11,2,FALSE)</f>
        <v>#N/A</v>
      </c>
      <c r="K113" s="8" t="s">
        <v>913</v>
      </c>
      <c r="L113" s="8" t="s">
        <v>913</v>
      </c>
      <c r="M113" s="8" t="str">
        <f>VLOOKUP(A113,Item!$B$3:$BR$125,52,FALSE)</f>
        <v>4+1</v>
      </c>
      <c r="N113" s="8">
        <v>1</v>
      </c>
      <c r="O113" s="8">
        <v>0</v>
      </c>
      <c r="P113" s="8" t="s">
        <v>540</v>
      </c>
    </row>
    <row r="114" spans="1:16" x14ac:dyDescent="0.25">
      <c r="A114" s="76" t="s">
        <v>732</v>
      </c>
      <c r="B114" s="76" t="s">
        <v>732</v>
      </c>
      <c r="C114" s="8" t="s">
        <v>889</v>
      </c>
      <c r="D114" s="8" t="s">
        <v>890</v>
      </c>
      <c r="E114" s="8">
        <v>4</v>
      </c>
      <c r="F114" s="8" t="str">
        <f>VLOOKUP(A114,Item!$B$3:$AW$125,4,FALSE)</f>
        <v>*11106</v>
      </c>
      <c r="G114" s="8" t="e">
        <f>VLOOKUP(VLOOKUP(A114,Item!$B$3:$BR$125,51,FALSE),DefaltMaster!$BJ$1:$BL$18,3,FALSE)</f>
        <v>#N/A</v>
      </c>
      <c r="H114" s="8" t="s">
        <v>34</v>
      </c>
      <c r="I114" s="8" t="e">
        <f>VLOOKUP(LEFT(VLOOKUP(A114,Item!$B$3:$BR$125,47,FALSE),1),DefaltMaster!$BC$1:$BH$11,2,FALSE)</f>
        <v>#N/A</v>
      </c>
      <c r="J114" s="8" t="e">
        <f>VLOOKUP(RIGHT(VLOOKUP(A114,Item!$B$3:$BR$125,47,FALSE),1),DefaltMaster!$BC$1:$BH$11,2,FALSE)</f>
        <v>#N/A</v>
      </c>
      <c r="K114" s="8" t="s">
        <v>913</v>
      </c>
      <c r="L114" s="8" t="s">
        <v>913</v>
      </c>
      <c r="M114" s="8" t="str">
        <f>VLOOKUP(A114,Item!$B$3:$BR$125,52,FALSE)</f>
        <v>4+2</v>
      </c>
      <c r="N114" s="8">
        <v>1</v>
      </c>
      <c r="O114" s="8">
        <v>0</v>
      </c>
      <c r="P114" s="8" t="s">
        <v>540</v>
      </c>
    </row>
    <row r="115" spans="1:16" x14ac:dyDescent="0.25">
      <c r="A115" s="76" t="s">
        <v>733</v>
      </c>
      <c r="B115" s="76" t="s">
        <v>733</v>
      </c>
      <c r="C115" s="8" t="s">
        <v>889</v>
      </c>
      <c r="D115" s="8" t="s">
        <v>890</v>
      </c>
      <c r="E115" s="8">
        <v>4</v>
      </c>
      <c r="F115" s="8" t="str">
        <f>VLOOKUP(A115,Item!$B$3:$AW$125,4,FALSE)</f>
        <v>*11106</v>
      </c>
      <c r="G115" s="8" t="e">
        <f>VLOOKUP(VLOOKUP(A115,Item!$B$3:$BR$125,51,FALSE),DefaltMaster!$BJ$1:$BL$18,3,FALSE)</f>
        <v>#N/A</v>
      </c>
      <c r="H115" s="8" t="s">
        <v>34</v>
      </c>
      <c r="I115" s="8" t="e">
        <f>VLOOKUP(LEFT(VLOOKUP(A115,Item!$B$3:$BR$125,47,FALSE),1),DefaltMaster!$BC$1:$BH$11,2,FALSE)</f>
        <v>#N/A</v>
      </c>
      <c r="J115" s="8" t="e">
        <f>VLOOKUP(RIGHT(VLOOKUP(A115,Item!$B$3:$BR$125,47,FALSE),1),DefaltMaster!$BC$1:$BH$11,2,FALSE)</f>
        <v>#N/A</v>
      </c>
      <c r="K115" s="8" t="s">
        <v>913</v>
      </c>
      <c r="L115" s="8" t="s">
        <v>913</v>
      </c>
      <c r="M115" s="8" t="str">
        <f>VLOOKUP(A115,Item!$B$3:$BR$125,52,FALSE)</f>
        <v>4+2</v>
      </c>
      <c r="N115" s="8">
        <v>1</v>
      </c>
      <c r="O115" s="8">
        <v>0</v>
      </c>
      <c r="P115" s="8" t="s">
        <v>540</v>
      </c>
    </row>
    <row r="116" spans="1:16" x14ac:dyDescent="0.25">
      <c r="A116" s="76" t="s">
        <v>734</v>
      </c>
      <c r="B116" s="76" t="s">
        <v>734</v>
      </c>
      <c r="C116" s="8" t="s">
        <v>889</v>
      </c>
      <c r="D116" s="8" t="s">
        <v>890</v>
      </c>
      <c r="E116" s="8">
        <v>4</v>
      </c>
      <c r="F116" s="8" t="str">
        <f>VLOOKUP(A116,Item!$B$3:$AW$125,4,FALSE)</f>
        <v>*11106</v>
      </c>
      <c r="G116" s="8" t="e">
        <f>VLOOKUP(VLOOKUP(A116,Item!$B$3:$BR$125,51,FALSE),DefaltMaster!$BJ$1:$BL$18,3,FALSE)</f>
        <v>#N/A</v>
      </c>
      <c r="H116" s="8" t="s">
        <v>34</v>
      </c>
      <c r="I116" s="8" t="e">
        <f>VLOOKUP(LEFT(VLOOKUP(A116,Item!$B$3:$BR$125,47,FALSE),1),DefaltMaster!$BC$1:$BH$11,2,FALSE)</f>
        <v>#N/A</v>
      </c>
      <c r="J116" s="8" t="e">
        <f>VLOOKUP(RIGHT(VLOOKUP(A116,Item!$B$3:$BR$125,47,FALSE),1),DefaltMaster!$BC$1:$BH$11,2,FALSE)</f>
        <v>#N/A</v>
      </c>
      <c r="K116" s="8" t="s">
        <v>913</v>
      </c>
      <c r="L116" s="8" t="s">
        <v>913</v>
      </c>
      <c r="M116" s="8" t="str">
        <f>VLOOKUP(A116,Item!$B$3:$BR$125,52,FALSE)</f>
        <v>4+2</v>
      </c>
      <c r="N116" s="8">
        <v>1</v>
      </c>
      <c r="O116" s="8">
        <v>0</v>
      </c>
      <c r="P116" s="8" t="s">
        <v>540</v>
      </c>
    </row>
    <row r="117" spans="1:16" x14ac:dyDescent="0.25">
      <c r="A117" s="76" t="s">
        <v>735</v>
      </c>
      <c r="B117" s="76" t="s">
        <v>735</v>
      </c>
      <c r="C117" s="8" t="s">
        <v>889</v>
      </c>
      <c r="D117" s="8" t="s">
        <v>890</v>
      </c>
      <c r="E117" s="8">
        <v>4</v>
      </c>
      <c r="F117" s="8" t="str">
        <f>VLOOKUP(A117,Item!$B$3:$AW$125,4,FALSE)</f>
        <v>*11106</v>
      </c>
      <c r="G117" s="8" t="e">
        <f>VLOOKUP(VLOOKUP(A117,Item!$B$3:$BR$125,51,FALSE),DefaltMaster!$BJ$1:$BL$18,3,FALSE)</f>
        <v>#N/A</v>
      </c>
      <c r="H117" s="8" t="s">
        <v>34</v>
      </c>
      <c r="I117" s="8" t="e">
        <f>VLOOKUP(LEFT(VLOOKUP(A117,Item!$B$3:$BR$125,47,FALSE),1),DefaltMaster!$BC$1:$BH$11,2,FALSE)</f>
        <v>#N/A</v>
      </c>
      <c r="J117" s="8" t="e">
        <f>VLOOKUP(RIGHT(VLOOKUP(A117,Item!$B$3:$BR$125,47,FALSE),1),DefaltMaster!$BC$1:$BH$11,2,FALSE)</f>
        <v>#N/A</v>
      </c>
      <c r="K117" s="8" t="s">
        <v>913</v>
      </c>
      <c r="L117" s="8" t="s">
        <v>913</v>
      </c>
      <c r="M117" s="8" t="str">
        <f>VLOOKUP(A117,Item!$B$3:$BR$125,52,FALSE)</f>
        <v>4+2</v>
      </c>
      <c r="N117" s="8">
        <v>1</v>
      </c>
      <c r="O117" s="8">
        <v>0</v>
      </c>
      <c r="P117" s="8" t="s">
        <v>540</v>
      </c>
    </row>
    <row r="118" spans="1:16" x14ac:dyDescent="0.25">
      <c r="A118" s="76" t="s">
        <v>736</v>
      </c>
      <c r="B118" s="76" t="s">
        <v>736</v>
      </c>
      <c r="C118" s="8" t="s">
        <v>889</v>
      </c>
      <c r="D118" s="8" t="s">
        <v>890</v>
      </c>
      <c r="E118" s="8">
        <v>4</v>
      </c>
      <c r="F118" s="8" t="str">
        <f>VLOOKUP(A118,Item!$B$3:$AW$125,4,FALSE)</f>
        <v>*11101</v>
      </c>
      <c r="G118" s="8" t="e">
        <f>VLOOKUP(VLOOKUP(A118,Item!$B$3:$BR$125,51,FALSE),DefaltMaster!$BJ$1:$BL$18,3,FALSE)</f>
        <v>#N/A</v>
      </c>
      <c r="H118" s="8" t="s">
        <v>34</v>
      </c>
      <c r="I118" s="8" t="e">
        <f>VLOOKUP(LEFT(VLOOKUP(A118,Item!$B$3:$BR$125,47,FALSE),1),DefaltMaster!$BC$1:$BH$11,2,FALSE)</f>
        <v>#N/A</v>
      </c>
      <c r="J118" s="8" t="e">
        <f>VLOOKUP(RIGHT(VLOOKUP(A118,Item!$B$3:$BR$125,47,FALSE),1),DefaltMaster!$BC$1:$BH$11,2,FALSE)</f>
        <v>#N/A</v>
      </c>
      <c r="K118" s="8" t="s">
        <v>913</v>
      </c>
      <c r="L118" s="8" t="s">
        <v>913</v>
      </c>
      <c r="M118" s="8" t="str">
        <f>VLOOKUP(A118,Item!$B$3:$BR$125,52,FALSE)</f>
        <v>4+0</v>
      </c>
      <c r="N118" s="8">
        <v>1</v>
      </c>
      <c r="O118" s="8">
        <v>0</v>
      </c>
      <c r="P118" s="8" t="s">
        <v>540</v>
      </c>
    </row>
    <row r="119" spans="1:16" x14ac:dyDescent="0.25">
      <c r="A119" s="76" t="s">
        <v>737</v>
      </c>
      <c r="B119" s="76" t="s">
        <v>737</v>
      </c>
      <c r="C119" s="8" t="s">
        <v>889</v>
      </c>
      <c r="D119" s="8" t="s">
        <v>890</v>
      </c>
      <c r="E119" s="8">
        <v>4</v>
      </c>
      <c r="F119" s="8" t="str">
        <f>VLOOKUP(A119,Item!$B$3:$AW$125,4,FALSE)</f>
        <v>*11101</v>
      </c>
      <c r="G119" s="8" t="e">
        <f>VLOOKUP(VLOOKUP(A119,Item!$B$3:$BR$125,51,FALSE),DefaltMaster!$BJ$1:$BL$18,3,FALSE)</f>
        <v>#N/A</v>
      </c>
      <c r="H119" s="8" t="s">
        <v>34</v>
      </c>
      <c r="I119" s="8" t="e">
        <f>VLOOKUP(LEFT(VLOOKUP(A119,Item!$B$3:$BR$125,47,FALSE),1),DefaltMaster!$BC$1:$BH$11,2,FALSE)</f>
        <v>#N/A</v>
      </c>
      <c r="J119" s="8" t="e">
        <f>VLOOKUP(RIGHT(VLOOKUP(A119,Item!$B$3:$BR$125,47,FALSE),1),DefaltMaster!$BC$1:$BH$11,2,FALSE)</f>
        <v>#N/A</v>
      </c>
      <c r="K119" s="8" t="s">
        <v>913</v>
      </c>
      <c r="L119" s="8" t="s">
        <v>913</v>
      </c>
      <c r="M119" s="8" t="str">
        <f>VLOOKUP(A119,Item!$B$3:$BR$125,52,FALSE)</f>
        <v>4+0</v>
      </c>
      <c r="N119" s="8">
        <v>1</v>
      </c>
      <c r="O119" s="8">
        <v>0</v>
      </c>
      <c r="P119" s="8" t="s">
        <v>540</v>
      </c>
    </row>
    <row r="120" spans="1:16" x14ac:dyDescent="0.25">
      <c r="A120" s="76" t="s">
        <v>738</v>
      </c>
      <c r="B120" s="76" t="s">
        <v>738</v>
      </c>
      <c r="C120" s="8" t="s">
        <v>889</v>
      </c>
      <c r="D120" s="8" t="s">
        <v>890</v>
      </c>
      <c r="E120" s="8">
        <v>4</v>
      </c>
      <c r="F120" s="8" t="str">
        <f>VLOOKUP(A120,Item!$B$3:$AW$125,4,FALSE)</f>
        <v>*11101</v>
      </c>
      <c r="G120" s="8" t="e">
        <f>VLOOKUP(VLOOKUP(A120,Item!$B$3:$BR$125,51,FALSE),DefaltMaster!$BJ$1:$BL$18,3,FALSE)</f>
        <v>#N/A</v>
      </c>
      <c r="H120" s="8" t="s">
        <v>34</v>
      </c>
      <c r="I120" s="8" t="e">
        <f>VLOOKUP(LEFT(VLOOKUP(A120,Item!$B$3:$BR$125,47,FALSE),1),DefaltMaster!$BC$1:$BH$11,2,FALSE)</f>
        <v>#N/A</v>
      </c>
      <c r="J120" s="8" t="e">
        <f>VLOOKUP(RIGHT(VLOOKUP(A120,Item!$B$3:$BR$125,47,FALSE),1),DefaltMaster!$BC$1:$BH$11,2,FALSE)</f>
        <v>#N/A</v>
      </c>
      <c r="K120" s="8" t="s">
        <v>913</v>
      </c>
      <c r="L120" s="8" t="s">
        <v>913</v>
      </c>
      <c r="M120" s="8" t="str">
        <f>VLOOKUP(A120,Item!$B$3:$BR$125,52,FALSE)</f>
        <v>4+0</v>
      </c>
      <c r="N120" s="8">
        <v>1</v>
      </c>
      <c r="O120" s="8">
        <v>0</v>
      </c>
      <c r="P120" s="8" t="s">
        <v>540</v>
      </c>
    </row>
    <row r="121" spans="1:16" x14ac:dyDescent="0.25">
      <c r="A121" s="76" t="s">
        <v>739</v>
      </c>
      <c r="B121" s="76" t="s">
        <v>739</v>
      </c>
      <c r="C121" s="8" t="s">
        <v>889</v>
      </c>
      <c r="D121" s="8" t="s">
        <v>890</v>
      </c>
      <c r="E121" s="8">
        <v>4</v>
      </c>
      <c r="F121" s="8" t="str">
        <f>VLOOKUP(A121,Item!$B$3:$AW$125,4,FALSE)</f>
        <v>*11101</v>
      </c>
      <c r="G121" s="8" t="e">
        <f>VLOOKUP(VLOOKUP(A121,Item!$B$3:$BR$125,51,FALSE),DefaltMaster!$BJ$1:$BL$18,3,FALSE)</f>
        <v>#N/A</v>
      </c>
      <c r="H121" s="8" t="s">
        <v>34</v>
      </c>
      <c r="I121" s="8" t="e">
        <f>VLOOKUP(LEFT(VLOOKUP(A121,Item!$B$3:$BR$125,47,FALSE),1),DefaltMaster!$BC$1:$BH$11,2,FALSE)</f>
        <v>#N/A</v>
      </c>
      <c r="J121" s="8" t="e">
        <f>VLOOKUP(RIGHT(VLOOKUP(A121,Item!$B$3:$BR$125,47,FALSE),1),DefaltMaster!$BC$1:$BH$11,2,FALSE)</f>
        <v>#N/A</v>
      </c>
      <c r="K121" s="8" t="s">
        <v>913</v>
      </c>
      <c r="L121" s="8" t="s">
        <v>913</v>
      </c>
      <c r="M121" s="8" t="str">
        <f>VLOOKUP(A121,Item!$B$3:$BR$125,52,FALSE)</f>
        <v>4+0</v>
      </c>
      <c r="N121" s="8">
        <v>1</v>
      </c>
      <c r="O121" s="8">
        <v>0</v>
      </c>
      <c r="P121" s="8" t="s">
        <v>540</v>
      </c>
    </row>
    <row r="122" spans="1:16" x14ac:dyDescent="0.25">
      <c r="A122" s="76" t="s">
        <v>740</v>
      </c>
      <c r="B122" s="76" t="s">
        <v>740</v>
      </c>
      <c r="C122" s="8" t="s">
        <v>889</v>
      </c>
      <c r="D122" s="8" t="s">
        <v>890</v>
      </c>
      <c r="E122" s="8">
        <v>4</v>
      </c>
      <c r="F122" s="8" t="str">
        <f>VLOOKUP(A122,Item!$B$3:$AW$125,4,FALSE)</f>
        <v>*11101</v>
      </c>
      <c r="G122" s="8" t="e">
        <f>VLOOKUP(VLOOKUP(A122,Item!$B$3:$BR$125,51,FALSE),DefaltMaster!$BJ$1:$BL$18,3,FALSE)</f>
        <v>#N/A</v>
      </c>
      <c r="H122" s="8" t="s">
        <v>34</v>
      </c>
      <c r="I122" s="8" t="e">
        <f>VLOOKUP(LEFT(VLOOKUP(A122,Item!$B$3:$BR$125,47,FALSE),1),DefaltMaster!$BC$1:$BH$11,2,FALSE)</f>
        <v>#N/A</v>
      </c>
      <c r="J122" s="8" t="e">
        <f>VLOOKUP(RIGHT(VLOOKUP(A122,Item!$B$3:$BR$125,47,FALSE),1),DefaltMaster!$BC$1:$BH$11,2,FALSE)</f>
        <v>#N/A</v>
      </c>
      <c r="K122" s="8" t="s">
        <v>913</v>
      </c>
      <c r="L122" s="8" t="s">
        <v>913</v>
      </c>
      <c r="M122" s="8" t="str">
        <f>VLOOKUP(A122,Item!$B$3:$BR$125,52,FALSE)</f>
        <v>4+0</v>
      </c>
      <c r="N122" s="8">
        <v>1</v>
      </c>
      <c r="O122" s="8">
        <v>0</v>
      </c>
      <c r="P122" s="8" t="s">
        <v>540</v>
      </c>
    </row>
    <row r="123" spans="1:16" x14ac:dyDescent="0.25">
      <c r="A123" s="76" t="s">
        <v>741</v>
      </c>
      <c r="B123" s="76" t="s">
        <v>741</v>
      </c>
      <c r="C123" s="8" t="s">
        <v>889</v>
      </c>
      <c r="D123" s="8" t="s">
        <v>890</v>
      </c>
      <c r="E123" s="8">
        <v>4</v>
      </c>
      <c r="F123" s="8" t="str">
        <f>VLOOKUP(A123,Item!$B$3:$AW$125,4,FALSE)</f>
        <v>*11101</v>
      </c>
      <c r="G123" s="8" t="e">
        <f>VLOOKUP(VLOOKUP(A123,Item!$B$3:$BR$125,51,FALSE),DefaltMaster!$BJ$1:$BL$18,3,FALSE)</f>
        <v>#N/A</v>
      </c>
      <c r="H123" s="8" t="s">
        <v>34</v>
      </c>
      <c r="I123" s="8" t="e">
        <f>VLOOKUP(LEFT(VLOOKUP(A123,Item!$B$3:$BR$125,47,FALSE),1),DefaltMaster!$BC$1:$BH$11,2,FALSE)</f>
        <v>#N/A</v>
      </c>
      <c r="J123" s="8" t="e">
        <f>VLOOKUP(RIGHT(VLOOKUP(A123,Item!$B$3:$BR$125,47,FALSE),1),DefaltMaster!$BC$1:$BH$11,2,FALSE)</f>
        <v>#N/A</v>
      </c>
      <c r="K123" s="8" t="s">
        <v>913</v>
      </c>
      <c r="L123" s="8" t="s">
        <v>913</v>
      </c>
      <c r="M123" s="8" t="str">
        <f>VLOOKUP(A123,Item!$B$3:$BR$125,52,FALSE)</f>
        <v>4+0</v>
      </c>
      <c r="N123" s="8">
        <v>1</v>
      </c>
      <c r="O123" s="8">
        <v>0</v>
      </c>
      <c r="P123" s="8" t="s">
        <v>540</v>
      </c>
    </row>
    <row r="124" spans="1:16" x14ac:dyDescent="0.25">
      <c r="A124" s="76" t="s">
        <v>742</v>
      </c>
      <c r="B124" s="76" t="s">
        <v>742</v>
      </c>
      <c r="C124" s="8" t="s">
        <v>889</v>
      </c>
      <c r="D124" s="8" t="s">
        <v>890</v>
      </c>
      <c r="E124" s="8">
        <v>4</v>
      </c>
      <c r="F124" s="8" t="str">
        <f>VLOOKUP(A124,Item!$B$3:$AW$125,4,FALSE)</f>
        <v>*11101</v>
      </c>
      <c r="G124" s="8" t="e">
        <f>VLOOKUP(VLOOKUP(A124,Item!$B$3:$BR$125,51,FALSE),DefaltMaster!$BJ$1:$BL$18,3,FALSE)</f>
        <v>#N/A</v>
      </c>
      <c r="H124" s="8" t="s">
        <v>34</v>
      </c>
      <c r="I124" s="8" t="e">
        <f>VLOOKUP(LEFT(VLOOKUP(A124,Item!$B$3:$BR$125,47,FALSE),1),DefaltMaster!$BC$1:$BH$11,2,FALSE)</f>
        <v>#N/A</v>
      </c>
      <c r="J124" s="8" t="e">
        <f>VLOOKUP(RIGHT(VLOOKUP(A124,Item!$B$3:$BR$125,47,FALSE),1),DefaltMaster!$BC$1:$BH$11,2,FALSE)</f>
        <v>#N/A</v>
      </c>
      <c r="K124" s="8" t="s">
        <v>913</v>
      </c>
      <c r="L124" s="8" t="s">
        <v>913</v>
      </c>
      <c r="M124" s="8" t="str">
        <f>VLOOKUP(A124,Item!$B$3:$BR$125,52,FALSE)</f>
        <v>4+0</v>
      </c>
      <c r="N124" s="8">
        <v>1</v>
      </c>
      <c r="O124" s="8">
        <v>0</v>
      </c>
      <c r="P124" s="8" t="s">
        <v>540</v>
      </c>
    </row>
  </sheetData>
  <autoFilter ref="A1:V1" xr:uid="{B365B962-7646-4376-A8DD-52A96FE18AEB}"/>
  <conditionalFormatting sqref="A2 A4 A6 A8 A10 A12 A14 A16 A18 A20 A22 A24 A26 A28 A30 A32 A34 A36 A38 A40 A42 A44 A46 A48 A50 A52 A54 A56 A58 A60 A62 A64 A66 A68 A70 A72 A74 A76 A78 A80 A82 A84 A86 A88 A90 A92 A94 A96 A98 A100 A102 A104 A106 A108 A110 A112 A114 A116 A118 A120 A122 A124">
    <cfRule type="duplicateValues" dxfId="8" priority="137"/>
  </conditionalFormatting>
  <conditionalFormatting sqref="A3 A5 A7 A9 A11 A13 A15 A17 A19 A21 A23 A25 A27 A29 A31 A33 A35 A37 A39 A41 A43 A45 A47 A49 A51 A53 A55 A57 A59 A61 A63 A65 A67 A69 A71 A73 A75 A77 A79 A81 A83 A85 A87 A89 A91 A93 A95 A97 A99 A101 A103 A105 A107 A109 A111 A113 A115 A117 A119 A121 A123">
    <cfRule type="duplicateValues" dxfId="7" priority="5"/>
  </conditionalFormatting>
  <conditionalFormatting sqref="B2 B4 B6 B8 B10 B12 B14 B16 B18 B20 B22 B24 B26 B28 B30 B32 B34 B36 B38 B40 B42 B44 B46 B48 B50 B52 B54 B56 B58 B60 B62 B64 B66 B68 B70 B72 B74 B76 B78 B80 B82 B84 B86 B88 B90 B92 B94 B96 B98 B100 B102 B104 B106 B108 B110 B112 B114 B116 B118 B120 B122 B124">
    <cfRule type="duplicateValues" dxfId="6" priority="199"/>
  </conditionalFormatting>
  <conditionalFormatting sqref="B3 B5 B7 B9 B11 B13 B15 B17 B19 B21 B23 B25 B27 B29 B31 B33 B35 B37 B39 B41 B43 B45 B47 B49 B51 B53 B55 B57 B59 B61 B63 B65 B67 B69 B71 B73 B75 B77 B79 B81 B83 B85 B87 B89 B91 B93 B95 B97 B99 B101 B103 B105 B107 B109 B111 B113 B115 B117 B119 B121 B123">
    <cfRule type="duplicateValues" dxfId="5" priority="3"/>
  </conditionalFormatting>
  <dataValidations count="1">
    <dataValidation type="textLength" allowBlank="1" showInputMessage="1" showErrorMessage="1" sqref="C2:C124" xr:uid="{33DC851D-ABBB-4F75-BFE6-847EED411BB7}">
      <formula1>1</formula1>
      <formula2>40</formula2>
    </dataValidation>
  </dataValidations>
  <pageMargins left="0.7" right="0.7" top="0.75" bottom="0.75" header="0.3" footer="0.3"/>
  <pageSetup paperSize="9"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Y140"/>
  <sheetViews>
    <sheetView topLeftCell="Z1" workbookViewId="0">
      <selection activeCell="AD3" sqref="AD3"/>
    </sheetView>
  </sheetViews>
  <sheetFormatPr defaultRowHeight="15" outlineLevelCol="1" x14ac:dyDescent="0.25"/>
  <cols>
    <col min="1" max="1" width="7.85546875" hidden="1" customWidth="1" outlineLevel="1"/>
    <col min="2" max="3" width="45.85546875" hidden="1" customWidth="1" outlineLevel="1"/>
    <col min="4" max="4" width="7.85546875" hidden="1" customWidth="1" outlineLevel="1"/>
    <col min="5" max="5" width="7.5703125" hidden="1" customWidth="1" outlineLevel="1"/>
    <col min="6" max="6" width="11.28515625" hidden="1" customWidth="1" outlineLevel="1"/>
    <col min="7" max="7" width="12.7109375" style="50" hidden="1" customWidth="1" outlineLevel="1"/>
    <col min="8" max="8" width="10.42578125" hidden="1" customWidth="1" outlineLevel="1"/>
    <col min="9" max="9" width="11" hidden="1" customWidth="1" outlineLevel="1"/>
    <col min="10" max="10" width="7.7109375" hidden="1" customWidth="1" outlineLevel="1"/>
    <col min="11" max="11" width="7.28515625" hidden="1" customWidth="1" outlineLevel="1"/>
    <col min="12" max="12" width="15.5703125" hidden="1" customWidth="1" outlineLevel="1"/>
    <col min="13" max="13" width="11.42578125" hidden="1" customWidth="1" outlineLevel="1"/>
    <col min="14" max="14" width="14.28515625" hidden="1" customWidth="1" outlineLevel="1"/>
    <col min="15" max="15" width="15" hidden="1" customWidth="1" outlineLevel="1"/>
    <col min="16" max="16" width="10.28515625" hidden="1" customWidth="1" outlineLevel="1"/>
    <col min="17" max="17" width="9.7109375" hidden="1" customWidth="1" outlineLevel="1"/>
    <col min="18" max="18" width="7.140625" hidden="1" customWidth="1" outlineLevel="1"/>
    <col min="19" max="19" width="8.5703125" hidden="1" customWidth="1" outlineLevel="1"/>
    <col min="20" max="20" width="12.42578125" hidden="1" customWidth="1" outlineLevel="1"/>
    <col min="21" max="21" width="12.85546875" hidden="1" customWidth="1" outlineLevel="1"/>
    <col min="22" max="22" width="13.5703125" hidden="1" customWidth="1" outlineLevel="1"/>
    <col min="23" max="23" width="14" hidden="1" customWidth="1" outlineLevel="1"/>
    <col min="24" max="24" width="14.7109375" hidden="1" customWidth="1" outlineLevel="1"/>
    <col min="25" max="25" width="12.85546875" hidden="1" customWidth="1" outlineLevel="1"/>
    <col min="26" max="26" width="9.140625" collapsed="1"/>
    <col min="27" max="27" width="13.5703125" bestFit="1" customWidth="1"/>
    <col min="28" max="28" width="10.28515625" bestFit="1" customWidth="1"/>
    <col min="30" max="31" width="45.85546875" bestFit="1" customWidth="1"/>
    <col min="32" max="32" width="7.85546875" bestFit="1" customWidth="1"/>
    <col min="33" max="33" width="7.5703125" bestFit="1" customWidth="1"/>
    <col min="34" max="34" width="11.42578125" bestFit="1" customWidth="1"/>
    <col min="35" max="35" width="11.85546875" bestFit="1" customWidth="1"/>
    <col min="36" max="36" width="12" style="78" bestFit="1" customWidth="1"/>
    <col min="37" max="37" width="12" bestFit="1" customWidth="1"/>
    <col min="38" max="38" width="8" bestFit="1" customWidth="1"/>
    <col min="39" max="39" width="7.5703125" bestFit="1" customWidth="1"/>
    <col min="40" max="40" width="8.28515625" bestFit="1" customWidth="1"/>
    <col min="41" max="41" width="11.5703125" bestFit="1" customWidth="1"/>
    <col min="42" max="42" width="14.5703125" bestFit="1" customWidth="1"/>
    <col min="43" max="43" width="15.140625" bestFit="1" customWidth="1"/>
    <col min="44" max="44" width="10.28515625" bestFit="1" customWidth="1"/>
    <col min="45" max="45" width="9.7109375" bestFit="1" customWidth="1"/>
    <col min="46" max="46" width="7.140625" bestFit="1" customWidth="1"/>
    <col min="47" max="47" width="8.7109375" bestFit="1" customWidth="1"/>
    <col min="48" max="48" width="12.42578125" bestFit="1" customWidth="1"/>
    <col min="49" max="49" width="12.85546875" bestFit="1" customWidth="1"/>
    <col min="50" max="50" width="13.7109375" bestFit="1" customWidth="1"/>
    <col min="51" max="51" width="14.140625" bestFit="1" customWidth="1"/>
    <col min="52" max="52" width="14.7109375" bestFit="1" customWidth="1"/>
    <col min="53" max="53" width="12.85546875" bestFit="1" customWidth="1"/>
    <col min="59" max="59" width="7" bestFit="1" customWidth="1"/>
    <col min="60" max="61" width="57" bestFit="1" customWidth="1"/>
    <col min="62" max="62" width="5.5703125" bestFit="1" customWidth="1"/>
    <col min="63" max="63" width="5.28515625" bestFit="1" customWidth="1"/>
    <col min="64" max="64" width="9" bestFit="1" customWidth="1"/>
    <col min="65" max="65" width="9.5703125" bestFit="1" customWidth="1"/>
    <col min="66" max="66" width="8.140625" bestFit="1" customWidth="1"/>
    <col min="67" max="67" width="8.7109375" bestFit="1" customWidth="1"/>
    <col min="68" max="68" width="7" bestFit="1" customWidth="1"/>
    <col min="69" max="69" width="5" bestFit="1" customWidth="1"/>
    <col min="70" max="70" width="6.140625" bestFit="1" customWidth="1"/>
    <col min="71" max="71" width="9.140625" bestFit="1" customWidth="1"/>
    <col min="72" max="72" width="12" bestFit="1" customWidth="1"/>
    <col min="73" max="73" width="12.7109375" bestFit="1" customWidth="1"/>
    <col min="74" max="74" width="8" bestFit="1" customWidth="1"/>
    <col min="75" max="75" width="7.42578125" bestFit="1" customWidth="1"/>
    <col min="76" max="76" width="5" bestFit="1" customWidth="1"/>
    <col min="77" max="77" width="6.28515625" bestFit="1" customWidth="1"/>
    <col min="78" max="78" width="10.140625" bestFit="1" customWidth="1"/>
    <col min="79" max="79" width="10.5703125" bestFit="1" customWidth="1"/>
    <col min="80" max="80" width="11.28515625" bestFit="1" customWidth="1"/>
    <col min="81" max="81" width="11.7109375" bestFit="1" customWidth="1"/>
    <col min="82" max="82" width="12.42578125" bestFit="1" customWidth="1"/>
    <col min="83" max="83" width="10.5703125" bestFit="1" customWidth="1"/>
    <col min="105" max="105" width="7" bestFit="1" customWidth="1"/>
    <col min="106" max="106" width="61.28515625" bestFit="1" customWidth="1"/>
    <col min="107" max="107" width="61.28515625" customWidth="1"/>
    <col min="108" max="108" width="5.5703125" bestFit="1" customWidth="1"/>
    <col min="109" max="109" width="5.28515625" bestFit="1" customWidth="1"/>
    <col min="110" max="110" width="9" bestFit="1" customWidth="1"/>
    <col min="111" max="111" width="9.5703125" bestFit="1" customWidth="1"/>
    <col min="112" max="112" width="8.140625" bestFit="1" customWidth="1"/>
    <col min="113" max="113" width="8.7109375" bestFit="1" customWidth="1"/>
    <col min="114" max="114" width="7" bestFit="1" customWidth="1"/>
    <col min="115" max="115" width="5" bestFit="1" customWidth="1"/>
    <col min="116" max="116" width="9.28515625" bestFit="1" customWidth="1"/>
    <col min="117" max="117" width="10.28515625" bestFit="1" customWidth="1"/>
    <col min="118" max="118" width="12" bestFit="1" customWidth="1"/>
    <col min="119" max="119" width="12.7109375" bestFit="1" customWidth="1"/>
    <col min="120" max="120" width="8" bestFit="1" customWidth="1"/>
    <col min="121" max="121" width="7.42578125" bestFit="1" customWidth="1"/>
    <col min="122" max="122" width="5" bestFit="1" customWidth="1"/>
    <col min="123" max="123" width="6.28515625" bestFit="1" customWidth="1"/>
    <col min="124" max="124" width="10.140625" bestFit="1" customWidth="1"/>
    <col min="125" max="125" width="22" style="77" bestFit="1" customWidth="1"/>
    <col min="126" max="126" width="11.28515625" bestFit="1" customWidth="1"/>
    <col min="127" max="127" width="22" bestFit="1" customWidth="1"/>
    <col min="128" max="128" width="12.42578125" bestFit="1" customWidth="1"/>
    <col min="129" max="129" width="10.5703125" bestFit="1" customWidth="1"/>
    <col min="130" max="130" width="12.42578125" bestFit="1" customWidth="1"/>
    <col min="131" max="131" width="10.5703125" bestFit="1" customWidth="1"/>
  </cols>
  <sheetData>
    <row r="1" spans="1:129" x14ac:dyDescent="0.25">
      <c r="A1" s="8" t="s">
        <v>0</v>
      </c>
      <c r="B1" s="8" t="s">
        <v>1</v>
      </c>
      <c r="C1" s="8" t="s">
        <v>2</v>
      </c>
      <c r="D1" s="9" t="s">
        <v>42</v>
      </c>
      <c r="E1" s="9" t="s">
        <v>21</v>
      </c>
      <c r="F1" s="10" t="s">
        <v>43</v>
      </c>
      <c r="G1" s="49" t="s">
        <v>44</v>
      </c>
      <c r="H1" s="10" t="s">
        <v>45</v>
      </c>
      <c r="I1" s="10" t="s">
        <v>46</v>
      </c>
      <c r="J1" s="10" t="s">
        <v>47</v>
      </c>
      <c r="K1" s="10" t="s">
        <v>48</v>
      </c>
      <c r="L1" s="10" t="s">
        <v>49</v>
      </c>
      <c r="M1" s="10" t="s">
        <v>50</v>
      </c>
      <c r="N1" s="10" t="s">
        <v>51</v>
      </c>
      <c r="O1" s="10" t="s">
        <v>52</v>
      </c>
      <c r="P1" s="10" t="s">
        <v>53</v>
      </c>
      <c r="Q1" s="8" t="s">
        <v>54</v>
      </c>
      <c r="R1" s="8" t="s">
        <v>55</v>
      </c>
      <c r="S1" s="9" t="s">
        <v>56</v>
      </c>
      <c r="T1" s="9" t="s">
        <v>22</v>
      </c>
      <c r="U1" s="9" t="s">
        <v>23</v>
      </c>
      <c r="V1" s="9" t="s">
        <v>24</v>
      </c>
      <c r="W1" s="9" t="s">
        <v>25</v>
      </c>
      <c r="X1" s="9" t="s">
        <v>26</v>
      </c>
      <c r="Y1" s="9" t="s">
        <v>27</v>
      </c>
      <c r="AA1" s="10" t="s">
        <v>49</v>
      </c>
      <c r="AB1" s="10" t="s">
        <v>50</v>
      </c>
      <c r="BG1" s="10">
        <v>0</v>
      </c>
      <c r="BH1" s="10">
        <v>1</v>
      </c>
      <c r="BI1" s="10">
        <v>2</v>
      </c>
      <c r="BJ1" s="10">
        <f>BI1+1</f>
        <v>3</v>
      </c>
      <c r="BK1" s="10">
        <f t="shared" ref="BK1:CF1" si="0">BJ1+1</f>
        <v>4</v>
      </c>
      <c r="BL1" s="10">
        <f t="shared" si="0"/>
        <v>5</v>
      </c>
      <c r="BM1" s="10">
        <f t="shared" si="0"/>
        <v>6</v>
      </c>
      <c r="BN1" s="10">
        <f t="shared" si="0"/>
        <v>7</v>
      </c>
      <c r="BO1" s="10">
        <f t="shared" si="0"/>
        <v>8</v>
      </c>
      <c r="BP1" s="10">
        <f t="shared" si="0"/>
        <v>9</v>
      </c>
      <c r="BQ1" s="10">
        <f t="shared" si="0"/>
        <v>10</v>
      </c>
      <c r="BR1" s="10">
        <f t="shared" si="0"/>
        <v>11</v>
      </c>
      <c r="BS1" s="10">
        <f t="shared" si="0"/>
        <v>12</v>
      </c>
      <c r="BT1" s="10">
        <f t="shared" si="0"/>
        <v>13</v>
      </c>
      <c r="BU1" s="10">
        <f t="shared" si="0"/>
        <v>14</v>
      </c>
      <c r="BV1" s="10">
        <f t="shared" si="0"/>
        <v>15</v>
      </c>
      <c r="BW1" s="10">
        <f t="shared" si="0"/>
        <v>16</v>
      </c>
      <c r="BX1" s="10">
        <f t="shared" si="0"/>
        <v>17</v>
      </c>
      <c r="BY1" s="10">
        <f t="shared" si="0"/>
        <v>18</v>
      </c>
      <c r="BZ1" s="10">
        <f t="shared" si="0"/>
        <v>19</v>
      </c>
      <c r="CA1" s="10">
        <f t="shared" si="0"/>
        <v>20</v>
      </c>
      <c r="CB1" s="10">
        <f t="shared" si="0"/>
        <v>21</v>
      </c>
      <c r="CC1" s="10">
        <f t="shared" si="0"/>
        <v>22</v>
      </c>
      <c r="CD1" s="10">
        <f t="shared" si="0"/>
        <v>23</v>
      </c>
      <c r="CE1" s="10">
        <f t="shared" si="0"/>
        <v>24</v>
      </c>
      <c r="CF1" s="10">
        <f t="shared" si="0"/>
        <v>25</v>
      </c>
      <c r="DA1" t="s">
        <v>0</v>
      </c>
      <c r="DB1" t="s">
        <v>1</v>
      </c>
      <c r="DC1" t="s">
        <v>2</v>
      </c>
      <c r="DD1" t="s">
        <v>42</v>
      </c>
      <c r="DE1" t="s">
        <v>21</v>
      </c>
      <c r="DF1" t="s">
        <v>43</v>
      </c>
      <c r="DG1" t="s">
        <v>44</v>
      </c>
      <c r="DH1" t="s">
        <v>45</v>
      </c>
      <c r="DI1" t="s">
        <v>46</v>
      </c>
      <c r="DJ1" t="s">
        <v>47</v>
      </c>
      <c r="DK1" t="s">
        <v>48</v>
      </c>
      <c r="DL1" t="s">
        <v>49</v>
      </c>
      <c r="DM1" t="s">
        <v>50</v>
      </c>
      <c r="DN1" t="s">
        <v>51</v>
      </c>
      <c r="DO1" t="s">
        <v>52</v>
      </c>
      <c r="DP1" t="s">
        <v>53</v>
      </c>
      <c r="DQ1" t="s">
        <v>54</v>
      </c>
      <c r="DR1" t="s">
        <v>55</v>
      </c>
      <c r="DS1" t="s">
        <v>56</v>
      </c>
      <c r="DT1" t="s">
        <v>22</v>
      </c>
      <c r="DU1" s="77" t="s">
        <v>23</v>
      </c>
      <c r="DV1" t="s">
        <v>24</v>
      </c>
      <c r="DW1" t="s">
        <v>25</v>
      </c>
      <c r="DX1" t="s">
        <v>26</v>
      </c>
      <c r="DY1" t="s">
        <v>27</v>
      </c>
    </row>
    <row r="2" spans="1:129" x14ac:dyDescent="0.25">
      <c r="A2" s="8"/>
      <c r="B2" s="58" t="str">
        <f t="shared" ref="B2:B11" si="1">IF(D2="S",CONCATENATE(L2,"-",K2,"gsm-",TEXT(H2,"00.00"),"X",TEXT(I2,"00.00"),"in²-(",TEXT(F2,"00.00"),"X",TEXT(G2,"00.00"),"cm²)-",N2,"kg-",M2),CONCATENATE(L2,"-",K2,"gsm-",TEXT(I2,"00.00"),"in-(",TEXT(G2,"00.00"),"cm)-Reel-",M2))</f>
        <v>Trident-64gsm-21.26in-(54.00cm)-Reel-Super Line</v>
      </c>
      <c r="C2" s="58" t="str">
        <f t="shared" ref="C2:C11" si="2">IF(D2="S",CONCATENATE(L2,"-",K2,"gsm-",TEXT(H2,"00.00"),"X",TEXT(I2,"00.00"),"in²-(",TEXT(F2,"00.00"),"X",TEXT(G2,"00.00"),"cm²)-",N2,"kg-",M2),CONCATENATE(L2,"-",K2,"gsm-",TEXT(I2,"00.00"),"in-(",TEXT(G2,"00.00"),"cm)-Reel-",M2))</f>
        <v>Trident-64gsm-21.26in-(54.00cm)-Reel-Super Line</v>
      </c>
      <c r="D2" s="8" t="s">
        <v>541</v>
      </c>
      <c r="E2" s="8" t="s">
        <v>540</v>
      </c>
      <c r="F2" s="58">
        <v>44</v>
      </c>
      <c r="G2" s="58">
        <v>54</v>
      </c>
      <c r="H2" s="50">
        <f>ROUND(F2/2.54,2)</f>
        <v>17.32</v>
      </c>
      <c r="I2" s="50">
        <f>ROUND(G2/2.54,2)</f>
        <v>21.26</v>
      </c>
      <c r="J2" s="5" t="s">
        <v>83</v>
      </c>
      <c r="K2">
        <v>64</v>
      </c>
      <c r="L2" s="48" t="s">
        <v>473</v>
      </c>
      <c r="M2" s="59" t="s">
        <v>572</v>
      </c>
      <c r="N2" s="58">
        <f t="shared" ref="N2:N11" si="3">ROUND(IF(J2="*15002",ROUND(H2*I2*K2/3100,3)/5,ROUND(H2*I2*K2/3100,3)),3)</f>
        <v>7.6020000000000003</v>
      </c>
      <c r="O2" s="58">
        <f t="shared" ref="O2:O11" si="4">ROUND(50/N2,0)</f>
        <v>7</v>
      </c>
      <c r="P2" s="59">
        <v>70</v>
      </c>
      <c r="Q2" s="58" t="s">
        <v>76</v>
      </c>
      <c r="R2" s="58">
        <v>1.35</v>
      </c>
      <c r="S2" s="59" t="s">
        <v>576</v>
      </c>
      <c r="T2" s="60" t="s">
        <v>577</v>
      </c>
      <c r="U2" s="61" t="s">
        <v>578</v>
      </c>
      <c r="V2" s="59" t="s">
        <v>32</v>
      </c>
      <c r="W2" s="59" t="s">
        <v>32</v>
      </c>
      <c r="X2" s="59" t="s">
        <v>35</v>
      </c>
      <c r="Y2" s="59" t="s">
        <v>35</v>
      </c>
      <c r="AA2" s="98" t="s">
        <v>473</v>
      </c>
      <c r="AB2" s="99" t="s">
        <v>572</v>
      </c>
      <c r="AC2" t="s">
        <v>0</v>
      </c>
      <c r="AD2" s="30" t="s">
        <v>1</v>
      </c>
      <c r="AE2" s="30" t="s">
        <v>2</v>
      </c>
      <c r="AF2" s="30" t="s">
        <v>42</v>
      </c>
      <c r="AG2" s="30" t="s">
        <v>21</v>
      </c>
      <c r="AH2" s="30" t="s">
        <v>43</v>
      </c>
      <c r="AI2" s="30" t="s">
        <v>44</v>
      </c>
      <c r="AJ2" s="101" t="s">
        <v>45</v>
      </c>
      <c r="AK2" s="30" t="s">
        <v>46</v>
      </c>
      <c r="AL2" s="30" t="s">
        <v>47</v>
      </c>
      <c r="AM2" s="30" t="s">
        <v>48</v>
      </c>
      <c r="AN2" s="30" t="s">
        <v>49</v>
      </c>
      <c r="AO2" s="30" t="s">
        <v>50</v>
      </c>
      <c r="AP2" s="30" t="s">
        <v>51</v>
      </c>
      <c r="AQ2" s="30" t="s">
        <v>52</v>
      </c>
      <c r="AR2" s="30" t="s">
        <v>53</v>
      </c>
      <c r="AS2" s="30" t="s">
        <v>54</v>
      </c>
      <c r="AT2" s="30" t="s">
        <v>55</v>
      </c>
      <c r="AU2" s="30" t="s">
        <v>56</v>
      </c>
      <c r="AV2" s="30" t="s">
        <v>22</v>
      </c>
      <c r="AW2" s="30" t="s">
        <v>23</v>
      </c>
      <c r="AX2" s="30" t="s">
        <v>24</v>
      </c>
      <c r="AY2" s="30" t="s">
        <v>25</v>
      </c>
      <c r="AZ2" s="30" t="s">
        <v>26</v>
      </c>
      <c r="BA2" s="30" t="s">
        <v>27</v>
      </c>
      <c r="BB2" t="s">
        <v>0</v>
      </c>
      <c r="BG2" s="10" t="s">
        <v>0</v>
      </c>
      <c r="BH2" s="135" t="s">
        <v>955</v>
      </c>
      <c r="BI2" s="10" t="s">
        <v>2</v>
      </c>
      <c r="BJ2" s="10" t="s">
        <v>42</v>
      </c>
      <c r="BK2" s="10" t="s">
        <v>21</v>
      </c>
      <c r="BL2" s="10" t="s">
        <v>43</v>
      </c>
      <c r="BM2" s="10" t="s">
        <v>44</v>
      </c>
      <c r="BN2" s="136" t="s">
        <v>45</v>
      </c>
      <c r="BO2" s="10" t="s">
        <v>46</v>
      </c>
      <c r="BP2" s="10" t="s">
        <v>47</v>
      </c>
      <c r="BQ2" s="10" t="s">
        <v>48</v>
      </c>
      <c r="BR2" s="10" t="s">
        <v>49</v>
      </c>
      <c r="BS2" s="10" t="s">
        <v>50</v>
      </c>
      <c r="BT2" s="10" t="s">
        <v>51</v>
      </c>
      <c r="BU2" s="10" t="s">
        <v>52</v>
      </c>
      <c r="BV2" s="10" t="s">
        <v>53</v>
      </c>
      <c r="BW2" s="10" t="s">
        <v>54</v>
      </c>
      <c r="BX2" s="10" t="s">
        <v>55</v>
      </c>
      <c r="BY2" s="10" t="s">
        <v>56</v>
      </c>
      <c r="BZ2" s="10" t="s">
        <v>22</v>
      </c>
      <c r="CA2" s="10" t="s">
        <v>23</v>
      </c>
      <c r="CB2" s="10" t="s">
        <v>24</v>
      </c>
      <c r="CC2" s="10" t="s">
        <v>25</v>
      </c>
      <c r="CD2" s="10" t="s">
        <v>26</v>
      </c>
      <c r="CE2" s="10" t="s">
        <v>27</v>
      </c>
      <c r="CF2" s="10" t="s">
        <v>0</v>
      </c>
      <c r="DA2" s="77" t="s">
        <v>57</v>
      </c>
      <c r="DB2" t="s">
        <v>1266</v>
      </c>
      <c r="DC2" t="s">
        <v>1266</v>
      </c>
      <c r="DD2" t="s">
        <v>1128</v>
      </c>
      <c r="DE2" t="s">
        <v>1267</v>
      </c>
      <c r="DF2">
        <v>50.8</v>
      </c>
      <c r="DG2">
        <v>76.2</v>
      </c>
      <c r="DH2">
        <v>20</v>
      </c>
      <c r="DI2">
        <v>30</v>
      </c>
      <c r="DJ2" t="s">
        <v>58</v>
      </c>
      <c r="DK2">
        <v>200</v>
      </c>
      <c r="DL2" t="s">
        <v>1268</v>
      </c>
      <c r="DM2" t="s">
        <v>1269</v>
      </c>
      <c r="DN2">
        <v>7.742</v>
      </c>
      <c r="DO2">
        <v>6</v>
      </c>
      <c r="DP2">
        <v>64</v>
      </c>
      <c r="DQ2" t="s">
        <v>59</v>
      </c>
      <c r="DR2">
        <v>0.9</v>
      </c>
      <c r="DS2" t="s">
        <v>1270</v>
      </c>
      <c r="DT2" t="s">
        <v>577</v>
      </c>
      <c r="DU2" s="77" t="s">
        <v>1358</v>
      </c>
      <c r="DV2" t="s">
        <v>32</v>
      </c>
      <c r="DW2" t="s">
        <v>32</v>
      </c>
      <c r="DX2" t="s">
        <v>35</v>
      </c>
      <c r="DY2" t="s">
        <v>35</v>
      </c>
    </row>
    <row r="3" spans="1:129" x14ac:dyDescent="0.25">
      <c r="B3" s="58" t="str">
        <f t="shared" si="1"/>
        <v>Anand-54gsm-31.50in-(80.00cm)-Reel-Graphika</v>
      </c>
      <c r="C3" s="58" t="str">
        <f t="shared" si="2"/>
        <v>Anand-54gsm-31.50in-(80.00cm)-Reel-Graphika</v>
      </c>
      <c r="D3" s="8" t="s">
        <v>541</v>
      </c>
      <c r="E3" s="8" t="s">
        <v>540</v>
      </c>
      <c r="F3" s="58">
        <v>34.5</v>
      </c>
      <c r="G3" s="58">
        <v>80</v>
      </c>
      <c r="H3" s="50">
        <f t="shared" ref="H3:H66" si="5">ROUND(F3/2.54,2)</f>
        <v>13.58</v>
      </c>
      <c r="I3" s="50">
        <f t="shared" ref="I3:I66" si="6">ROUND(G3/2.54,2)</f>
        <v>31.5</v>
      </c>
      <c r="J3" s="5" t="s">
        <v>83</v>
      </c>
      <c r="K3">
        <v>54</v>
      </c>
      <c r="L3" s="48" t="s">
        <v>573</v>
      </c>
      <c r="M3" t="s">
        <v>574</v>
      </c>
      <c r="N3" s="58">
        <f t="shared" si="3"/>
        <v>7.4509999999999996</v>
      </c>
      <c r="O3" s="58">
        <f t="shared" si="4"/>
        <v>7</v>
      </c>
      <c r="P3" s="59">
        <v>70</v>
      </c>
      <c r="Q3" s="58" t="s">
        <v>76</v>
      </c>
      <c r="R3" s="58">
        <v>1.35</v>
      </c>
      <c r="S3" s="59" t="s">
        <v>576</v>
      </c>
      <c r="T3" s="60" t="s">
        <v>577</v>
      </c>
      <c r="U3" s="61" t="s">
        <v>578</v>
      </c>
      <c r="V3" s="59" t="s">
        <v>32</v>
      </c>
      <c r="W3" s="59" t="s">
        <v>32</v>
      </c>
      <c r="X3" s="59" t="s">
        <v>35</v>
      </c>
      <c r="Y3" s="59" t="s">
        <v>35</v>
      </c>
      <c r="AA3" s="98" t="s">
        <v>573</v>
      </c>
      <c r="AB3" s="8" t="s">
        <v>574</v>
      </c>
      <c r="AC3" s="8" t="s">
        <v>1011</v>
      </c>
      <c r="AD3" t="s">
        <v>996</v>
      </c>
      <c r="AE3" t="s">
        <v>996</v>
      </c>
      <c r="AF3" t="s">
        <v>541</v>
      </c>
      <c r="AG3" t="s">
        <v>540</v>
      </c>
      <c r="AH3">
        <v>44</v>
      </c>
      <c r="AI3">
        <v>54</v>
      </c>
      <c r="AJ3" s="80">
        <v>17.32</v>
      </c>
      <c r="AK3">
        <v>21.26</v>
      </c>
      <c r="AL3" t="s">
        <v>83</v>
      </c>
      <c r="AM3">
        <v>61</v>
      </c>
      <c r="AN3" t="s">
        <v>507</v>
      </c>
      <c r="AO3" t="s">
        <v>953</v>
      </c>
      <c r="AP3">
        <v>7.2460000000000004</v>
      </c>
      <c r="AQ3">
        <v>7</v>
      </c>
      <c r="AR3">
        <v>70</v>
      </c>
      <c r="AS3" t="s">
        <v>76</v>
      </c>
      <c r="AT3">
        <v>1.35</v>
      </c>
      <c r="AU3" t="s">
        <v>576</v>
      </c>
      <c r="AV3" t="s">
        <v>577</v>
      </c>
      <c r="AW3" t="s">
        <v>578</v>
      </c>
      <c r="AX3" t="s">
        <v>32</v>
      </c>
      <c r="AY3" t="s">
        <v>32</v>
      </c>
      <c r="AZ3" t="s">
        <v>35</v>
      </c>
      <c r="BA3" t="s">
        <v>35</v>
      </c>
      <c r="BB3" t="str">
        <f>AC3</f>
        <v>*00021</v>
      </c>
      <c r="BG3" s="8" t="s">
        <v>57</v>
      </c>
      <c r="BH3" s="25" t="s">
        <v>1129</v>
      </c>
      <c r="BI3" s="8" t="str">
        <f>VLOOKUP($BH3,Item!$DE$2:$EB$200,BI$1,FALSE)</f>
        <v>Board-250gsm-21.26X34.25in²-(54.00X87.00cm²)-11.744kg-GB</v>
      </c>
      <c r="BJ3" s="8" t="str">
        <f>VLOOKUP($BH3,Item!$DE$2:$EB$200,BJ$1,FALSE)</f>
        <v>S</v>
      </c>
      <c r="BK3" s="8" t="str">
        <f>VLOOKUP($BH3,Item!$DE$2:$EB$200,BK$1,FALSE)</f>
        <v>B</v>
      </c>
      <c r="BL3" s="8">
        <f>VLOOKUP($BH3,Item!$DE$2:$EB$200,BL$1,FALSE)</f>
        <v>54</v>
      </c>
      <c r="BM3" s="8">
        <f>VLOOKUP($BH3,Item!$DE$2:$EB$200,BM$1,FALSE)</f>
        <v>87</v>
      </c>
      <c r="BN3" s="8">
        <f>VLOOKUP($BH3,Item!$DE$2:$EB$200,BN$1,FALSE)</f>
        <v>21.26</v>
      </c>
      <c r="BO3" s="8">
        <f>VLOOKUP($BH3,Item!$DE$2:$EB$200,BO$1,FALSE)</f>
        <v>34.25</v>
      </c>
      <c r="BP3" s="8" t="str">
        <f>VLOOKUP($BH3,Item!$DE$2:$EB$200,BP$1,FALSE)</f>
        <v>*15002</v>
      </c>
      <c r="BQ3" s="8">
        <f>VLOOKUP($BH3,Item!$DE$2:$EB$200,BQ$1,FALSE)</f>
        <v>250</v>
      </c>
      <c r="BR3" s="8" t="str">
        <f>VLOOKUP($BH3,Item!$DE$2:$EB$200,BR$1,FALSE)</f>
        <v>Board</v>
      </c>
      <c r="BS3" s="8" t="str">
        <f>VLOOKUP($BH3,Item!$DE$2:$EB$200,BS$1,FALSE)</f>
        <v>GB</v>
      </c>
      <c r="BT3" s="8">
        <f>VLOOKUP($BH3,Item!$DE$2:$EB$200,BT$1,FALSE)</f>
        <v>11.744</v>
      </c>
      <c r="BU3" s="8">
        <f>VLOOKUP($BH3,Item!$DE$2:$EB$200,BU$1,FALSE)</f>
        <v>4</v>
      </c>
      <c r="BV3" s="8">
        <f>VLOOKUP($BH3,Item!$DE$2:$EB$200,BV$1,FALSE)</f>
        <v>70</v>
      </c>
      <c r="BW3" s="8" t="str">
        <f>VLOOKUP($BH3,Item!$DE$2:$EB$200,BW$1,FALSE)</f>
        <v>*16003</v>
      </c>
      <c r="BX3" s="8">
        <f>VLOOKUP($BH3,Item!$DE$2:$EB$200,BX$1,FALSE)</f>
        <v>1.35</v>
      </c>
      <c r="BY3" s="8" t="str">
        <f>VLOOKUP($BH3,Item!$DE$2:$EB$200,BY$1,FALSE)</f>
        <v>C</v>
      </c>
      <c r="BZ3" s="8" t="str">
        <f>VLOOKUP($BH3,Item!$DE$2:$EB$200,BZ$1,FALSE)</f>
        <v>000001</v>
      </c>
      <c r="CA3" s="8" t="str">
        <f>VLOOKUP($BH3,Item!$DE$2:$EB$200,CA$1,FALSE)</f>
        <v>GetDate()</v>
      </c>
      <c r="CB3" s="8" t="str">
        <f>VLOOKUP($BH3,Item!$DE$2:$EB$200,CB$1,FALSE)</f>
        <v>NULL</v>
      </c>
      <c r="CC3" s="8" t="str">
        <f>VLOOKUP($BH3,Item!$DE$2:$EB$200,CC$1,FALSE)</f>
        <v>NULL</v>
      </c>
      <c r="CD3" s="8" t="str">
        <f>VLOOKUP($BH3,Item!$DE$2:$EB$200,CD$1,FALSE)</f>
        <v>N</v>
      </c>
      <c r="CE3" s="8" t="str">
        <f>VLOOKUP($BH3,Item!$DE$2:$EB$200,CE$1,FALSE)</f>
        <v>N</v>
      </c>
      <c r="CF3" s="8" t="str">
        <f t="shared" ref="CF3" si="7">BG3</f>
        <v>*00001</v>
      </c>
      <c r="DA3" s="77" t="s">
        <v>60</v>
      </c>
      <c r="DB3" t="s">
        <v>1271</v>
      </c>
      <c r="DC3" t="s">
        <v>1271</v>
      </c>
      <c r="DD3" t="s">
        <v>1128</v>
      </c>
      <c r="DE3" t="s">
        <v>1267</v>
      </c>
      <c r="DF3">
        <v>50.8</v>
      </c>
      <c r="DG3">
        <v>76.2</v>
      </c>
      <c r="DH3">
        <v>20</v>
      </c>
      <c r="DI3">
        <v>30</v>
      </c>
      <c r="DJ3" t="s">
        <v>58</v>
      </c>
      <c r="DK3">
        <v>210</v>
      </c>
      <c r="DL3" t="s">
        <v>1268</v>
      </c>
      <c r="DM3" t="s">
        <v>1269</v>
      </c>
      <c r="DN3">
        <v>8.1289999999999996</v>
      </c>
      <c r="DO3">
        <v>6</v>
      </c>
      <c r="DP3">
        <v>64</v>
      </c>
      <c r="DQ3" t="s">
        <v>59</v>
      </c>
      <c r="DR3">
        <v>0.9</v>
      </c>
      <c r="DS3" t="s">
        <v>1270</v>
      </c>
      <c r="DT3" t="s">
        <v>577</v>
      </c>
      <c r="DU3" s="77" t="s">
        <v>1358</v>
      </c>
      <c r="DV3" t="s">
        <v>32</v>
      </c>
      <c r="DW3" s="127" t="s">
        <v>32</v>
      </c>
      <c r="DX3" t="s">
        <v>35</v>
      </c>
      <c r="DY3" t="s">
        <v>35</v>
      </c>
    </row>
    <row r="4" spans="1:129" x14ac:dyDescent="0.25">
      <c r="B4" s="58" t="str">
        <f t="shared" si="1"/>
        <v>Proprint-54gsm-31.50in-(80.00cm)-Reel-Premium</v>
      </c>
      <c r="C4" s="58" t="str">
        <f t="shared" si="2"/>
        <v>Proprint-54gsm-31.50in-(80.00cm)-Reel-Premium</v>
      </c>
      <c r="D4" s="8" t="s">
        <v>541</v>
      </c>
      <c r="E4" s="8" t="s">
        <v>540</v>
      </c>
      <c r="F4" s="58">
        <v>34.5</v>
      </c>
      <c r="G4" s="58">
        <v>80</v>
      </c>
      <c r="H4" s="50">
        <f t="shared" si="5"/>
        <v>13.58</v>
      </c>
      <c r="I4" s="50">
        <f t="shared" si="6"/>
        <v>31.5</v>
      </c>
      <c r="J4" s="5" t="s">
        <v>83</v>
      </c>
      <c r="K4">
        <v>54</v>
      </c>
      <c r="L4" s="48" t="s">
        <v>481</v>
      </c>
      <c r="M4" t="s">
        <v>575</v>
      </c>
      <c r="N4" s="58">
        <f t="shared" si="3"/>
        <v>7.4509999999999996</v>
      </c>
      <c r="O4" s="58">
        <f t="shared" si="4"/>
        <v>7</v>
      </c>
      <c r="P4" s="59">
        <v>70</v>
      </c>
      <c r="Q4" s="58" t="s">
        <v>76</v>
      </c>
      <c r="R4" s="58">
        <v>1.35</v>
      </c>
      <c r="S4" s="59" t="s">
        <v>576</v>
      </c>
      <c r="T4" s="60" t="s">
        <v>577</v>
      </c>
      <c r="U4" s="61" t="s">
        <v>578</v>
      </c>
      <c r="V4" s="59" t="s">
        <v>32</v>
      </c>
      <c r="W4" s="59" t="s">
        <v>32</v>
      </c>
      <c r="X4" s="59" t="s">
        <v>35</v>
      </c>
      <c r="Y4" s="59" t="s">
        <v>35</v>
      </c>
      <c r="AA4" s="98" t="s">
        <v>481</v>
      </c>
      <c r="AB4" s="8" t="s">
        <v>575</v>
      </c>
      <c r="AC4" s="8" t="s">
        <v>1012</v>
      </c>
      <c r="AD4" t="s">
        <v>987</v>
      </c>
      <c r="AE4" t="s">
        <v>987</v>
      </c>
      <c r="AF4" t="s">
        <v>541</v>
      </c>
      <c r="AG4" t="s">
        <v>540</v>
      </c>
      <c r="AH4">
        <v>42</v>
      </c>
      <c r="AI4">
        <v>59.5</v>
      </c>
      <c r="AJ4" s="80">
        <v>16.54</v>
      </c>
      <c r="AK4">
        <v>23.43</v>
      </c>
      <c r="AL4" t="s">
        <v>83</v>
      </c>
      <c r="AM4">
        <v>110</v>
      </c>
      <c r="AN4" t="s">
        <v>949</v>
      </c>
      <c r="AO4" t="s">
        <v>950</v>
      </c>
      <c r="AP4">
        <v>13.750999999999999</v>
      </c>
      <c r="AQ4">
        <v>4</v>
      </c>
      <c r="AR4">
        <v>70</v>
      </c>
      <c r="AS4" t="s">
        <v>76</v>
      </c>
      <c r="AT4">
        <v>1.35</v>
      </c>
      <c r="AU4" t="s">
        <v>576</v>
      </c>
      <c r="AV4" t="s">
        <v>577</v>
      </c>
      <c r="AW4" t="s">
        <v>578</v>
      </c>
      <c r="AX4" t="s">
        <v>32</v>
      </c>
      <c r="AY4" t="s">
        <v>32</v>
      </c>
      <c r="AZ4" t="s">
        <v>35</v>
      </c>
      <c r="BA4" t="s">
        <v>35</v>
      </c>
      <c r="BB4" t="str">
        <f t="shared" ref="BB4:BB19" si="8">AC4</f>
        <v>*00022</v>
      </c>
      <c r="BG4" s="8" t="s">
        <v>60</v>
      </c>
      <c r="BH4" s="25" t="s">
        <v>1130</v>
      </c>
      <c r="BI4" s="8" t="str">
        <f>VLOOKUP($BH4,Item!$DE$2:$EB$200,BI$1,FALSE)</f>
        <v>Board-250gsm-23.03X35.83in²-(58.50X91.00cm²)-13.309kg-GB</v>
      </c>
      <c r="BJ4" s="8" t="str">
        <f>VLOOKUP($BH4,Item!$DE$2:$EB$200,BJ$1,FALSE)</f>
        <v>S</v>
      </c>
      <c r="BK4" s="8" t="str">
        <f>VLOOKUP($BH4,Item!$DE$2:$EB$200,BK$1,FALSE)</f>
        <v>B</v>
      </c>
      <c r="BL4" s="8">
        <f>VLOOKUP($BH4,Item!$DE$2:$EB$200,BL$1,FALSE)</f>
        <v>58.5</v>
      </c>
      <c r="BM4" s="8">
        <f>VLOOKUP($BH4,Item!$DE$2:$EB$200,BM$1,FALSE)</f>
        <v>91</v>
      </c>
      <c r="BN4" s="8">
        <f>VLOOKUP($BH4,Item!$DE$2:$EB$200,BN$1,FALSE)</f>
        <v>23.03</v>
      </c>
      <c r="BO4" s="8">
        <f>VLOOKUP($BH4,Item!$DE$2:$EB$200,BO$1,FALSE)</f>
        <v>35.83</v>
      </c>
      <c r="BP4" s="8" t="str">
        <f>VLOOKUP($BH4,Item!$DE$2:$EB$200,BP$1,FALSE)</f>
        <v>*15002</v>
      </c>
      <c r="BQ4" s="8">
        <f>VLOOKUP($BH4,Item!$DE$2:$EB$200,BQ$1,FALSE)</f>
        <v>250</v>
      </c>
      <c r="BR4" s="8" t="str">
        <f>VLOOKUP($BH4,Item!$DE$2:$EB$200,BR$1,FALSE)</f>
        <v>Board</v>
      </c>
      <c r="BS4" s="8" t="str">
        <f>VLOOKUP($BH4,Item!$DE$2:$EB$200,BS$1,FALSE)</f>
        <v>GB</v>
      </c>
      <c r="BT4" s="8">
        <f>VLOOKUP($BH4,Item!$DE$2:$EB$200,BT$1,FALSE)</f>
        <v>13.308999999999999</v>
      </c>
      <c r="BU4" s="8">
        <f>VLOOKUP($BH4,Item!$DE$2:$EB$200,BU$1,FALSE)</f>
        <v>4</v>
      </c>
      <c r="BV4" s="8">
        <f>VLOOKUP($BH4,Item!$DE$2:$EB$200,BV$1,FALSE)</f>
        <v>70</v>
      </c>
      <c r="BW4" s="8" t="str">
        <f>VLOOKUP($BH4,Item!$DE$2:$EB$200,BW$1,FALSE)</f>
        <v>*16003</v>
      </c>
      <c r="BX4" s="8">
        <f>VLOOKUP($BH4,Item!$DE$2:$EB$200,BX$1,FALSE)</f>
        <v>1.35</v>
      </c>
      <c r="BY4" s="8" t="str">
        <f>VLOOKUP($BH4,Item!$DE$2:$EB$200,BY$1,FALSE)</f>
        <v>C</v>
      </c>
      <c r="BZ4" s="8" t="str">
        <f>VLOOKUP($BH4,Item!$DE$2:$EB$200,BZ$1,FALSE)</f>
        <v>000001</v>
      </c>
      <c r="CA4" s="8" t="str">
        <f>VLOOKUP($BH4,Item!$DE$2:$EB$200,CA$1,FALSE)</f>
        <v>GetDate()</v>
      </c>
      <c r="CB4" s="8" t="str">
        <f>VLOOKUP($BH4,Item!$DE$2:$EB$200,CB$1,FALSE)</f>
        <v>NULL</v>
      </c>
      <c r="CC4" s="8" t="str">
        <f>VLOOKUP($BH4,Item!$DE$2:$EB$200,CC$1,FALSE)</f>
        <v>NULL</v>
      </c>
      <c r="CD4" s="8" t="str">
        <f>VLOOKUP($BH4,Item!$DE$2:$EB$200,CD$1,FALSE)</f>
        <v>N</v>
      </c>
      <c r="CE4" s="8" t="str">
        <f>VLOOKUP($BH4,Item!$DE$2:$EB$200,CE$1,FALSE)</f>
        <v>N</v>
      </c>
      <c r="CF4" s="8" t="str">
        <f t="shared" ref="CF4:CF22" si="9">BG4</f>
        <v>*00002</v>
      </c>
      <c r="DA4" s="77" t="s">
        <v>61</v>
      </c>
      <c r="DB4" t="s">
        <v>1272</v>
      </c>
      <c r="DC4" t="s">
        <v>1272</v>
      </c>
      <c r="DD4" t="s">
        <v>1128</v>
      </c>
      <c r="DE4" t="s">
        <v>1267</v>
      </c>
      <c r="DF4">
        <v>50.8</v>
      </c>
      <c r="DG4">
        <v>76.2</v>
      </c>
      <c r="DH4">
        <v>20</v>
      </c>
      <c r="DI4">
        <v>30</v>
      </c>
      <c r="DJ4" t="s">
        <v>58</v>
      </c>
      <c r="DK4">
        <v>220</v>
      </c>
      <c r="DL4" t="s">
        <v>1268</v>
      </c>
      <c r="DM4" t="s">
        <v>1269</v>
      </c>
      <c r="DN4">
        <v>8.516</v>
      </c>
      <c r="DO4">
        <v>6</v>
      </c>
      <c r="DP4">
        <v>64</v>
      </c>
      <c r="DQ4" t="s">
        <v>59</v>
      </c>
      <c r="DR4">
        <v>0.9</v>
      </c>
      <c r="DS4" t="s">
        <v>1270</v>
      </c>
      <c r="DT4" t="s">
        <v>577</v>
      </c>
      <c r="DU4" s="77" t="s">
        <v>1358</v>
      </c>
      <c r="DV4" t="s">
        <v>32</v>
      </c>
      <c r="DW4" s="127" t="s">
        <v>32</v>
      </c>
      <c r="DX4" t="s">
        <v>35</v>
      </c>
      <c r="DY4" t="s">
        <v>35</v>
      </c>
    </row>
    <row r="5" spans="1:129" x14ac:dyDescent="0.25">
      <c r="B5" s="58" t="str">
        <f t="shared" si="1"/>
        <v>Anand-54gsm-33.86in-(86.00cm)-Reel-Graphika</v>
      </c>
      <c r="C5" s="58" t="str">
        <f t="shared" si="2"/>
        <v>Anand-54gsm-33.86in-(86.00cm)-Reel-Graphika</v>
      </c>
      <c r="D5" s="8" t="s">
        <v>541</v>
      </c>
      <c r="E5" s="8" t="s">
        <v>540</v>
      </c>
      <c r="F5" s="58">
        <v>42</v>
      </c>
      <c r="G5" s="58">
        <v>86</v>
      </c>
      <c r="H5" s="50">
        <f t="shared" si="5"/>
        <v>16.54</v>
      </c>
      <c r="I5" s="50">
        <f t="shared" si="6"/>
        <v>33.86</v>
      </c>
      <c r="J5" s="5" t="s">
        <v>83</v>
      </c>
      <c r="K5">
        <v>54</v>
      </c>
      <c r="L5" s="48" t="s">
        <v>573</v>
      </c>
      <c r="M5" t="s">
        <v>574</v>
      </c>
      <c r="N5" s="58">
        <f t="shared" si="3"/>
        <v>9.7560000000000002</v>
      </c>
      <c r="O5" s="58">
        <f t="shared" si="4"/>
        <v>5</v>
      </c>
      <c r="P5" s="59">
        <v>70</v>
      </c>
      <c r="Q5" s="58" t="s">
        <v>76</v>
      </c>
      <c r="R5" s="58">
        <v>1.35</v>
      </c>
      <c r="S5" s="59" t="s">
        <v>576</v>
      </c>
      <c r="T5" s="60" t="s">
        <v>577</v>
      </c>
      <c r="U5" s="61" t="s">
        <v>578</v>
      </c>
      <c r="V5" s="59" t="s">
        <v>32</v>
      </c>
      <c r="W5" s="59" t="s">
        <v>32</v>
      </c>
      <c r="X5" s="59" t="s">
        <v>35</v>
      </c>
      <c r="Y5" s="59" t="s">
        <v>35</v>
      </c>
      <c r="AA5" s="98" t="s">
        <v>949</v>
      </c>
      <c r="AB5" s="8" t="s">
        <v>950</v>
      </c>
      <c r="AC5" s="8" t="s">
        <v>1322</v>
      </c>
      <c r="AD5" t="s">
        <v>986</v>
      </c>
      <c r="AE5" t="s">
        <v>986</v>
      </c>
      <c r="AF5" t="s">
        <v>541</v>
      </c>
      <c r="AG5" t="s">
        <v>540</v>
      </c>
      <c r="AH5">
        <v>43</v>
      </c>
      <c r="AI5">
        <v>53.5</v>
      </c>
      <c r="AJ5" s="80">
        <v>16.93</v>
      </c>
      <c r="AK5">
        <v>21.06</v>
      </c>
      <c r="AL5" t="s">
        <v>83</v>
      </c>
      <c r="AM5">
        <v>64</v>
      </c>
      <c r="AN5" t="s">
        <v>949</v>
      </c>
      <c r="AO5" t="s">
        <v>950</v>
      </c>
      <c r="AP5">
        <v>7.3609999999999998</v>
      </c>
      <c r="AQ5">
        <v>7</v>
      </c>
      <c r="AR5">
        <v>70</v>
      </c>
      <c r="AS5" t="s">
        <v>76</v>
      </c>
      <c r="AT5">
        <v>1.35</v>
      </c>
      <c r="AU5" t="s">
        <v>576</v>
      </c>
      <c r="AV5" t="s">
        <v>577</v>
      </c>
      <c r="AW5" t="s">
        <v>578</v>
      </c>
      <c r="AX5" t="s">
        <v>32</v>
      </c>
      <c r="AY5" t="s">
        <v>32</v>
      </c>
      <c r="AZ5" t="s">
        <v>35</v>
      </c>
      <c r="BA5" t="s">
        <v>35</v>
      </c>
      <c r="BB5" t="str">
        <f t="shared" si="8"/>
        <v>*00054</v>
      </c>
      <c r="BG5" s="8" t="s">
        <v>61</v>
      </c>
      <c r="BH5" s="25" t="s">
        <v>1131</v>
      </c>
      <c r="BI5" s="8" t="str">
        <f>VLOOKUP($BH5,Item!$DE$2:$EB$200,BI$1,FALSE)</f>
        <v>Board-250gsm-31.69X27.56in²-(80.50X70.00cm²)-14.087kg-WB</v>
      </c>
      <c r="BJ5" s="8" t="str">
        <f>VLOOKUP($BH5,Item!$DE$2:$EB$200,BJ$1,FALSE)</f>
        <v>S</v>
      </c>
      <c r="BK5" s="8" t="str">
        <f>VLOOKUP($BH5,Item!$DE$2:$EB$200,BK$1,FALSE)</f>
        <v>B</v>
      </c>
      <c r="BL5" s="8">
        <f>VLOOKUP($BH5,Item!$DE$2:$EB$200,BL$1,FALSE)</f>
        <v>80.5</v>
      </c>
      <c r="BM5" s="8">
        <f>VLOOKUP($BH5,Item!$DE$2:$EB$200,BM$1,FALSE)</f>
        <v>70</v>
      </c>
      <c r="BN5" s="8">
        <f>VLOOKUP($BH5,Item!$DE$2:$EB$200,BN$1,FALSE)</f>
        <v>31.69</v>
      </c>
      <c r="BO5" s="8">
        <f>VLOOKUP($BH5,Item!$DE$2:$EB$200,BO$1,FALSE)</f>
        <v>27.56</v>
      </c>
      <c r="BP5" s="8" t="str">
        <f>VLOOKUP($BH5,Item!$DE$2:$EB$200,BP$1,FALSE)</f>
        <v>*15002</v>
      </c>
      <c r="BQ5" s="8">
        <f>VLOOKUP($BH5,Item!$DE$2:$EB$200,BQ$1,FALSE)</f>
        <v>250</v>
      </c>
      <c r="BR5" s="8" t="str">
        <f>VLOOKUP($BH5,Item!$DE$2:$EB$200,BR$1,FALSE)</f>
        <v>Board</v>
      </c>
      <c r="BS5" s="8" t="str">
        <f>VLOOKUP($BH5,Item!$DE$2:$EB$200,BS$1,FALSE)</f>
        <v>WB</v>
      </c>
      <c r="BT5" s="8">
        <f>VLOOKUP($BH5,Item!$DE$2:$EB$200,BT$1,FALSE)</f>
        <v>14.087</v>
      </c>
      <c r="BU5" s="8">
        <f>VLOOKUP($BH5,Item!$DE$2:$EB$200,BU$1,FALSE)</f>
        <v>4</v>
      </c>
      <c r="BV5" s="8">
        <f>VLOOKUP($BH5,Item!$DE$2:$EB$200,BV$1,FALSE)</f>
        <v>70</v>
      </c>
      <c r="BW5" s="8" t="str">
        <f>VLOOKUP($BH5,Item!$DE$2:$EB$200,BW$1,FALSE)</f>
        <v>*16003</v>
      </c>
      <c r="BX5" s="8">
        <f>VLOOKUP($BH5,Item!$DE$2:$EB$200,BX$1,FALSE)</f>
        <v>1.35</v>
      </c>
      <c r="BY5" s="8" t="str">
        <f>VLOOKUP($BH5,Item!$DE$2:$EB$200,BY$1,FALSE)</f>
        <v>C</v>
      </c>
      <c r="BZ5" s="8" t="str">
        <f>VLOOKUP($BH5,Item!$DE$2:$EB$200,BZ$1,FALSE)</f>
        <v>000001</v>
      </c>
      <c r="CA5" s="8" t="str">
        <f>VLOOKUP($BH5,Item!$DE$2:$EB$200,CA$1,FALSE)</f>
        <v>GetDate()</v>
      </c>
      <c r="CB5" s="8" t="str">
        <f>VLOOKUP($BH5,Item!$DE$2:$EB$200,CB$1,FALSE)</f>
        <v>NULL</v>
      </c>
      <c r="CC5" s="8" t="str">
        <f>VLOOKUP($BH5,Item!$DE$2:$EB$200,CC$1,FALSE)</f>
        <v>NULL</v>
      </c>
      <c r="CD5" s="8" t="str">
        <f>VLOOKUP($BH5,Item!$DE$2:$EB$200,CD$1,FALSE)</f>
        <v>N</v>
      </c>
      <c r="CE5" s="8" t="str">
        <f>VLOOKUP($BH5,Item!$DE$2:$EB$200,CE$1,FALSE)</f>
        <v>N</v>
      </c>
      <c r="CF5" s="8" t="str">
        <f t="shared" si="9"/>
        <v>*00003</v>
      </c>
      <c r="DA5" s="77" t="s">
        <v>62</v>
      </c>
      <c r="DB5" t="s">
        <v>1273</v>
      </c>
      <c r="DC5" t="s">
        <v>1273</v>
      </c>
      <c r="DD5" t="s">
        <v>1128</v>
      </c>
      <c r="DE5" t="s">
        <v>1267</v>
      </c>
      <c r="DF5">
        <v>50.8</v>
      </c>
      <c r="DG5">
        <v>76.2</v>
      </c>
      <c r="DH5">
        <v>20</v>
      </c>
      <c r="DI5">
        <v>30</v>
      </c>
      <c r="DJ5" t="s">
        <v>58</v>
      </c>
      <c r="DK5">
        <v>250</v>
      </c>
      <c r="DL5" t="s">
        <v>1268</v>
      </c>
      <c r="DM5" t="s">
        <v>1269</v>
      </c>
      <c r="DN5">
        <v>9.6769999999999996</v>
      </c>
      <c r="DO5">
        <v>5</v>
      </c>
      <c r="DP5">
        <v>64</v>
      </c>
      <c r="DQ5" t="s">
        <v>59</v>
      </c>
      <c r="DR5">
        <v>0.9</v>
      </c>
      <c r="DS5" t="s">
        <v>1270</v>
      </c>
      <c r="DT5" t="s">
        <v>577</v>
      </c>
      <c r="DU5" s="77" t="s">
        <v>1358</v>
      </c>
      <c r="DV5" t="s">
        <v>32</v>
      </c>
      <c r="DW5" s="127" t="s">
        <v>32</v>
      </c>
      <c r="DX5" t="s">
        <v>35</v>
      </c>
      <c r="DY5" t="s">
        <v>35</v>
      </c>
    </row>
    <row r="6" spans="1:129" x14ac:dyDescent="0.25">
      <c r="B6" s="58" t="str">
        <f t="shared" si="1"/>
        <v>Proprint-54gsm-33.86in-(86.00cm)-Reel-Premium</v>
      </c>
      <c r="C6" s="58" t="str">
        <f t="shared" si="2"/>
        <v>Proprint-54gsm-33.86in-(86.00cm)-Reel-Premium</v>
      </c>
      <c r="D6" s="8" t="s">
        <v>541</v>
      </c>
      <c r="E6" s="8" t="s">
        <v>540</v>
      </c>
      <c r="F6" s="58">
        <v>42</v>
      </c>
      <c r="G6" s="58">
        <v>86</v>
      </c>
      <c r="H6" s="50">
        <f t="shared" si="5"/>
        <v>16.54</v>
      </c>
      <c r="I6" s="50">
        <f t="shared" si="6"/>
        <v>33.86</v>
      </c>
      <c r="J6" s="5" t="s">
        <v>83</v>
      </c>
      <c r="K6">
        <v>54</v>
      </c>
      <c r="L6" s="48" t="s">
        <v>481</v>
      </c>
      <c r="M6" t="s">
        <v>575</v>
      </c>
      <c r="N6" s="58">
        <f t="shared" si="3"/>
        <v>9.7560000000000002</v>
      </c>
      <c r="O6" s="58">
        <f t="shared" si="4"/>
        <v>5</v>
      </c>
      <c r="P6" s="59">
        <v>70</v>
      </c>
      <c r="Q6" s="58" t="s">
        <v>76</v>
      </c>
      <c r="R6" s="58">
        <v>1.35</v>
      </c>
      <c r="S6" s="59" t="s">
        <v>576</v>
      </c>
      <c r="T6" s="60" t="s">
        <v>577</v>
      </c>
      <c r="U6" s="61" t="s">
        <v>578</v>
      </c>
      <c r="V6" s="59" t="s">
        <v>32</v>
      </c>
      <c r="W6" s="59" t="s">
        <v>32</v>
      </c>
      <c r="X6" s="59" t="s">
        <v>35</v>
      </c>
      <c r="Y6" s="59" t="s">
        <v>35</v>
      </c>
      <c r="AA6" s="14" t="s">
        <v>949</v>
      </c>
      <c r="AB6" s="8" t="s">
        <v>951</v>
      </c>
      <c r="AC6" s="8" t="s">
        <v>1323</v>
      </c>
      <c r="AD6" t="s">
        <v>1359</v>
      </c>
      <c r="AE6" t="s">
        <v>1359</v>
      </c>
      <c r="AF6" t="s">
        <v>541</v>
      </c>
      <c r="AG6" t="s">
        <v>540</v>
      </c>
      <c r="AH6">
        <v>32</v>
      </c>
      <c r="AI6">
        <v>98</v>
      </c>
      <c r="AJ6" s="80">
        <v>12.6</v>
      </c>
      <c r="AK6">
        <v>38.58</v>
      </c>
      <c r="AL6" t="s">
        <v>83</v>
      </c>
      <c r="AM6">
        <v>50</v>
      </c>
      <c r="AN6" t="s">
        <v>1260</v>
      </c>
      <c r="AO6" t="s">
        <v>952</v>
      </c>
      <c r="AP6">
        <v>7.84</v>
      </c>
      <c r="AQ6">
        <v>6</v>
      </c>
      <c r="AR6">
        <v>70</v>
      </c>
      <c r="AS6" t="s">
        <v>76</v>
      </c>
      <c r="AT6">
        <v>1.35</v>
      </c>
      <c r="AU6" t="s">
        <v>576</v>
      </c>
      <c r="AV6" t="s">
        <v>577</v>
      </c>
      <c r="AW6" t="s">
        <v>578</v>
      </c>
      <c r="AX6" t="s">
        <v>32</v>
      </c>
      <c r="AY6" t="s">
        <v>32</v>
      </c>
      <c r="AZ6" t="s">
        <v>35</v>
      </c>
      <c r="BA6" t="s">
        <v>35</v>
      </c>
      <c r="BB6" t="str">
        <f t="shared" si="8"/>
        <v>*00055</v>
      </c>
      <c r="BG6" s="8" t="s">
        <v>62</v>
      </c>
      <c r="BH6" s="25" t="s">
        <v>1132</v>
      </c>
      <c r="BI6" s="8" t="str">
        <f>VLOOKUP($BH6,Item!$DE$2:$EB$200,BI$1,FALSE)</f>
        <v>Board-260gsm-23.62X33.86in²-(60.00X86.00cm²)-13.416kg-WB</v>
      </c>
      <c r="BJ6" s="8" t="str">
        <f>VLOOKUP($BH6,Item!$DE$2:$EB$200,BJ$1,FALSE)</f>
        <v>S</v>
      </c>
      <c r="BK6" s="8" t="str">
        <f>VLOOKUP($BH6,Item!$DE$2:$EB$200,BK$1,FALSE)</f>
        <v>B</v>
      </c>
      <c r="BL6" s="8">
        <f>VLOOKUP($BH6,Item!$DE$2:$EB$200,BL$1,FALSE)</f>
        <v>60</v>
      </c>
      <c r="BM6" s="8">
        <f>VLOOKUP($BH6,Item!$DE$2:$EB$200,BM$1,FALSE)</f>
        <v>86</v>
      </c>
      <c r="BN6" s="8">
        <f>VLOOKUP($BH6,Item!$DE$2:$EB$200,BN$1,FALSE)</f>
        <v>23.62</v>
      </c>
      <c r="BO6" s="8">
        <f>VLOOKUP($BH6,Item!$DE$2:$EB$200,BO$1,FALSE)</f>
        <v>33.86</v>
      </c>
      <c r="BP6" s="8" t="str">
        <f>VLOOKUP($BH6,Item!$DE$2:$EB$200,BP$1,FALSE)</f>
        <v>*15002</v>
      </c>
      <c r="BQ6" s="8">
        <f>VLOOKUP($BH6,Item!$DE$2:$EB$200,BQ$1,FALSE)</f>
        <v>260</v>
      </c>
      <c r="BR6" s="8" t="str">
        <f>VLOOKUP($BH6,Item!$DE$2:$EB$200,BR$1,FALSE)</f>
        <v>Board</v>
      </c>
      <c r="BS6" s="8" t="str">
        <f>VLOOKUP($BH6,Item!$DE$2:$EB$200,BS$1,FALSE)</f>
        <v>WB</v>
      </c>
      <c r="BT6" s="8">
        <f>VLOOKUP($BH6,Item!$DE$2:$EB$200,BT$1,FALSE)</f>
        <v>13.416</v>
      </c>
      <c r="BU6" s="8">
        <f>VLOOKUP($BH6,Item!$DE$2:$EB$200,BU$1,FALSE)</f>
        <v>4</v>
      </c>
      <c r="BV6" s="8">
        <f>VLOOKUP($BH6,Item!$DE$2:$EB$200,BV$1,FALSE)</f>
        <v>70</v>
      </c>
      <c r="BW6" s="8" t="str">
        <f>VLOOKUP($BH6,Item!$DE$2:$EB$200,BW$1,FALSE)</f>
        <v>*16003</v>
      </c>
      <c r="BX6" s="8">
        <f>VLOOKUP($BH6,Item!$DE$2:$EB$200,BX$1,FALSE)</f>
        <v>1.35</v>
      </c>
      <c r="BY6" s="8" t="str">
        <f>VLOOKUP($BH6,Item!$DE$2:$EB$200,BY$1,FALSE)</f>
        <v>C</v>
      </c>
      <c r="BZ6" s="8" t="str">
        <f>VLOOKUP($BH6,Item!$DE$2:$EB$200,BZ$1,FALSE)</f>
        <v>000001</v>
      </c>
      <c r="CA6" s="8" t="str">
        <f>VLOOKUP($BH6,Item!$DE$2:$EB$200,CA$1,FALSE)</f>
        <v>GetDate()</v>
      </c>
      <c r="CB6" s="8" t="str">
        <f>VLOOKUP($BH6,Item!$DE$2:$EB$200,CB$1,FALSE)</f>
        <v>NULL</v>
      </c>
      <c r="CC6" s="8" t="str">
        <f>VLOOKUP($BH6,Item!$DE$2:$EB$200,CC$1,FALSE)</f>
        <v>NULL</v>
      </c>
      <c r="CD6" s="8" t="str">
        <f>VLOOKUP($BH6,Item!$DE$2:$EB$200,CD$1,FALSE)</f>
        <v>N</v>
      </c>
      <c r="CE6" s="8" t="str">
        <f>VLOOKUP($BH6,Item!$DE$2:$EB$200,CE$1,FALSE)</f>
        <v>N</v>
      </c>
      <c r="CF6" s="8" t="str">
        <f t="shared" si="9"/>
        <v>*00004</v>
      </c>
      <c r="DA6" s="77" t="s">
        <v>63</v>
      </c>
      <c r="DB6" t="s">
        <v>1274</v>
      </c>
      <c r="DC6" t="s">
        <v>1274</v>
      </c>
      <c r="DD6" t="s">
        <v>1128</v>
      </c>
      <c r="DE6" t="s">
        <v>1267</v>
      </c>
      <c r="DF6">
        <v>58.42</v>
      </c>
      <c r="DG6">
        <v>91.44</v>
      </c>
      <c r="DH6">
        <v>23</v>
      </c>
      <c r="DI6">
        <v>36</v>
      </c>
      <c r="DJ6" t="s">
        <v>58</v>
      </c>
      <c r="DK6">
        <v>200</v>
      </c>
      <c r="DL6" t="s">
        <v>1268</v>
      </c>
      <c r="DM6" t="s">
        <v>1269</v>
      </c>
      <c r="DN6">
        <v>10.683999999999999</v>
      </c>
      <c r="DO6">
        <v>5</v>
      </c>
      <c r="DP6">
        <v>64</v>
      </c>
      <c r="DQ6" t="s">
        <v>59</v>
      </c>
      <c r="DR6">
        <v>0.9</v>
      </c>
      <c r="DS6" t="s">
        <v>1270</v>
      </c>
      <c r="DT6" t="s">
        <v>577</v>
      </c>
      <c r="DU6" s="77" t="s">
        <v>1358</v>
      </c>
      <c r="DV6" t="s">
        <v>32</v>
      </c>
      <c r="DW6" s="127" t="s">
        <v>32</v>
      </c>
      <c r="DX6" t="s">
        <v>35</v>
      </c>
      <c r="DY6" t="s">
        <v>35</v>
      </c>
    </row>
    <row r="7" spans="1:129" x14ac:dyDescent="0.25">
      <c r="B7" s="58" t="str">
        <f t="shared" si="1"/>
        <v>Trident-64gsm-34.65in-(88.00cm)-Reel-Super Line</v>
      </c>
      <c r="C7" s="58" t="str">
        <f t="shared" si="2"/>
        <v>Trident-64gsm-34.65in-(88.00cm)-Reel-Super Line</v>
      </c>
      <c r="D7" s="8" t="s">
        <v>541</v>
      </c>
      <c r="E7" s="8" t="s">
        <v>540</v>
      </c>
      <c r="F7" s="58">
        <v>42</v>
      </c>
      <c r="G7" s="58">
        <v>88</v>
      </c>
      <c r="H7" s="50">
        <f t="shared" si="5"/>
        <v>16.54</v>
      </c>
      <c r="I7" s="50">
        <f t="shared" si="6"/>
        <v>34.65</v>
      </c>
      <c r="J7" s="5" t="s">
        <v>83</v>
      </c>
      <c r="K7">
        <v>64</v>
      </c>
      <c r="L7" s="48" t="s">
        <v>473</v>
      </c>
      <c r="M7" s="59" t="s">
        <v>572</v>
      </c>
      <c r="N7" s="58">
        <f t="shared" si="3"/>
        <v>11.832000000000001</v>
      </c>
      <c r="O7" s="58">
        <f t="shared" si="4"/>
        <v>4</v>
      </c>
      <c r="P7" s="59">
        <v>70</v>
      </c>
      <c r="Q7" s="58" t="s">
        <v>76</v>
      </c>
      <c r="R7" s="58">
        <v>1.35</v>
      </c>
      <c r="S7" s="59" t="s">
        <v>576</v>
      </c>
      <c r="T7" s="60" t="s">
        <v>577</v>
      </c>
      <c r="U7" s="61" t="s">
        <v>578</v>
      </c>
      <c r="V7" s="59" t="s">
        <v>32</v>
      </c>
      <c r="W7" s="59" t="s">
        <v>32</v>
      </c>
      <c r="X7" s="59" t="s">
        <v>35</v>
      </c>
      <c r="Y7" s="59" t="s">
        <v>35</v>
      </c>
      <c r="AA7" s="14" t="s">
        <v>491</v>
      </c>
      <c r="AB7" s="8" t="s">
        <v>953</v>
      </c>
      <c r="AC7" s="8" t="s">
        <v>1015</v>
      </c>
      <c r="AD7" t="s">
        <v>989</v>
      </c>
      <c r="AE7" t="s">
        <v>989</v>
      </c>
      <c r="AF7" t="s">
        <v>541</v>
      </c>
      <c r="AG7" t="s">
        <v>540</v>
      </c>
      <c r="AH7">
        <v>55</v>
      </c>
      <c r="AI7">
        <v>45</v>
      </c>
      <c r="AJ7" s="80">
        <v>21.65</v>
      </c>
      <c r="AK7">
        <v>17.72</v>
      </c>
      <c r="AL7" t="s">
        <v>83</v>
      </c>
      <c r="AM7">
        <v>52</v>
      </c>
      <c r="AN7" t="s">
        <v>491</v>
      </c>
      <c r="AO7" t="s">
        <v>953</v>
      </c>
      <c r="AP7">
        <v>6.4349999999999996</v>
      </c>
      <c r="AQ7">
        <v>8</v>
      </c>
      <c r="AR7">
        <v>70</v>
      </c>
      <c r="AS7" t="s">
        <v>76</v>
      </c>
      <c r="AT7">
        <v>1.35</v>
      </c>
      <c r="AU7" t="s">
        <v>576</v>
      </c>
      <c r="AV7" t="s">
        <v>577</v>
      </c>
      <c r="AW7" t="s">
        <v>578</v>
      </c>
      <c r="AX7" t="s">
        <v>32</v>
      </c>
      <c r="AY7" t="s">
        <v>32</v>
      </c>
      <c r="AZ7" t="s">
        <v>35</v>
      </c>
      <c r="BA7" t="s">
        <v>35</v>
      </c>
      <c r="BB7" t="str">
        <f t="shared" si="8"/>
        <v>*00025</v>
      </c>
      <c r="BG7" s="8" t="s">
        <v>63</v>
      </c>
      <c r="BH7" s="25" t="s">
        <v>1133</v>
      </c>
      <c r="BI7" s="8" t="str">
        <f>VLOOKUP($BH7,Item!$DE$2:$EB$200,BI$1,FALSE)</f>
        <v>Board-260gsm-34.06X33.46in²-(86.50X85.00cm²)-19.117kg-WB</v>
      </c>
      <c r="BJ7" s="8" t="str">
        <f>VLOOKUP($BH7,Item!$DE$2:$EB$200,BJ$1,FALSE)</f>
        <v>S</v>
      </c>
      <c r="BK7" s="8" t="str">
        <f>VLOOKUP($BH7,Item!$DE$2:$EB$200,BK$1,FALSE)</f>
        <v>B</v>
      </c>
      <c r="BL7" s="8">
        <f>VLOOKUP($BH7,Item!$DE$2:$EB$200,BL$1,FALSE)</f>
        <v>86.5</v>
      </c>
      <c r="BM7" s="8">
        <f>VLOOKUP($BH7,Item!$DE$2:$EB$200,BM$1,FALSE)</f>
        <v>85</v>
      </c>
      <c r="BN7" s="8">
        <f>VLOOKUP($BH7,Item!$DE$2:$EB$200,BN$1,FALSE)</f>
        <v>34.06</v>
      </c>
      <c r="BO7" s="8">
        <f>VLOOKUP($BH7,Item!$DE$2:$EB$200,BO$1,FALSE)</f>
        <v>33.46</v>
      </c>
      <c r="BP7" s="8" t="str">
        <f>VLOOKUP($BH7,Item!$DE$2:$EB$200,BP$1,FALSE)</f>
        <v>*15002</v>
      </c>
      <c r="BQ7" s="8">
        <f>VLOOKUP($BH7,Item!$DE$2:$EB$200,BQ$1,FALSE)</f>
        <v>260</v>
      </c>
      <c r="BR7" s="8" t="str">
        <f>VLOOKUP($BH7,Item!$DE$2:$EB$200,BR$1,FALSE)</f>
        <v>Board</v>
      </c>
      <c r="BS7" s="8" t="str">
        <f>VLOOKUP($BH7,Item!$DE$2:$EB$200,BS$1,FALSE)</f>
        <v>WB</v>
      </c>
      <c r="BT7" s="8">
        <f>VLOOKUP($BH7,Item!$DE$2:$EB$200,BT$1,FALSE)</f>
        <v>19.117000000000001</v>
      </c>
      <c r="BU7" s="8">
        <f>VLOOKUP($BH7,Item!$DE$2:$EB$200,BU$1,FALSE)</f>
        <v>3</v>
      </c>
      <c r="BV7" s="8">
        <f>VLOOKUP($BH7,Item!$DE$2:$EB$200,BV$1,FALSE)</f>
        <v>70</v>
      </c>
      <c r="BW7" s="8" t="str">
        <f>VLOOKUP($BH7,Item!$DE$2:$EB$200,BW$1,FALSE)</f>
        <v>*16003</v>
      </c>
      <c r="BX7" s="8">
        <f>VLOOKUP($BH7,Item!$DE$2:$EB$200,BX$1,FALSE)</f>
        <v>1.35</v>
      </c>
      <c r="BY7" s="8" t="str">
        <f>VLOOKUP($BH7,Item!$DE$2:$EB$200,BY$1,FALSE)</f>
        <v>C</v>
      </c>
      <c r="BZ7" s="8" t="str">
        <f>VLOOKUP($BH7,Item!$DE$2:$EB$200,BZ$1,FALSE)</f>
        <v>000001</v>
      </c>
      <c r="CA7" s="8" t="str">
        <f>VLOOKUP($BH7,Item!$DE$2:$EB$200,CA$1,FALSE)</f>
        <v>GetDate()</v>
      </c>
      <c r="CB7" s="8" t="str">
        <f>VLOOKUP($BH7,Item!$DE$2:$EB$200,CB$1,FALSE)</f>
        <v>NULL</v>
      </c>
      <c r="CC7" s="8" t="str">
        <f>VLOOKUP($BH7,Item!$DE$2:$EB$200,CC$1,FALSE)</f>
        <v>NULL</v>
      </c>
      <c r="CD7" s="8" t="str">
        <f>VLOOKUP($BH7,Item!$DE$2:$EB$200,CD$1,FALSE)</f>
        <v>N</v>
      </c>
      <c r="CE7" s="8" t="str">
        <f>VLOOKUP($BH7,Item!$DE$2:$EB$200,CE$1,FALSE)</f>
        <v>N</v>
      </c>
      <c r="CF7" s="8" t="str">
        <f t="shared" si="9"/>
        <v>*00005</v>
      </c>
      <c r="DA7" s="77" t="s">
        <v>64</v>
      </c>
      <c r="DB7" t="s">
        <v>1275</v>
      </c>
      <c r="DC7" t="s">
        <v>1275</v>
      </c>
      <c r="DD7" t="s">
        <v>1128</v>
      </c>
      <c r="DE7" t="s">
        <v>1267</v>
      </c>
      <c r="DF7">
        <v>58.42</v>
      </c>
      <c r="DG7">
        <v>91.44</v>
      </c>
      <c r="DH7">
        <v>23</v>
      </c>
      <c r="DI7">
        <v>36</v>
      </c>
      <c r="DJ7" t="s">
        <v>58</v>
      </c>
      <c r="DK7">
        <v>210</v>
      </c>
      <c r="DL7" t="s">
        <v>1268</v>
      </c>
      <c r="DM7" t="s">
        <v>1269</v>
      </c>
      <c r="DN7">
        <v>11.218</v>
      </c>
      <c r="DO7">
        <v>4</v>
      </c>
      <c r="DP7">
        <v>64</v>
      </c>
      <c r="DQ7" t="s">
        <v>59</v>
      </c>
      <c r="DR7">
        <v>0.9</v>
      </c>
      <c r="DS7" t="s">
        <v>1270</v>
      </c>
      <c r="DT7" t="s">
        <v>577</v>
      </c>
      <c r="DU7" s="77" t="s">
        <v>1358</v>
      </c>
      <c r="DV7" t="s">
        <v>32</v>
      </c>
      <c r="DW7" s="127" t="s">
        <v>32</v>
      </c>
      <c r="DX7" t="s">
        <v>35</v>
      </c>
      <c r="DY7" t="s">
        <v>35</v>
      </c>
    </row>
    <row r="8" spans="1:129" x14ac:dyDescent="0.25">
      <c r="B8" s="58" t="str">
        <f t="shared" si="1"/>
        <v>Anand-54gsm-37.80in-(96.00cm)-Reel-Graphika</v>
      </c>
      <c r="C8" s="58" t="str">
        <f t="shared" si="2"/>
        <v>Anand-54gsm-37.80in-(96.00cm)-Reel-Graphika</v>
      </c>
      <c r="D8" s="8" t="s">
        <v>541</v>
      </c>
      <c r="E8" s="8" t="s">
        <v>540</v>
      </c>
      <c r="F8" s="58">
        <v>36.5</v>
      </c>
      <c r="G8" s="58">
        <v>96</v>
      </c>
      <c r="H8" s="50">
        <f t="shared" si="5"/>
        <v>14.37</v>
      </c>
      <c r="I8" s="50">
        <f t="shared" si="6"/>
        <v>37.799999999999997</v>
      </c>
      <c r="J8" s="5" t="s">
        <v>83</v>
      </c>
      <c r="K8">
        <v>54</v>
      </c>
      <c r="L8" s="48" t="s">
        <v>573</v>
      </c>
      <c r="M8" t="s">
        <v>574</v>
      </c>
      <c r="N8" s="58">
        <f t="shared" si="3"/>
        <v>9.4619999999999997</v>
      </c>
      <c r="O8" s="58">
        <f t="shared" si="4"/>
        <v>5</v>
      </c>
      <c r="P8" s="59">
        <v>70</v>
      </c>
      <c r="Q8" s="58" t="s">
        <v>76</v>
      </c>
      <c r="R8" s="58">
        <v>1.35</v>
      </c>
      <c r="S8" s="59" t="s">
        <v>576</v>
      </c>
      <c r="T8" s="60" t="s">
        <v>577</v>
      </c>
      <c r="U8" s="61" t="s">
        <v>578</v>
      </c>
      <c r="V8" s="59" t="s">
        <v>32</v>
      </c>
      <c r="W8" s="59" t="s">
        <v>32</v>
      </c>
      <c r="X8" s="59" t="s">
        <v>35</v>
      </c>
      <c r="Y8" s="59" t="s">
        <v>35</v>
      </c>
      <c r="AA8" s="14" t="s">
        <v>507</v>
      </c>
      <c r="AB8" s="8" t="s">
        <v>953</v>
      </c>
      <c r="AC8" s="8" t="s">
        <v>1016</v>
      </c>
      <c r="AD8" t="s">
        <v>988</v>
      </c>
      <c r="AE8" t="s">
        <v>988</v>
      </c>
      <c r="AF8" t="s">
        <v>541</v>
      </c>
      <c r="AG8" t="s">
        <v>540</v>
      </c>
      <c r="AH8">
        <v>38.5</v>
      </c>
      <c r="AI8">
        <v>48</v>
      </c>
      <c r="AJ8" s="80">
        <v>15.16</v>
      </c>
      <c r="AK8">
        <v>18.899999999999999</v>
      </c>
      <c r="AL8" t="s">
        <v>83</v>
      </c>
      <c r="AM8">
        <v>50</v>
      </c>
      <c r="AN8" t="s">
        <v>481</v>
      </c>
      <c r="AO8" t="s">
        <v>575</v>
      </c>
      <c r="AP8">
        <v>4.6210000000000004</v>
      </c>
      <c r="AQ8">
        <v>11</v>
      </c>
      <c r="AR8">
        <v>70</v>
      </c>
      <c r="AS8" t="s">
        <v>76</v>
      </c>
      <c r="AT8">
        <v>1.35</v>
      </c>
      <c r="AU8" t="s">
        <v>576</v>
      </c>
      <c r="AV8" t="s">
        <v>577</v>
      </c>
      <c r="AW8" t="s">
        <v>578</v>
      </c>
      <c r="AX8" t="s">
        <v>32</v>
      </c>
      <c r="AY8" t="s">
        <v>32</v>
      </c>
      <c r="AZ8" t="s">
        <v>35</v>
      </c>
      <c r="BA8" t="s">
        <v>35</v>
      </c>
      <c r="BB8" t="str">
        <f t="shared" si="8"/>
        <v>*00026</v>
      </c>
      <c r="BG8" s="8" t="s">
        <v>64</v>
      </c>
      <c r="BH8" s="25" t="s">
        <v>1134</v>
      </c>
      <c r="BI8" s="8" t="str">
        <f>VLOOKUP($BH8,Item!$DE$2:$EB$200,BI$1,FALSE)</f>
        <v>Board-260gsm-37.80X28.94in²-(96.00X73.50cm²)-18.35kg-WB</v>
      </c>
      <c r="BJ8" s="8" t="str">
        <f>VLOOKUP($BH8,Item!$DE$2:$EB$200,BJ$1,FALSE)</f>
        <v>S</v>
      </c>
      <c r="BK8" s="8" t="str">
        <f>VLOOKUP($BH8,Item!$DE$2:$EB$200,BK$1,FALSE)</f>
        <v>B</v>
      </c>
      <c r="BL8" s="8">
        <f>VLOOKUP($BH8,Item!$DE$2:$EB$200,BL$1,FALSE)</f>
        <v>96</v>
      </c>
      <c r="BM8" s="8">
        <f>VLOOKUP($BH8,Item!$DE$2:$EB$200,BM$1,FALSE)</f>
        <v>73.5</v>
      </c>
      <c r="BN8" s="8">
        <f>VLOOKUP($BH8,Item!$DE$2:$EB$200,BN$1,FALSE)</f>
        <v>37.799999999999997</v>
      </c>
      <c r="BO8" s="8">
        <f>VLOOKUP($BH8,Item!$DE$2:$EB$200,BO$1,FALSE)</f>
        <v>28.94</v>
      </c>
      <c r="BP8" s="8" t="str">
        <f>VLOOKUP($BH8,Item!$DE$2:$EB$200,BP$1,FALSE)</f>
        <v>*15002</v>
      </c>
      <c r="BQ8" s="8">
        <f>VLOOKUP($BH8,Item!$DE$2:$EB$200,BQ$1,FALSE)</f>
        <v>260</v>
      </c>
      <c r="BR8" s="8" t="str">
        <f>VLOOKUP($BH8,Item!$DE$2:$EB$200,BR$1,FALSE)</f>
        <v>Board</v>
      </c>
      <c r="BS8" s="8" t="str">
        <f>VLOOKUP($BH8,Item!$DE$2:$EB$200,BS$1,FALSE)</f>
        <v>WB</v>
      </c>
      <c r="BT8" s="8">
        <f>VLOOKUP($BH8,Item!$DE$2:$EB$200,BT$1,FALSE)</f>
        <v>18.350000000000001</v>
      </c>
      <c r="BU8" s="8">
        <f>VLOOKUP($BH8,Item!$DE$2:$EB$200,BU$1,FALSE)</f>
        <v>3</v>
      </c>
      <c r="BV8" s="8">
        <f>VLOOKUP($BH8,Item!$DE$2:$EB$200,BV$1,FALSE)</f>
        <v>70</v>
      </c>
      <c r="BW8" s="8" t="str">
        <f>VLOOKUP($BH8,Item!$DE$2:$EB$200,BW$1,FALSE)</f>
        <v>*16003</v>
      </c>
      <c r="BX8" s="8">
        <f>VLOOKUP($BH8,Item!$DE$2:$EB$200,BX$1,FALSE)</f>
        <v>1.35</v>
      </c>
      <c r="BY8" s="8" t="str">
        <f>VLOOKUP($BH8,Item!$DE$2:$EB$200,BY$1,FALSE)</f>
        <v>C</v>
      </c>
      <c r="BZ8" s="8" t="str">
        <f>VLOOKUP($BH8,Item!$DE$2:$EB$200,BZ$1,FALSE)</f>
        <v>000001</v>
      </c>
      <c r="CA8" s="8" t="str">
        <f>VLOOKUP($BH8,Item!$DE$2:$EB$200,CA$1,FALSE)</f>
        <v>GetDate()</v>
      </c>
      <c r="CB8" s="8" t="str">
        <f>VLOOKUP($BH8,Item!$DE$2:$EB$200,CB$1,FALSE)</f>
        <v>NULL</v>
      </c>
      <c r="CC8" s="8" t="str">
        <f>VLOOKUP($BH8,Item!$DE$2:$EB$200,CC$1,FALSE)</f>
        <v>NULL</v>
      </c>
      <c r="CD8" s="8" t="str">
        <f>VLOOKUP($BH8,Item!$DE$2:$EB$200,CD$1,FALSE)</f>
        <v>N</v>
      </c>
      <c r="CE8" s="8" t="str">
        <f>VLOOKUP($BH8,Item!$DE$2:$EB$200,CE$1,FALSE)</f>
        <v>N</v>
      </c>
      <c r="CF8" s="8" t="str">
        <f t="shared" si="9"/>
        <v>*00006</v>
      </c>
      <c r="DA8" s="77" t="s">
        <v>65</v>
      </c>
      <c r="DB8" t="s">
        <v>1276</v>
      </c>
      <c r="DC8" t="s">
        <v>1276</v>
      </c>
      <c r="DD8" t="s">
        <v>1128</v>
      </c>
      <c r="DE8" t="s">
        <v>1267</v>
      </c>
      <c r="DF8">
        <v>58.42</v>
      </c>
      <c r="DG8">
        <v>91.44</v>
      </c>
      <c r="DH8">
        <v>23</v>
      </c>
      <c r="DI8">
        <v>36</v>
      </c>
      <c r="DJ8" t="s">
        <v>58</v>
      </c>
      <c r="DK8">
        <v>220</v>
      </c>
      <c r="DL8" t="s">
        <v>1268</v>
      </c>
      <c r="DM8" t="s">
        <v>1269</v>
      </c>
      <c r="DN8">
        <v>11.752000000000001</v>
      </c>
      <c r="DO8">
        <v>4</v>
      </c>
      <c r="DP8">
        <v>64</v>
      </c>
      <c r="DQ8" t="s">
        <v>59</v>
      </c>
      <c r="DR8">
        <v>0.9</v>
      </c>
      <c r="DS8" t="s">
        <v>1270</v>
      </c>
      <c r="DT8" t="s">
        <v>577</v>
      </c>
      <c r="DU8" s="77" t="s">
        <v>1358</v>
      </c>
      <c r="DV8" t="s">
        <v>32</v>
      </c>
      <c r="DW8" s="127" t="s">
        <v>32</v>
      </c>
      <c r="DX8" t="s">
        <v>35</v>
      </c>
      <c r="DY8" t="s">
        <v>35</v>
      </c>
    </row>
    <row r="9" spans="1:129" x14ac:dyDescent="0.25">
      <c r="B9" s="58" t="str">
        <f t="shared" si="1"/>
        <v>Proprint-54gsm-37.80in-(96.00cm)-Reel-Premium</v>
      </c>
      <c r="C9" s="58" t="str">
        <f t="shared" si="2"/>
        <v>Proprint-54gsm-37.80in-(96.00cm)-Reel-Premium</v>
      </c>
      <c r="D9" s="8" t="s">
        <v>541</v>
      </c>
      <c r="E9" s="8" t="s">
        <v>540</v>
      </c>
      <c r="F9" s="58">
        <v>36.5</v>
      </c>
      <c r="G9" s="58">
        <v>96</v>
      </c>
      <c r="H9" s="50">
        <f t="shared" si="5"/>
        <v>14.37</v>
      </c>
      <c r="I9" s="50">
        <f t="shared" si="6"/>
        <v>37.799999999999997</v>
      </c>
      <c r="J9" s="5" t="s">
        <v>83</v>
      </c>
      <c r="K9">
        <v>54</v>
      </c>
      <c r="L9" s="48" t="s">
        <v>481</v>
      </c>
      <c r="M9" t="s">
        <v>575</v>
      </c>
      <c r="N9" s="58">
        <f t="shared" si="3"/>
        <v>9.4619999999999997</v>
      </c>
      <c r="O9" s="58">
        <f t="shared" si="4"/>
        <v>5</v>
      </c>
      <c r="P9" s="59">
        <v>70</v>
      </c>
      <c r="Q9" s="58" t="s">
        <v>76</v>
      </c>
      <c r="R9" s="58">
        <v>1.35</v>
      </c>
      <c r="S9" s="59" t="s">
        <v>576</v>
      </c>
      <c r="T9" s="60" t="s">
        <v>577</v>
      </c>
      <c r="U9" s="61" t="s">
        <v>578</v>
      </c>
      <c r="V9" s="59" t="s">
        <v>32</v>
      </c>
      <c r="W9" s="59" t="s">
        <v>32</v>
      </c>
      <c r="X9" s="59" t="s">
        <v>35</v>
      </c>
      <c r="Y9" s="59" t="s">
        <v>35</v>
      </c>
      <c r="AA9" s="98" t="s">
        <v>954</v>
      </c>
      <c r="AB9" s="8" t="s">
        <v>952</v>
      </c>
      <c r="AC9" s="8" t="s">
        <v>889</v>
      </c>
      <c r="AD9" t="s">
        <v>993</v>
      </c>
      <c r="AE9" t="s">
        <v>993</v>
      </c>
      <c r="AF9" t="s">
        <v>541</v>
      </c>
      <c r="AG9" t="s">
        <v>540</v>
      </c>
      <c r="AH9">
        <v>33.5</v>
      </c>
      <c r="AI9">
        <v>84</v>
      </c>
      <c r="AJ9" s="80">
        <v>13.19</v>
      </c>
      <c r="AK9">
        <v>33.07</v>
      </c>
      <c r="AL9" t="s">
        <v>83</v>
      </c>
      <c r="AM9">
        <v>50</v>
      </c>
      <c r="AN9" t="s">
        <v>481</v>
      </c>
      <c r="AO9" t="s">
        <v>575</v>
      </c>
      <c r="AP9">
        <v>7.0350000000000001</v>
      </c>
      <c r="AQ9">
        <v>7</v>
      </c>
      <c r="AR9">
        <v>70</v>
      </c>
      <c r="AS9" t="s">
        <v>76</v>
      </c>
      <c r="AT9">
        <v>1.35</v>
      </c>
      <c r="AU9" t="s">
        <v>576</v>
      </c>
      <c r="AV9" t="s">
        <v>577</v>
      </c>
      <c r="AW9" t="s">
        <v>578</v>
      </c>
      <c r="AX9" t="s">
        <v>32</v>
      </c>
      <c r="AY9" t="s">
        <v>32</v>
      </c>
      <c r="AZ9" t="s">
        <v>35</v>
      </c>
      <c r="BA9" t="s">
        <v>35</v>
      </c>
      <c r="BB9" t="str">
        <f t="shared" si="8"/>
        <v>*00027</v>
      </c>
      <c r="BG9" s="8" t="s">
        <v>65</v>
      </c>
      <c r="BH9" s="25" t="s">
        <v>1135</v>
      </c>
      <c r="BI9" s="8" t="str">
        <f>VLOOKUP($BH9,Item!$DE$2:$EB$200,BI$1,FALSE)</f>
        <v>Board-263gsm-31.69X27.56in²-(80.50X70.00cm²)-14.819kg-GB</v>
      </c>
      <c r="BJ9" s="8" t="str">
        <f>VLOOKUP($BH9,Item!$DE$2:$EB$200,BJ$1,FALSE)</f>
        <v>S</v>
      </c>
      <c r="BK9" s="8" t="str">
        <f>VLOOKUP($BH9,Item!$DE$2:$EB$200,BK$1,FALSE)</f>
        <v>B</v>
      </c>
      <c r="BL9" s="8">
        <f>VLOOKUP($BH9,Item!$DE$2:$EB$200,BL$1,FALSE)</f>
        <v>80.5</v>
      </c>
      <c r="BM9" s="8">
        <f>VLOOKUP($BH9,Item!$DE$2:$EB$200,BM$1,FALSE)</f>
        <v>70</v>
      </c>
      <c r="BN9" s="8">
        <f>VLOOKUP($BH9,Item!$DE$2:$EB$200,BN$1,FALSE)</f>
        <v>31.69</v>
      </c>
      <c r="BO9" s="8">
        <f>VLOOKUP($BH9,Item!$DE$2:$EB$200,BO$1,FALSE)</f>
        <v>27.56</v>
      </c>
      <c r="BP9" s="8" t="str">
        <f>VLOOKUP($BH9,Item!$DE$2:$EB$200,BP$1,FALSE)</f>
        <v>*15002</v>
      </c>
      <c r="BQ9" s="8">
        <f>VLOOKUP($BH9,Item!$DE$2:$EB$200,BQ$1,FALSE)</f>
        <v>263</v>
      </c>
      <c r="BR9" s="8" t="str">
        <f>VLOOKUP($BH9,Item!$DE$2:$EB$200,BR$1,FALSE)</f>
        <v>Board</v>
      </c>
      <c r="BS9" s="8" t="str">
        <f>VLOOKUP($BH9,Item!$DE$2:$EB$200,BS$1,FALSE)</f>
        <v>GB</v>
      </c>
      <c r="BT9" s="8">
        <f>VLOOKUP($BH9,Item!$DE$2:$EB$200,BT$1,FALSE)</f>
        <v>14.819000000000001</v>
      </c>
      <c r="BU9" s="8">
        <f>VLOOKUP($BH9,Item!$DE$2:$EB$200,BU$1,FALSE)</f>
        <v>3</v>
      </c>
      <c r="BV9" s="8">
        <f>VLOOKUP($BH9,Item!$DE$2:$EB$200,BV$1,FALSE)</f>
        <v>70</v>
      </c>
      <c r="BW9" s="8" t="str">
        <f>VLOOKUP($BH9,Item!$DE$2:$EB$200,BW$1,FALSE)</f>
        <v>*16003</v>
      </c>
      <c r="BX9" s="8">
        <f>VLOOKUP($BH9,Item!$DE$2:$EB$200,BX$1,FALSE)</f>
        <v>1.35</v>
      </c>
      <c r="BY9" s="8" t="str">
        <f>VLOOKUP($BH9,Item!$DE$2:$EB$200,BY$1,FALSE)</f>
        <v>C</v>
      </c>
      <c r="BZ9" s="8" t="str">
        <f>VLOOKUP($BH9,Item!$DE$2:$EB$200,BZ$1,FALSE)</f>
        <v>000001</v>
      </c>
      <c r="CA9" s="8" t="str">
        <f>VLOOKUP($BH9,Item!$DE$2:$EB$200,CA$1,FALSE)</f>
        <v>GetDate()</v>
      </c>
      <c r="CB9" s="8" t="str">
        <f>VLOOKUP($BH9,Item!$DE$2:$EB$200,CB$1,FALSE)</f>
        <v>NULL</v>
      </c>
      <c r="CC9" s="8" t="str">
        <f>VLOOKUP($BH9,Item!$DE$2:$EB$200,CC$1,FALSE)</f>
        <v>NULL</v>
      </c>
      <c r="CD9" s="8" t="str">
        <f>VLOOKUP($BH9,Item!$DE$2:$EB$200,CD$1,FALSE)</f>
        <v>N</v>
      </c>
      <c r="CE9" s="8" t="str">
        <f>VLOOKUP($BH9,Item!$DE$2:$EB$200,CE$1,FALSE)</f>
        <v>N</v>
      </c>
      <c r="CF9" s="8" t="str">
        <f t="shared" si="9"/>
        <v>*00007</v>
      </c>
      <c r="DA9" s="77" t="s">
        <v>66</v>
      </c>
      <c r="DB9" t="s">
        <v>1277</v>
      </c>
      <c r="DC9" t="s">
        <v>1277</v>
      </c>
      <c r="DD9" t="s">
        <v>1128</v>
      </c>
      <c r="DE9" t="s">
        <v>1267</v>
      </c>
      <c r="DF9">
        <v>58.42</v>
      </c>
      <c r="DG9">
        <v>91.44</v>
      </c>
      <c r="DH9">
        <v>23</v>
      </c>
      <c r="DI9">
        <v>36</v>
      </c>
      <c r="DJ9" t="s">
        <v>58</v>
      </c>
      <c r="DK9">
        <v>250</v>
      </c>
      <c r="DL9" t="s">
        <v>1268</v>
      </c>
      <c r="DM9" t="s">
        <v>1269</v>
      </c>
      <c r="DN9">
        <v>13.355</v>
      </c>
      <c r="DO9">
        <v>4</v>
      </c>
      <c r="DP9">
        <v>64</v>
      </c>
      <c r="DQ9" t="s">
        <v>59</v>
      </c>
      <c r="DR9">
        <v>0.9</v>
      </c>
      <c r="DS9" t="s">
        <v>1270</v>
      </c>
      <c r="DT9" t="s">
        <v>577</v>
      </c>
      <c r="DU9" s="77" t="s">
        <v>1358</v>
      </c>
      <c r="DV9" t="s">
        <v>32</v>
      </c>
      <c r="DW9" s="127" t="s">
        <v>32</v>
      </c>
      <c r="DX9" t="s">
        <v>35</v>
      </c>
      <c r="DY9" t="s">
        <v>35</v>
      </c>
    </row>
    <row r="10" spans="1:129" x14ac:dyDescent="0.25">
      <c r="B10" s="58" t="str">
        <f t="shared" si="1"/>
        <v>Trident-52gsm-37.80in-(96.00cm)-Reel-Super Line</v>
      </c>
      <c r="C10" s="58" t="str">
        <f t="shared" si="2"/>
        <v>Trident-52gsm-37.80in-(96.00cm)-Reel-Super Line</v>
      </c>
      <c r="D10" s="8" t="s">
        <v>541</v>
      </c>
      <c r="E10" s="8" t="s">
        <v>540</v>
      </c>
      <c r="F10" s="58">
        <v>36.5</v>
      </c>
      <c r="G10" s="58">
        <v>96</v>
      </c>
      <c r="H10" s="50">
        <f t="shared" si="5"/>
        <v>14.37</v>
      </c>
      <c r="I10" s="50">
        <f t="shared" si="6"/>
        <v>37.799999999999997</v>
      </c>
      <c r="J10" s="5" t="s">
        <v>83</v>
      </c>
      <c r="K10">
        <v>52</v>
      </c>
      <c r="L10" s="48" t="s">
        <v>473</v>
      </c>
      <c r="M10" s="59" t="s">
        <v>572</v>
      </c>
      <c r="N10" s="58">
        <f t="shared" si="3"/>
        <v>9.1120000000000001</v>
      </c>
      <c r="O10" s="58">
        <f t="shared" si="4"/>
        <v>5</v>
      </c>
      <c r="P10" s="59">
        <v>70</v>
      </c>
      <c r="Q10" s="58" t="s">
        <v>76</v>
      </c>
      <c r="R10" s="58">
        <v>1.35</v>
      </c>
      <c r="S10" s="59" t="s">
        <v>576</v>
      </c>
      <c r="T10" s="60" t="s">
        <v>577</v>
      </c>
      <c r="U10" s="61" t="s">
        <v>578</v>
      </c>
      <c r="V10" s="59" t="s">
        <v>32</v>
      </c>
      <c r="W10" s="59" t="s">
        <v>32</v>
      </c>
      <c r="X10" s="59" t="s">
        <v>35</v>
      </c>
      <c r="Y10" s="59" t="s">
        <v>35</v>
      </c>
      <c r="AC10" s="8" t="s">
        <v>1141</v>
      </c>
      <c r="AD10" t="s">
        <v>994</v>
      </c>
      <c r="AE10" t="s">
        <v>994</v>
      </c>
      <c r="AF10" t="s">
        <v>541</v>
      </c>
      <c r="AG10" t="s">
        <v>540</v>
      </c>
      <c r="AH10">
        <v>34.5</v>
      </c>
      <c r="AI10">
        <v>89</v>
      </c>
      <c r="AJ10" s="80">
        <v>13.58</v>
      </c>
      <c r="AK10">
        <v>35.04</v>
      </c>
      <c r="AL10" t="s">
        <v>83</v>
      </c>
      <c r="AM10">
        <v>50</v>
      </c>
      <c r="AN10" t="s">
        <v>481</v>
      </c>
      <c r="AO10" t="s">
        <v>575</v>
      </c>
      <c r="AP10">
        <v>7.6749999999999998</v>
      </c>
      <c r="AQ10">
        <v>7</v>
      </c>
      <c r="AR10">
        <v>70</v>
      </c>
      <c r="AS10" t="s">
        <v>76</v>
      </c>
      <c r="AT10">
        <v>1.35</v>
      </c>
      <c r="AU10" t="s">
        <v>576</v>
      </c>
      <c r="AV10" t="s">
        <v>577</v>
      </c>
      <c r="AW10" t="s">
        <v>578</v>
      </c>
      <c r="AX10" t="s">
        <v>32</v>
      </c>
      <c r="AY10" t="s">
        <v>32</v>
      </c>
      <c r="AZ10" t="s">
        <v>35</v>
      </c>
      <c r="BA10" t="s">
        <v>35</v>
      </c>
      <c r="BB10" t="str">
        <f t="shared" si="8"/>
        <v>*00028</v>
      </c>
      <c r="BG10" s="8" t="s">
        <v>66</v>
      </c>
      <c r="BH10" s="25" t="s">
        <v>1136</v>
      </c>
      <c r="BI10" s="8" t="str">
        <f>VLOOKUP($BH10,Item!$DE$2:$EB$200,BI$1,FALSE)</f>
        <v>Board-263gsm-34.06X33.46in²-(86.50X85.00cm²)-19.337kg-GB</v>
      </c>
      <c r="BJ10" s="8" t="str">
        <f>VLOOKUP($BH10,Item!$DE$2:$EB$200,BJ$1,FALSE)</f>
        <v>S</v>
      </c>
      <c r="BK10" s="8" t="str">
        <f>VLOOKUP($BH10,Item!$DE$2:$EB$200,BK$1,FALSE)</f>
        <v>B</v>
      </c>
      <c r="BL10" s="8">
        <f>VLOOKUP($BH10,Item!$DE$2:$EB$200,BL$1,FALSE)</f>
        <v>86.5</v>
      </c>
      <c r="BM10" s="8">
        <f>VLOOKUP($BH10,Item!$DE$2:$EB$200,BM$1,FALSE)</f>
        <v>85</v>
      </c>
      <c r="BN10" s="8">
        <f>VLOOKUP($BH10,Item!$DE$2:$EB$200,BN$1,FALSE)</f>
        <v>34.06</v>
      </c>
      <c r="BO10" s="8">
        <f>VLOOKUP($BH10,Item!$DE$2:$EB$200,BO$1,FALSE)</f>
        <v>33.46</v>
      </c>
      <c r="BP10" s="8" t="str">
        <f>VLOOKUP($BH10,Item!$DE$2:$EB$200,BP$1,FALSE)</f>
        <v>*15002</v>
      </c>
      <c r="BQ10" s="8">
        <f>VLOOKUP($BH10,Item!$DE$2:$EB$200,BQ$1,FALSE)</f>
        <v>263</v>
      </c>
      <c r="BR10" s="8" t="str">
        <f>VLOOKUP($BH10,Item!$DE$2:$EB$200,BR$1,FALSE)</f>
        <v>Board</v>
      </c>
      <c r="BS10" s="8" t="str">
        <f>VLOOKUP($BH10,Item!$DE$2:$EB$200,BS$1,FALSE)</f>
        <v>GB</v>
      </c>
      <c r="BT10" s="8">
        <f>VLOOKUP($BH10,Item!$DE$2:$EB$200,BT$1,FALSE)</f>
        <v>19.337</v>
      </c>
      <c r="BU10" s="8">
        <f>VLOOKUP($BH10,Item!$DE$2:$EB$200,BU$1,FALSE)</f>
        <v>3</v>
      </c>
      <c r="BV10" s="8">
        <f>VLOOKUP($BH10,Item!$DE$2:$EB$200,BV$1,FALSE)</f>
        <v>70</v>
      </c>
      <c r="BW10" s="8" t="str">
        <f>VLOOKUP($BH10,Item!$DE$2:$EB$200,BW$1,FALSE)</f>
        <v>*16003</v>
      </c>
      <c r="BX10" s="8">
        <f>VLOOKUP($BH10,Item!$DE$2:$EB$200,BX$1,FALSE)</f>
        <v>1.35</v>
      </c>
      <c r="BY10" s="8" t="str">
        <f>VLOOKUP($BH10,Item!$DE$2:$EB$200,BY$1,FALSE)</f>
        <v>C</v>
      </c>
      <c r="BZ10" s="8" t="str">
        <f>VLOOKUP($BH10,Item!$DE$2:$EB$200,BZ$1,FALSE)</f>
        <v>000001</v>
      </c>
      <c r="CA10" s="8" t="str">
        <f>VLOOKUP($BH10,Item!$DE$2:$EB$200,CA$1,FALSE)</f>
        <v>GetDate()</v>
      </c>
      <c r="CB10" s="8" t="str">
        <f>VLOOKUP($BH10,Item!$DE$2:$EB$200,CB$1,FALSE)</f>
        <v>NULL</v>
      </c>
      <c r="CC10" s="8" t="str">
        <f>VLOOKUP($BH10,Item!$DE$2:$EB$200,CC$1,FALSE)</f>
        <v>NULL</v>
      </c>
      <c r="CD10" s="8" t="str">
        <f>VLOOKUP($BH10,Item!$DE$2:$EB$200,CD$1,FALSE)</f>
        <v>N</v>
      </c>
      <c r="CE10" s="8" t="str">
        <f>VLOOKUP($BH10,Item!$DE$2:$EB$200,CE$1,FALSE)</f>
        <v>N</v>
      </c>
      <c r="CF10" s="8" t="str">
        <f t="shared" si="9"/>
        <v>*00008</v>
      </c>
      <c r="DA10" s="77" t="s">
        <v>67</v>
      </c>
      <c r="DB10" t="s">
        <v>1278</v>
      </c>
      <c r="DC10" t="s">
        <v>1278</v>
      </c>
      <c r="DD10" t="s">
        <v>1128</v>
      </c>
      <c r="DE10" t="s">
        <v>540</v>
      </c>
      <c r="DF10">
        <v>50.8</v>
      </c>
      <c r="DG10">
        <v>76.2</v>
      </c>
      <c r="DH10">
        <v>20</v>
      </c>
      <c r="DI10">
        <v>30</v>
      </c>
      <c r="DJ10" t="s">
        <v>83</v>
      </c>
      <c r="DK10">
        <v>70</v>
      </c>
      <c r="DL10" t="s">
        <v>1279</v>
      </c>
      <c r="DM10" t="s">
        <v>1269</v>
      </c>
      <c r="DN10">
        <v>13.548</v>
      </c>
      <c r="DO10">
        <v>4</v>
      </c>
      <c r="DP10">
        <v>64</v>
      </c>
      <c r="DQ10" t="s">
        <v>59</v>
      </c>
      <c r="DR10">
        <v>0.9</v>
      </c>
      <c r="DS10" t="s">
        <v>1270</v>
      </c>
      <c r="DT10" t="s">
        <v>577</v>
      </c>
      <c r="DU10" s="77" t="s">
        <v>1358</v>
      </c>
      <c r="DV10" t="s">
        <v>32</v>
      </c>
      <c r="DW10" s="127" t="s">
        <v>32</v>
      </c>
      <c r="DX10" t="s">
        <v>35</v>
      </c>
      <c r="DY10" t="s">
        <v>35</v>
      </c>
    </row>
    <row r="11" spans="1:129" x14ac:dyDescent="0.25">
      <c r="B11" s="58" t="str">
        <f t="shared" si="1"/>
        <v>Trident-54gsm-37.80in-(96.00cm)-Reel-Super Line</v>
      </c>
      <c r="C11" s="58" t="str">
        <f t="shared" si="2"/>
        <v>Trident-54gsm-37.80in-(96.00cm)-Reel-Super Line</v>
      </c>
      <c r="D11" s="8" t="s">
        <v>541</v>
      </c>
      <c r="E11" s="8" t="s">
        <v>540</v>
      </c>
      <c r="F11" s="58">
        <v>36.5</v>
      </c>
      <c r="G11" s="58">
        <v>96</v>
      </c>
      <c r="H11" s="50">
        <f t="shared" si="5"/>
        <v>14.37</v>
      </c>
      <c r="I11" s="50">
        <f t="shared" si="6"/>
        <v>37.799999999999997</v>
      </c>
      <c r="J11" s="5" t="s">
        <v>83</v>
      </c>
      <c r="K11">
        <v>54</v>
      </c>
      <c r="L11" s="48" t="s">
        <v>473</v>
      </c>
      <c r="M11" s="59" t="s">
        <v>572</v>
      </c>
      <c r="N11" s="58">
        <f t="shared" si="3"/>
        <v>9.4619999999999997</v>
      </c>
      <c r="O11" s="58">
        <f t="shared" si="4"/>
        <v>5</v>
      </c>
      <c r="P11" s="59">
        <v>70</v>
      </c>
      <c r="Q11" s="58" t="s">
        <v>76</v>
      </c>
      <c r="R11" s="58">
        <v>1.35</v>
      </c>
      <c r="S11" s="59" t="s">
        <v>576</v>
      </c>
      <c r="T11" s="60" t="s">
        <v>577</v>
      </c>
      <c r="U11" s="61" t="s">
        <v>578</v>
      </c>
      <c r="V11" s="59" t="s">
        <v>32</v>
      </c>
      <c r="W11" s="59" t="s">
        <v>32</v>
      </c>
      <c r="X11" s="59" t="s">
        <v>35</v>
      </c>
      <c r="Y11" s="59" t="s">
        <v>35</v>
      </c>
      <c r="AC11" s="8" t="s">
        <v>1142</v>
      </c>
      <c r="AD11" t="s">
        <v>984</v>
      </c>
      <c r="AE11" t="s">
        <v>984</v>
      </c>
      <c r="AF11" t="s">
        <v>541</v>
      </c>
      <c r="AG11" t="s">
        <v>540</v>
      </c>
      <c r="AH11">
        <v>34.5</v>
      </c>
      <c r="AI11">
        <v>80</v>
      </c>
      <c r="AJ11">
        <v>13.58</v>
      </c>
      <c r="AK11">
        <v>31.5</v>
      </c>
      <c r="AL11" t="s">
        <v>83</v>
      </c>
      <c r="AM11">
        <v>54</v>
      </c>
      <c r="AN11" t="s">
        <v>481</v>
      </c>
      <c r="AO11" t="s">
        <v>575</v>
      </c>
      <c r="AP11">
        <v>7.4509999999999996</v>
      </c>
      <c r="AQ11">
        <v>7</v>
      </c>
      <c r="AR11">
        <v>70</v>
      </c>
      <c r="AS11" t="s">
        <v>76</v>
      </c>
      <c r="AT11">
        <v>1.35</v>
      </c>
      <c r="AU11" t="s">
        <v>576</v>
      </c>
      <c r="AV11" t="s">
        <v>577</v>
      </c>
      <c r="AW11" t="s">
        <v>578</v>
      </c>
      <c r="AX11" t="s">
        <v>32</v>
      </c>
      <c r="AY11" t="s">
        <v>32</v>
      </c>
      <c r="AZ11" t="s">
        <v>35</v>
      </c>
      <c r="BA11" t="s">
        <v>35</v>
      </c>
      <c r="BB11" t="str">
        <f t="shared" si="8"/>
        <v>*00029</v>
      </c>
      <c r="BG11" s="8" t="s">
        <v>67</v>
      </c>
      <c r="BH11" s="25" t="s">
        <v>1137</v>
      </c>
      <c r="BI11" s="8" t="str">
        <f>VLOOKUP($BH11,Item!$DE$2:$EB$200,BI$1,FALSE)</f>
        <v>Board-280gsm-23.62X35.43in²-(60.00X90.00cm²)-15.117kg-WB</v>
      </c>
      <c r="BJ11" s="8" t="str">
        <f>VLOOKUP($BH11,Item!$DE$2:$EB$200,BJ$1,FALSE)</f>
        <v>S</v>
      </c>
      <c r="BK11" s="8" t="str">
        <f>VLOOKUP($BH11,Item!$DE$2:$EB$200,BK$1,FALSE)</f>
        <v>B</v>
      </c>
      <c r="BL11" s="8">
        <f>VLOOKUP($BH11,Item!$DE$2:$EB$200,BL$1,FALSE)</f>
        <v>60</v>
      </c>
      <c r="BM11" s="8">
        <f>VLOOKUP($BH11,Item!$DE$2:$EB$200,BM$1,FALSE)</f>
        <v>90</v>
      </c>
      <c r="BN11" s="8">
        <f>VLOOKUP($BH11,Item!$DE$2:$EB$200,BN$1,FALSE)</f>
        <v>23.62</v>
      </c>
      <c r="BO11" s="8">
        <f>VLOOKUP($BH11,Item!$DE$2:$EB$200,BO$1,FALSE)</f>
        <v>35.43</v>
      </c>
      <c r="BP11" s="8" t="str">
        <f>VLOOKUP($BH11,Item!$DE$2:$EB$200,BP$1,FALSE)</f>
        <v>*15002</v>
      </c>
      <c r="BQ11" s="8">
        <f>VLOOKUP($BH11,Item!$DE$2:$EB$200,BQ$1,FALSE)</f>
        <v>280</v>
      </c>
      <c r="BR11" s="8" t="str">
        <f>VLOOKUP($BH11,Item!$DE$2:$EB$200,BR$1,FALSE)</f>
        <v>Board</v>
      </c>
      <c r="BS11" s="8" t="str">
        <f>VLOOKUP($BH11,Item!$DE$2:$EB$200,BS$1,FALSE)</f>
        <v>WB</v>
      </c>
      <c r="BT11" s="8">
        <f>VLOOKUP($BH11,Item!$DE$2:$EB$200,BT$1,FALSE)</f>
        <v>15.117000000000001</v>
      </c>
      <c r="BU11" s="8">
        <f>VLOOKUP($BH11,Item!$DE$2:$EB$200,BU$1,FALSE)</f>
        <v>3</v>
      </c>
      <c r="BV11" s="8">
        <f>VLOOKUP($BH11,Item!$DE$2:$EB$200,BV$1,FALSE)</f>
        <v>70</v>
      </c>
      <c r="BW11" s="8" t="str">
        <f>VLOOKUP($BH11,Item!$DE$2:$EB$200,BW$1,FALSE)</f>
        <v>*16003</v>
      </c>
      <c r="BX11" s="8">
        <f>VLOOKUP($BH11,Item!$DE$2:$EB$200,BX$1,FALSE)</f>
        <v>1.35</v>
      </c>
      <c r="BY11" s="8" t="str">
        <f>VLOOKUP($BH11,Item!$DE$2:$EB$200,BY$1,FALSE)</f>
        <v>C</v>
      </c>
      <c r="BZ11" s="8" t="str">
        <f>VLOOKUP($BH11,Item!$DE$2:$EB$200,BZ$1,FALSE)</f>
        <v>000001</v>
      </c>
      <c r="CA11" s="8" t="str">
        <f>VLOOKUP($BH11,Item!$DE$2:$EB$200,CA$1,FALSE)</f>
        <v>GetDate()</v>
      </c>
      <c r="CB11" s="8" t="str">
        <f>VLOOKUP($BH11,Item!$DE$2:$EB$200,CB$1,FALSE)</f>
        <v>NULL</v>
      </c>
      <c r="CC11" s="8" t="str">
        <f>VLOOKUP($BH11,Item!$DE$2:$EB$200,CC$1,FALSE)</f>
        <v>NULL</v>
      </c>
      <c r="CD11" s="8" t="str">
        <f>VLOOKUP($BH11,Item!$DE$2:$EB$200,CD$1,FALSE)</f>
        <v>N</v>
      </c>
      <c r="CE11" s="8" t="str">
        <f>VLOOKUP($BH11,Item!$DE$2:$EB$200,CE$1,FALSE)</f>
        <v>N</v>
      </c>
      <c r="CF11" s="8" t="str">
        <f t="shared" si="9"/>
        <v>*00009</v>
      </c>
      <c r="DA11" s="77" t="s">
        <v>68</v>
      </c>
      <c r="DB11" t="s">
        <v>1280</v>
      </c>
      <c r="DC11" t="s">
        <v>1280</v>
      </c>
      <c r="DD11" t="s">
        <v>1128</v>
      </c>
      <c r="DE11" t="s">
        <v>540</v>
      </c>
      <c r="DF11">
        <v>50.8</v>
      </c>
      <c r="DG11">
        <v>76.2</v>
      </c>
      <c r="DH11">
        <v>20</v>
      </c>
      <c r="DI11">
        <v>30</v>
      </c>
      <c r="DJ11" t="s">
        <v>83</v>
      </c>
      <c r="DK11">
        <v>80</v>
      </c>
      <c r="DL11" t="s">
        <v>1279</v>
      </c>
      <c r="DM11" t="s">
        <v>1269</v>
      </c>
      <c r="DN11">
        <v>15.484</v>
      </c>
      <c r="DO11">
        <v>3</v>
      </c>
      <c r="DP11">
        <v>64</v>
      </c>
      <c r="DQ11" t="s">
        <v>59</v>
      </c>
      <c r="DR11">
        <v>0.9</v>
      </c>
      <c r="DS11" t="s">
        <v>1270</v>
      </c>
      <c r="DT11" t="s">
        <v>577</v>
      </c>
      <c r="DU11" s="77" t="s">
        <v>1358</v>
      </c>
      <c r="DV11" t="s">
        <v>32</v>
      </c>
      <c r="DW11" s="127" t="s">
        <v>32</v>
      </c>
      <c r="DX11" t="s">
        <v>35</v>
      </c>
      <c r="DY11" t="s">
        <v>35</v>
      </c>
    </row>
    <row r="12" spans="1:129" x14ac:dyDescent="0.25">
      <c r="B12" s="58" t="str">
        <f t="shared" ref="B12:B75" si="10">IF(D12="S",CONCATENATE(L12,"-",K12,"gsm-",TEXT(H12,"00.00"),"X",TEXT(I12,"00.00"),"in²-(",TEXT(F12,"00.00"),"X",TEXT(G12,"00.00"),"cm²)-",N12,"kg-",M12),CONCATENATE(L12,"-",K12,"gsm-",TEXT(I12,"00.00"),"in-(",TEXT(G12,"00.00"),"cm)-Reel-",M12))</f>
        <v>Trident-64gsm-34.65in-(88.00cm)-Reel-Super Line</v>
      </c>
      <c r="C12" s="58" t="str">
        <f t="shared" ref="C12:C75" si="11">IF(D12="S",CONCATENATE(L12,"-",K12,"gsm-",TEXT(H12,"00.00"),"X",TEXT(I12,"00.00"),"in²-(",TEXT(F12,"00.00"),"X",TEXT(G12,"00.00"),"cm²)-",N12,"kg-",M12),CONCATENATE(L12,"-",K12,"gsm-",TEXT(I12,"00.00"),"in-(",TEXT(G12,"00.00"),"cm)-Reel-",M12))</f>
        <v>Trident-64gsm-34.65in-(88.00cm)-Reel-Super Line</v>
      </c>
      <c r="D12" s="8" t="s">
        <v>541</v>
      </c>
      <c r="E12" s="8" t="s">
        <v>540</v>
      </c>
      <c r="F12" s="58">
        <v>42</v>
      </c>
      <c r="G12" s="58">
        <v>88</v>
      </c>
      <c r="H12" s="50">
        <f t="shared" si="5"/>
        <v>16.54</v>
      </c>
      <c r="I12" s="50">
        <f t="shared" si="6"/>
        <v>34.65</v>
      </c>
      <c r="J12" s="5" t="s">
        <v>83</v>
      </c>
      <c r="K12">
        <v>64</v>
      </c>
      <c r="L12" s="48" t="s">
        <v>473</v>
      </c>
      <c r="M12" s="59" t="s">
        <v>572</v>
      </c>
      <c r="N12" s="58">
        <v>11.832000000000001</v>
      </c>
      <c r="O12" s="58">
        <v>4</v>
      </c>
      <c r="P12" s="59">
        <v>70</v>
      </c>
      <c r="Q12" s="58" t="s">
        <v>76</v>
      </c>
      <c r="R12" s="58">
        <v>1.35</v>
      </c>
      <c r="S12" s="59" t="s">
        <v>576</v>
      </c>
      <c r="T12" s="60" t="s">
        <v>577</v>
      </c>
      <c r="U12" s="61" t="s">
        <v>578</v>
      </c>
      <c r="V12" s="59" t="s">
        <v>32</v>
      </c>
      <c r="W12" s="59" t="s">
        <v>32</v>
      </c>
      <c r="X12" s="59" t="s">
        <v>35</v>
      </c>
      <c r="Y12" s="59" t="s">
        <v>35</v>
      </c>
      <c r="AC12" s="8" t="s">
        <v>1143</v>
      </c>
      <c r="AD12" t="s">
        <v>983</v>
      </c>
      <c r="AE12" t="s">
        <v>983</v>
      </c>
      <c r="AF12" t="s">
        <v>541</v>
      </c>
      <c r="AG12" t="s">
        <v>540</v>
      </c>
      <c r="AH12">
        <v>42</v>
      </c>
      <c r="AI12">
        <v>86</v>
      </c>
      <c r="AJ12" s="80">
        <v>16.54</v>
      </c>
      <c r="AK12">
        <v>33.86</v>
      </c>
      <c r="AL12" t="s">
        <v>83</v>
      </c>
      <c r="AM12">
        <v>54</v>
      </c>
      <c r="AN12" t="s">
        <v>481</v>
      </c>
      <c r="AO12" t="s">
        <v>575</v>
      </c>
      <c r="AP12">
        <v>9.7560000000000002</v>
      </c>
      <c r="AQ12">
        <v>5</v>
      </c>
      <c r="AR12">
        <v>70</v>
      </c>
      <c r="AS12" t="s">
        <v>76</v>
      </c>
      <c r="AT12">
        <v>1.35</v>
      </c>
      <c r="AU12" t="s">
        <v>576</v>
      </c>
      <c r="AV12" t="s">
        <v>577</v>
      </c>
      <c r="AW12" t="s">
        <v>578</v>
      </c>
      <c r="AX12" t="s">
        <v>32</v>
      </c>
      <c r="AY12" t="s">
        <v>32</v>
      </c>
      <c r="AZ12" t="s">
        <v>35</v>
      </c>
      <c r="BA12" t="s">
        <v>35</v>
      </c>
      <c r="BB12" t="str">
        <f t="shared" si="8"/>
        <v>*00030</v>
      </c>
      <c r="BG12" s="8" t="s">
        <v>68</v>
      </c>
      <c r="BH12" s="25" t="s">
        <v>1138</v>
      </c>
      <c r="BI12" s="8" t="str">
        <f>VLOOKUP($BH12,Item!$DE$2:$EB$200,BI$1,FALSE)</f>
        <v>Board-280gsm-34.65X33.86in²-(88.00X86.00cm²)-21.194kg-WB</v>
      </c>
      <c r="BJ12" s="8" t="str">
        <f>VLOOKUP($BH12,Item!$DE$2:$EB$200,BJ$1,FALSE)</f>
        <v>S</v>
      </c>
      <c r="BK12" s="8" t="str">
        <f>VLOOKUP($BH12,Item!$DE$2:$EB$200,BK$1,FALSE)</f>
        <v>B</v>
      </c>
      <c r="BL12" s="8">
        <f>VLOOKUP($BH12,Item!$DE$2:$EB$200,BL$1,FALSE)</f>
        <v>88</v>
      </c>
      <c r="BM12" s="8">
        <f>VLOOKUP($BH12,Item!$DE$2:$EB$200,BM$1,FALSE)</f>
        <v>86</v>
      </c>
      <c r="BN12" s="8">
        <f>VLOOKUP($BH12,Item!$DE$2:$EB$200,BN$1,FALSE)</f>
        <v>34.65</v>
      </c>
      <c r="BO12" s="8">
        <f>VLOOKUP($BH12,Item!$DE$2:$EB$200,BO$1,FALSE)</f>
        <v>33.86</v>
      </c>
      <c r="BP12" s="8" t="str">
        <f>VLOOKUP($BH12,Item!$DE$2:$EB$200,BP$1,FALSE)</f>
        <v>*15002</v>
      </c>
      <c r="BQ12" s="8">
        <f>VLOOKUP($BH12,Item!$DE$2:$EB$200,BQ$1,FALSE)</f>
        <v>280</v>
      </c>
      <c r="BR12" s="8" t="str">
        <f>VLOOKUP($BH12,Item!$DE$2:$EB$200,BR$1,FALSE)</f>
        <v>Board</v>
      </c>
      <c r="BS12" s="8" t="str">
        <f>VLOOKUP($BH12,Item!$DE$2:$EB$200,BS$1,FALSE)</f>
        <v>WB</v>
      </c>
      <c r="BT12" s="8">
        <f>VLOOKUP($BH12,Item!$DE$2:$EB$200,BT$1,FALSE)</f>
        <v>21.193999999999999</v>
      </c>
      <c r="BU12" s="8">
        <f>VLOOKUP($BH12,Item!$DE$2:$EB$200,BU$1,FALSE)</f>
        <v>2</v>
      </c>
      <c r="BV12" s="8">
        <f>VLOOKUP($BH12,Item!$DE$2:$EB$200,BV$1,FALSE)</f>
        <v>70</v>
      </c>
      <c r="BW12" s="8" t="str">
        <f>VLOOKUP($BH12,Item!$DE$2:$EB$200,BW$1,FALSE)</f>
        <v>*16003</v>
      </c>
      <c r="BX12" s="8">
        <f>VLOOKUP($BH12,Item!$DE$2:$EB$200,BX$1,FALSE)</f>
        <v>1.35</v>
      </c>
      <c r="BY12" s="8" t="str">
        <f>VLOOKUP($BH12,Item!$DE$2:$EB$200,BY$1,FALSE)</f>
        <v>C</v>
      </c>
      <c r="BZ12" s="8" t="str">
        <f>VLOOKUP($BH12,Item!$DE$2:$EB$200,BZ$1,FALSE)</f>
        <v>000001</v>
      </c>
      <c r="CA12" s="8" t="str">
        <f>VLOOKUP($BH12,Item!$DE$2:$EB$200,CA$1,FALSE)</f>
        <v>GetDate()</v>
      </c>
      <c r="CB12" s="8" t="str">
        <f>VLOOKUP($BH12,Item!$DE$2:$EB$200,CB$1,FALSE)</f>
        <v>NULL</v>
      </c>
      <c r="CC12" s="8" t="str">
        <f>VLOOKUP($BH12,Item!$DE$2:$EB$200,CC$1,FALSE)</f>
        <v>NULL</v>
      </c>
      <c r="CD12" s="8" t="str">
        <f>VLOOKUP($BH12,Item!$DE$2:$EB$200,CD$1,FALSE)</f>
        <v>N</v>
      </c>
      <c r="CE12" s="8" t="str">
        <f>VLOOKUP($BH12,Item!$DE$2:$EB$200,CE$1,FALSE)</f>
        <v>N</v>
      </c>
      <c r="CF12" s="8" t="str">
        <f t="shared" si="9"/>
        <v>*00010</v>
      </c>
      <c r="DA12" s="77" t="s">
        <v>1001</v>
      </c>
      <c r="DB12" t="s">
        <v>1281</v>
      </c>
      <c r="DC12" t="s">
        <v>1281</v>
      </c>
      <c r="DD12" t="s">
        <v>1128</v>
      </c>
      <c r="DE12" t="s">
        <v>540</v>
      </c>
      <c r="DF12">
        <v>50.8</v>
      </c>
      <c r="DG12">
        <v>76.2</v>
      </c>
      <c r="DH12">
        <v>20</v>
      </c>
      <c r="DI12">
        <v>30</v>
      </c>
      <c r="DJ12" t="s">
        <v>83</v>
      </c>
      <c r="DK12">
        <v>90</v>
      </c>
      <c r="DL12" t="s">
        <v>1279</v>
      </c>
      <c r="DM12" t="s">
        <v>1269</v>
      </c>
      <c r="DN12">
        <v>17.419</v>
      </c>
      <c r="DO12">
        <v>3</v>
      </c>
      <c r="DP12">
        <v>64</v>
      </c>
      <c r="DQ12" t="s">
        <v>59</v>
      </c>
      <c r="DR12">
        <v>0.9</v>
      </c>
      <c r="DS12" t="s">
        <v>1270</v>
      </c>
      <c r="DT12" t="s">
        <v>577</v>
      </c>
      <c r="DU12" s="77" t="s">
        <v>1358</v>
      </c>
      <c r="DV12" t="s">
        <v>32</v>
      </c>
      <c r="DW12" s="127" t="s">
        <v>32</v>
      </c>
      <c r="DX12" t="s">
        <v>35</v>
      </c>
      <c r="DY12" t="s">
        <v>35</v>
      </c>
    </row>
    <row r="13" spans="1:129" x14ac:dyDescent="0.25">
      <c r="B13" s="58" t="str">
        <f t="shared" si="10"/>
        <v>Trident-64gsm-34.65in-(88.00cm)-Reel-Super Line</v>
      </c>
      <c r="C13" s="58" t="str">
        <f t="shared" si="11"/>
        <v>Trident-64gsm-34.65in-(88.00cm)-Reel-Super Line</v>
      </c>
      <c r="D13" s="8" t="s">
        <v>541</v>
      </c>
      <c r="E13" s="8" t="s">
        <v>540</v>
      </c>
      <c r="F13" s="58">
        <v>42</v>
      </c>
      <c r="G13" s="58">
        <v>88</v>
      </c>
      <c r="H13" s="50">
        <f t="shared" si="5"/>
        <v>16.54</v>
      </c>
      <c r="I13" s="50">
        <f t="shared" si="6"/>
        <v>34.65</v>
      </c>
      <c r="J13" s="5" t="s">
        <v>83</v>
      </c>
      <c r="K13">
        <v>64</v>
      </c>
      <c r="L13" s="48" t="s">
        <v>473</v>
      </c>
      <c r="M13" s="59" t="s">
        <v>572</v>
      </c>
      <c r="N13" s="58">
        <v>11.832000000000001</v>
      </c>
      <c r="O13" s="58">
        <v>4</v>
      </c>
      <c r="P13" s="59">
        <v>70</v>
      </c>
      <c r="Q13" s="58" t="s">
        <v>76</v>
      </c>
      <c r="R13" s="58">
        <v>1.35</v>
      </c>
      <c r="S13" s="59" t="s">
        <v>576</v>
      </c>
      <c r="T13" s="60" t="s">
        <v>577</v>
      </c>
      <c r="U13" s="61" t="s">
        <v>578</v>
      </c>
      <c r="V13" s="59" t="s">
        <v>32</v>
      </c>
      <c r="W13" s="59" t="s">
        <v>32</v>
      </c>
      <c r="X13" s="59" t="s">
        <v>35</v>
      </c>
      <c r="Y13" s="59" t="s">
        <v>35</v>
      </c>
      <c r="AC13" s="8" t="s">
        <v>1144</v>
      </c>
      <c r="AD13" t="s">
        <v>992</v>
      </c>
      <c r="AE13" t="s">
        <v>992</v>
      </c>
      <c r="AF13" t="s">
        <v>541</v>
      </c>
      <c r="AG13" t="s">
        <v>540</v>
      </c>
      <c r="AH13">
        <v>36.5</v>
      </c>
      <c r="AI13">
        <v>96</v>
      </c>
      <c r="AJ13" s="78">
        <v>14.37</v>
      </c>
      <c r="AK13">
        <v>37.799999999999997</v>
      </c>
      <c r="AL13" t="s">
        <v>83</v>
      </c>
      <c r="AM13">
        <v>54</v>
      </c>
      <c r="AN13" t="s">
        <v>481</v>
      </c>
      <c r="AO13" t="s">
        <v>575</v>
      </c>
      <c r="AP13">
        <v>9.4619999999999997</v>
      </c>
      <c r="AQ13">
        <v>5</v>
      </c>
      <c r="AR13">
        <v>70</v>
      </c>
      <c r="AS13" t="s">
        <v>76</v>
      </c>
      <c r="AT13">
        <v>1.35</v>
      </c>
      <c r="AU13" t="s">
        <v>576</v>
      </c>
      <c r="AV13" t="s">
        <v>577</v>
      </c>
      <c r="AW13" t="s">
        <v>578</v>
      </c>
      <c r="AX13" t="s">
        <v>32</v>
      </c>
      <c r="AY13" t="s">
        <v>32</v>
      </c>
      <c r="AZ13" t="s">
        <v>35</v>
      </c>
      <c r="BA13" t="s">
        <v>35</v>
      </c>
      <c r="BB13" t="str">
        <f t="shared" si="8"/>
        <v>*00031</v>
      </c>
      <c r="BG13" s="8" t="s">
        <v>1001</v>
      </c>
      <c r="BH13" s="25" t="s">
        <v>1139</v>
      </c>
      <c r="BI13" s="8" t="str">
        <f>VLOOKUP($BH13,Item!$DE$2:$EB$200,BI$1,FALSE)</f>
        <v>Board-350gsm-23.03X35.83in²-(58.50X91.00cm²)-18.633kg-SBS</v>
      </c>
      <c r="BJ13" s="8" t="str">
        <f>VLOOKUP($BH13,Item!$DE$2:$EB$200,BJ$1,FALSE)</f>
        <v>S</v>
      </c>
      <c r="BK13" s="8" t="str">
        <f>VLOOKUP($BH13,Item!$DE$2:$EB$200,BK$1,FALSE)</f>
        <v>B</v>
      </c>
      <c r="BL13" s="8">
        <f>VLOOKUP($BH13,Item!$DE$2:$EB$200,BL$1,FALSE)</f>
        <v>58.5</v>
      </c>
      <c r="BM13" s="8">
        <f>VLOOKUP($BH13,Item!$DE$2:$EB$200,BM$1,FALSE)</f>
        <v>91</v>
      </c>
      <c r="BN13" s="8">
        <f>VLOOKUP($BH13,Item!$DE$2:$EB$200,BN$1,FALSE)</f>
        <v>23.03</v>
      </c>
      <c r="BO13" s="8">
        <f>VLOOKUP($BH13,Item!$DE$2:$EB$200,BO$1,FALSE)</f>
        <v>35.83</v>
      </c>
      <c r="BP13" s="8" t="str">
        <f>VLOOKUP($BH13,Item!$DE$2:$EB$200,BP$1,FALSE)</f>
        <v>*15002</v>
      </c>
      <c r="BQ13" s="8">
        <f>VLOOKUP($BH13,Item!$DE$2:$EB$200,BQ$1,FALSE)</f>
        <v>350</v>
      </c>
      <c r="BR13" s="8" t="str">
        <f>VLOOKUP($BH13,Item!$DE$2:$EB$200,BR$1,FALSE)</f>
        <v>Board</v>
      </c>
      <c r="BS13" s="8" t="str">
        <f>VLOOKUP($BH13,Item!$DE$2:$EB$200,BS$1,FALSE)</f>
        <v>SBS</v>
      </c>
      <c r="BT13" s="8">
        <f>VLOOKUP($BH13,Item!$DE$2:$EB$200,BT$1,FALSE)</f>
        <v>18.632999999999999</v>
      </c>
      <c r="BU13" s="8">
        <f>VLOOKUP($BH13,Item!$DE$2:$EB$200,BU$1,FALSE)</f>
        <v>3</v>
      </c>
      <c r="BV13" s="8">
        <f>VLOOKUP($BH13,Item!$DE$2:$EB$200,BV$1,FALSE)</f>
        <v>70</v>
      </c>
      <c r="BW13" s="8" t="str">
        <f>VLOOKUP($BH13,Item!$DE$2:$EB$200,BW$1,FALSE)</f>
        <v>*16003</v>
      </c>
      <c r="BX13" s="8">
        <f>VLOOKUP($BH13,Item!$DE$2:$EB$200,BX$1,FALSE)</f>
        <v>1.35</v>
      </c>
      <c r="BY13" s="8" t="str">
        <f>VLOOKUP($BH13,Item!$DE$2:$EB$200,BY$1,FALSE)</f>
        <v>C</v>
      </c>
      <c r="BZ13" s="8" t="str">
        <f>VLOOKUP($BH13,Item!$DE$2:$EB$200,BZ$1,FALSE)</f>
        <v>000001</v>
      </c>
      <c r="CA13" s="8" t="str">
        <f>VLOOKUP($BH13,Item!$DE$2:$EB$200,CA$1,FALSE)</f>
        <v>GetDate()</v>
      </c>
      <c r="CB13" s="8" t="str">
        <f>VLOOKUP($BH13,Item!$DE$2:$EB$200,CB$1,FALSE)</f>
        <v>NULL</v>
      </c>
      <c r="CC13" s="8" t="str">
        <f>VLOOKUP($BH13,Item!$DE$2:$EB$200,CC$1,FALSE)</f>
        <v>NULL</v>
      </c>
      <c r="CD13" s="8" t="str">
        <f>VLOOKUP($BH13,Item!$DE$2:$EB$200,CD$1,FALSE)</f>
        <v>N</v>
      </c>
      <c r="CE13" s="8" t="str">
        <f>VLOOKUP($BH13,Item!$DE$2:$EB$200,CE$1,FALSE)</f>
        <v>N</v>
      </c>
      <c r="CF13" s="8" t="str">
        <f t="shared" si="9"/>
        <v>*00011</v>
      </c>
      <c r="DA13" s="77" t="s">
        <v>1002</v>
      </c>
      <c r="DB13" t="s">
        <v>1282</v>
      </c>
      <c r="DC13" t="s">
        <v>1282</v>
      </c>
      <c r="DD13" t="s">
        <v>1128</v>
      </c>
      <c r="DE13" t="s">
        <v>540</v>
      </c>
      <c r="DF13">
        <v>50.8</v>
      </c>
      <c r="DG13">
        <v>76.2</v>
      </c>
      <c r="DH13">
        <v>20</v>
      </c>
      <c r="DI13">
        <v>30</v>
      </c>
      <c r="DJ13" t="s">
        <v>83</v>
      </c>
      <c r="DK13">
        <v>100</v>
      </c>
      <c r="DL13" t="s">
        <v>1279</v>
      </c>
      <c r="DM13" t="s">
        <v>1269</v>
      </c>
      <c r="DN13">
        <v>19.355</v>
      </c>
      <c r="DO13">
        <v>3</v>
      </c>
      <c r="DP13">
        <v>64</v>
      </c>
      <c r="DQ13" t="s">
        <v>59</v>
      </c>
      <c r="DR13">
        <v>0.9</v>
      </c>
      <c r="DS13" t="s">
        <v>1270</v>
      </c>
      <c r="DT13" t="s">
        <v>577</v>
      </c>
      <c r="DU13" s="77" t="s">
        <v>1358</v>
      </c>
      <c r="DV13" t="s">
        <v>32</v>
      </c>
      <c r="DW13" s="127" t="s">
        <v>32</v>
      </c>
      <c r="DX13" t="s">
        <v>35</v>
      </c>
      <c r="DY13" t="s">
        <v>35</v>
      </c>
    </row>
    <row r="14" spans="1:129" x14ac:dyDescent="0.25">
      <c r="B14" s="58" t="str">
        <f t="shared" si="10"/>
        <v>Trident-64gsm-34.65in-(88.00cm)-Reel-Super Line</v>
      </c>
      <c r="C14" s="58" t="str">
        <f t="shared" si="11"/>
        <v>Trident-64gsm-34.65in-(88.00cm)-Reel-Super Line</v>
      </c>
      <c r="D14" s="8" t="s">
        <v>541</v>
      </c>
      <c r="E14" s="8" t="s">
        <v>540</v>
      </c>
      <c r="F14" s="58">
        <v>42</v>
      </c>
      <c r="G14" s="58">
        <v>88</v>
      </c>
      <c r="H14" s="50">
        <f t="shared" si="5"/>
        <v>16.54</v>
      </c>
      <c r="I14" s="50">
        <f t="shared" si="6"/>
        <v>34.65</v>
      </c>
      <c r="J14" s="5" t="s">
        <v>83</v>
      </c>
      <c r="K14">
        <v>64</v>
      </c>
      <c r="L14" s="48" t="s">
        <v>473</v>
      </c>
      <c r="M14" s="59" t="s">
        <v>572</v>
      </c>
      <c r="N14" s="58">
        <v>11.832000000000001</v>
      </c>
      <c r="O14" s="58">
        <v>4</v>
      </c>
      <c r="P14" s="59">
        <v>70</v>
      </c>
      <c r="Q14" s="58" t="s">
        <v>76</v>
      </c>
      <c r="R14" s="58">
        <v>1.35</v>
      </c>
      <c r="S14" s="59" t="s">
        <v>576</v>
      </c>
      <c r="T14" s="60" t="s">
        <v>577</v>
      </c>
      <c r="U14" s="61" t="s">
        <v>578</v>
      </c>
      <c r="V14" s="59" t="s">
        <v>32</v>
      </c>
      <c r="W14" s="59" t="s">
        <v>32</v>
      </c>
      <c r="X14" s="59" t="s">
        <v>35</v>
      </c>
      <c r="Y14" s="59" t="s">
        <v>35</v>
      </c>
      <c r="AC14" s="8" t="s">
        <v>1145</v>
      </c>
      <c r="AD14" t="s">
        <v>990</v>
      </c>
      <c r="AE14" t="s">
        <v>990</v>
      </c>
      <c r="AF14" t="s">
        <v>541</v>
      </c>
      <c r="AG14" t="s">
        <v>540</v>
      </c>
      <c r="AH14">
        <v>36.5</v>
      </c>
      <c r="AI14">
        <v>96</v>
      </c>
      <c r="AJ14" s="80">
        <v>14.37</v>
      </c>
      <c r="AK14">
        <v>37.799999999999997</v>
      </c>
      <c r="AL14" t="s">
        <v>83</v>
      </c>
      <c r="AM14">
        <v>52</v>
      </c>
      <c r="AN14" t="s">
        <v>473</v>
      </c>
      <c r="AO14" t="s">
        <v>572</v>
      </c>
      <c r="AP14">
        <v>9.1120000000000001</v>
      </c>
      <c r="AQ14">
        <v>5</v>
      </c>
      <c r="AR14">
        <v>70</v>
      </c>
      <c r="AS14" t="s">
        <v>76</v>
      </c>
      <c r="AT14">
        <v>1.35</v>
      </c>
      <c r="AU14" t="s">
        <v>576</v>
      </c>
      <c r="AV14" t="s">
        <v>577</v>
      </c>
      <c r="AW14" t="s">
        <v>578</v>
      </c>
      <c r="AX14" t="s">
        <v>32</v>
      </c>
      <c r="AY14" t="s">
        <v>32</v>
      </c>
      <c r="AZ14" t="s">
        <v>35</v>
      </c>
      <c r="BA14" t="s">
        <v>35</v>
      </c>
      <c r="BB14" t="str">
        <f t="shared" si="8"/>
        <v>*00032</v>
      </c>
      <c r="BG14" s="8" t="s">
        <v>1002</v>
      </c>
      <c r="BH14" s="25" t="s">
        <v>1140</v>
      </c>
      <c r="BI14" s="8" t="str">
        <f>VLOOKUP($BH14,Item!$DE$2:$EB$200,BI$1,FALSE)</f>
        <v>Paper-90gsm-18.90X24.80in²-(48.00X63.00cm²)-2.722kg-Cromo</v>
      </c>
      <c r="BJ14" s="8" t="str">
        <f>VLOOKUP($BH14,Item!$DE$2:$EB$200,BJ$1,FALSE)</f>
        <v>S</v>
      </c>
      <c r="BK14" s="8" t="str">
        <f>VLOOKUP($BH14,Item!$DE$2:$EB$200,BK$1,FALSE)</f>
        <v>P</v>
      </c>
      <c r="BL14" s="8">
        <f>VLOOKUP($BH14,Item!$DE$2:$EB$200,BL$1,FALSE)</f>
        <v>48</v>
      </c>
      <c r="BM14" s="8">
        <f>VLOOKUP($BH14,Item!$DE$2:$EB$200,BM$1,FALSE)</f>
        <v>63</v>
      </c>
      <c r="BN14" s="8">
        <f>VLOOKUP($BH14,Item!$DE$2:$EB$200,BN$1,FALSE)</f>
        <v>18.899999999999999</v>
      </c>
      <c r="BO14" s="8">
        <f>VLOOKUP($BH14,Item!$DE$2:$EB$200,BO$1,FALSE)</f>
        <v>24.8</v>
      </c>
      <c r="BP14" s="8" t="str">
        <f>VLOOKUP($BH14,Item!$DE$2:$EB$200,BP$1,FALSE)</f>
        <v>*15002</v>
      </c>
      <c r="BQ14" s="8">
        <f>VLOOKUP($BH14,Item!$DE$2:$EB$200,BQ$1,FALSE)</f>
        <v>90</v>
      </c>
      <c r="BR14" s="8" t="str">
        <f>VLOOKUP($BH14,Item!$DE$2:$EB$200,BR$1,FALSE)</f>
        <v>Paper</v>
      </c>
      <c r="BS14" s="8" t="str">
        <f>VLOOKUP($BH14,Item!$DE$2:$EB$200,BS$1,FALSE)</f>
        <v>Cromo</v>
      </c>
      <c r="BT14" s="8">
        <f>VLOOKUP($BH14,Item!$DE$2:$EB$200,BT$1,FALSE)</f>
        <v>2.722</v>
      </c>
      <c r="BU14" s="8">
        <f>VLOOKUP($BH14,Item!$DE$2:$EB$200,BU$1,FALSE)</f>
        <v>18</v>
      </c>
      <c r="BV14" s="8">
        <f>VLOOKUP($BH14,Item!$DE$2:$EB$200,BV$1,FALSE)</f>
        <v>70</v>
      </c>
      <c r="BW14" s="8" t="str">
        <f>VLOOKUP($BH14,Item!$DE$2:$EB$200,BW$1,FALSE)</f>
        <v>*16003</v>
      </c>
      <c r="BX14" s="8">
        <f>VLOOKUP($BH14,Item!$DE$2:$EB$200,BX$1,FALSE)</f>
        <v>1.35</v>
      </c>
      <c r="BY14" s="8" t="str">
        <f>VLOOKUP($BH14,Item!$DE$2:$EB$200,BY$1,FALSE)</f>
        <v>C</v>
      </c>
      <c r="BZ14" s="8" t="str">
        <f>VLOOKUP($BH14,Item!$DE$2:$EB$200,BZ$1,FALSE)</f>
        <v>000001</v>
      </c>
      <c r="CA14" s="8" t="str">
        <f>VLOOKUP($BH14,Item!$DE$2:$EB$200,CA$1,FALSE)</f>
        <v>GetDate()</v>
      </c>
      <c r="CB14" s="8" t="str">
        <f>VLOOKUP($BH14,Item!$DE$2:$EB$200,CB$1,FALSE)</f>
        <v>NULL</v>
      </c>
      <c r="CC14" s="8" t="str">
        <f>VLOOKUP($BH14,Item!$DE$2:$EB$200,CC$1,FALSE)</f>
        <v>NULL</v>
      </c>
      <c r="CD14" s="8" t="str">
        <f>VLOOKUP($BH14,Item!$DE$2:$EB$200,CD$1,FALSE)</f>
        <v>N</v>
      </c>
      <c r="CE14" s="8" t="str">
        <f>VLOOKUP($BH14,Item!$DE$2:$EB$200,CE$1,FALSE)</f>
        <v>N</v>
      </c>
      <c r="CF14" s="8" t="str">
        <f t="shared" si="9"/>
        <v>*00012</v>
      </c>
      <c r="DA14" s="77" t="s">
        <v>1003</v>
      </c>
      <c r="DB14" t="s">
        <v>1283</v>
      </c>
      <c r="DC14" t="s">
        <v>1283</v>
      </c>
      <c r="DD14" t="s">
        <v>1128</v>
      </c>
      <c r="DE14" t="s">
        <v>540</v>
      </c>
      <c r="DF14">
        <v>50.8</v>
      </c>
      <c r="DG14">
        <v>76.2</v>
      </c>
      <c r="DH14">
        <v>20</v>
      </c>
      <c r="DI14">
        <v>30</v>
      </c>
      <c r="DJ14" t="s">
        <v>83</v>
      </c>
      <c r="DK14">
        <v>130</v>
      </c>
      <c r="DL14" t="s">
        <v>1279</v>
      </c>
      <c r="DM14" t="s">
        <v>1269</v>
      </c>
      <c r="DN14">
        <v>25.161000000000001</v>
      </c>
      <c r="DO14">
        <v>2</v>
      </c>
      <c r="DP14">
        <v>64</v>
      </c>
      <c r="DQ14" t="s">
        <v>59</v>
      </c>
      <c r="DR14">
        <v>0.9</v>
      </c>
      <c r="DS14" t="s">
        <v>1270</v>
      </c>
      <c r="DT14" t="s">
        <v>577</v>
      </c>
      <c r="DU14" s="77" t="s">
        <v>1358</v>
      </c>
      <c r="DV14" t="s">
        <v>32</v>
      </c>
      <c r="DW14" s="127" t="s">
        <v>32</v>
      </c>
      <c r="DX14" t="s">
        <v>35</v>
      </c>
      <c r="DY14" t="s">
        <v>35</v>
      </c>
    </row>
    <row r="15" spans="1:129" x14ac:dyDescent="0.25">
      <c r="B15" s="58" t="str">
        <f t="shared" si="10"/>
        <v>Trident-64gsm-34.65in-(88.00cm)-Reel-Super Line</v>
      </c>
      <c r="C15" s="58" t="str">
        <f t="shared" si="11"/>
        <v>Trident-64gsm-34.65in-(88.00cm)-Reel-Super Line</v>
      </c>
      <c r="D15" s="8" t="s">
        <v>541</v>
      </c>
      <c r="E15" s="8" t="s">
        <v>540</v>
      </c>
      <c r="F15" s="58">
        <v>42</v>
      </c>
      <c r="G15" s="58">
        <v>88</v>
      </c>
      <c r="H15" s="50">
        <f t="shared" si="5"/>
        <v>16.54</v>
      </c>
      <c r="I15" s="50">
        <f t="shared" si="6"/>
        <v>34.65</v>
      </c>
      <c r="J15" s="5" t="s">
        <v>83</v>
      </c>
      <c r="K15">
        <v>64</v>
      </c>
      <c r="L15" s="48" t="s">
        <v>473</v>
      </c>
      <c r="M15" s="59" t="s">
        <v>572</v>
      </c>
      <c r="N15" s="58">
        <v>11.832000000000001</v>
      </c>
      <c r="O15" s="58">
        <v>4</v>
      </c>
      <c r="P15" s="59">
        <v>70</v>
      </c>
      <c r="Q15" s="58" t="s">
        <v>76</v>
      </c>
      <c r="R15" s="58">
        <v>1.35</v>
      </c>
      <c r="S15" s="59" t="s">
        <v>576</v>
      </c>
      <c r="T15" s="60" t="s">
        <v>577</v>
      </c>
      <c r="U15" s="61" t="s">
        <v>578</v>
      </c>
      <c r="V15" s="59" t="s">
        <v>32</v>
      </c>
      <c r="W15" s="59" t="s">
        <v>32</v>
      </c>
      <c r="X15" s="59" t="s">
        <v>35</v>
      </c>
      <c r="Y15" s="59" t="s">
        <v>35</v>
      </c>
      <c r="AC15" s="8" t="s">
        <v>1146</v>
      </c>
      <c r="AD15" t="s">
        <v>985</v>
      </c>
      <c r="AE15" t="s">
        <v>985</v>
      </c>
      <c r="AF15" t="s">
        <v>541</v>
      </c>
      <c r="AG15" t="s">
        <v>540</v>
      </c>
      <c r="AH15">
        <v>34.5</v>
      </c>
      <c r="AI15">
        <v>80</v>
      </c>
      <c r="AJ15" s="80">
        <v>13.58</v>
      </c>
      <c r="AK15">
        <v>31.5</v>
      </c>
      <c r="AL15" t="s">
        <v>83</v>
      </c>
      <c r="AM15">
        <v>54</v>
      </c>
      <c r="AN15" t="s">
        <v>473</v>
      </c>
      <c r="AO15" t="s">
        <v>572</v>
      </c>
      <c r="AP15">
        <v>7.4509999999999996</v>
      </c>
      <c r="AQ15">
        <v>7</v>
      </c>
      <c r="AR15">
        <v>70</v>
      </c>
      <c r="AS15" t="s">
        <v>76</v>
      </c>
      <c r="AT15">
        <v>1.35</v>
      </c>
      <c r="AU15" t="s">
        <v>576</v>
      </c>
      <c r="AV15" t="s">
        <v>577</v>
      </c>
      <c r="AW15" t="s">
        <v>578</v>
      </c>
      <c r="AX15" t="s">
        <v>32</v>
      </c>
      <c r="AY15" t="s">
        <v>32</v>
      </c>
      <c r="AZ15" t="s">
        <v>35</v>
      </c>
      <c r="BA15" t="s">
        <v>35</v>
      </c>
      <c r="BB15" t="str">
        <f t="shared" si="8"/>
        <v>*00033</v>
      </c>
      <c r="BG15" s="8" t="s">
        <v>1003</v>
      </c>
      <c r="BH15" s="25" t="s">
        <v>1330</v>
      </c>
      <c r="BI15" s="8" t="str">
        <f>VLOOKUP($BH15,Item!$DE$2:$EB$200,BI$1,FALSE)</f>
        <v>Board-250gsm-33.19X26.77in²-(84.30X68.00cm²)-14.331kg-GB</v>
      </c>
      <c r="BJ15" s="8" t="str">
        <f>VLOOKUP($BH15,Item!$DE$2:$EB$200,BJ$1,FALSE)</f>
        <v>S</v>
      </c>
      <c r="BK15" s="8" t="str">
        <f>VLOOKUP($BH15,Item!$DE$2:$EB$200,BK$1,FALSE)</f>
        <v>B</v>
      </c>
      <c r="BL15" s="8">
        <f>VLOOKUP($BH15,Item!$DE$2:$EB$200,BL$1,FALSE)</f>
        <v>84.3</v>
      </c>
      <c r="BM15" s="8">
        <f>VLOOKUP($BH15,Item!$DE$2:$EB$200,BM$1,FALSE)</f>
        <v>68</v>
      </c>
      <c r="BN15" s="8">
        <f>VLOOKUP($BH15,Item!$DE$2:$EB$200,BN$1,FALSE)</f>
        <v>33.19</v>
      </c>
      <c r="BO15" s="8">
        <f>VLOOKUP($BH15,Item!$DE$2:$EB$200,BO$1,FALSE)</f>
        <v>26.77</v>
      </c>
      <c r="BP15" s="8" t="str">
        <f>VLOOKUP($BH15,Item!$DE$2:$EB$200,BP$1,FALSE)</f>
        <v>*15002</v>
      </c>
      <c r="BQ15" s="8">
        <f>VLOOKUP($BH15,Item!$DE$2:$EB$200,BQ$1,FALSE)</f>
        <v>250</v>
      </c>
      <c r="BR15" s="8" t="str">
        <f>VLOOKUP($BH15,Item!$DE$2:$EB$200,BR$1,FALSE)</f>
        <v>Board</v>
      </c>
      <c r="BS15" s="8" t="str">
        <f>VLOOKUP($BH15,Item!$DE$2:$EB$200,BS$1,FALSE)</f>
        <v>GB</v>
      </c>
      <c r="BT15" s="8">
        <f>VLOOKUP($BH15,Item!$DE$2:$EB$200,BT$1,FALSE)</f>
        <v>14.331</v>
      </c>
      <c r="BU15" s="8">
        <f>VLOOKUP($BH15,Item!$DE$2:$EB$200,BU$1,FALSE)</f>
        <v>3</v>
      </c>
      <c r="BV15" s="8">
        <f>VLOOKUP($BH15,Item!$DE$2:$EB$200,BV$1,FALSE)</f>
        <v>70</v>
      </c>
      <c r="BW15" s="8" t="str">
        <f>VLOOKUP($BH15,Item!$DE$2:$EB$200,BW$1,FALSE)</f>
        <v>*16003</v>
      </c>
      <c r="BX15" s="8">
        <f>VLOOKUP($BH15,Item!$DE$2:$EB$200,BX$1,FALSE)</f>
        <v>1.35</v>
      </c>
      <c r="BY15" s="8" t="str">
        <f>VLOOKUP($BH15,Item!$DE$2:$EB$200,BY$1,FALSE)</f>
        <v>C</v>
      </c>
      <c r="BZ15" s="8" t="str">
        <f>VLOOKUP($BH15,Item!$DE$2:$EB$200,BZ$1,FALSE)</f>
        <v>000001</v>
      </c>
      <c r="CA15" s="8" t="str">
        <f>VLOOKUP($BH15,Item!$DE$2:$EB$200,CA$1,FALSE)</f>
        <v>GetDate()</v>
      </c>
      <c r="CB15" s="8" t="str">
        <f>VLOOKUP($BH15,Item!$DE$2:$EB$200,CB$1,FALSE)</f>
        <v>NULL</v>
      </c>
      <c r="CC15" s="8" t="str">
        <f>VLOOKUP($BH15,Item!$DE$2:$EB$200,CC$1,FALSE)</f>
        <v>NULL</v>
      </c>
      <c r="CD15" s="8" t="str">
        <f>VLOOKUP($BH15,Item!$DE$2:$EB$200,CD$1,FALSE)</f>
        <v>N</v>
      </c>
      <c r="CE15" s="8" t="str">
        <f>VLOOKUP($BH15,Item!$DE$2:$EB$200,CE$1,FALSE)</f>
        <v>N</v>
      </c>
      <c r="CF15" s="8" t="str">
        <f t="shared" si="9"/>
        <v>*00013</v>
      </c>
      <c r="DA15" s="77" t="s">
        <v>1004</v>
      </c>
      <c r="DB15" t="s">
        <v>1284</v>
      </c>
      <c r="DC15" t="s">
        <v>1284</v>
      </c>
      <c r="DD15" t="s">
        <v>1128</v>
      </c>
      <c r="DE15" t="s">
        <v>540</v>
      </c>
      <c r="DF15">
        <v>50.8</v>
      </c>
      <c r="DG15">
        <v>76.2</v>
      </c>
      <c r="DH15">
        <v>20</v>
      </c>
      <c r="DI15">
        <v>30</v>
      </c>
      <c r="DJ15" t="s">
        <v>83</v>
      </c>
      <c r="DK15">
        <v>170</v>
      </c>
      <c r="DL15" t="s">
        <v>1279</v>
      </c>
      <c r="DM15" t="s">
        <v>1269</v>
      </c>
      <c r="DN15">
        <v>32.902999999999999</v>
      </c>
      <c r="DO15">
        <v>2</v>
      </c>
      <c r="DP15">
        <v>64</v>
      </c>
      <c r="DQ15" t="s">
        <v>59</v>
      </c>
      <c r="DR15">
        <v>0.9</v>
      </c>
      <c r="DS15" t="s">
        <v>1270</v>
      </c>
      <c r="DT15" t="s">
        <v>577</v>
      </c>
      <c r="DU15" s="77" t="s">
        <v>1358</v>
      </c>
      <c r="DV15" t="s">
        <v>32</v>
      </c>
      <c r="DW15" s="127" t="s">
        <v>32</v>
      </c>
      <c r="DX15" t="s">
        <v>35</v>
      </c>
      <c r="DY15" t="s">
        <v>35</v>
      </c>
    </row>
    <row r="16" spans="1:129" x14ac:dyDescent="0.25">
      <c r="B16" s="58" t="str">
        <f t="shared" si="10"/>
        <v>Trident-64gsm-34.65in-(88.00cm)-Reel-Super Line</v>
      </c>
      <c r="C16" s="58" t="str">
        <f t="shared" si="11"/>
        <v>Trident-64gsm-34.65in-(88.00cm)-Reel-Super Line</v>
      </c>
      <c r="D16" s="8" t="s">
        <v>541</v>
      </c>
      <c r="E16" s="8" t="s">
        <v>540</v>
      </c>
      <c r="F16" s="58">
        <v>42</v>
      </c>
      <c r="G16" s="58">
        <v>88</v>
      </c>
      <c r="H16" s="50">
        <f t="shared" si="5"/>
        <v>16.54</v>
      </c>
      <c r="I16" s="50">
        <f t="shared" si="6"/>
        <v>34.65</v>
      </c>
      <c r="J16" s="5" t="s">
        <v>83</v>
      </c>
      <c r="K16">
        <v>64</v>
      </c>
      <c r="L16" s="48" t="s">
        <v>473</v>
      </c>
      <c r="M16" s="59" t="s">
        <v>572</v>
      </c>
      <c r="N16" s="58">
        <v>11.832000000000001</v>
      </c>
      <c r="O16" s="58">
        <v>4</v>
      </c>
      <c r="P16" s="59">
        <v>70</v>
      </c>
      <c r="Q16" s="58" t="s">
        <v>76</v>
      </c>
      <c r="R16" s="58">
        <v>1.35</v>
      </c>
      <c r="S16" s="59" t="s">
        <v>576</v>
      </c>
      <c r="T16" s="60" t="s">
        <v>577</v>
      </c>
      <c r="U16" s="61" t="s">
        <v>578</v>
      </c>
      <c r="V16" s="59" t="s">
        <v>32</v>
      </c>
      <c r="W16" s="59" t="s">
        <v>32</v>
      </c>
      <c r="X16" s="59" t="s">
        <v>35</v>
      </c>
      <c r="Y16" s="59" t="s">
        <v>35</v>
      </c>
      <c r="AC16" s="8" t="s">
        <v>1147</v>
      </c>
      <c r="AD16" t="s">
        <v>991</v>
      </c>
      <c r="AE16" t="s">
        <v>991</v>
      </c>
      <c r="AF16" t="s">
        <v>541</v>
      </c>
      <c r="AG16" t="s">
        <v>540</v>
      </c>
      <c r="AH16">
        <v>36.5</v>
      </c>
      <c r="AI16">
        <v>96</v>
      </c>
      <c r="AJ16" s="78">
        <v>14.37</v>
      </c>
      <c r="AK16">
        <v>37.799999999999997</v>
      </c>
      <c r="AL16" t="s">
        <v>83</v>
      </c>
      <c r="AM16">
        <v>54</v>
      </c>
      <c r="AN16" t="s">
        <v>473</v>
      </c>
      <c r="AO16" t="s">
        <v>572</v>
      </c>
      <c r="AP16">
        <v>9.4619999999999997</v>
      </c>
      <c r="AQ16">
        <v>5</v>
      </c>
      <c r="AR16">
        <v>70</v>
      </c>
      <c r="AS16" t="s">
        <v>76</v>
      </c>
      <c r="AT16">
        <v>1.35</v>
      </c>
      <c r="AU16" t="s">
        <v>576</v>
      </c>
      <c r="AV16" t="s">
        <v>577</v>
      </c>
      <c r="AW16" t="s">
        <v>578</v>
      </c>
      <c r="AX16" t="s">
        <v>32</v>
      </c>
      <c r="AY16" t="s">
        <v>32</v>
      </c>
      <c r="AZ16" t="s">
        <v>35</v>
      </c>
      <c r="BA16" t="s">
        <v>35</v>
      </c>
      <c r="BB16" t="str">
        <f t="shared" si="8"/>
        <v>*00034</v>
      </c>
      <c r="BG16" s="8" t="s">
        <v>1004</v>
      </c>
      <c r="BH16" s="25" t="s">
        <v>1332</v>
      </c>
      <c r="BI16" s="8" t="str">
        <f>VLOOKUP($BH16,Item!$DE$2:$EB$200,BI$1,FALSE)</f>
        <v>Board-250gsm-35.43X27.64in²-(90.00X70.20cm²)-15.795kg-GB</v>
      </c>
      <c r="BJ16" s="8" t="str">
        <f>VLOOKUP($BH16,Item!$DE$2:$EB$200,BJ$1,FALSE)</f>
        <v>S</v>
      </c>
      <c r="BK16" s="8" t="str">
        <f>VLOOKUP($BH16,Item!$DE$2:$EB$200,BK$1,FALSE)</f>
        <v>B</v>
      </c>
      <c r="BL16" s="8">
        <f>VLOOKUP($BH16,Item!$DE$2:$EB$200,BL$1,FALSE)</f>
        <v>90</v>
      </c>
      <c r="BM16" s="8">
        <f>VLOOKUP($BH16,Item!$DE$2:$EB$200,BM$1,FALSE)</f>
        <v>70.2</v>
      </c>
      <c r="BN16" s="8">
        <f>VLOOKUP($BH16,Item!$DE$2:$EB$200,BN$1,FALSE)</f>
        <v>35.43</v>
      </c>
      <c r="BO16" s="8">
        <f>VLOOKUP($BH16,Item!$DE$2:$EB$200,BO$1,FALSE)</f>
        <v>27.64</v>
      </c>
      <c r="BP16" s="8" t="str">
        <f>VLOOKUP($BH16,Item!$DE$2:$EB$200,BP$1,FALSE)</f>
        <v>*15002</v>
      </c>
      <c r="BQ16" s="8">
        <f>VLOOKUP($BH16,Item!$DE$2:$EB$200,BQ$1,FALSE)</f>
        <v>250</v>
      </c>
      <c r="BR16" s="8" t="str">
        <f>VLOOKUP($BH16,Item!$DE$2:$EB$200,BR$1,FALSE)</f>
        <v>Board</v>
      </c>
      <c r="BS16" s="8" t="str">
        <f>VLOOKUP($BH16,Item!$DE$2:$EB$200,BS$1,FALSE)</f>
        <v>GB</v>
      </c>
      <c r="BT16" s="8">
        <f>VLOOKUP($BH16,Item!$DE$2:$EB$200,BT$1,FALSE)</f>
        <v>15.795</v>
      </c>
      <c r="BU16" s="8">
        <f>VLOOKUP($BH16,Item!$DE$2:$EB$200,BU$1,FALSE)</f>
        <v>3</v>
      </c>
      <c r="BV16" s="8">
        <f>VLOOKUP($BH16,Item!$DE$2:$EB$200,BV$1,FALSE)</f>
        <v>70</v>
      </c>
      <c r="BW16" s="8" t="str">
        <f>VLOOKUP($BH16,Item!$DE$2:$EB$200,BW$1,FALSE)</f>
        <v>*16003</v>
      </c>
      <c r="BX16" s="8">
        <f>VLOOKUP($BH16,Item!$DE$2:$EB$200,BX$1,FALSE)</f>
        <v>1.35</v>
      </c>
      <c r="BY16" s="8" t="str">
        <f>VLOOKUP($BH16,Item!$DE$2:$EB$200,BY$1,FALSE)</f>
        <v>C</v>
      </c>
      <c r="BZ16" s="8" t="str">
        <f>VLOOKUP($BH16,Item!$DE$2:$EB$200,BZ$1,FALSE)</f>
        <v>000001</v>
      </c>
      <c r="CA16" s="8" t="str">
        <f>VLOOKUP($BH16,Item!$DE$2:$EB$200,CA$1,FALSE)</f>
        <v>GetDate()</v>
      </c>
      <c r="CB16" s="8" t="str">
        <f>VLOOKUP($BH16,Item!$DE$2:$EB$200,CB$1,FALSE)</f>
        <v>NULL</v>
      </c>
      <c r="CC16" s="8" t="str">
        <f>VLOOKUP($BH16,Item!$DE$2:$EB$200,CC$1,FALSE)</f>
        <v>NULL</v>
      </c>
      <c r="CD16" s="8" t="str">
        <f>VLOOKUP($BH16,Item!$DE$2:$EB$200,CD$1,FALSE)</f>
        <v>N</v>
      </c>
      <c r="CE16" s="8" t="str">
        <f>VLOOKUP($BH16,Item!$DE$2:$EB$200,CE$1,FALSE)</f>
        <v>N</v>
      </c>
      <c r="CF16" s="8" t="str">
        <f t="shared" si="9"/>
        <v>*00014</v>
      </c>
      <c r="DA16" s="77" t="s">
        <v>1005</v>
      </c>
      <c r="DB16" t="s">
        <v>1285</v>
      </c>
      <c r="DC16" t="s">
        <v>1285</v>
      </c>
      <c r="DD16" t="s">
        <v>1128</v>
      </c>
      <c r="DE16" t="s">
        <v>540</v>
      </c>
      <c r="DF16">
        <v>58.42</v>
      </c>
      <c r="DG16">
        <v>91.44</v>
      </c>
      <c r="DH16">
        <v>23</v>
      </c>
      <c r="DI16">
        <v>36</v>
      </c>
      <c r="DJ16" t="s">
        <v>83</v>
      </c>
      <c r="DK16">
        <v>70</v>
      </c>
      <c r="DL16" t="s">
        <v>1279</v>
      </c>
      <c r="DM16" t="s">
        <v>1269</v>
      </c>
      <c r="DN16">
        <v>18.696999999999999</v>
      </c>
      <c r="DO16">
        <v>3</v>
      </c>
      <c r="DP16">
        <v>64</v>
      </c>
      <c r="DQ16" t="s">
        <v>59</v>
      </c>
      <c r="DR16">
        <v>0.9</v>
      </c>
      <c r="DS16" t="s">
        <v>1270</v>
      </c>
      <c r="DT16" t="s">
        <v>577</v>
      </c>
      <c r="DU16" s="77" t="s">
        <v>1358</v>
      </c>
      <c r="DV16" t="s">
        <v>32</v>
      </c>
      <c r="DW16" s="127" t="s">
        <v>32</v>
      </c>
      <c r="DX16" t="s">
        <v>35</v>
      </c>
      <c r="DY16" t="s">
        <v>35</v>
      </c>
    </row>
    <row r="17" spans="2:129" x14ac:dyDescent="0.25">
      <c r="B17" s="58" t="str">
        <f t="shared" si="10"/>
        <v>Trident-64gsm-34.65in-(88.00cm)-Reel-Super Line</v>
      </c>
      <c r="C17" s="58" t="str">
        <f t="shared" si="11"/>
        <v>Trident-64gsm-34.65in-(88.00cm)-Reel-Super Line</v>
      </c>
      <c r="D17" s="8" t="s">
        <v>541</v>
      </c>
      <c r="E17" s="8" t="s">
        <v>540</v>
      </c>
      <c r="F17" s="58">
        <v>42</v>
      </c>
      <c r="G17" s="58">
        <v>88</v>
      </c>
      <c r="H17" s="50">
        <f t="shared" si="5"/>
        <v>16.54</v>
      </c>
      <c r="I17" s="50">
        <f t="shared" si="6"/>
        <v>34.65</v>
      </c>
      <c r="J17" s="5" t="s">
        <v>83</v>
      </c>
      <c r="K17">
        <v>64</v>
      </c>
      <c r="L17" s="48" t="s">
        <v>473</v>
      </c>
      <c r="M17" s="59" t="s">
        <v>572</v>
      </c>
      <c r="N17" s="58">
        <v>11.832000000000001</v>
      </c>
      <c r="O17" s="58">
        <v>4</v>
      </c>
      <c r="P17" s="59">
        <v>70</v>
      </c>
      <c r="Q17" s="58" t="s">
        <v>76</v>
      </c>
      <c r="R17" s="58">
        <v>1.35</v>
      </c>
      <c r="S17" s="59" t="s">
        <v>576</v>
      </c>
      <c r="T17" s="60" t="s">
        <v>577</v>
      </c>
      <c r="U17" s="61" t="s">
        <v>578</v>
      </c>
      <c r="V17" s="59" t="s">
        <v>32</v>
      </c>
      <c r="W17" s="59" t="s">
        <v>32</v>
      </c>
      <c r="X17" s="59" t="s">
        <v>35</v>
      </c>
      <c r="Y17" s="59" t="s">
        <v>35</v>
      </c>
      <c r="AC17" s="8" t="s">
        <v>1148</v>
      </c>
      <c r="AD17" t="s">
        <v>997</v>
      </c>
      <c r="AE17" t="s">
        <v>997</v>
      </c>
      <c r="AF17" t="s">
        <v>541</v>
      </c>
      <c r="AG17" t="s">
        <v>540</v>
      </c>
      <c r="AH17">
        <v>44</v>
      </c>
      <c r="AI17">
        <v>54</v>
      </c>
      <c r="AJ17" s="80">
        <v>17.32</v>
      </c>
      <c r="AK17">
        <v>21.26</v>
      </c>
      <c r="AL17" t="s">
        <v>83</v>
      </c>
      <c r="AM17">
        <v>60</v>
      </c>
      <c r="AN17" t="s">
        <v>473</v>
      </c>
      <c r="AO17" t="s">
        <v>572</v>
      </c>
      <c r="AP17">
        <v>7.1269999999999998</v>
      </c>
      <c r="AQ17">
        <v>7</v>
      </c>
      <c r="AR17">
        <v>70</v>
      </c>
      <c r="AS17" t="s">
        <v>76</v>
      </c>
      <c r="AT17">
        <v>1.35</v>
      </c>
      <c r="AU17" t="s">
        <v>576</v>
      </c>
      <c r="AV17" t="s">
        <v>577</v>
      </c>
      <c r="AW17" t="s">
        <v>578</v>
      </c>
      <c r="AX17" t="s">
        <v>32</v>
      </c>
      <c r="AY17" t="s">
        <v>32</v>
      </c>
      <c r="AZ17" t="s">
        <v>35</v>
      </c>
      <c r="BA17" t="s">
        <v>35</v>
      </c>
      <c r="BB17" t="str">
        <f t="shared" si="8"/>
        <v>*00035</v>
      </c>
      <c r="BG17" s="8" t="s">
        <v>1005</v>
      </c>
      <c r="BH17" s="25" t="s">
        <v>1342</v>
      </c>
      <c r="BI17" s="8" t="str">
        <f>VLOOKUP($BH17,Item!$DE$2:$EB$200,BI$1,FALSE)</f>
        <v>Board-260gsm-37.80X28.94in²-(96.00X73.50cm²)-18.35kg-GB</v>
      </c>
      <c r="BJ17" s="8" t="str">
        <f>VLOOKUP($BH17,Item!$DE$2:$EB$200,BJ$1,FALSE)</f>
        <v>S</v>
      </c>
      <c r="BK17" s="8" t="str">
        <f>VLOOKUP($BH17,Item!$DE$2:$EB$200,BK$1,FALSE)</f>
        <v>B</v>
      </c>
      <c r="BL17" s="8">
        <f>VLOOKUP($BH17,Item!$DE$2:$EB$200,BL$1,FALSE)</f>
        <v>96</v>
      </c>
      <c r="BM17" s="8">
        <f>VLOOKUP($BH17,Item!$DE$2:$EB$200,BM$1,FALSE)</f>
        <v>73.5</v>
      </c>
      <c r="BN17" s="8">
        <f>VLOOKUP($BH17,Item!$DE$2:$EB$200,BN$1,FALSE)</f>
        <v>37.799999999999997</v>
      </c>
      <c r="BO17" s="8">
        <f>VLOOKUP($BH17,Item!$DE$2:$EB$200,BO$1,FALSE)</f>
        <v>28.94</v>
      </c>
      <c r="BP17" s="8" t="str">
        <f>VLOOKUP($BH17,Item!$DE$2:$EB$200,BP$1,FALSE)</f>
        <v>*15002</v>
      </c>
      <c r="BQ17" s="8">
        <f>VLOOKUP($BH17,Item!$DE$2:$EB$200,BQ$1,FALSE)</f>
        <v>260</v>
      </c>
      <c r="BR17" s="8" t="str">
        <f>VLOOKUP($BH17,Item!$DE$2:$EB$200,BR$1,FALSE)</f>
        <v>Board</v>
      </c>
      <c r="BS17" s="8" t="str">
        <f>VLOOKUP($BH17,Item!$DE$2:$EB$200,BS$1,FALSE)</f>
        <v>GB</v>
      </c>
      <c r="BT17" s="8">
        <f>VLOOKUP($BH17,Item!$DE$2:$EB$200,BT$1,FALSE)</f>
        <v>18.350000000000001</v>
      </c>
      <c r="BU17" s="8">
        <f>VLOOKUP($BH17,Item!$DE$2:$EB$200,BU$1,FALSE)</f>
        <v>3</v>
      </c>
      <c r="BV17" s="8">
        <f>VLOOKUP($BH17,Item!$DE$2:$EB$200,BV$1,FALSE)</f>
        <v>70</v>
      </c>
      <c r="BW17" s="8" t="str">
        <f>VLOOKUP($BH17,Item!$DE$2:$EB$200,BW$1,FALSE)</f>
        <v>*16003</v>
      </c>
      <c r="BX17" s="8">
        <f>VLOOKUP($BH17,Item!$DE$2:$EB$200,BX$1,FALSE)</f>
        <v>1.35</v>
      </c>
      <c r="BY17" s="8" t="str">
        <f>VLOOKUP($BH17,Item!$DE$2:$EB$200,BY$1,FALSE)</f>
        <v>C</v>
      </c>
      <c r="BZ17" s="8" t="str">
        <f>VLOOKUP($BH17,Item!$DE$2:$EB$200,BZ$1,FALSE)</f>
        <v>000001</v>
      </c>
      <c r="CA17" s="8" t="str">
        <f>VLOOKUP($BH17,Item!$DE$2:$EB$200,CA$1,FALSE)</f>
        <v>GetDate()</v>
      </c>
      <c r="CB17" s="8" t="str">
        <f>VLOOKUP($BH17,Item!$DE$2:$EB$200,CB$1,FALSE)</f>
        <v>NULL</v>
      </c>
      <c r="CC17" s="8" t="str">
        <f>VLOOKUP($BH17,Item!$DE$2:$EB$200,CC$1,FALSE)</f>
        <v>NULL</v>
      </c>
      <c r="CD17" s="8" t="str">
        <f>VLOOKUP($BH17,Item!$DE$2:$EB$200,CD$1,FALSE)</f>
        <v>N</v>
      </c>
      <c r="CE17" s="8" t="str">
        <f>VLOOKUP($BH17,Item!$DE$2:$EB$200,CE$1,FALSE)</f>
        <v>N</v>
      </c>
      <c r="CF17" s="8" t="str">
        <f t="shared" si="9"/>
        <v>*00015</v>
      </c>
      <c r="DA17" s="77" t="s">
        <v>1006</v>
      </c>
      <c r="DB17" t="s">
        <v>1286</v>
      </c>
      <c r="DC17" t="s">
        <v>1286</v>
      </c>
      <c r="DD17" t="s">
        <v>1128</v>
      </c>
      <c r="DE17" t="s">
        <v>540</v>
      </c>
      <c r="DF17">
        <v>58.42</v>
      </c>
      <c r="DG17">
        <v>91.44</v>
      </c>
      <c r="DH17">
        <v>23</v>
      </c>
      <c r="DI17">
        <v>36</v>
      </c>
      <c r="DJ17" t="s">
        <v>83</v>
      </c>
      <c r="DK17">
        <v>80</v>
      </c>
      <c r="DL17" t="s">
        <v>1279</v>
      </c>
      <c r="DM17" t="s">
        <v>1269</v>
      </c>
      <c r="DN17">
        <v>21.367999999999999</v>
      </c>
      <c r="DO17">
        <v>2</v>
      </c>
      <c r="DP17">
        <v>64</v>
      </c>
      <c r="DQ17" t="s">
        <v>59</v>
      </c>
      <c r="DR17">
        <v>0.9</v>
      </c>
      <c r="DS17" t="s">
        <v>1270</v>
      </c>
      <c r="DT17" t="s">
        <v>577</v>
      </c>
      <c r="DU17" s="77" t="s">
        <v>1358</v>
      </c>
      <c r="DV17" t="s">
        <v>32</v>
      </c>
      <c r="DW17" s="127" t="s">
        <v>32</v>
      </c>
      <c r="DX17" t="s">
        <v>35</v>
      </c>
      <c r="DY17" t="s">
        <v>35</v>
      </c>
    </row>
    <row r="18" spans="2:129" x14ac:dyDescent="0.25">
      <c r="B18" s="58" t="str">
        <f t="shared" si="10"/>
        <v>Trident-64gsm-34.65in-(88.00cm)-Reel-Super Line</v>
      </c>
      <c r="C18" s="58" t="str">
        <f t="shared" si="11"/>
        <v>Trident-64gsm-34.65in-(88.00cm)-Reel-Super Line</v>
      </c>
      <c r="D18" s="8" t="s">
        <v>541</v>
      </c>
      <c r="E18" s="8" t="s">
        <v>540</v>
      </c>
      <c r="F18" s="58">
        <v>42</v>
      </c>
      <c r="G18" s="58">
        <v>88</v>
      </c>
      <c r="H18" s="50">
        <f t="shared" si="5"/>
        <v>16.54</v>
      </c>
      <c r="I18" s="50">
        <f t="shared" si="6"/>
        <v>34.65</v>
      </c>
      <c r="J18" s="5" t="s">
        <v>83</v>
      </c>
      <c r="K18">
        <v>64</v>
      </c>
      <c r="L18" s="48" t="s">
        <v>473</v>
      </c>
      <c r="M18" s="59" t="s">
        <v>572</v>
      </c>
      <c r="N18" s="58">
        <v>11.832000000000001</v>
      </c>
      <c r="O18" s="58">
        <v>4</v>
      </c>
      <c r="P18" s="59">
        <v>70</v>
      </c>
      <c r="Q18" s="58" t="s">
        <v>76</v>
      </c>
      <c r="R18" s="58">
        <v>1.35</v>
      </c>
      <c r="S18" s="59" t="s">
        <v>576</v>
      </c>
      <c r="T18" s="60" t="s">
        <v>577</v>
      </c>
      <c r="U18" s="61" t="s">
        <v>578</v>
      </c>
      <c r="V18" s="59" t="s">
        <v>32</v>
      </c>
      <c r="W18" s="59" t="s">
        <v>32</v>
      </c>
      <c r="X18" s="59" t="s">
        <v>35</v>
      </c>
      <c r="Y18" s="59" t="s">
        <v>35</v>
      </c>
      <c r="AC18" s="8" t="s">
        <v>1149</v>
      </c>
      <c r="AD18" t="s">
        <v>982</v>
      </c>
      <c r="AE18" t="s">
        <v>982</v>
      </c>
      <c r="AF18" t="s">
        <v>541</v>
      </c>
      <c r="AG18" t="s">
        <v>540</v>
      </c>
      <c r="AH18">
        <v>42</v>
      </c>
      <c r="AI18">
        <v>88</v>
      </c>
      <c r="AJ18" s="80">
        <v>16.54</v>
      </c>
      <c r="AK18">
        <v>34.65</v>
      </c>
      <c r="AL18" t="s">
        <v>83</v>
      </c>
      <c r="AM18">
        <v>64</v>
      </c>
      <c r="AN18" t="s">
        <v>473</v>
      </c>
      <c r="AO18" t="s">
        <v>572</v>
      </c>
      <c r="AP18">
        <v>11.832000000000001</v>
      </c>
      <c r="AQ18">
        <v>4</v>
      </c>
      <c r="AR18">
        <v>70</v>
      </c>
      <c r="AS18" t="s">
        <v>76</v>
      </c>
      <c r="AT18">
        <v>1.35</v>
      </c>
      <c r="AU18" t="s">
        <v>576</v>
      </c>
      <c r="AV18" t="s">
        <v>577</v>
      </c>
      <c r="AW18" t="s">
        <v>578</v>
      </c>
      <c r="AX18" t="s">
        <v>32</v>
      </c>
      <c r="AY18" t="s">
        <v>32</v>
      </c>
      <c r="AZ18" t="s">
        <v>35</v>
      </c>
      <c r="BA18" t="s">
        <v>35</v>
      </c>
      <c r="BB18" t="str">
        <f t="shared" si="8"/>
        <v>*00036</v>
      </c>
      <c r="BG18" s="8" t="s">
        <v>1006</v>
      </c>
      <c r="BH18" s="25" t="s">
        <v>1327</v>
      </c>
      <c r="BI18" s="8" t="str">
        <f>VLOOKUP($BH18,Item!$DE$2:$EB$200,BI$1,FALSE)</f>
        <v>Board-250gsm-18.90X30.51in²-(48.00X77.50cm²)-9.301kg-WB</v>
      </c>
      <c r="BJ18" s="8" t="str">
        <f>VLOOKUP($BH18,Item!$DE$2:$EB$200,BJ$1,FALSE)</f>
        <v>S</v>
      </c>
      <c r="BK18" s="8" t="str">
        <f>VLOOKUP($BH18,Item!$DE$2:$EB$200,BK$1,FALSE)</f>
        <v>B</v>
      </c>
      <c r="BL18" s="8">
        <f>VLOOKUP($BH18,Item!$DE$2:$EB$200,BL$1,FALSE)</f>
        <v>48</v>
      </c>
      <c r="BM18" s="8">
        <f>VLOOKUP($BH18,Item!$DE$2:$EB$200,BM$1,FALSE)</f>
        <v>77.5</v>
      </c>
      <c r="BN18" s="8">
        <f>VLOOKUP($BH18,Item!$DE$2:$EB$200,BN$1,FALSE)</f>
        <v>18.899999999999999</v>
      </c>
      <c r="BO18" s="8">
        <f>VLOOKUP($BH18,Item!$DE$2:$EB$200,BO$1,FALSE)</f>
        <v>30.51</v>
      </c>
      <c r="BP18" s="8" t="str">
        <f>VLOOKUP($BH18,Item!$DE$2:$EB$200,BP$1,FALSE)</f>
        <v>*15002</v>
      </c>
      <c r="BQ18" s="8">
        <f>VLOOKUP($BH18,Item!$DE$2:$EB$200,BQ$1,FALSE)</f>
        <v>250</v>
      </c>
      <c r="BR18" s="8" t="str">
        <f>VLOOKUP($BH18,Item!$DE$2:$EB$200,BR$1,FALSE)</f>
        <v>Board</v>
      </c>
      <c r="BS18" s="8" t="str">
        <f>VLOOKUP($BH18,Item!$DE$2:$EB$200,BS$1,FALSE)</f>
        <v>WB</v>
      </c>
      <c r="BT18" s="8">
        <f>VLOOKUP($BH18,Item!$DE$2:$EB$200,BT$1,FALSE)</f>
        <v>9.3010000000000002</v>
      </c>
      <c r="BU18" s="8">
        <f>VLOOKUP($BH18,Item!$DE$2:$EB$200,BU$1,FALSE)</f>
        <v>5</v>
      </c>
      <c r="BV18" s="8">
        <f>VLOOKUP($BH18,Item!$DE$2:$EB$200,BV$1,FALSE)</f>
        <v>70</v>
      </c>
      <c r="BW18" s="8" t="str">
        <f>VLOOKUP($BH18,Item!$DE$2:$EB$200,BW$1,FALSE)</f>
        <v>*16003</v>
      </c>
      <c r="BX18" s="8">
        <f>VLOOKUP($BH18,Item!$DE$2:$EB$200,BX$1,FALSE)</f>
        <v>1.35</v>
      </c>
      <c r="BY18" s="8" t="str">
        <f>VLOOKUP($BH18,Item!$DE$2:$EB$200,BY$1,FALSE)</f>
        <v>C</v>
      </c>
      <c r="BZ18" s="8" t="str">
        <f>VLOOKUP($BH18,Item!$DE$2:$EB$200,BZ$1,FALSE)</f>
        <v>000001</v>
      </c>
      <c r="CA18" s="8" t="str">
        <f>VLOOKUP($BH18,Item!$DE$2:$EB$200,CA$1,FALSE)</f>
        <v>GetDate()</v>
      </c>
      <c r="CB18" s="8" t="str">
        <f>VLOOKUP($BH18,Item!$DE$2:$EB$200,CB$1,FALSE)</f>
        <v>NULL</v>
      </c>
      <c r="CC18" s="8" t="str">
        <f>VLOOKUP($BH18,Item!$DE$2:$EB$200,CC$1,FALSE)</f>
        <v>NULL</v>
      </c>
      <c r="CD18" s="8" t="str">
        <f>VLOOKUP($BH18,Item!$DE$2:$EB$200,CD$1,FALSE)</f>
        <v>N</v>
      </c>
      <c r="CE18" s="8" t="str">
        <f>VLOOKUP($BH18,Item!$DE$2:$EB$200,CE$1,FALSE)</f>
        <v>N</v>
      </c>
      <c r="CF18" s="8" t="str">
        <f t="shared" si="9"/>
        <v>*00016</v>
      </c>
      <c r="DA18" s="77" t="s">
        <v>1007</v>
      </c>
      <c r="DB18" t="s">
        <v>1287</v>
      </c>
      <c r="DC18" t="s">
        <v>1287</v>
      </c>
      <c r="DD18" t="s">
        <v>1128</v>
      </c>
      <c r="DE18" t="s">
        <v>540</v>
      </c>
      <c r="DF18">
        <v>58.42</v>
      </c>
      <c r="DG18">
        <v>91.44</v>
      </c>
      <c r="DH18">
        <v>23</v>
      </c>
      <c r="DI18">
        <v>36</v>
      </c>
      <c r="DJ18" t="s">
        <v>83</v>
      </c>
      <c r="DK18">
        <v>90</v>
      </c>
      <c r="DL18" t="s">
        <v>1279</v>
      </c>
      <c r="DM18" t="s">
        <v>1269</v>
      </c>
      <c r="DN18">
        <v>24.039000000000001</v>
      </c>
      <c r="DO18">
        <v>2</v>
      </c>
      <c r="DP18">
        <v>64</v>
      </c>
      <c r="DQ18" t="s">
        <v>59</v>
      </c>
      <c r="DR18">
        <v>0.9</v>
      </c>
      <c r="DS18" t="s">
        <v>1270</v>
      </c>
      <c r="DT18" t="s">
        <v>577</v>
      </c>
      <c r="DU18" s="77" t="s">
        <v>1358</v>
      </c>
      <c r="DV18" t="s">
        <v>32</v>
      </c>
      <c r="DW18" s="127" t="s">
        <v>32</v>
      </c>
      <c r="DX18" t="s">
        <v>35</v>
      </c>
      <c r="DY18" t="s">
        <v>35</v>
      </c>
    </row>
    <row r="19" spans="2:129" x14ac:dyDescent="0.25">
      <c r="B19" s="58" t="str">
        <f t="shared" si="10"/>
        <v>Trident-64gsm-34.65in-(88.00cm)-Reel-Super Line</v>
      </c>
      <c r="C19" s="58" t="str">
        <f t="shared" si="11"/>
        <v>Trident-64gsm-34.65in-(88.00cm)-Reel-Super Line</v>
      </c>
      <c r="D19" s="8" t="s">
        <v>541</v>
      </c>
      <c r="E19" s="8" t="s">
        <v>540</v>
      </c>
      <c r="F19" s="58">
        <v>42</v>
      </c>
      <c r="G19" s="58">
        <v>88</v>
      </c>
      <c r="H19" s="50">
        <f t="shared" si="5"/>
        <v>16.54</v>
      </c>
      <c r="I19" s="50">
        <f t="shared" si="6"/>
        <v>34.65</v>
      </c>
      <c r="J19" s="5" t="s">
        <v>83</v>
      </c>
      <c r="K19">
        <v>64</v>
      </c>
      <c r="L19" s="48" t="s">
        <v>473</v>
      </c>
      <c r="M19" s="59" t="s">
        <v>572</v>
      </c>
      <c r="N19" s="58">
        <v>11.832000000000001</v>
      </c>
      <c r="O19" s="58">
        <v>4</v>
      </c>
      <c r="P19" s="59">
        <v>70</v>
      </c>
      <c r="Q19" s="58" t="s">
        <v>76</v>
      </c>
      <c r="R19" s="58">
        <v>1.35</v>
      </c>
      <c r="S19" s="59" t="s">
        <v>576</v>
      </c>
      <c r="T19" s="60" t="s">
        <v>577</v>
      </c>
      <c r="U19" s="61" t="s">
        <v>578</v>
      </c>
      <c r="V19" s="59" t="s">
        <v>32</v>
      </c>
      <c r="W19" s="59" t="s">
        <v>32</v>
      </c>
      <c r="X19" s="59" t="s">
        <v>35</v>
      </c>
      <c r="Y19" s="59" t="s">
        <v>35</v>
      </c>
      <c r="AC19" s="8"/>
      <c r="AD19" t="s">
        <v>521</v>
      </c>
      <c r="AJ19"/>
      <c r="BB19">
        <f t="shared" si="8"/>
        <v>0</v>
      </c>
      <c r="BG19" s="8" t="s">
        <v>1007</v>
      </c>
      <c r="BH19" s="25" t="s">
        <v>1336</v>
      </c>
      <c r="BI19" s="8" t="str">
        <f>VLOOKUP($BH19,Item!$DE$2:$EB$200,BI$1,FALSE)</f>
        <v>Board-260gsm-18.90X30.31in²-(48.00X77.00cm²)-9.609kg-WB</v>
      </c>
      <c r="BJ19" s="8" t="str">
        <f>VLOOKUP($BH19,Item!$DE$2:$EB$200,BJ$1,FALSE)</f>
        <v>S</v>
      </c>
      <c r="BK19" s="8" t="str">
        <f>VLOOKUP($BH19,Item!$DE$2:$EB$200,BK$1,FALSE)</f>
        <v>B</v>
      </c>
      <c r="BL19" s="8">
        <f>VLOOKUP($BH19,Item!$DE$2:$EB$200,BL$1,FALSE)</f>
        <v>48</v>
      </c>
      <c r="BM19" s="8">
        <f>VLOOKUP($BH19,Item!$DE$2:$EB$200,BM$1,FALSE)</f>
        <v>77</v>
      </c>
      <c r="BN19" s="8">
        <f>VLOOKUP($BH19,Item!$DE$2:$EB$200,BN$1,FALSE)</f>
        <v>18.899999999999999</v>
      </c>
      <c r="BO19" s="8">
        <f>VLOOKUP($BH19,Item!$DE$2:$EB$200,BO$1,FALSE)</f>
        <v>30.31</v>
      </c>
      <c r="BP19" s="8" t="str">
        <f>VLOOKUP($BH19,Item!$DE$2:$EB$200,BP$1,FALSE)</f>
        <v>*15002</v>
      </c>
      <c r="BQ19" s="8">
        <f>VLOOKUP($BH19,Item!$DE$2:$EB$200,BQ$1,FALSE)</f>
        <v>260</v>
      </c>
      <c r="BR19" s="8" t="str">
        <f>VLOOKUP($BH19,Item!$DE$2:$EB$200,BR$1,FALSE)</f>
        <v>Board</v>
      </c>
      <c r="BS19" s="8" t="str">
        <f>VLOOKUP($BH19,Item!$DE$2:$EB$200,BS$1,FALSE)</f>
        <v>WB</v>
      </c>
      <c r="BT19" s="8">
        <f>VLOOKUP($BH19,Item!$DE$2:$EB$200,BT$1,FALSE)</f>
        <v>9.609</v>
      </c>
      <c r="BU19" s="8">
        <f>VLOOKUP($BH19,Item!$DE$2:$EB$200,BU$1,FALSE)</f>
        <v>5</v>
      </c>
      <c r="BV19" s="8">
        <f>VLOOKUP($BH19,Item!$DE$2:$EB$200,BV$1,FALSE)</f>
        <v>70</v>
      </c>
      <c r="BW19" s="8" t="str">
        <f>VLOOKUP($BH19,Item!$DE$2:$EB$200,BW$1,FALSE)</f>
        <v>*16003</v>
      </c>
      <c r="BX19" s="8">
        <f>VLOOKUP($BH19,Item!$DE$2:$EB$200,BX$1,FALSE)</f>
        <v>1.35</v>
      </c>
      <c r="BY19" s="8" t="str">
        <f>VLOOKUP($BH19,Item!$DE$2:$EB$200,BY$1,FALSE)</f>
        <v>C</v>
      </c>
      <c r="BZ19" s="8" t="str">
        <f>VLOOKUP($BH19,Item!$DE$2:$EB$200,BZ$1,FALSE)</f>
        <v>000001</v>
      </c>
      <c r="CA19" s="8" t="str">
        <f>VLOOKUP($BH19,Item!$DE$2:$EB$200,CA$1,FALSE)</f>
        <v>GetDate()</v>
      </c>
      <c r="CB19" s="8" t="str">
        <f>VLOOKUP($BH19,Item!$DE$2:$EB$200,CB$1,FALSE)</f>
        <v>NULL</v>
      </c>
      <c r="CC19" s="8" t="str">
        <f>VLOOKUP($BH19,Item!$DE$2:$EB$200,CC$1,FALSE)</f>
        <v>NULL</v>
      </c>
      <c r="CD19" s="8" t="str">
        <f>VLOOKUP($BH19,Item!$DE$2:$EB$200,CD$1,FALSE)</f>
        <v>N</v>
      </c>
      <c r="CE19" s="8" t="str">
        <f>VLOOKUP($BH19,Item!$DE$2:$EB$200,CE$1,FALSE)</f>
        <v>N</v>
      </c>
      <c r="CF19" s="8" t="str">
        <f t="shared" si="9"/>
        <v>*00017</v>
      </c>
      <c r="DA19" s="77" t="s">
        <v>1008</v>
      </c>
      <c r="DB19" t="s">
        <v>1288</v>
      </c>
      <c r="DC19" t="s">
        <v>1288</v>
      </c>
      <c r="DD19" t="s">
        <v>1128</v>
      </c>
      <c r="DE19" t="s">
        <v>540</v>
      </c>
      <c r="DF19">
        <v>58.42</v>
      </c>
      <c r="DG19">
        <v>91.44</v>
      </c>
      <c r="DH19">
        <v>23</v>
      </c>
      <c r="DI19">
        <v>36</v>
      </c>
      <c r="DJ19" t="s">
        <v>83</v>
      </c>
      <c r="DK19">
        <v>100</v>
      </c>
      <c r="DL19" t="s">
        <v>1279</v>
      </c>
      <c r="DM19" t="s">
        <v>1269</v>
      </c>
      <c r="DN19">
        <v>26.71</v>
      </c>
      <c r="DO19">
        <v>2</v>
      </c>
      <c r="DP19">
        <v>64</v>
      </c>
      <c r="DQ19" t="s">
        <v>59</v>
      </c>
      <c r="DR19">
        <v>0.9</v>
      </c>
      <c r="DS19" t="s">
        <v>1270</v>
      </c>
      <c r="DT19" t="s">
        <v>577</v>
      </c>
      <c r="DU19" s="77" t="s">
        <v>1358</v>
      </c>
      <c r="DV19" t="s">
        <v>32</v>
      </c>
      <c r="DW19" s="127" t="s">
        <v>32</v>
      </c>
      <c r="DX19" t="s">
        <v>35</v>
      </c>
      <c r="DY19" t="s">
        <v>35</v>
      </c>
    </row>
    <row r="20" spans="2:129" x14ac:dyDescent="0.25">
      <c r="B20" s="58" t="str">
        <f t="shared" si="10"/>
        <v>Trident-64gsm-34.65in-(88.00cm)-Reel-Super Line</v>
      </c>
      <c r="C20" s="58" t="str">
        <f t="shared" si="11"/>
        <v>Trident-64gsm-34.65in-(88.00cm)-Reel-Super Line</v>
      </c>
      <c r="D20" s="8" t="s">
        <v>541</v>
      </c>
      <c r="E20" s="8" t="s">
        <v>540</v>
      </c>
      <c r="F20" s="58">
        <v>42</v>
      </c>
      <c r="G20" s="58">
        <v>88</v>
      </c>
      <c r="H20" s="50">
        <f t="shared" si="5"/>
        <v>16.54</v>
      </c>
      <c r="I20" s="50">
        <f t="shared" si="6"/>
        <v>34.65</v>
      </c>
      <c r="J20" s="5" t="s">
        <v>83</v>
      </c>
      <c r="K20">
        <v>64</v>
      </c>
      <c r="L20" s="48" t="s">
        <v>473</v>
      </c>
      <c r="M20" s="59" t="s">
        <v>572</v>
      </c>
      <c r="N20" s="58">
        <v>11.832000000000001</v>
      </c>
      <c r="O20" s="58">
        <v>4</v>
      </c>
      <c r="P20" s="59">
        <v>70</v>
      </c>
      <c r="Q20" s="58" t="s">
        <v>76</v>
      </c>
      <c r="R20" s="58">
        <v>1.35</v>
      </c>
      <c r="S20" s="59" t="s">
        <v>576</v>
      </c>
      <c r="T20" s="60" t="s">
        <v>577</v>
      </c>
      <c r="U20" s="61" t="s">
        <v>578</v>
      </c>
      <c r="V20" s="59" t="s">
        <v>32</v>
      </c>
      <c r="W20" s="59" t="s">
        <v>32</v>
      </c>
      <c r="X20" s="59" t="s">
        <v>35</v>
      </c>
      <c r="Y20" s="59" t="s">
        <v>35</v>
      </c>
      <c r="AC20" s="8"/>
      <c r="AJ20"/>
      <c r="BG20" s="8" t="s">
        <v>1008</v>
      </c>
      <c r="BH20" s="25" t="s">
        <v>1338</v>
      </c>
      <c r="BI20" s="8" t="str">
        <f>VLOOKUP($BH20,Item!$DE$2:$EB$200,BI$1,FALSE)</f>
        <v>Board-260gsm-18.90X30.51in²-(48.00X77.50cm²)-9.673kg-WB</v>
      </c>
      <c r="BJ20" s="8" t="str">
        <f>VLOOKUP($BH20,Item!$DE$2:$EB$200,BJ$1,FALSE)</f>
        <v>S</v>
      </c>
      <c r="BK20" s="8" t="str">
        <f>VLOOKUP($BH20,Item!$DE$2:$EB$200,BK$1,FALSE)</f>
        <v>B</v>
      </c>
      <c r="BL20" s="8">
        <f>VLOOKUP($BH20,Item!$DE$2:$EB$200,BL$1,FALSE)</f>
        <v>48</v>
      </c>
      <c r="BM20" s="8">
        <f>VLOOKUP($BH20,Item!$DE$2:$EB$200,BM$1,FALSE)</f>
        <v>77.5</v>
      </c>
      <c r="BN20" s="8">
        <f>VLOOKUP($BH20,Item!$DE$2:$EB$200,BN$1,FALSE)</f>
        <v>18.899999999999999</v>
      </c>
      <c r="BO20" s="8">
        <f>VLOOKUP($BH20,Item!$DE$2:$EB$200,BO$1,FALSE)</f>
        <v>30.51</v>
      </c>
      <c r="BP20" s="8" t="str">
        <f>VLOOKUP($BH20,Item!$DE$2:$EB$200,BP$1,FALSE)</f>
        <v>*15002</v>
      </c>
      <c r="BQ20" s="8">
        <f>VLOOKUP($BH20,Item!$DE$2:$EB$200,BQ$1,FALSE)</f>
        <v>260</v>
      </c>
      <c r="BR20" s="8" t="str">
        <f>VLOOKUP($BH20,Item!$DE$2:$EB$200,BR$1,FALSE)</f>
        <v>Board</v>
      </c>
      <c r="BS20" s="8" t="str">
        <f>VLOOKUP($BH20,Item!$DE$2:$EB$200,BS$1,FALSE)</f>
        <v>WB</v>
      </c>
      <c r="BT20" s="8">
        <f>VLOOKUP($BH20,Item!$DE$2:$EB$200,BT$1,FALSE)</f>
        <v>9.673</v>
      </c>
      <c r="BU20" s="8">
        <f>VLOOKUP($BH20,Item!$DE$2:$EB$200,BU$1,FALSE)</f>
        <v>5</v>
      </c>
      <c r="BV20" s="8">
        <f>VLOOKUP($BH20,Item!$DE$2:$EB$200,BV$1,FALSE)</f>
        <v>70</v>
      </c>
      <c r="BW20" s="8" t="str">
        <f>VLOOKUP($BH20,Item!$DE$2:$EB$200,BW$1,FALSE)</f>
        <v>*16003</v>
      </c>
      <c r="BX20" s="8">
        <f>VLOOKUP($BH20,Item!$DE$2:$EB$200,BX$1,FALSE)</f>
        <v>1.35</v>
      </c>
      <c r="BY20" s="8" t="str">
        <f>VLOOKUP($BH20,Item!$DE$2:$EB$200,BY$1,FALSE)</f>
        <v>C</v>
      </c>
      <c r="BZ20" s="8" t="str">
        <f>VLOOKUP($BH20,Item!$DE$2:$EB$200,BZ$1,FALSE)</f>
        <v>000001</v>
      </c>
      <c r="CA20" s="8" t="str">
        <f>VLOOKUP($BH20,Item!$DE$2:$EB$200,CA$1,FALSE)</f>
        <v>GetDate()</v>
      </c>
      <c r="CB20" s="8" t="str">
        <f>VLOOKUP($BH20,Item!$DE$2:$EB$200,CB$1,FALSE)</f>
        <v>NULL</v>
      </c>
      <c r="CC20" s="8" t="str">
        <f>VLOOKUP($BH20,Item!$DE$2:$EB$200,CC$1,FALSE)</f>
        <v>NULL</v>
      </c>
      <c r="CD20" s="8" t="str">
        <f>VLOOKUP($BH20,Item!$DE$2:$EB$200,CD$1,FALSE)</f>
        <v>N</v>
      </c>
      <c r="CE20" s="8" t="str">
        <f>VLOOKUP($BH20,Item!$DE$2:$EB$200,CE$1,FALSE)</f>
        <v>N</v>
      </c>
      <c r="CF20" s="8" t="str">
        <f t="shared" si="9"/>
        <v>*00018</v>
      </c>
      <c r="DA20" s="77" t="s">
        <v>1009</v>
      </c>
      <c r="DB20" t="s">
        <v>1289</v>
      </c>
      <c r="DC20" t="s">
        <v>1289</v>
      </c>
      <c r="DD20" t="s">
        <v>1128</v>
      </c>
      <c r="DE20" t="s">
        <v>540</v>
      </c>
      <c r="DF20">
        <v>58.42</v>
      </c>
      <c r="DG20">
        <v>91.44</v>
      </c>
      <c r="DH20">
        <v>23</v>
      </c>
      <c r="DI20">
        <v>36</v>
      </c>
      <c r="DJ20" t="s">
        <v>83</v>
      </c>
      <c r="DK20">
        <v>130</v>
      </c>
      <c r="DL20" t="s">
        <v>1279</v>
      </c>
      <c r="DM20" t="s">
        <v>1269</v>
      </c>
      <c r="DN20">
        <v>34.722999999999999</v>
      </c>
      <c r="DO20">
        <v>1</v>
      </c>
      <c r="DP20">
        <v>64</v>
      </c>
      <c r="DQ20" t="s">
        <v>59</v>
      </c>
      <c r="DR20">
        <v>0.9</v>
      </c>
      <c r="DS20" t="s">
        <v>1270</v>
      </c>
      <c r="DT20" t="s">
        <v>577</v>
      </c>
      <c r="DU20" s="77" t="s">
        <v>1358</v>
      </c>
      <c r="DV20" t="s">
        <v>32</v>
      </c>
      <c r="DW20" s="127" t="s">
        <v>32</v>
      </c>
      <c r="DX20" t="s">
        <v>35</v>
      </c>
      <c r="DY20" t="s">
        <v>35</v>
      </c>
    </row>
    <row r="21" spans="2:129" x14ac:dyDescent="0.25">
      <c r="B21" s="58" t="str">
        <f t="shared" si="10"/>
        <v>Trident-64gsm-34.65in-(88.00cm)-Reel-Super Line</v>
      </c>
      <c r="C21" s="58" t="str">
        <f t="shared" si="11"/>
        <v>Trident-64gsm-34.65in-(88.00cm)-Reel-Super Line</v>
      </c>
      <c r="D21" s="8" t="s">
        <v>541</v>
      </c>
      <c r="E21" s="8" t="s">
        <v>540</v>
      </c>
      <c r="F21" s="58">
        <v>42</v>
      </c>
      <c r="G21" s="58">
        <v>88</v>
      </c>
      <c r="H21" s="50">
        <f t="shared" si="5"/>
        <v>16.54</v>
      </c>
      <c r="I21" s="50">
        <f t="shared" si="6"/>
        <v>34.65</v>
      </c>
      <c r="J21" s="5" t="s">
        <v>83</v>
      </c>
      <c r="K21">
        <v>64</v>
      </c>
      <c r="L21" s="48" t="s">
        <v>473</v>
      </c>
      <c r="M21" s="59" t="s">
        <v>572</v>
      </c>
      <c r="N21" s="58">
        <v>11.832000000000001</v>
      </c>
      <c r="O21" s="58">
        <v>4</v>
      </c>
      <c r="P21" s="59">
        <v>70</v>
      </c>
      <c r="Q21" s="58" t="s">
        <v>76</v>
      </c>
      <c r="R21" s="58">
        <v>1.35</v>
      </c>
      <c r="S21" s="59" t="s">
        <v>576</v>
      </c>
      <c r="T21" s="60" t="s">
        <v>577</v>
      </c>
      <c r="U21" s="61" t="s">
        <v>578</v>
      </c>
      <c r="V21" s="59" t="s">
        <v>32</v>
      </c>
      <c r="W21" s="59" t="s">
        <v>32</v>
      </c>
      <c r="X21" s="59" t="s">
        <v>35</v>
      </c>
      <c r="Y21" s="59" t="s">
        <v>35</v>
      </c>
      <c r="AC21" s="8"/>
      <c r="AJ21"/>
      <c r="BG21" s="8" t="s">
        <v>1009</v>
      </c>
      <c r="BH21" s="25" t="s">
        <v>1347</v>
      </c>
      <c r="BI21" s="8" t="str">
        <f>VLOOKUP($BH21,Item!$DE$2:$EB$200,BI$1,FALSE)</f>
        <v>Board-280gsm-23.62X33.86in²-(60.00X86.00cm²)-14.448kg-WB</v>
      </c>
      <c r="BJ21" s="8" t="str">
        <f>VLOOKUP($BH21,Item!$DE$2:$EB$200,BJ$1,FALSE)</f>
        <v>S</v>
      </c>
      <c r="BK21" s="8" t="str">
        <f>VLOOKUP($BH21,Item!$DE$2:$EB$200,BK$1,FALSE)</f>
        <v>B</v>
      </c>
      <c r="BL21" s="8">
        <f>VLOOKUP($BH21,Item!$DE$2:$EB$200,BL$1,FALSE)</f>
        <v>60</v>
      </c>
      <c r="BM21" s="8">
        <f>VLOOKUP($BH21,Item!$DE$2:$EB$200,BM$1,FALSE)</f>
        <v>86</v>
      </c>
      <c r="BN21" s="8">
        <f>VLOOKUP($BH21,Item!$DE$2:$EB$200,BN$1,FALSE)</f>
        <v>23.62</v>
      </c>
      <c r="BO21" s="8">
        <f>VLOOKUP($BH21,Item!$DE$2:$EB$200,BO$1,FALSE)</f>
        <v>33.86</v>
      </c>
      <c r="BP21" s="8" t="str">
        <f>VLOOKUP($BH21,Item!$DE$2:$EB$200,BP$1,FALSE)</f>
        <v>*15002</v>
      </c>
      <c r="BQ21" s="8">
        <f>VLOOKUP($BH21,Item!$DE$2:$EB$200,BQ$1,FALSE)</f>
        <v>280</v>
      </c>
      <c r="BR21" s="8" t="str">
        <f>VLOOKUP($BH21,Item!$DE$2:$EB$200,BR$1,FALSE)</f>
        <v>Board</v>
      </c>
      <c r="BS21" s="8" t="str">
        <f>VLOOKUP($BH21,Item!$DE$2:$EB$200,BS$1,FALSE)</f>
        <v>WB</v>
      </c>
      <c r="BT21" s="8">
        <f>VLOOKUP($BH21,Item!$DE$2:$EB$200,BT$1,FALSE)</f>
        <v>14.448</v>
      </c>
      <c r="BU21" s="8">
        <f>VLOOKUP($BH21,Item!$DE$2:$EB$200,BU$1,FALSE)</f>
        <v>3</v>
      </c>
      <c r="BV21" s="8">
        <f>VLOOKUP($BH21,Item!$DE$2:$EB$200,BV$1,FALSE)</f>
        <v>70</v>
      </c>
      <c r="BW21" s="8" t="str">
        <f>VLOOKUP($BH21,Item!$DE$2:$EB$200,BW$1,FALSE)</f>
        <v>*16003</v>
      </c>
      <c r="BX21" s="8">
        <f>VLOOKUP($BH21,Item!$DE$2:$EB$200,BX$1,FALSE)</f>
        <v>1.35</v>
      </c>
      <c r="BY21" s="8" t="str">
        <f>VLOOKUP($BH21,Item!$DE$2:$EB$200,BY$1,FALSE)</f>
        <v>C</v>
      </c>
      <c r="BZ21" s="8" t="str">
        <f>VLOOKUP($BH21,Item!$DE$2:$EB$200,BZ$1,FALSE)</f>
        <v>000001</v>
      </c>
      <c r="CA21" s="8" t="str">
        <f>VLOOKUP($BH21,Item!$DE$2:$EB$200,CA$1,FALSE)</f>
        <v>GetDate()</v>
      </c>
      <c r="CB21" s="8" t="str">
        <f>VLOOKUP($BH21,Item!$DE$2:$EB$200,CB$1,FALSE)</f>
        <v>NULL</v>
      </c>
      <c r="CC21" s="8" t="str">
        <f>VLOOKUP($BH21,Item!$DE$2:$EB$200,CC$1,FALSE)</f>
        <v>NULL</v>
      </c>
      <c r="CD21" s="8" t="str">
        <f>VLOOKUP($BH21,Item!$DE$2:$EB$200,CD$1,FALSE)</f>
        <v>N</v>
      </c>
      <c r="CE21" s="8" t="str">
        <f>VLOOKUP($BH21,Item!$DE$2:$EB$200,CE$1,FALSE)</f>
        <v>N</v>
      </c>
      <c r="CF21" s="8" t="str">
        <f t="shared" si="9"/>
        <v>*00019</v>
      </c>
      <c r="DA21" s="77" t="s">
        <v>1010</v>
      </c>
      <c r="DB21" t="s">
        <v>1290</v>
      </c>
      <c r="DC21" t="s">
        <v>1290</v>
      </c>
      <c r="DD21" t="s">
        <v>1128</v>
      </c>
      <c r="DE21" t="s">
        <v>540</v>
      </c>
      <c r="DF21">
        <v>58.42</v>
      </c>
      <c r="DG21">
        <v>91.44</v>
      </c>
      <c r="DH21">
        <v>23</v>
      </c>
      <c r="DI21">
        <v>36</v>
      </c>
      <c r="DJ21" t="s">
        <v>83</v>
      </c>
      <c r="DK21">
        <v>170</v>
      </c>
      <c r="DL21" t="s">
        <v>1279</v>
      </c>
      <c r="DM21" t="s">
        <v>1269</v>
      </c>
      <c r="DN21">
        <v>45.405999999999999</v>
      </c>
      <c r="DO21">
        <v>1</v>
      </c>
      <c r="DP21">
        <v>64</v>
      </c>
      <c r="DQ21" t="s">
        <v>59</v>
      </c>
      <c r="DR21">
        <v>0.9</v>
      </c>
      <c r="DS21" t="s">
        <v>1270</v>
      </c>
      <c r="DT21" t="s">
        <v>577</v>
      </c>
      <c r="DU21" s="77" t="s">
        <v>1358</v>
      </c>
      <c r="DV21" t="s">
        <v>32</v>
      </c>
      <c r="DW21" s="127" t="s">
        <v>32</v>
      </c>
      <c r="DX21" t="s">
        <v>35</v>
      </c>
      <c r="DY21" t="s">
        <v>35</v>
      </c>
    </row>
    <row r="22" spans="2:129" x14ac:dyDescent="0.25">
      <c r="B22" s="58" t="str">
        <f t="shared" si="10"/>
        <v>Trident-64gsm-34.65in-(88.00cm)-Reel-Super Line</v>
      </c>
      <c r="C22" s="58" t="str">
        <f t="shared" si="11"/>
        <v>Trident-64gsm-34.65in-(88.00cm)-Reel-Super Line</v>
      </c>
      <c r="D22" s="8" t="s">
        <v>541</v>
      </c>
      <c r="E22" s="8" t="s">
        <v>540</v>
      </c>
      <c r="F22" s="58">
        <v>42</v>
      </c>
      <c r="G22" s="58">
        <v>88</v>
      </c>
      <c r="H22" s="50">
        <f t="shared" si="5"/>
        <v>16.54</v>
      </c>
      <c r="I22" s="50">
        <f t="shared" si="6"/>
        <v>34.65</v>
      </c>
      <c r="J22" s="5" t="s">
        <v>83</v>
      </c>
      <c r="K22">
        <v>64</v>
      </c>
      <c r="L22" s="48" t="s">
        <v>473</v>
      </c>
      <c r="M22" s="59" t="s">
        <v>572</v>
      </c>
      <c r="N22" s="58">
        <v>11.832000000000001</v>
      </c>
      <c r="O22" s="58">
        <v>4</v>
      </c>
      <c r="P22" s="59">
        <v>70</v>
      </c>
      <c r="Q22" s="58" t="s">
        <v>76</v>
      </c>
      <c r="R22" s="58">
        <v>1.35</v>
      </c>
      <c r="S22" s="59" t="s">
        <v>576</v>
      </c>
      <c r="T22" s="60" t="s">
        <v>577</v>
      </c>
      <c r="U22" s="61" t="s">
        <v>578</v>
      </c>
      <c r="V22" s="59" t="s">
        <v>32</v>
      </c>
      <c r="W22" s="59" t="s">
        <v>32</v>
      </c>
      <c r="X22" s="59" t="s">
        <v>35</v>
      </c>
      <c r="Y22" s="59" t="s">
        <v>35</v>
      </c>
      <c r="AC22" s="8"/>
      <c r="AJ22"/>
      <c r="BG22" s="8" t="s">
        <v>1010</v>
      </c>
      <c r="BH22" s="25" t="s">
        <v>1334</v>
      </c>
      <c r="BI22" s="8" t="str">
        <f>VLOOKUP($BH22,Item!$DE$2:$EB$200,BI$1,FALSE)</f>
        <v>Board-250gsm-38.58X26.02in²-(98.00X66.10cm²)-16.191kg-GB</v>
      </c>
      <c r="BJ22" s="8" t="str">
        <f>VLOOKUP($BH22,Item!$DE$2:$EB$200,BJ$1,FALSE)</f>
        <v>S</v>
      </c>
      <c r="BK22" s="8" t="str">
        <f>VLOOKUP($BH22,Item!$DE$2:$EB$200,BK$1,FALSE)</f>
        <v>B</v>
      </c>
      <c r="BL22" s="8">
        <f>VLOOKUP($BH22,Item!$DE$2:$EB$200,BL$1,FALSE)</f>
        <v>98</v>
      </c>
      <c r="BM22" s="8">
        <f>VLOOKUP($BH22,Item!$DE$2:$EB$200,BM$1,FALSE)</f>
        <v>66.099999999999994</v>
      </c>
      <c r="BN22" s="8">
        <f>VLOOKUP($BH22,Item!$DE$2:$EB$200,BN$1,FALSE)</f>
        <v>38.58</v>
      </c>
      <c r="BO22" s="8">
        <f>VLOOKUP($BH22,Item!$DE$2:$EB$200,BO$1,FALSE)</f>
        <v>26.02</v>
      </c>
      <c r="BP22" s="8" t="str">
        <f>VLOOKUP($BH22,Item!$DE$2:$EB$200,BP$1,FALSE)</f>
        <v>*15002</v>
      </c>
      <c r="BQ22" s="8">
        <f>VLOOKUP($BH22,Item!$DE$2:$EB$200,BQ$1,FALSE)</f>
        <v>250</v>
      </c>
      <c r="BR22" s="8" t="str">
        <f>VLOOKUP($BH22,Item!$DE$2:$EB$200,BR$1,FALSE)</f>
        <v>Board</v>
      </c>
      <c r="BS22" s="8" t="str">
        <f>VLOOKUP($BH22,Item!$DE$2:$EB$200,BS$1,FALSE)</f>
        <v>GB</v>
      </c>
      <c r="BT22" s="8">
        <f>VLOOKUP($BH22,Item!$DE$2:$EB$200,BT$1,FALSE)</f>
        <v>16.190999999999999</v>
      </c>
      <c r="BU22" s="8">
        <f>VLOOKUP($BH22,Item!$DE$2:$EB$200,BU$1,FALSE)</f>
        <v>3</v>
      </c>
      <c r="BV22" s="8">
        <f>VLOOKUP($BH22,Item!$DE$2:$EB$200,BV$1,FALSE)</f>
        <v>70</v>
      </c>
      <c r="BW22" s="8" t="str">
        <f>VLOOKUP($BH22,Item!$DE$2:$EB$200,BW$1,FALSE)</f>
        <v>*16003</v>
      </c>
      <c r="BX22" s="8">
        <f>VLOOKUP($BH22,Item!$DE$2:$EB$200,BX$1,FALSE)</f>
        <v>1.35</v>
      </c>
      <c r="BY22" s="8" t="str">
        <f>VLOOKUP($BH22,Item!$DE$2:$EB$200,BY$1,FALSE)</f>
        <v>C</v>
      </c>
      <c r="BZ22" s="8" t="str">
        <f>VLOOKUP($BH22,Item!$DE$2:$EB$200,BZ$1,FALSE)</f>
        <v>000001</v>
      </c>
      <c r="CA22" s="8" t="str">
        <f>VLOOKUP($BH22,Item!$DE$2:$EB$200,CA$1,FALSE)</f>
        <v>GetDate()</v>
      </c>
      <c r="CB22" s="8" t="str">
        <f>VLOOKUP($BH22,Item!$DE$2:$EB$200,CB$1,FALSE)</f>
        <v>NULL</v>
      </c>
      <c r="CC22" s="8" t="str">
        <f>VLOOKUP($BH22,Item!$DE$2:$EB$200,CC$1,FALSE)</f>
        <v>NULL</v>
      </c>
      <c r="CD22" s="8" t="str">
        <f>VLOOKUP($BH22,Item!$DE$2:$EB$200,CD$1,FALSE)</f>
        <v>N</v>
      </c>
      <c r="CE22" s="8" t="str">
        <f>VLOOKUP($BH22,Item!$DE$2:$EB$200,CE$1,FALSE)</f>
        <v>N</v>
      </c>
      <c r="CF22" s="8" t="str">
        <f t="shared" si="9"/>
        <v>*00020</v>
      </c>
      <c r="DA22" s="77" t="s">
        <v>1011</v>
      </c>
      <c r="DB22" t="s">
        <v>1291</v>
      </c>
      <c r="DC22" t="s">
        <v>1291</v>
      </c>
      <c r="DD22" t="s">
        <v>1128</v>
      </c>
      <c r="DE22" t="s">
        <v>540</v>
      </c>
      <c r="DF22">
        <v>50.8</v>
      </c>
      <c r="DG22">
        <v>76.2</v>
      </c>
      <c r="DH22">
        <v>20</v>
      </c>
      <c r="DI22">
        <v>30</v>
      </c>
      <c r="DJ22" t="s">
        <v>83</v>
      </c>
      <c r="DK22">
        <v>60</v>
      </c>
      <c r="DL22" t="s">
        <v>462</v>
      </c>
      <c r="DM22" t="s">
        <v>1292</v>
      </c>
      <c r="DN22">
        <v>11.613</v>
      </c>
      <c r="DO22">
        <v>4</v>
      </c>
      <c r="DP22">
        <v>64</v>
      </c>
      <c r="DQ22" t="s">
        <v>76</v>
      </c>
      <c r="DR22">
        <v>1.35</v>
      </c>
      <c r="DS22" t="s">
        <v>1270</v>
      </c>
      <c r="DT22" t="s">
        <v>577</v>
      </c>
      <c r="DU22" s="77" t="s">
        <v>1358</v>
      </c>
      <c r="DV22" t="s">
        <v>32</v>
      </c>
      <c r="DW22" s="127" t="s">
        <v>32</v>
      </c>
      <c r="DX22" t="s">
        <v>35</v>
      </c>
      <c r="DY22" t="s">
        <v>35</v>
      </c>
    </row>
    <row r="23" spans="2:129" x14ac:dyDescent="0.25">
      <c r="B23" s="58" t="str">
        <f t="shared" si="10"/>
        <v>Trident-64gsm-34.65in-(88.00cm)-Reel-Super Line</v>
      </c>
      <c r="C23" s="58" t="str">
        <f t="shared" si="11"/>
        <v>Trident-64gsm-34.65in-(88.00cm)-Reel-Super Line</v>
      </c>
      <c r="D23" s="8" t="s">
        <v>541</v>
      </c>
      <c r="E23" s="8" t="s">
        <v>540</v>
      </c>
      <c r="F23" s="58">
        <v>42</v>
      </c>
      <c r="G23" s="58">
        <v>88</v>
      </c>
      <c r="H23" s="50">
        <f t="shared" si="5"/>
        <v>16.54</v>
      </c>
      <c r="I23" s="50">
        <f t="shared" si="6"/>
        <v>34.65</v>
      </c>
      <c r="J23" s="5" t="s">
        <v>83</v>
      </c>
      <c r="K23">
        <v>64</v>
      </c>
      <c r="L23" s="48" t="s">
        <v>473</v>
      </c>
      <c r="M23" s="59" t="s">
        <v>572</v>
      </c>
      <c r="N23" s="58">
        <v>11.832000000000001</v>
      </c>
      <c r="O23" s="58">
        <v>4</v>
      </c>
      <c r="P23" s="59">
        <v>70</v>
      </c>
      <c r="Q23" s="58" t="s">
        <v>76</v>
      </c>
      <c r="R23" s="58">
        <v>1.35</v>
      </c>
      <c r="S23" s="59" t="s">
        <v>576</v>
      </c>
      <c r="T23" s="60" t="s">
        <v>577</v>
      </c>
      <c r="U23" s="61" t="s">
        <v>578</v>
      </c>
      <c r="V23" s="59" t="s">
        <v>32</v>
      </c>
      <c r="W23" s="59" t="s">
        <v>32</v>
      </c>
      <c r="X23" s="59" t="s">
        <v>35</v>
      </c>
      <c r="Y23" s="59" t="s">
        <v>35</v>
      </c>
      <c r="AC23" s="8"/>
      <c r="AJ23"/>
      <c r="BG23" s="8"/>
      <c r="BH23" s="25" t="s">
        <v>521</v>
      </c>
      <c r="BI23" s="8"/>
      <c r="BJ23" s="8"/>
      <c r="BK23" s="8"/>
      <c r="BL23" s="8"/>
      <c r="BM23" s="8"/>
      <c r="BN23" s="8"/>
      <c r="BO23" s="8"/>
      <c r="BP23" s="8"/>
      <c r="BQ23" s="8"/>
      <c r="BR23" s="8"/>
      <c r="BS23" s="8"/>
      <c r="BT23" s="8"/>
      <c r="BU23" s="8"/>
      <c r="BV23" s="8"/>
      <c r="BW23" s="8"/>
      <c r="BX23" s="8"/>
      <c r="BY23" s="8"/>
      <c r="BZ23" s="8"/>
      <c r="CA23" s="8"/>
      <c r="CB23" s="8"/>
      <c r="CC23" s="8"/>
      <c r="CD23" s="8"/>
      <c r="CE23" s="8"/>
      <c r="CF23" s="8"/>
      <c r="DA23" s="77" t="s">
        <v>1012</v>
      </c>
      <c r="DB23" t="s">
        <v>1293</v>
      </c>
      <c r="DC23" t="s">
        <v>1293</v>
      </c>
      <c r="DD23" t="s">
        <v>1128</v>
      </c>
      <c r="DE23" t="s">
        <v>540</v>
      </c>
      <c r="DF23">
        <v>50.8</v>
      </c>
      <c r="DG23">
        <v>76.2</v>
      </c>
      <c r="DH23">
        <v>20</v>
      </c>
      <c r="DI23">
        <v>30</v>
      </c>
      <c r="DJ23" t="s">
        <v>83</v>
      </c>
      <c r="DK23">
        <v>64</v>
      </c>
      <c r="DL23" t="s">
        <v>462</v>
      </c>
      <c r="DM23" t="s">
        <v>1292</v>
      </c>
      <c r="DN23">
        <v>12.387</v>
      </c>
      <c r="DO23">
        <v>4</v>
      </c>
      <c r="DP23">
        <v>64</v>
      </c>
      <c r="DQ23" t="s">
        <v>76</v>
      </c>
      <c r="DR23">
        <v>1.35</v>
      </c>
      <c r="DS23" t="s">
        <v>1270</v>
      </c>
      <c r="DT23" t="s">
        <v>577</v>
      </c>
      <c r="DU23" s="77" t="s">
        <v>1358</v>
      </c>
      <c r="DV23" t="s">
        <v>32</v>
      </c>
      <c r="DW23" s="127" t="s">
        <v>32</v>
      </c>
      <c r="DX23" t="s">
        <v>35</v>
      </c>
      <c r="DY23" t="s">
        <v>35</v>
      </c>
    </row>
    <row r="24" spans="2:129" x14ac:dyDescent="0.25">
      <c r="B24" s="58" t="str">
        <f t="shared" si="10"/>
        <v>Trident-64gsm-34.65in-(88.00cm)-Reel-Super Line</v>
      </c>
      <c r="C24" s="58" t="str">
        <f t="shared" si="11"/>
        <v>Trident-64gsm-34.65in-(88.00cm)-Reel-Super Line</v>
      </c>
      <c r="D24" s="8" t="s">
        <v>541</v>
      </c>
      <c r="E24" s="8" t="s">
        <v>540</v>
      </c>
      <c r="F24" s="58">
        <v>42</v>
      </c>
      <c r="G24" s="58">
        <v>88</v>
      </c>
      <c r="H24" s="50">
        <f t="shared" si="5"/>
        <v>16.54</v>
      </c>
      <c r="I24" s="50">
        <f t="shared" si="6"/>
        <v>34.65</v>
      </c>
      <c r="J24" s="5" t="s">
        <v>83</v>
      </c>
      <c r="K24">
        <v>64</v>
      </c>
      <c r="L24" s="48" t="s">
        <v>473</v>
      </c>
      <c r="M24" s="59" t="s">
        <v>572</v>
      </c>
      <c r="N24" s="58">
        <v>11.832000000000001</v>
      </c>
      <c r="O24" s="58">
        <v>4</v>
      </c>
      <c r="P24" s="59">
        <v>70</v>
      </c>
      <c r="Q24" s="58" t="s">
        <v>76</v>
      </c>
      <c r="R24" s="58">
        <v>1.35</v>
      </c>
      <c r="S24" s="59" t="s">
        <v>576</v>
      </c>
      <c r="T24" s="60" t="s">
        <v>577</v>
      </c>
      <c r="U24" s="61" t="s">
        <v>578</v>
      </c>
      <c r="V24" s="59" t="s">
        <v>32</v>
      </c>
      <c r="W24" s="59" t="s">
        <v>32</v>
      </c>
      <c r="X24" s="59" t="s">
        <v>35</v>
      </c>
      <c r="Y24" s="59" t="s">
        <v>35</v>
      </c>
      <c r="AC24" s="8"/>
      <c r="AJ24"/>
      <c r="BG24" s="8"/>
      <c r="BI24" s="8"/>
      <c r="BJ24" s="8"/>
      <c r="BK24" s="8"/>
      <c r="BL24" s="8"/>
      <c r="BM24" s="8"/>
      <c r="BN24" s="8"/>
      <c r="BO24" s="8"/>
      <c r="BP24" s="8"/>
      <c r="BQ24" s="8"/>
      <c r="BR24" s="8"/>
      <c r="BS24" s="8"/>
      <c r="BT24" s="8"/>
      <c r="BU24" s="8"/>
      <c r="BV24" s="8"/>
      <c r="BW24" s="8"/>
      <c r="BX24" s="8"/>
      <c r="BY24" s="8"/>
      <c r="BZ24" s="8"/>
      <c r="CA24" s="8"/>
      <c r="CB24" s="8"/>
      <c r="CC24" s="8"/>
      <c r="CD24" s="8"/>
      <c r="CE24" s="8"/>
      <c r="CF24" s="8"/>
      <c r="DA24" s="77" t="s">
        <v>1013</v>
      </c>
      <c r="DB24" t="s">
        <v>1294</v>
      </c>
      <c r="DC24" t="s">
        <v>1294</v>
      </c>
      <c r="DD24" t="s">
        <v>1128</v>
      </c>
      <c r="DE24" t="s">
        <v>540</v>
      </c>
      <c r="DF24">
        <v>50.8</v>
      </c>
      <c r="DG24">
        <v>76.2</v>
      </c>
      <c r="DH24">
        <v>20</v>
      </c>
      <c r="DI24">
        <v>30</v>
      </c>
      <c r="DJ24" t="s">
        <v>83</v>
      </c>
      <c r="DK24">
        <v>70</v>
      </c>
      <c r="DL24" t="s">
        <v>462</v>
      </c>
      <c r="DM24" t="s">
        <v>1292</v>
      </c>
      <c r="DN24">
        <v>13.548</v>
      </c>
      <c r="DO24">
        <v>4</v>
      </c>
      <c r="DP24">
        <v>64</v>
      </c>
      <c r="DQ24" t="s">
        <v>76</v>
      </c>
      <c r="DR24">
        <v>1.35</v>
      </c>
      <c r="DS24" t="s">
        <v>1270</v>
      </c>
      <c r="DT24" t="s">
        <v>577</v>
      </c>
      <c r="DU24" s="77" t="s">
        <v>1358</v>
      </c>
      <c r="DV24" t="s">
        <v>32</v>
      </c>
      <c r="DW24" s="127" t="s">
        <v>32</v>
      </c>
      <c r="DX24" t="s">
        <v>35</v>
      </c>
      <c r="DY24" t="s">
        <v>35</v>
      </c>
    </row>
    <row r="25" spans="2:129" x14ac:dyDescent="0.25">
      <c r="B25" s="58" t="str">
        <f t="shared" si="10"/>
        <v>Trident-64gsm-34.65in-(88.00cm)-Reel-Super Line</v>
      </c>
      <c r="C25" s="58" t="str">
        <f t="shared" si="11"/>
        <v>Trident-64gsm-34.65in-(88.00cm)-Reel-Super Line</v>
      </c>
      <c r="D25" s="8" t="s">
        <v>541</v>
      </c>
      <c r="E25" s="8" t="s">
        <v>540</v>
      </c>
      <c r="F25" s="58">
        <v>42</v>
      </c>
      <c r="G25" s="58">
        <v>88</v>
      </c>
      <c r="H25" s="50">
        <f t="shared" si="5"/>
        <v>16.54</v>
      </c>
      <c r="I25" s="50">
        <f t="shared" si="6"/>
        <v>34.65</v>
      </c>
      <c r="J25" s="5" t="s">
        <v>83</v>
      </c>
      <c r="K25">
        <v>64</v>
      </c>
      <c r="L25" s="48" t="s">
        <v>473</v>
      </c>
      <c r="M25" s="59" t="s">
        <v>572</v>
      </c>
      <c r="N25" s="58">
        <v>11.832000000000001</v>
      </c>
      <c r="O25" s="58">
        <v>4</v>
      </c>
      <c r="P25" s="59">
        <v>70</v>
      </c>
      <c r="Q25" s="58" t="s">
        <v>76</v>
      </c>
      <c r="R25" s="58">
        <v>1.35</v>
      </c>
      <c r="S25" s="59" t="s">
        <v>576</v>
      </c>
      <c r="T25" s="60" t="s">
        <v>577</v>
      </c>
      <c r="U25" s="61" t="s">
        <v>578</v>
      </c>
      <c r="V25" s="59" t="s">
        <v>32</v>
      </c>
      <c r="W25" s="59" t="s">
        <v>32</v>
      </c>
      <c r="X25" s="59" t="s">
        <v>35</v>
      </c>
      <c r="Y25" s="59" t="s">
        <v>35</v>
      </c>
      <c r="AC25" s="8"/>
      <c r="AJ25"/>
      <c r="BG25" s="8"/>
      <c r="BI25" s="8"/>
      <c r="BJ25" s="8"/>
      <c r="BK25" s="8"/>
      <c r="BL25" s="8"/>
      <c r="BM25" s="8"/>
      <c r="BN25" s="8"/>
      <c r="BO25" s="8"/>
      <c r="BP25" s="8"/>
      <c r="BQ25" s="8"/>
      <c r="BR25" s="8"/>
      <c r="BS25" s="8"/>
      <c r="BT25" s="8"/>
      <c r="BU25" s="8"/>
      <c r="BV25" s="8"/>
      <c r="BW25" s="8"/>
      <c r="BX25" s="8"/>
      <c r="BY25" s="8"/>
      <c r="BZ25" s="8"/>
      <c r="CA25" s="8"/>
      <c r="CB25" s="8"/>
      <c r="CC25" s="8"/>
      <c r="CD25" s="8"/>
      <c r="CE25" s="8"/>
      <c r="CF25" s="8"/>
      <c r="DA25" s="77" t="s">
        <v>1014</v>
      </c>
      <c r="DB25" t="s">
        <v>1295</v>
      </c>
      <c r="DC25" t="s">
        <v>1295</v>
      </c>
      <c r="DD25" t="s">
        <v>1128</v>
      </c>
      <c r="DE25" t="s">
        <v>540</v>
      </c>
      <c r="DF25">
        <v>50.8</v>
      </c>
      <c r="DG25">
        <v>76.2</v>
      </c>
      <c r="DH25">
        <v>20</v>
      </c>
      <c r="DI25">
        <v>30</v>
      </c>
      <c r="DJ25" t="s">
        <v>83</v>
      </c>
      <c r="DK25">
        <v>80</v>
      </c>
      <c r="DL25" t="s">
        <v>462</v>
      </c>
      <c r="DM25" t="s">
        <v>1292</v>
      </c>
      <c r="DN25">
        <v>15.484</v>
      </c>
      <c r="DO25">
        <v>3</v>
      </c>
      <c r="DP25">
        <v>64</v>
      </c>
      <c r="DQ25" t="s">
        <v>76</v>
      </c>
      <c r="DR25">
        <v>1.35</v>
      </c>
      <c r="DS25" t="s">
        <v>1270</v>
      </c>
      <c r="DT25" t="s">
        <v>577</v>
      </c>
      <c r="DU25" s="77" t="s">
        <v>1358</v>
      </c>
      <c r="DV25" t="s">
        <v>32</v>
      </c>
      <c r="DW25" s="127" t="s">
        <v>32</v>
      </c>
      <c r="DX25" t="s">
        <v>35</v>
      </c>
      <c r="DY25" t="s">
        <v>35</v>
      </c>
    </row>
    <row r="26" spans="2:129" x14ac:dyDescent="0.25">
      <c r="B26" s="58" t="str">
        <f t="shared" si="10"/>
        <v>Trident-64gsm-34.65in-(88.00cm)-Reel-Super Line</v>
      </c>
      <c r="C26" s="58" t="str">
        <f t="shared" si="11"/>
        <v>Trident-64gsm-34.65in-(88.00cm)-Reel-Super Line</v>
      </c>
      <c r="D26" s="8" t="s">
        <v>541</v>
      </c>
      <c r="E26" s="8" t="s">
        <v>540</v>
      </c>
      <c r="F26" s="58">
        <v>42</v>
      </c>
      <c r="G26" s="58">
        <v>88</v>
      </c>
      <c r="H26" s="50">
        <f t="shared" si="5"/>
        <v>16.54</v>
      </c>
      <c r="I26" s="50">
        <f t="shared" si="6"/>
        <v>34.65</v>
      </c>
      <c r="J26" s="5" t="s">
        <v>83</v>
      </c>
      <c r="K26">
        <v>64</v>
      </c>
      <c r="L26" s="48" t="s">
        <v>473</v>
      </c>
      <c r="M26" s="59" t="s">
        <v>572</v>
      </c>
      <c r="N26" s="58">
        <v>11.832000000000001</v>
      </c>
      <c r="O26" s="58">
        <v>4</v>
      </c>
      <c r="P26" s="59">
        <v>70</v>
      </c>
      <c r="Q26" s="58" t="s">
        <v>76</v>
      </c>
      <c r="R26" s="58">
        <v>1.35</v>
      </c>
      <c r="S26" s="59" t="s">
        <v>576</v>
      </c>
      <c r="T26" s="60" t="s">
        <v>577</v>
      </c>
      <c r="U26" s="61" t="s">
        <v>578</v>
      </c>
      <c r="V26" s="59" t="s">
        <v>32</v>
      </c>
      <c r="W26" s="59" t="s">
        <v>32</v>
      </c>
      <c r="X26" s="59" t="s">
        <v>35</v>
      </c>
      <c r="Y26" s="59" t="s">
        <v>35</v>
      </c>
      <c r="AJ26"/>
      <c r="DA26" s="77" t="s">
        <v>1015</v>
      </c>
      <c r="DB26" t="s">
        <v>1296</v>
      </c>
      <c r="DC26" t="s">
        <v>1296</v>
      </c>
      <c r="DD26" t="s">
        <v>1128</v>
      </c>
      <c r="DE26" t="s">
        <v>540</v>
      </c>
      <c r="DF26">
        <v>50.8</v>
      </c>
      <c r="DG26">
        <v>76.2</v>
      </c>
      <c r="DH26">
        <v>20</v>
      </c>
      <c r="DI26">
        <v>30</v>
      </c>
      <c r="DJ26" t="s">
        <v>83</v>
      </c>
      <c r="DK26">
        <v>90</v>
      </c>
      <c r="DL26" t="s">
        <v>462</v>
      </c>
      <c r="DM26" t="s">
        <v>1292</v>
      </c>
      <c r="DN26">
        <v>17.419</v>
      </c>
      <c r="DO26">
        <v>3</v>
      </c>
      <c r="DP26">
        <v>64</v>
      </c>
      <c r="DQ26" t="s">
        <v>76</v>
      </c>
      <c r="DR26">
        <v>1.35</v>
      </c>
      <c r="DS26" t="s">
        <v>1270</v>
      </c>
      <c r="DT26" t="s">
        <v>577</v>
      </c>
      <c r="DU26" s="77" t="s">
        <v>1358</v>
      </c>
      <c r="DV26" t="s">
        <v>32</v>
      </c>
      <c r="DW26" s="127" t="s">
        <v>32</v>
      </c>
      <c r="DX26" t="s">
        <v>35</v>
      </c>
      <c r="DY26" t="s">
        <v>35</v>
      </c>
    </row>
    <row r="27" spans="2:129" x14ac:dyDescent="0.25">
      <c r="B27" s="58" t="str">
        <f t="shared" si="10"/>
        <v>Trident-64gsm-34.65in-(88.00cm)-Reel-Super Line</v>
      </c>
      <c r="C27" s="58" t="str">
        <f t="shared" si="11"/>
        <v>Trident-64gsm-34.65in-(88.00cm)-Reel-Super Line</v>
      </c>
      <c r="D27" s="8" t="s">
        <v>541</v>
      </c>
      <c r="E27" s="8" t="s">
        <v>540</v>
      </c>
      <c r="F27" s="58">
        <v>42</v>
      </c>
      <c r="G27" s="58">
        <v>88</v>
      </c>
      <c r="H27" s="50">
        <f t="shared" si="5"/>
        <v>16.54</v>
      </c>
      <c r="I27" s="50">
        <f t="shared" si="6"/>
        <v>34.65</v>
      </c>
      <c r="J27" s="5" t="s">
        <v>83</v>
      </c>
      <c r="K27">
        <v>64</v>
      </c>
      <c r="L27" s="48" t="s">
        <v>473</v>
      </c>
      <c r="M27" s="59" t="s">
        <v>572</v>
      </c>
      <c r="N27" s="58">
        <v>11.832000000000001</v>
      </c>
      <c r="O27" s="58">
        <v>4</v>
      </c>
      <c r="P27" s="59">
        <v>70</v>
      </c>
      <c r="Q27" s="58" t="s">
        <v>76</v>
      </c>
      <c r="R27" s="58">
        <v>1.35</v>
      </c>
      <c r="S27" s="59" t="s">
        <v>576</v>
      </c>
      <c r="T27" s="60" t="s">
        <v>577</v>
      </c>
      <c r="U27" s="61" t="s">
        <v>578</v>
      </c>
      <c r="V27" s="59" t="s">
        <v>32</v>
      </c>
      <c r="W27" s="59" t="s">
        <v>32</v>
      </c>
      <c r="X27" s="59" t="s">
        <v>35</v>
      </c>
      <c r="Y27" s="59" t="s">
        <v>35</v>
      </c>
      <c r="AJ27"/>
      <c r="DA27" s="77" t="s">
        <v>1016</v>
      </c>
      <c r="DB27" t="s">
        <v>1297</v>
      </c>
      <c r="DC27" t="s">
        <v>1297</v>
      </c>
      <c r="DD27" t="s">
        <v>1128</v>
      </c>
      <c r="DE27" t="s">
        <v>540</v>
      </c>
      <c r="DF27">
        <v>50.8</v>
      </c>
      <c r="DG27">
        <v>76.2</v>
      </c>
      <c r="DH27">
        <v>20</v>
      </c>
      <c r="DI27">
        <v>30</v>
      </c>
      <c r="DJ27" t="s">
        <v>83</v>
      </c>
      <c r="DK27">
        <v>100</v>
      </c>
      <c r="DL27" t="s">
        <v>462</v>
      </c>
      <c r="DM27" t="s">
        <v>1292</v>
      </c>
      <c r="DN27">
        <v>19.355</v>
      </c>
      <c r="DO27">
        <v>3</v>
      </c>
      <c r="DP27">
        <v>64</v>
      </c>
      <c r="DQ27" t="s">
        <v>76</v>
      </c>
      <c r="DR27">
        <v>1.35</v>
      </c>
      <c r="DS27" t="s">
        <v>1270</v>
      </c>
      <c r="DT27" t="s">
        <v>577</v>
      </c>
      <c r="DU27" s="77" t="s">
        <v>1358</v>
      </c>
      <c r="DV27" t="s">
        <v>32</v>
      </c>
      <c r="DW27" s="127" t="s">
        <v>32</v>
      </c>
      <c r="DX27" t="s">
        <v>35</v>
      </c>
      <c r="DY27" t="s">
        <v>35</v>
      </c>
    </row>
    <row r="28" spans="2:129" x14ac:dyDescent="0.25">
      <c r="B28" s="58" t="str">
        <f t="shared" si="10"/>
        <v>Trident-64gsm-34.65in-(88.00cm)-Reel-Super Line</v>
      </c>
      <c r="C28" s="58" t="str">
        <f t="shared" si="11"/>
        <v>Trident-64gsm-34.65in-(88.00cm)-Reel-Super Line</v>
      </c>
      <c r="D28" s="8" t="s">
        <v>541</v>
      </c>
      <c r="E28" s="8" t="s">
        <v>540</v>
      </c>
      <c r="F28" s="58">
        <v>42</v>
      </c>
      <c r="G28" s="58">
        <v>88</v>
      </c>
      <c r="H28" s="50">
        <f t="shared" si="5"/>
        <v>16.54</v>
      </c>
      <c r="I28" s="50">
        <f t="shared" si="6"/>
        <v>34.65</v>
      </c>
      <c r="J28" s="5" t="s">
        <v>83</v>
      </c>
      <c r="K28">
        <v>64</v>
      </c>
      <c r="L28" s="48" t="s">
        <v>473</v>
      </c>
      <c r="M28" s="59" t="s">
        <v>572</v>
      </c>
      <c r="N28" s="58">
        <v>11.832000000000001</v>
      </c>
      <c r="O28" s="58">
        <v>4</v>
      </c>
      <c r="P28" s="59">
        <v>70</v>
      </c>
      <c r="Q28" s="58" t="s">
        <v>76</v>
      </c>
      <c r="R28" s="58">
        <v>1.35</v>
      </c>
      <c r="S28" s="59" t="s">
        <v>576</v>
      </c>
      <c r="T28" s="60" t="s">
        <v>577</v>
      </c>
      <c r="U28" s="61" t="s">
        <v>578</v>
      </c>
      <c r="V28" s="59" t="s">
        <v>32</v>
      </c>
      <c r="W28" s="59" t="s">
        <v>32</v>
      </c>
      <c r="X28" s="59" t="s">
        <v>35</v>
      </c>
      <c r="Y28" s="59" t="s">
        <v>35</v>
      </c>
      <c r="AC28" s="8"/>
      <c r="AJ28"/>
      <c r="DA28" s="77" t="s">
        <v>889</v>
      </c>
      <c r="DB28" t="s">
        <v>1298</v>
      </c>
      <c r="DC28" t="s">
        <v>1298</v>
      </c>
      <c r="DD28" t="s">
        <v>1128</v>
      </c>
      <c r="DE28" t="s">
        <v>540</v>
      </c>
      <c r="DF28">
        <v>50.8</v>
      </c>
      <c r="DG28">
        <v>76.2</v>
      </c>
      <c r="DH28">
        <v>20</v>
      </c>
      <c r="DI28">
        <v>30</v>
      </c>
      <c r="DJ28" t="s">
        <v>83</v>
      </c>
      <c r="DK28">
        <v>120</v>
      </c>
      <c r="DL28" t="s">
        <v>462</v>
      </c>
      <c r="DM28" t="s">
        <v>1292</v>
      </c>
      <c r="DN28">
        <v>23.225999999999999</v>
      </c>
      <c r="DO28">
        <v>2</v>
      </c>
      <c r="DP28">
        <v>64</v>
      </c>
      <c r="DQ28" t="s">
        <v>76</v>
      </c>
      <c r="DR28">
        <v>1.35</v>
      </c>
      <c r="DS28" t="s">
        <v>1270</v>
      </c>
      <c r="DT28" t="s">
        <v>577</v>
      </c>
      <c r="DU28" s="77" t="s">
        <v>1358</v>
      </c>
      <c r="DV28" t="s">
        <v>32</v>
      </c>
      <c r="DW28" s="127" t="s">
        <v>32</v>
      </c>
      <c r="DX28" t="s">
        <v>35</v>
      </c>
      <c r="DY28" t="s">
        <v>35</v>
      </c>
    </row>
    <row r="29" spans="2:129" x14ac:dyDescent="0.25">
      <c r="B29" s="58" t="str">
        <f t="shared" si="10"/>
        <v>Trident-64gsm-34.65in-(88.00cm)-Reel-Super Line</v>
      </c>
      <c r="C29" s="58" t="str">
        <f t="shared" si="11"/>
        <v>Trident-64gsm-34.65in-(88.00cm)-Reel-Super Line</v>
      </c>
      <c r="D29" s="8" t="s">
        <v>541</v>
      </c>
      <c r="E29" s="8" t="s">
        <v>540</v>
      </c>
      <c r="F29" s="58">
        <v>42</v>
      </c>
      <c r="G29" s="58">
        <v>88</v>
      </c>
      <c r="H29" s="50">
        <f t="shared" si="5"/>
        <v>16.54</v>
      </c>
      <c r="I29" s="50">
        <f t="shared" si="6"/>
        <v>34.65</v>
      </c>
      <c r="J29" s="5" t="s">
        <v>83</v>
      </c>
      <c r="K29">
        <v>64</v>
      </c>
      <c r="L29" s="48" t="s">
        <v>473</v>
      </c>
      <c r="M29" s="59" t="s">
        <v>572</v>
      </c>
      <c r="N29" s="58">
        <v>11.832000000000001</v>
      </c>
      <c r="O29" s="58">
        <v>4</v>
      </c>
      <c r="P29" s="59">
        <v>70</v>
      </c>
      <c r="Q29" s="58" t="s">
        <v>76</v>
      </c>
      <c r="R29" s="58">
        <v>1.35</v>
      </c>
      <c r="S29" s="59" t="s">
        <v>576</v>
      </c>
      <c r="T29" s="60" t="s">
        <v>577</v>
      </c>
      <c r="U29" s="61" t="s">
        <v>578</v>
      </c>
      <c r="V29" s="59" t="s">
        <v>32</v>
      </c>
      <c r="W29" s="59" t="s">
        <v>32</v>
      </c>
      <c r="X29" s="59" t="s">
        <v>35</v>
      </c>
      <c r="Y29" s="59" t="s">
        <v>35</v>
      </c>
      <c r="AC29" s="8"/>
      <c r="AJ29"/>
      <c r="DA29" s="77" t="s">
        <v>1141</v>
      </c>
      <c r="DB29" t="s">
        <v>1299</v>
      </c>
      <c r="DC29" t="s">
        <v>1299</v>
      </c>
      <c r="DD29" t="s">
        <v>1128</v>
      </c>
      <c r="DE29" t="s">
        <v>540</v>
      </c>
      <c r="DF29">
        <v>58.42</v>
      </c>
      <c r="DG29">
        <v>91.44</v>
      </c>
      <c r="DH29">
        <v>23</v>
      </c>
      <c r="DI29">
        <v>36</v>
      </c>
      <c r="DJ29" t="s">
        <v>83</v>
      </c>
      <c r="DK29">
        <v>60</v>
      </c>
      <c r="DL29" t="s">
        <v>462</v>
      </c>
      <c r="DM29" t="s">
        <v>1292</v>
      </c>
      <c r="DN29">
        <v>16.026</v>
      </c>
      <c r="DO29">
        <v>3</v>
      </c>
      <c r="DP29">
        <v>64</v>
      </c>
      <c r="DQ29" t="s">
        <v>76</v>
      </c>
      <c r="DR29">
        <v>1.35</v>
      </c>
      <c r="DS29" t="s">
        <v>1270</v>
      </c>
      <c r="DT29" t="s">
        <v>577</v>
      </c>
      <c r="DU29" s="77" t="s">
        <v>1358</v>
      </c>
      <c r="DV29" t="s">
        <v>32</v>
      </c>
      <c r="DW29" s="127" t="s">
        <v>32</v>
      </c>
      <c r="DX29" t="s">
        <v>35</v>
      </c>
      <c r="DY29" t="s">
        <v>35</v>
      </c>
    </row>
    <row r="30" spans="2:129" x14ac:dyDescent="0.25">
      <c r="B30" s="58" t="str">
        <f t="shared" si="10"/>
        <v>Trident-64gsm-34.65in-(88.00cm)-Reel-Super Line</v>
      </c>
      <c r="C30" s="58" t="str">
        <f t="shared" si="11"/>
        <v>Trident-64gsm-34.65in-(88.00cm)-Reel-Super Line</v>
      </c>
      <c r="D30" s="8" t="s">
        <v>541</v>
      </c>
      <c r="E30" s="8" t="s">
        <v>540</v>
      </c>
      <c r="F30" s="58">
        <v>42</v>
      </c>
      <c r="G30" s="58">
        <v>88</v>
      </c>
      <c r="H30" s="50">
        <f t="shared" si="5"/>
        <v>16.54</v>
      </c>
      <c r="I30" s="50">
        <f t="shared" si="6"/>
        <v>34.65</v>
      </c>
      <c r="J30" s="5" t="s">
        <v>83</v>
      </c>
      <c r="K30">
        <v>64</v>
      </c>
      <c r="L30" s="48" t="s">
        <v>473</v>
      </c>
      <c r="M30" s="59" t="s">
        <v>572</v>
      </c>
      <c r="N30" s="58">
        <v>11.832000000000001</v>
      </c>
      <c r="O30" s="58">
        <v>4</v>
      </c>
      <c r="P30" s="59">
        <v>70</v>
      </c>
      <c r="Q30" s="58" t="s">
        <v>76</v>
      </c>
      <c r="R30" s="58">
        <v>1.35</v>
      </c>
      <c r="S30" s="59" t="s">
        <v>576</v>
      </c>
      <c r="T30" s="60" t="s">
        <v>577</v>
      </c>
      <c r="U30" s="61" t="s">
        <v>578</v>
      </c>
      <c r="V30" s="59" t="s">
        <v>32</v>
      </c>
      <c r="W30" s="59" t="s">
        <v>32</v>
      </c>
      <c r="X30" s="59" t="s">
        <v>35</v>
      </c>
      <c r="Y30" s="59" t="s">
        <v>35</v>
      </c>
      <c r="DA30" s="77" t="s">
        <v>1142</v>
      </c>
      <c r="DB30" t="s">
        <v>1300</v>
      </c>
      <c r="DC30" t="s">
        <v>1300</v>
      </c>
      <c r="DD30" t="s">
        <v>1128</v>
      </c>
      <c r="DE30" t="s">
        <v>540</v>
      </c>
      <c r="DF30">
        <v>58.42</v>
      </c>
      <c r="DG30">
        <v>91.44</v>
      </c>
      <c r="DH30">
        <v>23</v>
      </c>
      <c r="DI30">
        <v>36</v>
      </c>
      <c r="DJ30" t="s">
        <v>83</v>
      </c>
      <c r="DK30">
        <v>64</v>
      </c>
      <c r="DL30" t="s">
        <v>462</v>
      </c>
      <c r="DM30" t="s">
        <v>1292</v>
      </c>
      <c r="DN30">
        <v>17.094000000000001</v>
      </c>
      <c r="DO30">
        <v>3</v>
      </c>
      <c r="DP30">
        <v>64</v>
      </c>
      <c r="DQ30" t="s">
        <v>76</v>
      </c>
      <c r="DR30">
        <v>1.35</v>
      </c>
      <c r="DS30" t="s">
        <v>1270</v>
      </c>
      <c r="DT30" t="s">
        <v>577</v>
      </c>
      <c r="DU30" s="77" t="s">
        <v>1358</v>
      </c>
      <c r="DV30" t="s">
        <v>32</v>
      </c>
      <c r="DW30" s="127" t="s">
        <v>32</v>
      </c>
      <c r="DX30" t="s">
        <v>35</v>
      </c>
      <c r="DY30" t="s">
        <v>35</v>
      </c>
    </row>
    <row r="31" spans="2:129" x14ac:dyDescent="0.25">
      <c r="B31" s="58" t="str">
        <f t="shared" si="10"/>
        <v>Proprint-54gsm-33.86in-(86.00cm)-Reel-Premium</v>
      </c>
      <c r="C31" s="58" t="str">
        <f t="shared" si="11"/>
        <v>Proprint-54gsm-33.86in-(86.00cm)-Reel-Premium</v>
      </c>
      <c r="D31" s="8" t="s">
        <v>541</v>
      </c>
      <c r="E31" s="8" t="s">
        <v>540</v>
      </c>
      <c r="F31" s="58">
        <v>42</v>
      </c>
      <c r="G31" s="58">
        <v>86</v>
      </c>
      <c r="H31" s="50">
        <f t="shared" si="5"/>
        <v>16.54</v>
      </c>
      <c r="I31" s="50">
        <f t="shared" si="6"/>
        <v>33.86</v>
      </c>
      <c r="J31" s="5" t="s">
        <v>83</v>
      </c>
      <c r="K31">
        <v>54</v>
      </c>
      <c r="L31" s="48" t="s">
        <v>481</v>
      </c>
      <c r="M31" s="59" t="s">
        <v>575</v>
      </c>
      <c r="N31" s="58">
        <v>9.7560000000000002</v>
      </c>
      <c r="O31" s="58">
        <v>5</v>
      </c>
      <c r="P31" s="59">
        <v>70</v>
      </c>
      <c r="Q31" s="58" t="s">
        <v>76</v>
      </c>
      <c r="R31" s="58">
        <v>1.35</v>
      </c>
      <c r="S31" s="59" t="s">
        <v>576</v>
      </c>
      <c r="T31" s="60" t="s">
        <v>577</v>
      </c>
      <c r="U31" s="61" t="s">
        <v>578</v>
      </c>
      <c r="V31" s="59" t="s">
        <v>32</v>
      </c>
      <c r="W31" s="59" t="s">
        <v>32</v>
      </c>
      <c r="X31" s="59" t="s">
        <v>35</v>
      </c>
      <c r="Y31" s="59" t="s">
        <v>35</v>
      </c>
      <c r="DA31" s="77" t="s">
        <v>1143</v>
      </c>
      <c r="DB31" t="s">
        <v>1301</v>
      </c>
      <c r="DC31" t="s">
        <v>1301</v>
      </c>
      <c r="DD31" t="s">
        <v>1128</v>
      </c>
      <c r="DE31" t="s">
        <v>540</v>
      </c>
      <c r="DF31">
        <v>58.42</v>
      </c>
      <c r="DG31">
        <v>91.44</v>
      </c>
      <c r="DH31">
        <v>23</v>
      </c>
      <c r="DI31">
        <v>36</v>
      </c>
      <c r="DJ31" t="s">
        <v>83</v>
      </c>
      <c r="DK31">
        <v>70</v>
      </c>
      <c r="DL31" t="s">
        <v>462</v>
      </c>
      <c r="DM31" t="s">
        <v>1292</v>
      </c>
      <c r="DN31">
        <v>18.696999999999999</v>
      </c>
      <c r="DO31">
        <v>3</v>
      </c>
      <c r="DP31">
        <v>64</v>
      </c>
      <c r="DQ31" t="s">
        <v>76</v>
      </c>
      <c r="DR31">
        <v>1.35</v>
      </c>
      <c r="DS31" t="s">
        <v>1270</v>
      </c>
      <c r="DT31" t="s">
        <v>577</v>
      </c>
      <c r="DU31" s="77" t="s">
        <v>1358</v>
      </c>
      <c r="DV31" t="s">
        <v>32</v>
      </c>
      <c r="DW31" s="127" t="s">
        <v>32</v>
      </c>
      <c r="DX31" t="s">
        <v>35</v>
      </c>
      <c r="DY31" t="s">
        <v>35</v>
      </c>
    </row>
    <row r="32" spans="2:129" x14ac:dyDescent="0.25">
      <c r="B32" s="58" t="str">
        <f t="shared" si="10"/>
        <v>Proprint-54gsm-33.86in-(86.00cm)-Reel-Premium</v>
      </c>
      <c r="C32" s="58" t="str">
        <f t="shared" si="11"/>
        <v>Proprint-54gsm-33.86in-(86.00cm)-Reel-Premium</v>
      </c>
      <c r="D32" s="8" t="s">
        <v>541</v>
      </c>
      <c r="E32" s="8" t="s">
        <v>540</v>
      </c>
      <c r="F32" s="58">
        <v>42</v>
      </c>
      <c r="G32" s="58">
        <v>86</v>
      </c>
      <c r="H32" s="50">
        <f t="shared" si="5"/>
        <v>16.54</v>
      </c>
      <c r="I32" s="50">
        <f t="shared" si="6"/>
        <v>33.86</v>
      </c>
      <c r="J32" s="5" t="s">
        <v>83</v>
      </c>
      <c r="K32">
        <v>54</v>
      </c>
      <c r="L32" s="48" t="s">
        <v>481</v>
      </c>
      <c r="M32" s="59" t="s">
        <v>575</v>
      </c>
      <c r="N32" s="58">
        <v>9.7560000000000002</v>
      </c>
      <c r="O32" s="58">
        <v>5</v>
      </c>
      <c r="P32" s="59">
        <v>70</v>
      </c>
      <c r="Q32" s="58" t="s">
        <v>76</v>
      </c>
      <c r="R32" s="58">
        <v>1.35</v>
      </c>
      <c r="S32" s="59" t="s">
        <v>576</v>
      </c>
      <c r="T32" s="60" t="s">
        <v>577</v>
      </c>
      <c r="U32" s="61" t="s">
        <v>578</v>
      </c>
      <c r="V32" s="59" t="s">
        <v>32</v>
      </c>
      <c r="W32" s="59" t="s">
        <v>32</v>
      </c>
      <c r="X32" s="59" t="s">
        <v>35</v>
      </c>
      <c r="Y32" s="59" t="s">
        <v>35</v>
      </c>
      <c r="DA32" s="77" t="s">
        <v>1144</v>
      </c>
      <c r="DB32" t="s">
        <v>1302</v>
      </c>
      <c r="DC32" t="s">
        <v>1302</v>
      </c>
      <c r="DD32" t="s">
        <v>1128</v>
      </c>
      <c r="DE32" t="s">
        <v>540</v>
      </c>
      <c r="DF32">
        <v>58.42</v>
      </c>
      <c r="DG32">
        <v>91.44</v>
      </c>
      <c r="DH32">
        <v>23</v>
      </c>
      <c r="DI32">
        <v>36</v>
      </c>
      <c r="DJ32" t="s">
        <v>83</v>
      </c>
      <c r="DK32">
        <v>80</v>
      </c>
      <c r="DL32" t="s">
        <v>462</v>
      </c>
      <c r="DM32" t="s">
        <v>1292</v>
      </c>
      <c r="DN32">
        <v>21.367999999999999</v>
      </c>
      <c r="DO32">
        <v>2</v>
      </c>
      <c r="DP32">
        <v>64</v>
      </c>
      <c r="DQ32" t="s">
        <v>76</v>
      </c>
      <c r="DR32">
        <v>1.35</v>
      </c>
      <c r="DS32" t="s">
        <v>1270</v>
      </c>
      <c r="DT32" t="s">
        <v>577</v>
      </c>
      <c r="DU32" s="77" t="s">
        <v>1358</v>
      </c>
      <c r="DV32" t="s">
        <v>32</v>
      </c>
      <c r="DW32" s="127" t="s">
        <v>32</v>
      </c>
      <c r="DX32" t="s">
        <v>35</v>
      </c>
      <c r="DY32" t="s">
        <v>35</v>
      </c>
    </row>
    <row r="33" spans="2:129" x14ac:dyDescent="0.25">
      <c r="B33" s="58" t="str">
        <f t="shared" si="10"/>
        <v>Proprint-54gsm-33.86in-(86.00cm)-Reel-Premium</v>
      </c>
      <c r="C33" s="58" t="str">
        <f t="shared" si="11"/>
        <v>Proprint-54gsm-33.86in-(86.00cm)-Reel-Premium</v>
      </c>
      <c r="D33" s="8" t="s">
        <v>541</v>
      </c>
      <c r="E33" s="8" t="s">
        <v>540</v>
      </c>
      <c r="F33" s="58">
        <v>42</v>
      </c>
      <c r="G33" s="58">
        <v>86</v>
      </c>
      <c r="H33" s="50">
        <f t="shared" si="5"/>
        <v>16.54</v>
      </c>
      <c r="I33" s="50">
        <f t="shared" si="6"/>
        <v>33.86</v>
      </c>
      <c r="J33" s="5" t="s">
        <v>83</v>
      </c>
      <c r="K33">
        <v>54</v>
      </c>
      <c r="L33" s="48" t="s">
        <v>481</v>
      </c>
      <c r="M33" s="59" t="s">
        <v>575</v>
      </c>
      <c r="N33" s="58">
        <v>9.7560000000000002</v>
      </c>
      <c r="O33" s="58">
        <v>5</v>
      </c>
      <c r="P33" s="59">
        <v>70</v>
      </c>
      <c r="Q33" s="58" t="s">
        <v>76</v>
      </c>
      <c r="R33" s="58">
        <v>1.35</v>
      </c>
      <c r="S33" s="59" t="s">
        <v>576</v>
      </c>
      <c r="T33" s="60" t="s">
        <v>577</v>
      </c>
      <c r="U33" s="61" t="s">
        <v>578</v>
      </c>
      <c r="V33" s="59" t="s">
        <v>32</v>
      </c>
      <c r="W33" s="59" t="s">
        <v>32</v>
      </c>
      <c r="X33" s="59" t="s">
        <v>35</v>
      </c>
      <c r="Y33" s="59" t="s">
        <v>35</v>
      </c>
      <c r="DA33" s="77" t="s">
        <v>1145</v>
      </c>
      <c r="DB33" t="s">
        <v>1303</v>
      </c>
      <c r="DC33" t="s">
        <v>1303</v>
      </c>
      <c r="DD33" t="s">
        <v>1128</v>
      </c>
      <c r="DE33" t="s">
        <v>540</v>
      </c>
      <c r="DF33">
        <v>58.42</v>
      </c>
      <c r="DG33">
        <v>91.44</v>
      </c>
      <c r="DH33">
        <v>23</v>
      </c>
      <c r="DI33">
        <v>36</v>
      </c>
      <c r="DJ33" t="s">
        <v>83</v>
      </c>
      <c r="DK33">
        <v>90</v>
      </c>
      <c r="DL33" t="s">
        <v>462</v>
      </c>
      <c r="DM33" t="s">
        <v>1292</v>
      </c>
      <c r="DN33">
        <v>24.039000000000001</v>
      </c>
      <c r="DO33">
        <v>2</v>
      </c>
      <c r="DP33">
        <v>64</v>
      </c>
      <c r="DQ33" t="s">
        <v>76</v>
      </c>
      <c r="DR33">
        <v>1.35</v>
      </c>
      <c r="DS33" t="s">
        <v>1270</v>
      </c>
      <c r="DT33" t="s">
        <v>577</v>
      </c>
      <c r="DU33" s="77" t="s">
        <v>1358</v>
      </c>
      <c r="DV33" t="s">
        <v>32</v>
      </c>
      <c r="DW33" s="127" t="s">
        <v>32</v>
      </c>
      <c r="DX33" t="s">
        <v>35</v>
      </c>
      <c r="DY33" t="s">
        <v>35</v>
      </c>
    </row>
    <row r="34" spans="2:129" x14ac:dyDescent="0.25">
      <c r="B34" s="58" t="str">
        <f t="shared" si="10"/>
        <v>Proprint-54gsm-33.86in-(86.00cm)-Reel-Premium</v>
      </c>
      <c r="C34" s="58" t="str">
        <f t="shared" si="11"/>
        <v>Proprint-54gsm-33.86in-(86.00cm)-Reel-Premium</v>
      </c>
      <c r="D34" s="8" t="s">
        <v>541</v>
      </c>
      <c r="E34" s="8" t="s">
        <v>540</v>
      </c>
      <c r="F34" s="58">
        <v>42</v>
      </c>
      <c r="G34" s="58">
        <v>86</v>
      </c>
      <c r="H34" s="50">
        <f t="shared" si="5"/>
        <v>16.54</v>
      </c>
      <c r="I34" s="50">
        <f t="shared" si="6"/>
        <v>33.86</v>
      </c>
      <c r="J34" s="5" t="s">
        <v>83</v>
      </c>
      <c r="K34">
        <v>54</v>
      </c>
      <c r="L34" s="48" t="s">
        <v>481</v>
      </c>
      <c r="M34" s="59" t="s">
        <v>575</v>
      </c>
      <c r="N34" s="58">
        <v>9.7560000000000002</v>
      </c>
      <c r="O34" s="58">
        <v>5</v>
      </c>
      <c r="P34" s="59">
        <v>70</v>
      </c>
      <c r="Q34" s="58" t="s">
        <v>76</v>
      </c>
      <c r="R34" s="58">
        <v>1.35</v>
      </c>
      <c r="S34" s="59" t="s">
        <v>576</v>
      </c>
      <c r="T34" s="60" t="s">
        <v>577</v>
      </c>
      <c r="U34" s="61" t="s">
        <v>578</v>
      </c>
      <c r="V34" s="59" t="s">
        <v>32</v>
      </c>
      <c r="W34" s="59" t="s">
        <v>32</v>
      </c>
      <c r="X34" s="59" t="s">
        <v>35</v>
      </c>
      <c r="Y34" s="59" t="s">
        <v>35</v>
      </c>
      <c r="DA34" s="77" t="s">
        <v>1146</v>
      </c>
      <c r="DB34" t="s">
        <v>1304</v>
      </c>
      <c r="DC34" t="s">
        <v>1304</v>
      </c>
      <c r="DD34" t="s">
        <v>1128</v>
      </c>
      <c r="DE34" t="s">
        <v>540</v>
      </c>
      <c r="DF34">
        <v>58.42</v>
      </c>
      <c r="DG34">
        <v>91.44</v>
      </c>
      <c r="DH34">
        <v>23</v>
      </c>
      <c r="DI34">
        <v>36</v>
      </c>
      <c r="DJ34" t="s">
        <v>83</v>
      </c>
      <c r="DK34">
        <v>100</v>
      </c>
      <c r="DL34" t="s">
        <v>462</v>
      </c>
      <c r="DM34" t="s">
        <v>1292</v>
      </c>
      <c r="DN34">
        <v>26.71</v>
      </c>
      <c r="DO34">
        <v>2</v>
      </c>
      <c r="DP34">
        <v>64</v>
      </c>
      <c r="DQ34" t="s">
        <v>76</v>
      </c>
      <c r="DR34">
        <v>1.35</v>
      </c>
      <c r="DS34" t="s">
        <v>1270</v>
      </c>
      <c r="DT34" t="s">
        <v>577</v>
      </c>
      <c r="DU34" s="77" t="s">
        <v>1358</v>
      </c>
      <c r="DV34" t="s">
        <v>32</v>
      </c>
      <c r="DW34" s="127" t="s">
        <v>32</v>
      </c>
      <c r="DX34" t="s">
        <v>35</v>
      </c>
      <c r="DY34" t="s">
        <v>35</v>
      </c>
    </row>
    <row r="35" spans="2:129" x14ac:dyDescent="0.25">
      <c r="B35" s="58" t="str">
        <f t="shared" si="10"/>
        <v>Proprint-54gsm-33.86in-(86.00cm)-Reel-Premium</v>
      </c>
      <c r="C35" s="58" t="str">
        <f t="shared" si="11"/>
        <v>Proprint-54gsm-33.86in-(86.00cm)-Reel-Premium</v>
      </c>
      <c r="D35" s="8" t="s">
        <v>541</v>
      </c>
      <c r="E35" s="8" t="s">
        <v>540</v>
      </c>
      <c r="F35" s="58">
        <v>42</v>
      </c>
      <c r="G35" s="58">
        <v>86</v>
      </c>
      <c r="H35" s="50">
        <f t="shared" si="5"/>
        <v>16.54</v>
      </c>
      <c r="I35" s="50">
        <f t="shared" si="6"/>
        <v>33.86</v>
      </c>
      <c r="J35" s="5" t="s">
        <v>83</v>
      </c>
      <c r="K35">
        <v>54</v>
      </c>
      <c r="L35" s="48" t="s">
        <v>481</v>
      </c>
      <c r="M35" s="59" t="s">
        <v>575</v>
      </c>
      <c r="N35" s="58">
        <v>9.7560000000000002</v>
      </c>
      <c r="O35" s="58">
        <v>5</v>
      </c>
      <c r="P35" s="59">
        <v>70</v>
      </c>
      <c r="Q35" s="58" t="s">
        <v>76</v>
      </c>
      <c r="R35" s="58">
        <v>1.35</v>
      </c>
      <c r="S35" s="59" t="s">
        <v>576</v>
      </c>
      <c r="T35" s="60" t="s">
        <v>577</v>
      </c>
      <c r="U35" s="61" t="s">
        <v>578</v>
      </c>
      <c r="V35" s="59" t="s">
        <v>32</v>
      </c>
      <c r="W35" s="59" t="s">
        <v>32</v>
      </c>
      <c r="X35" s="59" t="s">
        <v>35</v>
      </c>
      <c r="Y35" s="59" t="s">
        <v>35</v>
      </c>
      <c r="DA35" s="77" t="s">
        <v>1147</v>
      </c>
      <c r="DB35" t="s">
        <v>1305</v>
      </c>
      <c r="DC35" t="s">
        <v>1305</v>
      </c>
      <c r="DD35" t="s">
        <v>1128</v>
      </c>
      <c r="DE35" t="s">
        <v>540</v>
      </c>
      <c r="DF35">
        <v>58.42</v>
      </c>
      <c r="DG35">
        <v>91.44</v>
      </c>
      <c r="DH35">
        <v>23</v>
      </c>
      <c r="DI35">
        <v>36</v>
      </c>
      <c r="DJ35" t="s">
        <v>83</v>
      </c>
      <c r="DK35">
        <v>120</v>
      </c>
      <c r="DL35" t="s">
        <v>462</v>
      </c>
      <c r="DM35" t="s">
        <v>1292</v>
      </c>
      <c r="DN35">
        <v>32.052</v>
      </c>
      <c r="DO35">
        <v>2</v>
      </c>
      <c r="DP35">
        <v>64</v>
      </c>
      <c r="DQ35" t="s">
        <v>76</v>
      </c>
      <c r="DR35">
        <v>1.35</v>
      </c>
      <c r="DS35" t="s">
        <v>1270</v>
      </c>
      <c r="DT35" t="s">
        <v>577</v>
      </c>
      <c r="DU35" s="77" t="s">
        <v>1358</v>
      </c>
      <c r="DV35" t="s">
        <v>32</v>
      </c>
      <c r="DW35" s="127" t="s">
        <v>32</v>
      </c>
      <c r="DX35" t="s">
        <v>35</v>
      </c>
      <c r="DY35" t="s">
        <v>35</v>
      </c>
    </row>
    <row r="36" spans="2:129" x14ac:dyDescent="0.25">
      <c r="B36" s="58" t="str">
        <f t="shared" si="10"/>
        <v>Proprint-54gsm-33.86in-(86.00cm)-Reel-Premium</v>
      </c>
      <c r="C36" s="58" t="str">
        <f t="shared" si="11"/>
        <v>Proprint-54gsm-33.86in-(86.00cm)-Reel-Premium</v>
      </c>
      <c r="D36" s="8" t="s">
        <v>541</v>
      </c>
      <c r="E36" s="8" t="s">
        <v>540</v>
      </c>
      <c r="F36" s="58">
        <v>42</v>
      </c>
      <c r="G36" s="58">
        <v>86</v>
      </c>
      <c r="H36" s="50">
        <f t="shared" si="5"/>
        <v>16.54</v>
      </c>
      <c r="I36" s="50">
        <f t="shared" si="6"/>
        <v>33.86</v>
      </c>
      <c r="J36" s="5" t="s">
        <v>83</v>
      </c>
      <c r="K36">
        <v>54</v>
      </c>
      <c r="L36" s="48" t="s">
        <v>481</v>
      </c>
      <c r="M36" s="59" t="s">
        <v>575</v>
      </c>
      <c r="N36" s="58">
        <v>9.7560000000000002</v>
      </c>
      <c r="O36" s="58">
        <v>5</v>
      </c>
      <c r="P36" s="59">
        <v>70</v>
      </c>
      <c r="Q36" s="58" t="s">
        <v>76</v>
      </c>
      <c r="R36" s="58">
        <v>1.35</v>
      </c>
      <c r="S36" s="59" t="s">
        <v>576</v>
      </c>
      <c r="T36" s="60" t="s">
        <v>577</v>
      </c>
      <c r="U36" s="61" t="s">
        <v>578</v>
      </c>
      <c r="V36" s="59" t="s">
        <v>32</v>
      </c>
      <c r="W36" s="59" t="s">
        <v>32</v>
      </c>
      <c r="X36" s="59" t="s">
        <v>35</v>
      </c>
      <c r="Y36" s="59" t="s">
        <v>35</v>
      </c>
      <c r="DA36" s="77" t="s">
        <v>1148</v>
      </c>
      <c r="DB36" t="s">
        <v>1306</v>
      </c>
      <c r="DC36" t="s">
        <v>1306</v>
      </c>
      <c r="DD36" t="s">
        <v>1128</v>
      </c>
      <c r="DE36" t="s">
        <v>1267</v>
      </c>
      <c r="DF36">
        <v>50.8</v>
      </c>
      <c r="DG36">
        <v>76.2</v>
      </c>
      <c r="DH36">
        <v>20</v>
      </c>
      <c r="DI36">
        <v>30</v>
      </c>
      <c r="DJ36" t="s">
        <v>58</v>
      </c>
      <c r="DK36">
        <v>200</v>
      </c>
      <c r="DL36" t="s">
        <v>1252</v>
      </c>
      <c r="DM36" t="s">
        <v>1307</v>
      </c>
      <c r="DN36">
        <v>7.742</v>
      </c>
      <c r="DO36">
        <v>6</v>
      </c>
      <c r="DP36">
        <v>64</v>
      </c>
      <c r="DQ36" t="s">
        <v>76</v>
      </c>
      <c r="DR36">
        <v>1.35</v>
      </c>
      <c r="DS36" t="s">
        <v>1270</v>
      </c>
      <c r="DT36" t="s">
        <v>577</v>
      </c>
      <c r="DU36" s="77" t="s">
        <v>1358</v>
      </c>
      <c r="DV36" t="s">
        <v>32</v>
      </c>
      <c r="DW36" s="127" t="s">
        <v>32</v>
      </c>
      <c r="DX36" t="s">
        <v>35</v>
      </c>
      <c r="DY36" t="s">
        <v>35</v>
      </c>
    </row>
    <row r="37" spans="2:129" x14ac:dyDescent="0.25">
      <c r="B37" s="58" t="str">
        <f t="shared" si="10"/>
        <v>Proprint-54gsm-33.86in-(86.00cm)-Reel-Premium</v>
      </c>
      <c r="C37" s="58" t="str">
        <f t="shared" si="11"/>
        <v>Proprint-54gsm-33.86in-(86.00cm)-Reel-Premium</v>
      </c>
      <c r="D37" s="8" t="s">
        <v>541</v>
      </c>
      <c r="E37" s="8" t="s">
        <v>540</v>
      </c>
      <c r="F37" s="58">
        <v>42</v>
      </c>
      <c r="G37" s="58">
        <v>86</v>
      </c>
      <c r="H37" s="50">
        <f t="shared" si="5"/>
        <v>16.54</v>
      </c>
      <c r="I37" s="50">
        <f t="shared" si="6"/>
        <v>33.86</v>
      </c>
      <c r="J37" s="5" t="s">
        <v>83</v>
      </c>
      <c r="K37">
        <v>54</v>
      </c>
      <c r="L37" s="48" t="s">
        <v>481</v>
      </c>
      <c r="M37" s="59" t="s">
        <v>575</v>
      </c>
      <c r="N37" s="58">
        <v>9.7560000000000002</v>
      </c>
      <c r="O37" s="58">
        <v>5</v>
      </c>
      <c r="P37" s="59">
        <v>70</v>
      </c>
      <c r="Q37" s="58" t="s">
        <v>76</v>
      </c>
      <c r="R37" s="58">
        <v>1.35</v>
      </c>
      <c r="S37" s="59" t="s">
        <v>576</v>
      </c>
      <c r="T37" s="60" t="s">
        <v>577</v>
      </c>
      <c r="U37" s="61" t="s">
        <v>578</v>
      </c>
      <c r="V37" s="59" t="s">
        <v>32</v>
      </c>
      <c r="W37" s="59" t="s">
        <v>32</v>
      </c>
      <c r="X37" s="59" t="s">
        <v>35</v>
      </c>
      <c r="Y37" s="59" t="s">
        <v>35</v>
      </c>
      <c r="DA37" s="77" t="s">
        <v>1149</v>
      </c>
      <c r="DB37" t="s">
        <v>1308</v>
      </c>
      <c r="DC37" t="s">
        <v>1308</v>
      </c>
      <c r="DD37" t="s">
        <v>1128</v>
      </c>
      <c r="DE37" t="s">
        <v>1267</v>
      </c>
      <c r="DF37">
        <v>50.8</v>
      </c>
      <c r="DG37">
        <v>76.2</v>
      </c>
      <c r="DH37">
        <v>20</v>
      </c>
      <c r="DI37">
        <v>30</v>
      </c>
      <c r="DJ37" t="s">
        <v>58</v>
      </c>
      <c r="DK37">
        <v>210</v>
      </c>
      <c r="DL37" t="s">
        <v>1252</v>
      </c>
      <c r="DM37" t="s">
        <v>1307</v>
      </c>
      <c r="DN37">
        <v>8.1289999999999996</v>
      </c>
      <c r="DO37">
        <v>6</v>
      </c>
      <c r="DP37">
        <v>64</v>
      </c>
      <c r="DQ37" t="s">
        <v>76</v>
      </c>
      <c r="DR37">
        <v>1.35</v>
      </c>
      <c r="DS37" t="s">
        <v>1270</v>
      </c>
      <c r="DT37" t="s">
        <v>577</v>
      </c>
      <c r="DU37" s="77" t="s">
        <v>1358</v>
      </c>
      <c r="DV37" t="s">
        <v>32</v>
      </c>
      <c r="DW37" s="127" t="s">
        <v>32</v>
      </c>
      <c r="DX37" t="s">
        <v>35</v>
      </c>
      <c r="DY37" t="s">
        <v>35</v>
      </c>
    </row>
    <row r="38" spans="2:129" x14ac:dyDescent="0.25">
      <c r="B38" s="58" t="str">
        <f t="shared" si="10"/>
        <v>Proprint-54gsm-33.86in-(86.00cm)-Reel-Premium</v>
      </c>
      <c r="C38" s="58" t="str">
        <f t="shared" si="11"/>
        <v>Proprint-54gsm-33.86in-(86.00cm)-Reel-Premium</v>
      </c>
      <c r="D38" s="8" t="s">
        <v>541</v>
      </c>
      <c r="E38" s="8" t="s">
        <v>540</v>
      </c>
      <c r="F38" s="58">
        <v>42</v>
      </c>
      <c r="G38" s="58">
        <v>86</v>
      </c>
      <c r="H38" s="50">
        <f t="shared" si="5"/>
        <v>16.54</v>
      </c>
      <c r="I38" s="50">
        <f t="shared" si="6"/>
        <v>33.86</v>
      </c>
      <c r="J38" s="5" t="s">
        <v>83</v>
      </c>
      <c r="K38">
        <v>54</v>
      </c>
      <c r="L38" s="48" t="s">
        <v>481</v>
      </c>
      <c r="M38" s="59" t="s">
        <v>575</v>
      </c>
      <c r="N38" s="58">
        <v>9.7560000000000002</v>
      </c>
      <c r="O38" s="58">
        <v>5</v>
      </c>
      <c r="P38" s="59">
        <v>70</v>
      </c>
      <c r="Q38" s="58" t="s">
        <v>76</v>
      </c>
      <c r="R38" s="58">
        <v>1.35</v>
      </c>
      <c r="S38" s="59" t="s">
        <v>576</v>
      </c>
      <c r="T38" s="60" t="s">
        <v>577</v>
      </c>
      <c r="U38" s="61" t="s">
        <v>578</v>
      </c>
      <c r="V38" s="59" t="s">
        <v>32</v>
      </c>
      <c r="W38" s="59" t="s">
        <v>32</v>
      </c>
      <c r="X38" s="59" t="s">
        <v>35</v>
      </c>
      <c r="Y38" s="59" t="s">
        <v>35</v>
      </c>
      <c r="DA38" s="77" t="s">
        <v>1150</v>
      </c>
      <c r="DB38" t="s">
        <v>1309</v>
      </c>
      <c r="DC38" t="s">
        <v>1309</v>
      </c>
      <c r="DD38" t="s">
        <v>1128</v>
      </c>
      <c r="DE38" t="s">
        <v>1267</v>
      </c>
      <c r="DF38">
        <v>50.8</v>
      </c>
      <c r="DG38">
        <v>76.2</v>
      </c>
      <c r="DH38">
        <v>20</v>
      </c>
      <c r="DI38">
        <v>30</v>
      </c>
      <c r="DJ38" t="s">
        <v>58</v>
      </c>
      <c r="DK38">
        <v>220</v>
      </c>
      <c r="DL38" t="s">
        <v>1252</v>
      </c>
      <c r="DM38" t="s">
        <v>1307</v>
      </c>
      <c r="DN38">
        <v>8.516</v>
      </c>
      <c r="DO38">
        <v>6</v>
      </c>
      <c r="DP38">
        <v>64</v>
      </c>
      <c r="DQ38" t="s">
        <v>76</v>
      </c>
      <c r="DR38">
        <v>1.35</v>
      </c>
      <c r="DS38" t="s">
        <v>1270</v>
      </c>
      <c r="DT38" t="s">
        <v>577</v>
      </c>
      <c r="DU38" s="77" t="s">
        <v>1358</v>
      </c>
      <c r="DV38" t="s">
        <v>32</v>
      </c>
      <c r="DW38" s="127" t="s">
        <v>32</v>
      </c>
      <c r="DX38" t="s">
        <v>35</v>
      </c>
      <c r="DY38" t="s">
        <v>35</v>
      </c>
    </row>
    <row r="39" spans="2:129" x14ac:dyDescent="0.25">
      <c r="B39" s="58" t="str">
        <f t="shared" si="10"/>
        <v>Proprint-54gsm-33.86in-(86.00cm)-Reel-Premium</v>
      </c>
      <c r="C39" s="58" t="str">
        <f t="shared" si="11"/>
        <v>Proprint-54gsm-33.86in-(86.00cm)-Reel-Premium</v>
      </c>
      <c r="D39" s="8" t="s">
        <v>541</v>
      </c>
      <c r="E39" s="8" t="s">
        <v>540</v>
      </c>
      <c r="F39" s="58">
        <v>42</v>
      </c>
      <c r="G39" s="58">
        <v>86</v>
      </c>
      <c r="H39" s="50">
        <f t="shared" si="5"/>
        <v>16.54</v>
      </c>
      <c r="I39" s="50">
        <f t="shared" si="6"/>
        <v>33.86</v>
      </c>
      <c r="J39" s="5" t="s">
        <v>83</v>
      </c>
      <c r="K39">
        <v>54</v>
      </c>
      <c r="L39" s="48" t="s">
        <v>481</v>
      </c>
      <c r="M39" s="59" t="s">
        <v>575</v>
      </c>
      <c r="N39" s="58">
        <v>9.7560000000000002</v>
      </c>
      <c r="O39" s="58">
        <v>5</v>
      </c>
      <c r="P39" s="59">
        <v>70</v>
      </c>
      <c r="Q39" s="58" t="s">
        <v>76</v>
      </c>
      <c r="R39" s="58">
        <v>1.35</v>
      </c>
      <c r="S39" s="59" t="s">
        <v>576</v>
      </c>
      <c r="T39" s="60" t="s">
        <v>577</v>
      </c>
      <c r="U39" s="61" t="s">
        <v>578</v>
      </c>
      <c r="V39" s="59" t="s">
        <v>32</v>
      </c>
      <c r="W39" s="59" t="s">
        <v>32</v>
      </c>
      <c r="X39" s="59" t="s">
        <v>35</v>
      </c>
      <c r="Y39" s="59" t="s">
        <v>35</v>
      </c>
      <c r="DA39" s="77" t="s">
        <v>1151</v>
      </c>
      <c r="DB39" t="s">
        <v>1310</v>
      </c>
      <c r="DC39" t="s">
        <v>1310</v>
      </c>
      <c r="DD39" t="s">
        <v>1128</v>
      </c>
      <c r="DE39" t="s">
        <v>1267</v>
      </c>
      <c r="DF39">
        <v>50.8</v>
      </c>
      <c r="DG39">
        <v>76.2</v>
      </c>
      <c r="DH39">
        <v>20</v>
      </c>
      <c r="DI39">
        <v>30</v>
      </c>
      <c r="DJ39" t="s">
        <v>58</v>
      </c>
      <c r="DK39">
        <v>250</v>
      </c>
      <c r="DL39" t="s">
        <v>1252</v>
      </c>
      <c r="DM39" t="s">
        <v>1307</v>
      </c>
      <c r="DN39">
        <v>9.6769999999999996</v>
      </c>
      <c r="DO39">
        <v>5</v>
      </c>
      <c r="DP39">
        <v>64</v>
      </c>
      <c r="DQ39" t="s">
        <v>76</v>
      </c>
      <c r="DR39">
        <v>1.35</v>
      </c>
      <c r="DS39" t="s">
        <v>1270</v>
      </c>
      <c r="DT39" t="s">
        <v>577</v>
      </c>
      <c r="DU39" s="77" t="s">
        <v>1358</v>
      </c>
      <c r="DV39" t="s">
        <v>32</v>
      </c>
      <c r="DW39" s="127" t="s">
        <v>32</v>
      </c>
      <c r="DX39" t="s">
        <v>35</v>
      </c>
      <c r="DY39" t="s">
        <v>35</v>
      </c>
    </row>
    <row r="40" spans="2:129" x14ac:dyDescent="0.25">
      <c r="B40" s="58" t="str">
        <f t="shared" si="10"/>
        <v>Proprint-54gsm-33.86in-(86.00cm)-Reel-Premium</v>
      </c>
      <c r="C40" s="58" t="str">
        <f t="shared" si="11"/>
        <v>Proprint-54gsm-33.86in-(86.00cm)-Reel-Premium</v>
      </c>
      <c r="D40" s="8" t="s">
        <v>541</v>
      </c>
      <c r="E40" s="8" t="s">
        <v>540</v>
      </c>
      <c r="F40" s="58">
        <v>42</v>
      </c>
      <c r="G40" s="58">
        <v>86</v>
      </c>
      <c r="H40" s="50">
        <f t="shared" si="5"/>
        <v>16.54</v>
      </c>
      <c r="I40" s="50">
        <f t="shared" si="6"/>
        <v>33.86</v>
      </c>
      <c r="J40" s="5" t="s">
        <v>83</v>
      </c>
      <c r="K40">
        <v>54</v>
      </c>
      <c r="L40" s="48" t="s">
        <v>481</v>
      </c>
      <c r="M40" s="59" t="s">
        <v>575</v>
      </c>
      <c r="N40" s="58">
        <v>9.7560000000000002</v>
      </c>
      <c r="O40" s="58">
        <v>5</v>
      </c>
      <c r="P40" s="59">
        <v>70</v>
      </c>
      <c r="Q40" s="58" t="s">
        <v>76</v>
      </c>
      <c r="R40" s="58">
        <v>1.35</v>
      </c>
      <c r="S40" s="59" t="s">
        <v>576</v>
      </c>
      <c r="T40" s="60" t="s">
        <v>577</v>
      </c>
      <c r="U40" s="61" t="s">
        <v>578</v>
      </c>
      <c r="V40" s="59" t="s">
        <v>32</v>
      </c>
      <c r="W40" s="59" t="s">
        <v>32</v>
      </c>
      <c r="X40" s="59" t="s">
        <v>35</v>
      </c>
      <c r="Y40" s="59" t="s">
        <v>35</v>
      </c>
      <c r="DA40" s="77" t="s">
        <v>1152</v>
      </c>
      <c r="DB40" t="s">
        <v>1311</v>
      </c>
      <c r="DC40" t="s">
        <v>1311</v>
      </c>
      <c r="DD40" t="s">
        <v>1128</v>
      </c>
      <c r="DE40" t="s">
        <v>1267</v>
      </c>
      <c r="DF40">
        <v>58.42</v>
      </c>
      <c r="DG40">
        <v>91.44</v>
      </c>
      <c r="DH40">
        <v>23</v>
      </c>
      <c r="DI40">
        <v>36</v>
      </c>
      <c r="DJ40" t="s">
        <v>58</v>
      </c>
      <c r="DK40">
        <v>200</v>
      </c>
      <c r="DL40" t="s">
        <v>1252</v>
      </c>
      <c r="DM40" t="s">
        <v>1307</v>
      </c>
      <c r="DN40">
        <v>10.683999999999999</v>
      </c>
      <c r="DO40">
        <v>5</v>
      </c>
      <c r="DP40">
        <v>64</v>
      </c>
      <c r="DQ40" t="s">
        <v>76</v>
      </c>
      <c r="DR40">
        <v>1.35</v>
      </c>
      <c r="DS40" t="s">
        <v>1270</v>
      </c>
      <c r="DT40" t="s">
        <v>577</v>
      </c>
      <c r="DU40" s="77" t="s">
        <v>1358</v>
      </c>
      <c r="DV40" t="s">
        <v>32</v>
      </c>
      <c r="DW40" s="127" t="s">
        <v>32</v>
      </c>
      <c r="DX40" t="s">
        <v>35</v>
      </c>
      <c r="DY40" t="s">
        <v>35</v>
      </c>
    </row>
    <row r="41" spans="2:129" x14ac:dyDescent="0.25">
      <c r="B41" s="58" t="str">
        <f t="shared" si="10"/>
        <v>Proprint-54gsm-33.86in-(86.00cm)-Reel-Premium</v>
      </c>
      <c r="C41" s="58" t="str">
        <f t="shared" si="11"/>
        <v>Proprint-54gsm-33.86in-(86.00cm)-Reel-Premium</v>
      </c>
      <c r="D41" s="8" t="s">
        <v>541</v>
      </c>
      <c r="E41" s="8" t="s">
        <v>540</v>
      </c>
      <c r="F41" s="58">
        <v>42</v>
      </c>
      <c r="G41" s="58">
        <v>86</v>
      </c>
      <c r="H41" s="50">
        <f t="shared" si="5"/>
        <v>16.54</v>
      </c>
      <c r="I41" s="50">
        <f t="shared" si="6"/>
        <v>33.86</v>
      </c>
      <c r="J41" s="5" t="s">
        <v>83</v>
      </c>
      <c r="K41">
        <v>54</v>
      </c>
      <c r="L41" s="48" t="s">
        <v>481</v>
      </c>
      <c r="M41" s="59" t="s">
        <v>575</v>
      </c>
      <c r="N41" s="58">
        <v>9.7560000000000002</v>
      </c>
      <c r="O41" s="58">
        <v>5</v>
      </c>
      <c r="P41" s="59">
        <v>70</v>
      </c>
      <c r="Q41" s="58" t="s">
        <v>76</v>
      </c>
      <c r="R41" s="58">
        <v>1.35</v>
      </c>
      <c r="S41" s="59" t="s">
        <v>576</v>
      </c>
      <c r="T41" s="60" t="s">
        <v>577</v>
      </c>
      <c r="U41" s="61" t="s">
        <v>578</v>
      </c>
      <c r="V41" s="59" t="s">
        <v>32</v>
      </c>
      <c r="W41" s="59" t="s">
        <v>32</v>
      </c>
      <c r="X41" s="59" t="s">
        <v>35</v>
      </c>
      <c r="Y41" s="59" t="s">
        <v>35</v>
      </c>
      <c r="DA41" s="77" t="s">
        <v>1153</v>
      </c>
      <c r="DB41" t="s">
        <v>1312</v>
      </c>
      <c r="DC41" t="s">
        <v>1312</v>
      </c>
      <c r="DD41" t="s">
        <v>1128</v>
      </c>
      <c r="DE41" t="s">
        <v>1267</v>
      </c>
      <c r="DF41">
        <v>58.42</v>
      </c>
      <c r="DG41">
        <v>91.44</v>
      </c>
      <c r="DH41">
        <v>23</v>
      </c>
      <c r="DI41">
        <v>36</v>
      </c>
      <c r="DJ41" t="s">
        <v>58</v>
      </c>
      <c r="DK41">
        <v>210</v>
      </c>
      <c r="DL41" t="s">
        <v>1252</v>
      </c>
      <c r="DM41" t="s">
        <v>1307</v>
      </c>
      <c r="DN41">
        <v>11.218</v>
      </c>
      <c r="DO41">
        <v>4</v>
      </c>
      <c r="DP41">
        <v>64</v>
      </c>
      <c r="DQ41" t="s">
        <v>76</v>
      </c>
      <c r="DR41">
        <v>1.35</v>
      </c>
      <c r="DS41" t="s">
        <v>1270</v>
      </c>
      <c r="DT41" t="s">
        <v>577</v>
      </c>
      <c r="DU41" s="77" t="s">
        <v>1358</v>
      </c>
      <c r="DV41" t="s">
        <v>32</v>
      </c>
      <c r="DW41" s="127" t="s">
        <v>32</v>
      </c>
      <c r="DX41" t="s">
        <v>35</v>
      </c>
      <c r="DY41" t="s">
        <v>35</v>
      </c>
    </row>
    <row r="42" spans="2:129" x14ac:dyDescent="0.25">
      <c r="B42" s="58" t="str">
        <f t="shared" si="10"/>
        <v>Proprint-54gsm-31.50in-(80.00cm)-Reel-Premium</v>
      </c>
      <c r="C42" s="58" t="str">
        <f t="shared" si="11"/>
        <v>Proprint-54gsm-31.50in-(80.00cm)-Reel-Premium</v>
      </c>
      <c r="D42" s="8" t="s">
        <v>541</v>
      </c>
      <c r="E42" s="8" t="s">
        <v>540</v>
      </c>
      <c r="F42" s="58">
        <v>34.5</v>
      </c>
      <c r="G42" s="58">
        <v>80</v>
      </c>
      <c r="H42" s="50">
        <f t="shared" si="5"/>
        <v>13.58</v>
      </c>
      <c r="I42" s="50">
        <f t="shared" si="6"/>
        <v>31.5</v>
      </c>
      <c r="J42" s="5" t="s">
        <v>83</v>
      </c>
      <c r="K42">
        <v>54</v>
      </c>
      <c r="L42" s="48" t="s">
        <v>481</v>
      </c>
      <c r="M42" s="59" t="s">
        <v>575</v>
      </c>
      <c r="N42" s="58">
        <v>7.4509999999999996</v>
      </c>
      <c r="O42" s="58">
        <v>7</v>
      </c>
      <c r="P42" s="59">
        <v>70</v>
      </c>
      <c r="Q42" s="58" t="s">
        <v>76</v>
      </c>
      <c r="R42" s="58">
        <v>1.35</v>
      </c>
      <c r="S42" s="59" t="s">
        <v>576</v>
      </c>
      <c r="T42" s="60" t="s">
        <v>577</v>
      </c>
      <c r="U42" s="61" t="s">
        <v>578</v>
      </c>
      <c r="V42" s="59" t="s">
        <v>32</v>
      </c>
      <c r="W42" s="59" t="s">
        <v>32</v>
      </c>
      <c r="X42" s="59" t="s">
        <v>35</v>
      </c>
      <c r="Y42" s="59" t="s">
        <v>35</v>
      </c>
      <c r="DA42" s="77" t="s">
        <v>1261</v>
      </c>
      <c r="DB42" t="s">
        <v>1313</v>
      </c>
      <c r="DC42" t="s">
        <v>1313</v>
      </c>
      <c r="DD42" t="s">
        <v>1128</v>
      </c>
      <c r="DE42" t="s">
        <v>1267</v>
      </c>
      <c r="DF42">
        <v>58.42</v>
      </c>
      <c r="DG42">
        <v>91.44</v>
      </c>
      <c r="DH42">
        <v>23</v>
      </c>
      <c r="DI42">
        <v>36</v>
      </c>
      <c r="DJ42" t="s">
        <v>58</v>
      </c>
      <c r="DK42">
        <v>220</v>
      </c>
      <c r="DL42" t="s">
        <v>1252</v>
      </c>
      <c r="DM42" t="s">
        <v>1307</v>
      </c>
      <c r="DN42">
        <v>11.752000000000001</v>
      </c>
      <c r="DO42">
        <v>4</v>
      </c>
      <c r="DP42">
        <v>64</v>
      </c>
      <c r="DQ42" t="s">
        <v>76</v>
      </c>
      <c r="DR42">
        <v>1.35</v>
      </c>
      <c r="DS42" t="s">
        <v>1270</v>
      </c>
      <c r="DT42" t="s">
        <v>577</v>
      </c>
      <c r="DU42" s="77" t="s">
        <v>1358</v>
      </c>
      <c r="DV42" t="s">
        <v>32</v>
      </c>
      <c r="DW42" s="127" t="s">
        <v>32</v>
      </c>
      <c r="DX42" t="s">
        <v>35</v>
      </c>
      <c r="DY42" t="s">
        <v>35</v>
      </c>
    </row>
    <row r="43" spans="2:129" x14ac:dyDescent="0.25">
      <c r="B43" s="58" t="str">
        <f t="shared" si="10"/>
        <v>Trident-54gsm-31.50in-(80.00cm)-Reel-Super Line</v>
      </c>
      <c r="C43" s="58" t="str">
        <f t="shared" si="11"/>
        <v>Trident-54gsm-31.50in-(80.00cm)-Reel-Super Line</v>
      </c>
      <c r="D43" s="8" t="s">
        <v>541</v>
      </c>
      <c r="E43" s="8" t="s">
        <v>540</v>
      </c>
      <c r="F43" s="58">
        <v>34.5</v>
      </c>
      <c r="G43" s="58">
        <v>80</v>
      </c>
      <c r="H43" s="50">
        <f t="shared" si="5"/>
        <v>13.58</v>
      </c>
      <c r="I43" s="50">
        <f t="shared" si="6"/>
        <v>31.5</v>
      </c>
      <c r="J43" s="5" t="s">
        <v>83</v>
      </c>
      <c r="K43">
        <v>54</v>
      </c>
      <c r="L43" s="48" t="s">
        <v>473</v>
      </c>
      <c r="M43" s="59" t="s">
        <v>572</v>
      </c>
      <c r="N43" s="58">
        <v>7.4509999999999996</v>
      </c>
      <c r="O43" s="58">
        <v>7</v>
      </c>
      <c r="P43" s="59">
        <v>70</v>
      </c>
      <c r="Q43" s="58" t="s">
        <v>76</v>
      </c>
      <c r="R43" s="58">
        <v>1.35</v>
      </c>
      <c r="S43" s="59" t="s">
        <v>576</v>
      </c>
      <c r="T43" s="60" t="s">
        <v>577</v>
      </c>
      <c r="U43" s="61" t="s">
        <v>578</v>
      </c>
      <c r="V43" s="59" t="s">
        <v>32</v>
      </c>
      <c r="W43" s="59" t="s">
        <v>32</v>
      </c>
      <c r="X43" s="59" t="s">
        <v>35</v>
      </c>
      <c r="Y43" s="59" t="s">
        <v>35</v>
      </c>
      <c r="DA43" s="77" t="s">
        <v>1262</v>
      </c>
      <c r="DB43" t="s">
        <v>1314</v>
      </c>
      <c r="DC43" t="s">
        <v>1314</v>
      </c>
      <c r="DD43" t="s">
        <v>1128</v>
      </c>
      <c r="DE43" t="s">
        <v>1267</v>
      </c>
      <c r="DF43">
        <v>58.42</v>
      </c>
      <c r="DG43">
        <v>91.44</v>
      </c>
      <c r="DH43">
        <v>23</v>
      </c>
      <c r="DI43">
        <v>36</v>
      </c>
      <c r="DJ43" t="s">
        <v>58</v>
      </c>
      <c r="DK43">
        <v>250</v>
      </c>
      <c r="DL43" t="s">
        <v>1252</v>
      </c>
      <c r="DM43" t="s">
        <v>1307</v>
      </c>
      <c r="DN43">
        <v>13.355</v>
      </c>
      <c r="DO43">
        <v>4</v>
      </c>
      <c r="DP43">
        <v>64</v>
      </c>
      <c r="DQ43" t="s">
        <v>76</v>
      </c>
      <c r="DR43">
        <v>1.35</v>
      </c>
      <c r="DS43" t="s">
        <v>1270</v>
      </c>
      <c r="DT43" t="s">
        <v>577</v>
      </c>
      <c r="DU43" s="77" t="s">
        <v>1358</v>
      </c>
      <c r="DV43" t="s">
        <v>32</v>
      </c>
      <c r="DW43" s="127" t="s">
        <v>32</v>
      </c>
      <c r="DX43" t="s">
        <v>35</v>
      </c>
      <c r="DY43" t="s">
        <v>35</v>
      </c>
    </row>
    <row r="44" spans="2:129" x14ac:dyDescent="0.25">
      <c r="B44" s="58" t="str">
        <f t="shared" si="10"/>
        <v>Trident-54gsm-31.50in-(80.00cm)-Reel-Super Line</v>
      </c>
      <c r="C44" s="58" t="str">
        <f t="shared" si="11"/>
        <v>Trident-54gsm-31.50in-(80.00cm)-Reel-Super Line</v>
      </c>
      <c r="D44" s="8" t="s">
        <v>541</v>
      </c>
      <c r="E44" s="8" t="s">
        <v>540</v>
      </c>
      <c r="F44" s="58">
        <v>34.5</v>
      </c>
      <c r="G44" s="58">
        <v>80</v>
      </c>
      <c r="H44" s="50">
        <f t="shared" si="5"/>
        <v>13.58</v>
      </c>
      <c r="I44" s="50">
        <f t="shared" si="6"/>
        <v>31.5</v>
      </c>
      <c r="J44" s="5" t="s">
        <v>83</v>
      </c>
      <c r="K44">
        <v>54</v>
      </c>
      <c r="L44" s="48" t="s">
        <v>473</v>
      </c>
      <c r="M44" s="59" t="s">
        <v>572</v>
      </c>
      <c r="N44" s="58">
        <v>7.4509999999999996</v>
      </c>
      <c r="O44" s="58">
        <v>7</v>
      </c>
      <c r="P44" s="59">
        <v>70</v>
      </c>
      <c r="Q44" s="58" t="s">
        <v>76</v>
      </c>
      <c r="R44" s="58">
        <v>1.35</v>
      </c>
      <c r="S44" s="59" t="s">
        <v>576</v>
      </c>
      <c r="T44" s="60" t="s">
        <v>577</v>
      </c>
      <c r="U44" s="61" t="s">
        <v>578</v>
      </c>
      <c r="V44" s="59" t="s">
        <v>32</v>
      </c>
      <c r="W44" s="59" t="s">
        <v>32</v>
      </c>
      <c r="X44" s="59" t="s">
        <v>35</v>
      </c>
      <c r="Y44" s="59" t="s">
        <v>35</v>
      </c>
      <c r="DA44" s="77" t="s">
        <v>1263</v>
      </c>
      <c r="DB44" t="s">
        <v>1315</v>
      </c>
      <c r="DC44" t="s">
        <v>1315</v>
      </c>
      <c r="DD44" t="s">
        <v>1128</v>
      </c>
      <c r="DE44" t="s">
        <v>540</v>
      </c>
      <c r="DF44">
        <v>30.48</v>
      </c>
      <c r="DG44">
        <v>45.72</v>
      </c>
      <c r="DH44">
        <v>12</v>
      </c>
      <c r="DI44">
        <v>18</v>
      </c>
      <c r="DJ44" t="s">
        <v>83</v>
      </c>
      <c r="DK44">
        <v>70</v>
      </c>
      <c r="DL44" t="s">
        <v>462</v>
      </c>
      <c r="DM44" t="s">
        <v>1316</v>
      </c>
      <c r="DN44">
        <v>4.8769999999999998</v>
      </c>
      <c r="DO44">
        <v>10</v>
      </c>
      <c r="DP44">
        <v>64</v>
      </c>
      <c r="DQ44" t="s">
        <v>76</v>
      </c>
      <c r="DR44">
        <v>1.35</v>
      </c>
      <c r="DS44" t="s">
        <v>1270</v>
      </c>
      <c r="DT44" t="s">
        <v>577</v>
      </c>
      <c r="DU44" s="77" t="s">
        <v>1358</v>
      </c>
      <c r="DV44" t="s">
        <v>32</v>
      </c>
      <c r="DW44" s="127" t="s">
        <v>32</v>
      </c>
      <c r="DX44" t="s">
        <v>35</v>
      </c>
      <c r="DY44" t="s">
        <v>35</v>
      </c>
    </row>
    <row r="45" spans="2:129" x14ac:dyDescent="0.25">
      <c r="B45" s="58" t="str">
        <f t="shared" si="10"/>
        <v>Trident-54gsm-31.50in-(80.00cm)-Reel-Super Line</v>
      </c>
      <c r="C45" s="58" t="str">
        <f t="shared" si="11"/>
        <v>Trident-54gsm-31.50in-(80.00cm)-Reel-Super Line</v>
      </c>
      <c r="D45" s="8" t="s">
        <v>541</v>
      </c>
      <c r="E45" s="8" t="s">
        <v>540</v>
      </c>
      <c r="F45" s="58">
        <v>34.5</v>
      </c>
      <c r="G45" s="58">
        <v>80</v>
      </c>
      <c r="H45" s="50">
        <f t="shared" si="5"/>
        <v>13.58</v>
      </c>
      <c r="I45" s="50">
        <f t="shared" si="6"/>
        <v>31.5</v>
      </c>
      <c r="J45" s="5" t="s">
        <v>83</v>
      </c>
      <c r="K45">
        <v>54</v>
      </c>
      <c r="L45" s="48" t="s">
        <v>473</v>
      </c>
      <c r="M45" s="59" t="s">
        <v>572</v>
      </c>
      <c r="N45" s="58">
        <v>7.4509999999999996</v>
      </c>
      <c r="O45" s="58">
        <v>7</v>
      </c>
      <c r="P45" s="59">
        <v>70</v>
      </c>
      <c r="Q45" s="58" t="s">
        <v>76</v>
      </c>
      <c r="R45" s="58">
        <v>1.35</v>
      </c>
      <c r="S45" s="59" t="s">
        <v>576</v>
      </c>
      <c r="T45" s="60" t="s">
        <v>577</v>
      </c>
      <c r="U45" s="61" t="s">
        <v>578</v>
      </c>
      <c r="V45" s="59" t="s">
        <v>32</v>
      </c>
      <c r="W45" s="59" t="s">
        <v>32</v>
      </c>
      <c r="X45" s="59" t="s">
        <v>35</v>
      </c>
      <c r="Y45" s="59" t="s">
        <v>35</v>
      </c>
      <c r="DA45" s="77" t="s">
        <v>1264</v>
      </c>
      <c r="DB45" t="s">
        <v>1317</v>
      </c>
      <c r="DC45" t="s">
        <v>1317</v>
      </c>
      <c r="DD45" t="s">
        <v>1128</v>
      </c>
      <c r="DE45" t="s">
        <v>540</v>
      </c>
      <c r="DF45">
        <v>25.4</v>
      </c>
      <c r="DG45">
        <v>38.1</v>
      </c>
      <c r="DH45">
        <v>10</v>
      </c>
      <c r="DI45">
        <v>15</v>
      </c>
      <c r="DJ45" t="s">
        <v>83</v>
      </c>
      <c r="DK45">
        <v>70</v>
      </c>
      <c r="DL45" t="s">
        <v>462</v>
      </c>
      <c r="DM45" t="s">
        <v>1316</v>
      </c>
      <c r="DN45">
        <v>3.387</v>
      </c>
      <c r="DO45">
        <v>15</v>
      </c>
      <c r="DP45">
        <v>64</v>
      </c>
      <c r="DQ45" t="s">
        <v>76</v>
      </c>
      <c r="DR45">
        <v>1.35</v>
      </c>
      <c r="DS45" t="s">
        <v>1270</v>
      </c>
      <c r="DT45" t="s">
        <v>577</v>
      </c>
      <c r="DU45" s="77" t="s">
        <v>1358</v>
      </c>
      <c r="DV45" t="s">
        <v>32</v>
      </c>
      <c r="DW45" s="127" t="s">
        <v>32</v>
      </c>
      <c r="DX45" t="s">
        <v>35</v>
      </c>
      <c r="DY45" t="s">
        <v>35</v>
      </c>
    </row>
    <row r="46" spans="2:129" x14ac:dyDescent="0.25">
      <c r="B46" s="58" t="str">
        <f t="shared" si="10"/>
        <v>Century-64gsm-21.06in-(53.50cm)-Reel-NS</v>
      </c>
      <c r="C46" s="58" t="str">
        <f t="shared" si="11"/>
        <v>Century-64gsm-21.06in-(53.50cm)-Reel-NS</v>
      </c>
      <c r="D46" s="8" t="s">
        <v>541</v>
      </c>
      <c r="E46" s="8" t="s">
        <v>540</v>
      </c>
      <c r="F46" s="58">
        <v>43</v>
      </c>
      <c r="G46" s="58">
        <v>53.5</v>
      </c>
      <c r="H46" s="50">
        <f t="shared" si="5"/>
        <v>16.93</v>
      </c>
      <c r="I46" s="50">
        <f t="shared" si="6"/>
        <v>21.06</v>
      </c>
      <c r="J46" s="5" t="s">
        <v>83</v>
      </c>
      <c r="K46">
        <v>64</v>
      </c>
      <c r="L46" s="48" t="s">
        <v>949</v>
      </c>
      <c r="M46" s="59" t="s">
        <v>950</v>
      </c>
      <c r="N46" s="58">
        <v>7.3609999999999998</v>
      </c>
      <c r="O46" s="58">
        <v>7</v>
      </c>
      <c r="P46" s="59">
        <v>70</v>
      </c>
      <c r="Q46" s="58" t="s">
        <v>76</v>
      </c>
      <c r="R46" s="58">
        <v>1.35</v>
      </c>
      <c r="S46" s="59" t="s">
        <v>576</v>
      </c>
      <c r="T46" s="60" t="s">
        <v>577</v>
      </c>
      <c r="U46" s="61" t="s">
        <v>578</v>
      </c>
      <c r="V46" s="59" t="s">
        <v>32</v>
      </c>
      <c r="W46" s="59" t="s">
        <v>32</v>
      </c>
      <c r="X46" s="59" t="s">
        <v>35</v>
      </c>
      <c r="Y46" s="59" t="s">
        <v>35</v>
      </c>
      <c r="DA46" s="77" t="s">
        <v>1265</v>
      </c>
      <c r="DB46" t="s">
        <v>1318</v>
      </c>
      <c r="DC46" t="s">
        <v>1318</v>
      </c>
      <c r="DD46" t="s">
        <v>1128</v>
      </c>
      <c r="DE46" t="s">
        <v>540</v>
      </c>
      <c r="DF46">
        <v>33.020000000000003</v>
      </c>
      <c r="DG46">
        <v>50.8</v>
      </c>
      <c r="DH46">
        <v>13</v>
      </c>
      <c r="DI46">
        <v>20</v>
      </c>
      <c r="DJ46" t="s">
        <v>83</v>
      </c>
      <c r="DK46">
        <v>70</v>
      </c>
      <c r="DL46" t="s">
        <v>462</v>
      </c>
      <c r="DM46" t="s">
        <v>1316</v>
      </c>
      <c r="DN46">
        <v>5.8710000000000004</v>
      </c>
      <c r="DO46">
        <v>9</v>
      </c>
      <c r="DP46">
        <v>64</v>
      </c>
      <c r="DQ46" t="s">
        <v>76</v>
      </c>
      <c r="DR46">
        <v>1.35</v>
      </c>
      <c r="DS46" t="s">
        <v>1270</v>
      </c>
      <c r="DT46" t="s">
        <v>577</v>
      </c>
      <c r="DU46" s="77" t="s">
        <v>1358</v>
      </c>
      <c r="DV46" t="s">
        <v>32</v>
      </c>
      <c r="DW46" s="127" t="s">
        <v>32</v>
      </c>
      <c r="DX46" t="s">
        <v>35</v>
      </c>
      <c r="DY46" t="s">
        <v>35</v>
      </c>
    </row>
    <row r="47" spans="2:129" x14ac:dyDescent="0.25">
      <c r="B47" s="58" t="str">
        <f t="shared" si="10"/>
        <v>Century-110gsm-23.43in-(59.50cm)-Reel-NS</v>
      </c>
      <c r="C47" s="58" t="str">
        <f t="shared" si="11"/>
        <v>Century-110gsm-23.43in-(59.50cm)-Reel-NS</v>
      </c>
      <c r="D47" s="8" t="s">
        <v>541</v>
      </c>
      <c r="E47" s="8" t="s">
        <v>540</v>
      </c>
      <c r="F47" s="58">
        <v>42</v>
      </c>
      <c r="G47" s="58">
        <v>59.5</v>
      </c>
      <c r="H47" s="50">
        <f t="shared" si="5"/>
        <v>16.54</v>
      </c>
      <c r="I47" s="50">
        <f t="shared" si="6"/>
        <v>23.43</v>
      </c>
      <c r="J47" s="5" t="s">
        <v>83</v>
      </c>
      <c r="K47">
        <v>110</v>
      </c>
      <c r="L47" s="48" t="s">
        <v>949</v>
      </c>
      <c r="M47" s="59" t="s">
        <v>950</v>
      </c>
      <c r="N47" s="58">
        <v>13.750999999999999</v>
      </c>
      <c r="O47" s="58">
        <v>4</v>
      </c>
      <c r="P47" s="59">
        <v>70</v>
      </c>
      <c r="Q47" s="58" t="s">
        <v>76</v>
      </c>
      <c r="R47" s="58">
        <v>1.35</v>
      </c>
      <c r="S47" s="59" t="s">
        <v>576</v>
      </c>
      <c r="T47" s="60" t="s">
        <v>577</v>
      </c>
      <c r="U47" s="61" t="s">
        <v>578</v>
      </c>
      <c r="V47" s="59" t="s">
        <v>32</v>
      </c>
      <c r="W47" s="59" t="s">
        <v>32</v>
      </c>
      <c r="X47" s="59" t="s">
        <v>35</v>
      </c>
      <c r="Y47" s="59" t="s">
        <v>35</v>
      </c>
      <c r="DA47" s="77" t="s">
        <v>1319</v>
      </c>
      <c r="DB47" t="s">
        <v>996</v>
      </c>
      <c r="DC47" t="s">
        <v>996</v>
      </c>
      <c r="DD47" t="s">
        <v>541</v>
      </c>
      <c r="DE47" t="s">
        <v>540</v>
      </c>
      <c r="DF47">
        <v>44</v>
      </c>
      <c r="DG47">
        <v>54</v>
      </c>
      <c r="DH47">
        <v>17.32</v>
      </c>
      <c r="DI47">
        <v>21.26</v>
      </c>
      <c r="DJ47" t="s">
        <v>83</v>
      </c>
      <c r="DK47">
        <v>61</v>
      </c>
      <c r="DL47" t="s">
        <v>507</v>
      </c>
      <c r="DM47" t="s">
        <v>953</v>
      </c>
      <c r="DN47">
        <v>7.2460000000000004</v>
      </c>
      <c r="DO47">
        <v>7</v>
      </c>
      <c r="DP47">
        <v>70</v>
      </c>
      <c r="DQ47" t="s">
        <v>76</v>
      </c>
      <c r="DR47">
        <v>1.35</v>
      </c>
      <c r="DS47" t="s">
        <v>576</v>
      </c>
      <c r="DT47" t="s">
        <v>577</v>
      </c>
      <c r="DU47" s="77" t="s">
        <v>1358</v>
      </c>
      <c r="DV47" t="s">
        <v>32</v>
      </c>
      <c r="DW47" s="127" t="s">
        <v>32</v>
      </c>
      <c r="DX47" t="s">
        <v>35</v>
      </c>
      <c r="DY47" t="s">
        <v>35</v>
      </c>
    </row>
    <row r="48" spans="2:129" x14ac:dyDescent="0.25">
      <c r="B48" s="58" t="str">
        <f t="shared" si="10"/>
        <v>Century-110gsm-23.43in-(59.50cm)-Reel-NS</v>
      </c>
      <c r="C48" s="58" t="str">
        <f t="shared" si="11"/>
        <v>Century-110gsm-23.43in-(59.50cm)-Reel-NS</v>
      </c>
      <c r="D48" s="8" t="s">
        <v>541</v>
      </c>
      <c r="E48" s="8" t="s">
        <v>540</v>
      </c>
      <c r="F48" s="58">
        <v>42</v>
      </c>
      <c r="G48" s="58">
        <v>59.5</v>
      </c>
      <c r="H48" s="50">
        <f t="shared" si="5"/>
        <v>16.54</v>
      </c>
      <c r="I48" s="50">
        <f t="shared" si="6"/>
        <v>23.43</v>
      </c>
      <c r="J48" s="5" t="s">
        <v>83</v>
      </c>
      <c r="K48">
        <v>110</v>
      </c>
      <c r="L48" s="48" t="s">
        <v>949</v>
      </c>
      <c r="M48" s="59" t="s">
        <v>950</v>
      </c>
      <c r="N48" s="58">
        <v>13.750999999999999</v>
      </c>
      <c r="O48" s="58">
        <v>4</v>
      </c>
      <c r="P48" s="59">
        <v>70</v>
      </c>
      <c r="Q48" s="58" t="s">
        <v>76</v>
      </c>
      <c r="R48" s="58">
        <v>1.35</v>
      </c>
      <c r="S48" s="59" t="s">
        <v>576</v>
      </c>
      <c r="T48" s="60" t="s">
        <v>577</v>
      </c>
      <c r="U48" s="61" t="s">
        <v>578</v>
      </c>
      <c r="V48" s="59" t="s">
        <v>32</v>
      </c>
      <c r="W48" s="59" t="s">
        <v>32</v>
      </c>
      <c r="X48" s="59" t="s">
        <v>35</v>
      </c>
      <c r="Y48" s="59" t="s">
        <v>35</v>
      </c>
      <c r="DA48" s="77" t="s">
        <v>69</v>
      </c>
      <c r="DB48" t="s">
        <v>998</v>
      </c>
      <c r="DC48" t="s">
        <v>998</v>
      </c>
      <c r="DD48" t="s">
        <v>541</v>
      </c>
      <c r="DE48" t="s">
        <v>540</v>
      </c>
      <c r="DF48">
        <v>34.5</v>
      </c>
      <c r="DG48">
        <v>80</v>
      </c>
      <c r="DH48">
        <v>13.58</v>
      </c>
      <c r="DI48">
        <v>31.5</v>
      </c>
      <c r="DJ48" t="s">
        <v>83</v>
      </c>
      <c r="DK48">
        <v>54</v>
      </c>
      <c r="DL48" t="s">
        <v>573</v>
      </c>
      <c r="DM48" t="s">
        <v>574</v>
      </c>
      <c r="DN48">
        <v>7.4509999999999996</v>
      </c>
      <c r="DO48">
        <v>7</v>
      </c>
      <c r="DP48">
        <v>70</v>
      </c>
      <c r="DQ48" t="s">
        <v>76</v>
      </c>
      <c r="DR48">
        <v>1.35</v>
      </c>
      <c r="DS48" t="s">
        <v>576</v>
      </c>
      <c r="DT48" t="s">
        <v>577</v>
      </c>
      <c r="DU48" s="77" t="s">
        <v>1358</v>
      </c>
      <c r="DV48" t="s">
        <v>32</v>
      </c>
      <c r="DW48" s="127" t="s">
        <v>32</v>
      </c>
      <c r="DX48" t="s">
        <v>35</v>
      </c>
      <c r="DY48" t="s">
        <v>35</v>
      </c>
    </row>
    <row r="49" spans="2:129" x14ac:dyDescent="0.25">
      <c r="B49" s="58" t="str">
        <f t="shared" si="10"/>
        <v>Proprint-50gsm-18.90in-(48.00cm)-Reel-Premium</v>
      </c>
      <c r="C49" s="58" t="str">
        <f t="shared" si="11"/>
        <v>Proprint-50gsm-18.90in-(48.00cm)-Reel-Premium</v>
      </c>
      <c r="D49" s="8" t="s">
        <v>541</v>
      </c>
      <c r="E49" s="8" t="s">
        <v>540</v>
      </c>
      <c r="F49" s="58">
        <v>38.5</v>
      </c>
      <c r="G49" s="58">
        <v>48</v>
      </c>
      <c r="H49" s="50">
        <f t="shared" si="5"/>
        <v>15.16</v>
      </c>
      <c r="I49" s="50">
        <f t="shared" si="6"/>
        <v>18.899999999999999</v>
      </c>
      <c r="J49" s="5" t="s">
        <v>83</v>
      </c>
      <c r="K49">
        <v>50</v>
      </c>
      <c r="L49" s="48" t="s">
        <v>481</v>
      </c>
      <c r="M49" s="59" t="s">
        <v>575</v>
      </c>
      <c r="N49" s="58">
        <v>4.6210000000000004</v>
      </c>
      <c r="O49" s="58">
        <v>11</v>
      </c>
      <c r="P49" s="59">
        <v>70</v>
      </c>
      <c r="Q49" s="58" t="s">
        <v>76</v>
      </c>
      <c r="R49" s="58">
        <v>1.35</v>
      </c>
      <c r="S49" s="59" t="s">
        <v>576</v>
      </c>
      <c r="T49" s="60" t="s">
        <v>577</v>
      </c>
      <c r="U49" s="61" t="s">
        <v>578</v>
      </c>
      <c r="V49" s="59" t="s">
        <v>32</v>
      </c>
      <c r="W49" s="59" t="s">
        <v>32</v>
      </c>
      <c r="X49" s="59" t="s">
        <v>35</v>
      </c>
      <c r="Y49" s="59" t="s">
        <v>35</v>
      </c>
      <c r="DA49" s="77" t="s">
        <v>1320</v>
      </c>
      <c r="DB49" t="s">
        <v>999</v>
      </c>
      <c r="DC49" t="s">
        <v>999</v>
      </c>
      <c r="DD49" t="s">
        <v>541</v>
      </c>
      <c r="DE49" t="s">
        <v>540</v>
      </c>
      <c r="DF49">
        <v>42</v>
      </c>
      <c r="DG49">
        <v>86</v>
      </c>
      <c r="DH49">
        <v>16.54</v>
      </c>
      <c r="DI49">
        <v>33.86</v>
      </c>
      <c r="DJ49" t="s">
        <v>83</v>
      </c>
      <c r="DK49">
        <v>54</v>
      </c>
      <c r="DL49" t="s">
        <v>573</v>
      </c>
      <c r="DM49" t="s">
        <v>574</v>
      </c>
      <c r="DN49">
        <v>9.7560000000000002</v>
      </c>
      <c r="DO49">
        <v>5</v>
      </c>
      <c r="DP49">
        <v>70</v>
      </c>
      <c r="DQ49" t="s">
        <v>76</v>
      </c>
      <c r="DR49">
        <v>1.35</v>
      </c>
      <c r="DS49" t="s">
        <v>576</v>
      </c>
      <c r="DT49" t="s">
        <v>577</v>
      </c>
      <c r="DU49" s="77" t="s">
        <v>1358</v>
      </c>
      <c r="DV49" t="s">
        <v>32</v>
      </c>
      <c r="DW49" s="127" t="s">
        <v>32</v>
      </c>
      <c r="DX49" t="s">
        <v>35</v>
      </c>
      <c r="DY49" t="s">
        <v>35</v>
      </c>
    </row>
    <row r="50" spans="2:129" x14ac:dyDescent="0.25">
      <c r="B50" s="58" t="str">
        <f t="shared" si="10"/>
        <v>Proprint-50gsm-18.90in-(48.00cm)-Reel-Premium</v>
      </c>
      <c r="C50" s="58" t="str">
        <f t="shared" si="11"/>
        <v>Proprint-50gsm-18.90in-(48.00cm)-Reel-Premium</v>
      </c>
      <c r="D50" s="8" t="s">
        <v>541</v>
      </c>
      <c r="E50" s="8" t="s">
        <v>540</v>
      </c>
      <c r="F50" s="58">
        <v>38.5</v>
      </c>
      <c r="G50" s="58">
        <v>48</v>
      </c>
      <c r="H50" s="50">
        <f t="shared" si="5"/>
        <v>15.16</v>
      </c>
      <c r="I50" s="50">
        <f t="shared" si="6"/>
        <v>18.899999999999999</v>
      </c>
      <c r="J50" s="5" t="s">
        <v>83</v>
      </c>
      <c r="K50">
        <v>50</v>
      </c>
      <c r="L50" s="48" t="s">
        <v>481</v>
      </c>
      <c r="M50" s="59" t="s">
        <v>575</v>
      </c>
      <c r="N50" s="58">
        <v>4.6210000000000004</v>
      </c>
      <c r="O50" s="58">
        <v>11</v>
      </c>
      <c r="P50" s="59">
        <v>70</v>
      </c>
      <c r="Q50" s="58" t="s">
        <v>76</v>
      </c>
      <c r="R50" s="58">
        <v>1.35</v>
      </c>
      <c r="S50" s="59" t="s">
        <v>576</v>
      </c>
      <c r="T50" s="60" t="s">
        <v>577</v>
      </c>
      <c r="U50" s="61" t="s">
        <v>578</v>
      </c>
      <c r="V50" s="59" t="s">
        <v>32</v>
      </c>
      <c r="W50" s="59" t="s">
        <v>32</v>
      </c>
      <c r="X50" s="59" t="s">
        <v>35</v>
      </c>
      <c r="Y50" s="59" t="s">
        <v>35</v>
      </c>
      <c r="DA50" s="77" t="s">
        <v>70</v>
      </c>
      <c r="DB50" t="s">
        <v>1000</v>
      </c>
      <c r="DC50" t="s">
        <v>1000</v>
      </c>
      <c r="DD50" t="s">
        <v>541</v>
      </c>
      <c r="DE50" t="s">
        <v>540</v>
      </c>
      <c r="DF50">
        <v>36.5</v>
      </c>
      <c r="DG50">
        <v>96</v>
      </c>
      <c r="DH50">
        <v>14.37</v>
      </c>
      <c r="DI50">
        <v>37.799999999999997</v>
      </c>
      <c r="DJ50" t="s">
        <v>83</v>
      </c>
      <c r="DK50">
        <v>54</v>
      </c>
      <c r="DL50" t="s">
        <v>573</v>
      </c>
      <c r="DM50" t="s">
        <v>574</v>
      </c>
      <c r="DN50">
        <v>9.4619999999999997</v>
      </c>
      <c r="DO50">
        <v>5</v>
      </c>
      <c r="DP50">
        <v>70</v>
      </c>
      <c r="DQ50" t="s">
        <v>76</v>
      </c>
      <c r="DR50">
        <v>1.35</v>
      </c>
      <c r="DS50" t="s">
        <v>576</v>
      </c>
      <c r="DT50" t="s">
        <v>577</v>
      </c>
      <c r="DU50" s="77" t="s">
        <v>1358</v>
      </c>
      <c r="DV50" t="s">
        <v>32</v>
      </c>
      <c r="DW50" s="127" t="s">
        <v>32</v>
      </c>
      <c r="DX50" t="s">
        <v>35</v>
      </c>
      <c r="DY50" t="s">
        <v>35</v>
      </c>
    </row>
    <row r="51" spans="2:129" x14ac:dyDescent="0.25">
      <c r="B51" s="58" t="str">
        <f t="shared" si="10"/>
        <v>Proprint-50gsm-18.90in-(48.00cm)-Reel-Premium</v>
      </c>
      <c r="C51" s="58" t="str">
        <f t="shared" si="11"/>
        <v>Proprint-50gsm-18.90in-(48.00cm)-Reel-Premium</v>
      </c>
      <c r="D51" s="8" t="s">
        <v>541</v>
      </c>
      <c r="E51" s="8" t="s">
        <v>540</v>
      </c>
      <c r="F51" s="58">
        <v>38.5</v>
      </c>
      <c r="G51" s="58">
        <v>48</v>
      </c>
      <c r="H51" s="50">
        <f t="shared" si="5"/>
        <v>15.16</v>
      </c>
      <c r="I51" s="50">
        <f t="shared" si="6"/>
        <v>18.899999999999999</v>
      </c>
      <c r="J51" s="5" t="s">
        <v>83</v>
      </c>
      <c r="K51">
        <v>50</v>
      </c>
      <c r="L51" s="48" t="s">
        <v>481</v>
      </c>
      <c r="M51" s="59" t="s">
        <v>575</v>
      </c>
      <c r="N51" s="58">
        <v>4.6210000000000004</v>
      </c>
      <c r="O51" s="58">
        <v>11</v>
      </c>
      <c r="P51" s="59">
        <v>70</v>
      </c>
      <c r="Q51" s="58" t="s">
        <v>76</v>
      </c>
      <c r="R51" s="58">
        <v>1.35</v>
      </c>
      <c r="S51" s="59" t="s">
        <v>576</v>
      </c>
      <c r="T51" s="60" t="s">
        <v>577</v>
      </c>
      <c r="U51" s="61" t="s">
        <v>578</v>
      </c>
      <c r="V51" s="59" t="s">
        <v>32</v>
      </c>
      <c r="W51" s="59" t="s">
        <v>32</v>
      </c>
      <c r="X51" s="59" t="s">
        <v>35</v>
      </c>
      <c r="Y51" s="59" t="s">
        <v>35</v>
      </c>
      <c r="DA51" s="77" t="s">
        <v>1321</v>
      </c>
      <c r="DB51" t="s">
        <v>987</v>
      </c>
      <c r="DC51" t="s">
        <v>987</v>
      </c>
      <c r="DD51" t="s">
        <v>541</v>
      </c>
      <c r="DE51" t="s">
        <v>540</v>
      </c>
      <c r="DF51">
        <v>42</v>
      </c>
      <c r="DG51">
        <v>59.5</v>
      </c>
      <c r="DH51">
        <v>16.54</v>
      </c>
      <c r="DI51">
        <v>23.43</v>
      </c>
      <c r="DJ51" t="s">
        <v>83</v>
      </c>
      <c r="DK51">
        <v>110</v>
      </c>
      <c r="DL51" t="s">
        <v>949</v>
      </c>
      <c r="DM51" t="s">
        <v>950</v>
      </c>
      <c r="DN51">
        <v>13.750999999999999</v>
      </c>
      <c r="DO51">
        <v>4</v>
      </c>
      <c r="DP51">
        <v>70</v>
      </c>
      <c r="DQ51" t="s">
        <v>76</v>
      </c>
      <c r="DR51">
        <v>1.35</v>
      </c>
      <c r="DS51" t="s">
        <v>576</v>
      </c>
      <c r="DT51" t="s">
        <v>577</v>
      </c>
      <c r="DU51" s="77" t="s">
        <v>1358</v>
      </c>
      <c r="DV51" t="s">
        <v>32</v>
      </c>
      <c r="DW51" s="127" t="s">
        <v>32</v>
      </c>
      <c r="DX51" t="s">
        <v>35</v>
      </c>
      <c r="DY51" t="s">
        <v>35</v>
      </c>
    </row>
    <row r="52" spans="2:129" x14ac:dyDescent="0.25">
      <c r="B52" s="58" t="str">
        <f t="shared" si="10"/>
        <v>Proprint-50gsm-18.90in-(48.00cm)-Reel-Premium</v>
      </c>
      <c r="C52" s="58" t="str">
        <f t="shared" si="11"/>
        <v>Proprint-50gsm-18.90in-(48.00cm)-Reel-Premium</v>
      </c>
      <c r="D52" s="8" t="s">
        <v>541</v>
      </c>
      <c r="E52" s="8" t="s">
        <v>540</v>
      </c>
      <c r="F52" s="58">
        <v>38.5</v>
      </c>
      <c r="G52" s="58">
        <v>48</v>
      </c>
      <c r="H52" s="50">
        <f t="shared" si="5"/>
        <v>15.16</v>
      </c>
      <c r="I52" s="50">
        <f t="shared" si="6"/>
        <v>18.899999999999999</v>
      </c>
      <c r="J52" s="5" t="s">
        <v>83</v>
      </c>
      <c r="K52">
        <v>50</v>
      </c>
      <c r="L52" s="48" t="s">
        <v>481</v>
      </c>
      <c r="M52" s="59" t="s">
        <v>575</v>
      </c>
      <c r="N52" s="58">
        <v>4.6210000000000004</v>
      </c>
      <c r="O52" s="58">
        <v>11</v>
      </c>
      <c r="P52" s="59">
        <v>70</v>
      </c>
      <c r="Q52" s="58" t="s">
        <v>76</v>
      </c>
      <c r="R52" s="58">
        <v>1.35</v>
      </c>
      <c r="S52" s="59" t="s">
        <v>576</v>
      </c>
      <c r="T52" s="60" t="s">
        <v>577</v>
      </c>
      <c r="U52" s="61" t="s">
        <v>578</v>
      </c>
      <c r="V52" s="59" t="s">
        <v>32</v>
      </c>
      <c r="W52" s="59" t="s">
        <v>32</v>
      </c>
      <c r="X52" s="59" t="s">
        <v>35</v>
      </c>
      <c r="Y52" s="59" t="s">
        <v>35</v>
      </c>
      <c r="DA52" s="77" t="s">
        <v>1322</v>
      </c>
      <c r="DB52" t="s">
        <v>986</v>
      </c>
      <c r="DC52" t="s">
        <v>986</v>
      </c>
      <c r="DD52" t="s">
        <v>541</v>
      </c>
      <c r="DE52" t="s">
        <v>540</v>
      </c>
      <c r="DF52">
        <v>43</v>
      </c>
      <c r="DG52">
        <v>53.5</v>
      </c>
      <c r="DH52">
        <v>16.93</v>
      </c>
      <c r="DI52">
        <v>21.06</v>
      </c>
      <c r="DJ52" t="s">
        <v>83</v>
      </c>
      <c r="DK52">
        <v>64</v>
      </c>
      <c r="DL52" t="s">
        <v>949</v>
      </c>
      <c r="DM52" t="s">
        <v>950</v>
      </c>
      <c r="DN52">
        <v>7.3609999999999998</v>
      </c>
      <c r="DO52">
        <v>7</v>
      </c>
      <c r="DP52">
        <v>70</v>
      </c>
      <c r="DQ52" t="s">
        <v>76</v>
      </c>
      <c r="DR52">
        <v>1.35</v>
      </c>
      <c r="DS52" t="s">
        <v>576</v>
      </c>
      <c r="DT52" t="s">
        <v>577</v>
      </c>
      <c r="DU52" s="77" t="s">
        <v>1358</v>
      </c>
      <c r="DV52" t="s">
        <v>32</v>
      </c>
      <c r="DW52" s="127" t="s">
        <v>32</v>
      </c>
      <c r="DX52" t="s">
        <v>35</v>
      </c>
      <c r="DY52" t="s">
        <v>35</v>
      </c>
    </row>
    <row r="53" spans="2:129" x14ac:dyDescent="0.25">
      <c r="B53" s="58" t="str">
        <f t="shared" si="10"/>
        <v>Imami-52gsm-17.72in-(45.00cm)-Reel-White</v>
      </c>
      <c r="C53" s="58" t="str">
        <f t="shared" si="11"/>
        <v>Imami-52gsm-17.72in-(45.00cm)-Reel-White</v>
      </c>
      <c r="D53" s="8" t="s">
        <v>541</v>
      </c>
      <c r="E53" s="8" t="s">
        <v>540</v>
      </c>
      <c r="F53" s="58">
        <v>55</v>
      </c>
      <c r="G53" s="58">
        <v>45</v>
      </c>
      <c r="H53" s="50">
        <f t="shared" si="5"/>
        <v>21.65</v>
      </c>
      <c r="I53" s="50">
        <f t="shared" si="6"/>
        <v>17.72</v>
      </c>
      <c r="J53" s="5" t="s">
        <v>83</v>
      </c>
      <c r="K53">
        <v>52</v>
      </c>
      <c r="L53" s="48" t="s">
        <v>491</v>
      </c>
      <c r="M53" s="59" t="s">
        <v>953</v>
      </c>
      <c r="N53" s="58">
        <v>6.4349999999999996</v>
      </c>
      <c r="O53" s="58">
        <v>8</v>
      </c>
      <c r="P53" s="59">
        <v>70</v>
      </c>
      <c r="Q53" s="58" t="s">
        <v>76</v>
      </c>
      <c r="R53" s="58">
        <v>1.35</v>
      </c>
      <c r="S53" s="59" t="s">
        <v>576</v>
      </c>
      <c r="T53" s="60" t="s">
        <v>577</v>
      </c>
      <c r="U53" s="61" t="s">
        <v>578</v>
      </c>
      <c r="V53" s="59" t="s">
        <v>32</v>
      </c>
      <c r="W53" s="59" t="s">
        <v>32</v>
      </c>
      <c r="X53" s="59" t="s">
        <v>35</v>
      </c>
      <c r="Y53" s="59" t="s">
        <v>35</v>
      </c>
      <c r="DA53" s="77" t="s">
        <v>1323</v>
      </c>
      <c r="DB53" t="s">
        <v>995</v>
      </c>
      <c r="DC53" t="s">
        <v>995</v>
      </c>
      <c r="DD53" t="s">
        <v>541</v>
      </c>
      <c r="DE53" t="s">
        <v>540</v>
      </c>
      <c r="DF53">
        <v>32</v>
      </c>
      <c r="DG53">
        <v>98</v>
      </c>
      <c r="DH53">
        <v>12.6</v>
      </c>
      <c r="DI53">
        <v>38.58</v>
      </c>
      <c r="DJ53" t="s">
        <v>83</v>
      </c>
      <c r="DK53">
        <v>50</v>
      </c>
      <c r="DL53" t="s">
        <v>954</v>
      </c>
      <c r="DM53" t="s">
        <v>952</v>
      </c>
      <c r="DN53">
        <v>7.84</v>
      </c>
      <c r="DO53">
        <v>6</v>
      </c>
      <c r="DP53">
        <v>70</v>
      </c>
      <c r="DQ53" t="s">
        <v>76</v>
      </c>
      <c r="DR53">
        <v>1.35</v>
      </c>
      <c r="DS53" t="s">
        <v>576</v>
      </c>
      <c r="DT53" t="s">
        <v>577</v>
      </c>
      <c r="DU53" s="77" t="s">
        <v>1358</v>
      </c>
      <c r="DV53" t="s">
        <v>32</v>
      </c>
      <c r="DW53" s="127" t="s">
        <v>32</v>
      </c>
      <c r="DX53" t="s">
        <v>35</v>
      </c>
      <c r="DY53" t="s">
        <v>35</v>
      </c>
    </row>
    <row r="54" spans="2:129" x14ac:dyDescent="0.25">
      <c r="B54" s="58" t="str">
        <f t="shared" si="10"/>
        <v>Imami-52gsm-17.72in-(45.00cm)-Reel-White</v>
      </c>
      <c r="C54" s="58" t="str">
        <f t="shared" si="11"/>
        <v>Imami-52gsm-17.72in-(45.00cm)-Reel-White</v>
      </c>
      <c r="D54" s="8" t="s">
        <v>541</v>
      </c>
      <c r="E54" s="8" t="s">
        <v>540</v>
      </c>
      <c r="F54" s="58">
        <v>55</v>
      </c>
      <c r="G54" s="58">
        <v>45</v>
      </c>
      <c r="H54" s="50">
        <f t="shared" si="5"/>
        <v>21.65</v>
      </c>
      <c r="I54" s="50">
        <f t="shared" si="6"/>
        <v>17.72</v>
      </c>
      <c r="J54" s="5" t="s">
        <v>83</v>
      </c>
      <c r="K54">
        <v>52</v>
      </c>
      <c r="L54" s="48" t="s">
        <v>491</v>
      </c>
      <c r="M54" s="59" t="s">
        <v>953</v>
      </c>
      <c r="N54" s="58">
        <v>6.4349999999999996</v>
      </c>
      <c r="O54" s="58">
        <v>8</v>
      </c>
      <c r="P54" s="59">
        <v>70</v>
      </c>
      <c r="Q54" s="58" t="s">
        <v>76</v>
      </c>
      <c r="R54" s="58">
        <v>1.35</v>
      </c>
      <c r="S54" s="59" t="s">
        <v>576</v>
      </c>
      <c r="T54" s="60" t="s">
        <v>577</v>
      </c>
      <c r="U54" s="61" t="s">
        <v>578</v>
      </c>
      <c r="V54" s="59" t="s">
        <v>32</v>
      </c>
      <c r="W54" s="59" t="s">
        <v>32</v>
      </c>
      <c r="X54" s="59" t="s">
        <v>35</v>
      </c>
      <c r="Y54" s="59" t="s">
        <v>35</v>
      </c>
      <c r="DA54" s="77" t="s">
        <v>1324</v>
      </c>
      <c r="DB54" t="s">
        <v>989</v>
      </c>
      <c r="DC54" t="s">
        <v>989</v>
      </c>
      <c r="DD54" t="s">
        <v>541</v>
      </c>
      <c r="DE54" t="s">
        <v>540</v>
      </c>
      <c r="DF54">
        <v>55</v>
      </c>
      <c r="DG54">
        <v>45</v>
      </c>
      <c r="DH54">
        <v>21.65</v>
      </c>
      <c r="DI54">
        <v>17.72</v>
      </c>
      <c r="DJ54" t="s">
        <v>83</v>
      </c>
      <c r="DK54">
        <v>52</v>
      </c>
      <c r="DL54" t="s">
        <v>491</v>
      </c>
      <c r="DM54" t="s">
        <v>953</v>
      </c>
      <c r="DN54">
        <v>6.4349999999999996</v>
      </c>
      <c r="DO54">
        <v>8</v>
      </c>
      <c r="DP54">
        <v>70</v>
      </c>
      <c r="DQ54" t="s">
        <v>76</v>
      </c>
      <c r="DR54">
        <v>1.35</v>
      </c>
      <c r="DS54" t="s">
        <v>576</v>
      </c>
      <c r="DT54" t="s">
        <v>577</v>
      </c>
      <c r="DU54" s="77" t="s">
        <v>1358</v>
      </c>
      <c r="DV54" t="s">
        <v>32</v>
      </c>
      <c r="DW54" s="127" t="s">
        <v>32</v>
      </c>
      <c r="DX54" t="s">
        <v>35</v>
      </c>
      <c r="DY54" t="s">
        <v>35</v>
      </c>
    </row>
    <row r="55" spans="2:129" x14ac:dyDescent="0.25">
      <c r="B55" s="58" t="str">
        <f t="shared" si="10"/>
        <v>Trident-52gsm-37.80in-(96.00cm)-Reel-Super Line</v>
      </c>
      <c r="C55" s="58" t="str">
        <f t="shared" si="11"/>
        <v>Trident-52gsm-37.80in-(96.00cm)-Reel-Super Line</v>
      </c>
      <c r="D55" s="8" t="s">
        <v>541</v>
      </c>
      <c r="E55" s="8" t="s">
        <v>540</v>
      </c>
      <c r="F55" s="58">
        <v>36.5</v>
      </c>
      <c r="G55" s="58">
        <v>96</v>
      </c>
      <c r="H55" s="50">
        <f t="shared" si="5"/>
        <v>14.37</v>
      </c>
      <c r="I55" s="50">
        <f t="shared" si="6"/>
        <v>37.799999999999997</v>
      </c>
      <c r="J55" s="5" t="s">
        <v>83</v>
      </c>
      <c r="K55">
        <v>52</v>
      </c>
      <c r="L55" s="48" t="s">
        <v>473</v>
      </c>
      <c r="M55" s="59" t="s">
        <v>572</v>
      </c>
      <c r="N55" s="58">
        <v>9.1120000000000001</v>
      </c>
      <c r="O55" s="58">
        <v>5</v>
      </c>
      <c r="P55" s="59">
        <v>70</v>
      </c>
      <c r="Q55" s="58" t="s">
        <v>76</v>
      </c>
      <c r="R55" s="58">
        <v>1.35</v>
      </c>
      <c r="S55" s="59" t="s">
        <v>576</v>
      </c>
      <c r="T55" s="60" t="s">
        <v>577</v>
      </c>
      <c r="U55" s="61" t="s">
        <v>578</v>
      </c>
      <c r="V55" s="59" t="s">
        <v>32</v>
      </c>
      <c r="W55" s="59" t="s">
        <v>32</v>
      </c>
      <c r="X55" s="59" t="s">
        <v>35</v>
      </c>
      <c r="Y55" s="59" t="s">
        <v>35</v>
      </c>
      <c r="DA55" s="77" t="s">
        <v>1325</v>
      </c>
      <c r="DB55" t="s">
        <v>988</v>
      </c>
      <c r="DC55" t="s">
        <v>988</v>
      </c>
      <c r="DD55" t="s">
        <v>541</v>
      </c>
      <c r="DE55" t="s">
        <v>540</v>
      </c>
      <c r="DF55">
        <v>38.5</v>
      </c>
      <c r="DG55">
        <v>48</v>
      </c>
      <c r="DH55">
        <v>15.16</v>
      </c>
      <c r="DI55">
        <v>18.899999999999999</v>
      </c>
      <c r="DJ55" t="s">
        <v>83</v>
      </c>
      <c r="DK55">
        <v>50</v>
      </c>
      <c r="DL55" t="s">
        <v>481</v>
      </c>
      <c r="DM55" t="s">
        <v>575</v>
      </c>
      <c r="DN55">
        <v>4.6210000000000004</v>
      </c>
      <c r="DO55">
        <v>11</v>
      </c>
      <c r="DP55">
        <v>70</v>
      </c>
      <c r="DQ55" t="s">
        <v>76</v>
      </c>
      <c r="DR55">
        <v>1.35</v>
      </c>
      <c r="DS55" t="s">
        <v>576</v>
      </c>
      <c r="DT55" t="s">
        <v>577</v>
      </c>
      <c r="DU55" s="77" t="s">
        <v>1358</v>
      </c>
      <c r="DV55" t="s">
        <v>32</v>
      </c>
      <c r="DW55" s="127" t="s">
        <v>32</v>
      </c>
      <c r="DX55" t="s">
        <v>35</v>
      </c>
      <c r="DY55" t="s">
        <v>35</v>
      </c>
    </row>
    <row r="56" spans="2:129" x14ac:dyDescent="0.25">
      <c r="B56" s="58" t="str">
        <f t="shared" si="10"/>
        <v>Trident-52gsm-37.80in-(96.00cm)-Reel-Super Line</v>
      </c>
      <c r="C56" s="58" t="str">
        <f t="shared" si="11"/>
        <v>Trident-52gsm-37.80in-(96.00cm)-Reel-Super Line</v>
      </c>
      <c r="D56" s="8" t="s">
        <v>541</v>
      </c>
      <c r="E56" s="8" t="s">
        <v>540</v>
      </c>
      <c r="F56" s="58">
        <v>36.5</v>
      </c>
      <c r="G56" s="58">
        <v>96</v>
      </c>
      <c r="H56" s="50">
        <f t="shared" si="5"/>
        <v>14.37</v>
      </c>
      <c r="I56" s="50">
        <f t="shared" si="6"/>
        <v>37.799999999999997</v>
      </c>
      <c r="J56" s="5" t="s">
        <v>83</v>
      </c>
      <c r="K56">
        <v>52</v>
      </c>
      <c r="L56" s="48" t="s">
        <v>473</v>
      </c>
      <c r="M56" s="59" t="s">
        <v>572</v>
      </c>
      <c r="N56" s="58">
        <v>9.1120000000000001</v>
      </c>
      <c r="O56" s="58">
        <v>5</v>
      </c>
      <c r="P56" s="59">
        <v>70</v>
      </c>
      <c r="Q56" s="58" t="s">
        <v>76</v>
      </c>
      <c r="R56" s="58">
        <v>1.35</v>
      </c>
      <c r="S56" s="59" t="s">
        <v>576</v>
      </c>
      <c r="T56" s="60" t="s">
        <v>577</v>
      </c>
      <c r="U56" s="61" t="s">
        <v>578</v>
      </c>
      <c r="V56" s="59" t="s">
        <v>32</v>
      </c>
      <c r="W56" s="59" t="s">
        <v>32</v>
      </c>
      <c r="X56" s="59" t="s">
        <v>35</v>
      </c>
      <c r="Y56" s="59" t="s">
        <v>35</v>
      </c>
      <c r="DA56" s="77" t="s">
        <v>1326</v>
      </c>
      <c r="DB56" t="s">
        <v>993</v>
      </c>
      <c r="DC56" t="s">
        <v>993</v>
      </c>
      <c r="DD56" t="s">
        <v>541</v>
      </c>
      <c r="DE56" t="s">
        <v>540</v>
      </c>
      <c r="DF56">
        <v>33.5</v>
      </c>
      <c r="DG56">
        <v>84</v>
      </c>
      <c r="DH56">
        <v>13.19</v>
      </c>
      <c r="DI56">
        <v>33.07</v>
      </c>
      <c r="DJ56" t="s">
        <v>83</v>
      </c>
      <c r="DK56">
        <v>50</v>
      </c>
      <c r="DL56" t="s">
        <v>481</v>
      </c>
      <c r="DM56" t="s">
        <v>575</v>
      </c>
      <c r="DN56">
        <v>7.0350000000000001</v>
      </c>
      <c r="DO56">
        <v>7</v>
      </c>
      <c r="DP56">
        <v>70</v>
      </c>
      <c r="DQ56" t="s">
        <v>76</v>
      </c>
      <c r="DR56">
        <v>1.35</v>
      </c>
      <c r="DS56" t="s">
        <v>576</v>
      </c>
      <c r="DT56" t="s">
        <v>577</v>
      </c>
      <c r="DU56" s="77" t="s">
        <v>1358</v>
      </c>
      <c r="DV56" t="s">
        <v>32</v>
      </c>
      <c r="DW56" s="127" t="s">
        <v>32</v>
      </c>
      <c r="DX56" t="s">
        <v>35</v>
      </c>
      <c r="DY56" t="s">
        <v>35</v>
      </c>
    </row>
    <row r="57" spans="2:129" x14ac:dyDescent="0.25">
      <c r="B57" s="58" t="str">
        <f t="shared" si="10"/>
        <v>Trident-52gsm-37.80in-(96.00cm)-Reel-Super Line</v>
      </c>
      <c r="C57" s="58" t="str">
        <f t="shared" si="11"/>
        <v>Trident-52gsm-37.80in-(96.00cm)-Reel-Super Line</v>
      </c>
      <c r="D57" s="8" t="s">
        <v>541</v>
      </c>
      <c r="E57" s="8" t="s">
        <v>540</v>
      </c>
      <c r="F57" s="58">
        <v>36.5</v>
      </c>
      <c r="G57" s="58">
        <v>96</v>
      </c>
      <c r="H57" s="50">
        <f t="shared" si="5"/>
        <v>14.37</v>
      </c>
      <c r="I57" s="50">
        <f t="shared" si="6"/>
        <v>37.799999999999997</v>
      </c>
      <c r="J57" s="5" t="s">
        <v>83</v>
      </c>
      <c r="K57">
        <v>52</v>
      </c>
      <c r="L57" s="48" t="s">
        <v>473</v>
      </c>
      <c r="M57" s="59" t="s">
        <v>572</v>
      </c>
      <c r="N57" s="58">
        <v>9.1120000000000001</v>
      </c>
      <c r="O57" s="58">
        <v>5</v>
      </c>
      <c r="P57" s="59">
        <v>70</v>
      </c>
      <c r="Q57" s="58" t="s">
        <v>76</v>
      </c>
      <c r="R57" s="58">
        <v>1.35</v>
      </c>
      <c r="S57" s="59" t="s">
        <v>576</v>
      </c>
      <c r="T57" s="60" t="s">
        <v>577</v>
      </c>
      <c r="U57" s="61" t="s">
        <v>578</v>
      </c>
      <c r="V57" s="59" t="s">
        <v>32</v>
      </c>
      <c r="W57" s="59" t="s">
        <v>32</v>
      </c>
      <c r="X57" s="59" t="s">
        <v>35</v>
      </c>
      <c r="Y57" s="59" t="s">
        <v>35</v>
      </c>
      <c r="DA57" s="77" t="s">
        <v>815</v>
      </c>
      <c r="DB57" t="s">
        <v>994</v>
      </c>
      <c r="DC57" t="s">
        <v>994</v>
      </c>
      <c r="DD57" t="s">
        <v>541</v>
      </c>
      <c r="DE57" t="s">
        <v>540</v>
      </c>
      <c r="DF57">
        <v>34.5</v>
      </c>
      <c r="DG57">
        <v>89</v>
      </c>
      <c r="DH57">
        <v>13.58</v>
      </c>
      <c r="DI57">
        <v>35.04</v>
      </c>
      <c r="DJ57" t="s">
        <v>83</v>
      </c>
      <c r="DK57">
        <v>50</v>
      </c>
      <c r="DL57" t="s">
        <v>481</v>
      </c>
      <c r="DM57" t="s">
        <v>575</v>
      </c>
      <c r="DN57">
        <v>7.6749999999999998</v>
      </c>
      <c r="DO57">
        <v>7</v>
      </c>
      <c r="DP57">
        <v>70</v>
      </c>
      <c r="DQ57" t="s">
        <v>76</v>
      </c>
      <c r="DR57">
        <v>1.35</v>
      </c>
      <c r="DS57" t="s">
        <v>576</v>
      </c>
      <c r="DT57" t="s">
        <v>577</v>
      </c>
      <c r="DU57" s="77" t="s">
        <v>1358</v>
      </c>
      <c r="DV57" t="s">
        <v>32</v>
      </c>
      <c r="DW57" s="127" t="s">
        <v>32</v>
      </c>
      <c r="DX57" t="s">
        <v>35</v>
      </c>
      <c r="DY57" t="s">
        <v>35</v>
      </c>
    </row>
    <row r="58" spans="2:129" x14ac:dyDescent="0.25">
      <c r="B58" s="58" t="str">
        <f t="shared" si="10"/>
        <v>Trident-52gsm-37.80in-(96.00cm)-Reel-Super Line</v>
      </c>
      <c r="C58" s="58" t="str">
        <f t="shared" si="11"/>
        <v>Trident-52gsm-37.80in-(96.00cm)-Reel-Super Line</v>
      </c>
      <c r="D58" s="8" t="s">
        <v>541</v>
      </c>
      <c r="E58" s="8" t="s">
        <v>540</v>
      </c>
      <c r="F58" s="58">
        <v>36.5</v>
      </c>
      <c r="G58" s="58">
        <v>96</v>
      </c>
      <c r="H58" s="50">
        <f t="shared" si="5"/>
        <v>14.37</v>
      </c>
      <c r="I58" s="50">
        <f t="shared" si="6"/>
        <v>37.799999999999997</v>
      </c>
      <c r="J58" s="5" t="s">
        <v>83</v>
      </c>
      <c r="K58">
        <v>52</v>
      </c>
      <c r="L58" s="48" t="s">
        <v>473</v>
      </c>
      <c r="M58" s="59" t="s">
        <v>572</v>
      </c>
      <c r="N58" s="58">
        <v>9.1120000000000001</v>
      </c>
      <c r="O58" s="58">
        <v>5</v>
      </c>
      <c r="P58" s="59">
        <v>70</v>
      </c>
      <c r="Q58" s="58" t="s">
        <v>76</v>
      </c>
      <c r="R58" s="58">
        <v>1.35</v>
      </c>
      <c r="S58" s="59" t="s">
        <v>576</v>
      </c>
      <c r="T58" s="60" t="s">
        <v>577</v>
      </c>
      <c r="U58" s="61" t="s">
        <v>578</v>
      </c>
      <c r="V58" s="59" t="s">
        <v>32</v>
      </c>
      <c r="W58" s="59" t="s">
        <v>32</v>
      </c>
      <c r="X58" s="59" t="s">
        <v>35</v>
      </c>
      <c r="Y58" s="59" t="s">
        <v>35</v>
      </c>
      <c r="DA58" s="77" t="s">
        <v>817</v>
      </c>
      <c r="DB58" t="s">
        <v>984</v>
      </c>
      <c r="DC58" t="s">
        <v>984</v>
      </c>
      <c r="DD58" t="s">
        <v>541</v>
      </c>
      <c r="DE58" t="s">
        <v>540</v>
      </c>
      <c r="DF58">
        <v>34.5</v>
      </c>
      <c r="DG58">
        <v>80</v>
      </c>
      <c r="DH58">
        <v>13.58</v>
      </c>
      <c r="DI58">
        <v>31.5</v>
      </c>
      <c r="DJ58" t="s">
        <v>83</v>
      </c>
      <c r="DK58">
        <v>54</v>
      </c>
      <c r="DL58" t="s">
        <v>481</v>
      </c>
      <c r="DM58" t="s">
        <v>575</v>
      </c>
      <c r="DN58">
        <v>7.4509999999999996</v>
      </c>
      <c r="DO58">
        <v>7</v>
      </c>
      <c r="DP58">
        <v>70</v>
      </c>
      <c r="DQ58" t="s">
        <v>76</v>
      </c>
      <c r="DR58">
        <v>1.35</v>
      </c>
      <c r="DS58" t="s">
        <v>576</v>
      </c>
      <c r="DT58" t="s">
        <v>577</v>
      </c>
      <c r="DU58" s="77" t="s">
        <v>1358</v>
      </c>
      <c r="DV58" t="s">
        <v>32</v>
      </c>
      <c r="DW58" s="127" t="s">
        <v>32</v>
      </c>
      <c r="DX58" t="s">
        <v>35</v>
      </c>
      <c r="DY58" t="s">
        <v>35</v>
      </c>
    </row>
    <row r="59" spans="2:129" x14ac:dyDescent="0.25">
      <c r="B59" s="58" t="str">
        <f t="shared" si="10"/>
        <v>Trident-52gsm-37.80in-(96.00cm)-Reel-Super Line</v>
      </c>
      <c r="C59" s="58" t="str">
        <f t="shared" si="11"/>
        <v>Trident-52gsm-37.80in-(96.00cm)-Reel-Super Line</v>
      </c>
      <c r="D59" s="8" t="s">
        <v>541</v>
      </c>
      <c r="E59" s="8" t="s">
        <v>540</v>
      </c>
      <c r="F59" s="58">
        <v>36.5</v>
      </c>
      <c r="G59" s="58">
        <v>96</v>
      </c>
      <c r="H59" s="50">
        <f t="shared" si="5"/>
        <v>14.37</v>
      </c>
      <c r="I59" s="50">
        <f t="shared" si="6"/>
        <v>37.799999999999997</v>
      </c>
      <c r="J59" s="5" t="s">
        <v>83</v>
      </c>
      <c r="K59">
        <v>52</v>
      </c>
      <c r="L59" s="48" t="s">
        <v>473</v>
      </c>
      <c r="M59" s="59" t="s">
        <v>572</v>
      </c>
      <c r="N59" s="58">
        <v>9.1120000000000001</v>
      </c>
      <c r="O59" s="58">
        <v>5</v>
      </c>
      <c r="P59" s="59">
        <v>70</v>
      </c>
      <c r="Q59" s="58" t="s">
        <v>76</v>
      </c>
      <c r="R59" s="58">
        <v>1.35</v>
      </c>
      <c r="S59" s="59" t="s">
        <v>576</v>
      </c>
      <c r="T59" s="60" t="s">
        <v>577</v>
      </c>
      <c r="U59" s="61" t="s">
        <v>578</v>
      </c>
      <c r="V59" s="59" t="s">
        <v>32</v>
      </c>
      <c r="W59" s="59" t="s">
        <v>32</v>
      </c>
      <c r="X59" s="59" t="s">
        <v>35</v>
      </c>
      <c r="Y59" s="59" t="s">
        <v>35</v>
      </c>
      <c r="DA59" s="77" t="s">
        <v>819</v>
      </c>
      <c r="DB59" t="s">
        <v>983</v>
      </c>
      <c r="DC59" t="s">
        <v>983</v>
      </c>
      <c r="DD59" t="s">
        <v>541</v>
      </c>
      <c r="DE59" t="s">
        <v>540</v>
      </c>
      <c r="DF59">
        <v>42</v>
      </c>
      <c r="DG59">
        <v>86</v>
      </c>
      <c r="DH59">
        <v>16.54</v>
      </c>
      <c r="DI59">
        <v>33.86</v>
      </c>
      <c r="DJ59" t="s">
        <v>83</v>
      </c>
      <c r="DK59">
        <v>54</v>
      </c>
      <c r="DL59" t="s">
        <v>481</v>
      </c>
      <c r="DM59" t="s">
        <v>575</v>
      </c>
      <c r="DN59">
        <v>9.7560000000000002</v>
      </c>
      <c r="DO59">
        <v>5</v>
      </c>
      <c r="DP59">
        <v>70</v>
      </c>
      <c r="DQ59" t="s">
        <v>76</v>
      </c>
      <c r="DR59">
        <v>1.35</v>
      </c>
      <c r="DS59" t="s">
        <v>576</v>
      </c>
      <c r="DT59" t="s">
        <v>577</v>
      </c>
      <c r="DU59" s="77" t="s">
        <v>1358</v>
      </c>
      <c r="DV59" t="s">
        <v>32</v>
      </c>
      <c r="DW59" s="127" t="s">
        <v>32</v>
      </c>
      <c r="DX59" t="s">
        <v>35</v>
      </c>
      <c r="DY59" t="s">
        <v>35</v>
      </c>
    </row>
    <row r="60" spans="2:129" x14ac:dyDescent="0.25">
      <c r="B60" s="58" t="str">
        <f t="shared" si="10"/>
        <v>Trident-54gsm-37.80in-(96.00cm)-Reel-Super Line</v>
      </c>
      <c r="C60" s="58" t="str">
        <f t="shared" si="11"/>
        <v>Trident-54gsm-37.80in-(96.00cm)-Reel-Super Line</v>
      </c>
      <c r="D60" s="8" t="s">
        <v>541</v>
      </c>
      <c r="E60" s="8" t="s">
        <v>540</v>
      </c>
      <c r="F60" s="58">
        <v>36.5</v>
      </c>
      <c r="G60" s="58">
        <v>96</v>
      </c>
      <c r="H60" s="50">
        <f t="shared" si="5"/>
        <v>14.37</v>
      </c>
      <c r="I60" s="50">
        <f t="shared" si="6"/>
        <v>37.799999999999997</v>
      </c>
      <c r="J60" s="5" t="s">
        <v>83</v>
      </c>
      <c r="K60">
        <v>54</v>
      </c>
      <c r="L60" s="48" t="s">
        <v>473</v>
      </c>
      <c r="M60" s="59" t="s">
        <v>572</v>
      </c>
      <c r="N60" s="58">
        <v>9.4619999999999997</v>
      </c>
      <c r="O60" s="58">
        <v>5</v>
      </c>
      <c r="P60" s="59">
        <v>70</v>
      </c>
      <c r="Q60" s="58" t="s">
        <v>76</v>
      </c>
      <c r="R60" s="58">
        <v>1.35</v>
      </c>
      <c r="S60" s="59" t="s">
        <v>576</v>
      </c>
      <c r="T60" s="60" t="s">
        <v>577</v>
      </c>
      <c r="U60" s="61" t="s">
        <v>578</v>
      </c>
      <c r="V60" s="59" t="s">
        <v>32</v>
      </c>
      <c r="W60" s="59" t="s">
        <v>32</v>
      </c>
      <c r="X60" s="59" t="s">
        <v>35</v>
      </c>
      <c r="Y60" s="59" t="s">
        <v>35</v>
      </c>
      <c r="DA60" s="77" t="s">
        <v>821</v>
      </c>
      <c r="DB60" t="s">
        <v>992</v>
      </c>
      <c r="DC60" t="s">
        <v>992</v>
      </c>
      <c r="DD60" t="s">
        <v>541</v>
      </c>
      <c r="DE60" t="s">
        <v>540</v>
      </c>
      <c r="DF60">
        <v>36.5</v>
      </c>
      <c r="DG60">
        <v>96</v>
      </c>
      <c r="DH60">
        <v>14.37</v>
      </c>
      <c r="DI60">
        <v>37.799999999999997</v>
      </c>
      <c r="DJ60" t="s">
        <v>83</v>
      </c>
      <c r="DK60">
        <v>54</v>
      </c>
      <c r="DL60" t="s">
        <v>481</v>
      </c>
      <c r="DM60" t="s">
        <v>575</v>
      </c>
      <c r="DN60">
        <v>9.4619999999999997</v>
      </c>
      <c r="DO60">
        <v>5</v>
      </c>
      <c r="DP60">
        <v>70</v>
      </c>
      <c r="DQ60" t="s">
        <v>76</v>
      </c>
      <c r="DR60">
        <v>1.35</v>
      </c>
      <c r="DS60" t="s">
        <v>576</v>
      </c>
      <c r="DT60" t="s">
        <v>577</v>
      </c>
      <c r="DU60" s="77" t="s">
        <v>1358</v>
      </c>
      <c r="DV60" t="s">
        <v>32</v>
      </c>
      <c r="DW60" s="127" t="s">
        <v>32</v>
      </c>
      <c r="DX60" t="s">
        <v>35</v>
      </c>
      <c r="DY60" t="s">
        <v>35</v>
      </c>
    </row>
    <row r="61" spans="2:129" x14ac:dyDescent="0.25">
      <c r="B61" s="58" t="str">
        <f t="shared" si="10"/>
        <v>Trident-54gsm-37.80in-(96.00cm)-Reel-Super Line</v>
      </c>
      <c r="C61" s="58" t="str">
        <f t="shared" si="11"/>
        <v>Trident-54gsm-37.80in-(96.00cm)-Reel-Super Line</v>
      </c>
      <c r="D61" s="8" t="s">
        <v>541</v>
      </c>
      <c r="E61" s="8" t="s">
        <v>540</v>
      </c>
      <c r="F61" s="58">
        <v>36.5</v>
      </c>
      <c r="G61" s="58">
        <v>96</v>
      </c>
      <c r="H61" s="50">
        <f t="shared" si="5"/>
        <v>14.37</v>
      </c>
      <c r="I61" s="50">
        <f t="shared" si="6"/>
        <v>37.799999999999997</v>
      </c>
      <c r="J61" s="5" t="s">
        <v>83</v>
      </c>
      <c r="K61">
        <v>54</v>
      </c>
      <c r="L61" s="48" t="s">
        <v>473</v>
      </c>
      <c r="M61" s="59" t="s">
        <v>572</v>
      </c>
      <c r="N61" s="58">
        <v>9.4619999999999997</v>
      </c>
      <c r="O61" s="58">
        <v>5</v>
      </c>
      <c r="P61" s="59">
        <v>70</v>
      </c>
      <c r="Q61" s="58" t="s">
        <v>76</v>
      </c>
      <c r="R61" s="58">
        <v>1.35</v>
      </c>
      <c r="S61" s="59" t="s">
        <v>576</v>
      </c>
      <c r="T61" s="60" t="s">
        <v>577</v>
      </c>
      <c r="U61" s="61" t="s">
        <v>578</v>
      </c>
      <c r="V61" s="59" t="s">
        <v>32</v>
      </c>
      <c r="W61" s="59" t="s">
        <v>32</v>
      </c>
      <c r="X61" s="59" t="s">
        <v>35</v>
      </c>
      <c r="Y61" s="59" t="s">
        <v>35</v>
      </c>
      <c r="DA61" s="77" t="s">
        <v>823</v>
      </c>
      <c r="DB61" t="s">
        <v>990</v>
      </c>
      <c r="DC61" t="s">
        <v>990</v>
      </c>
      <c r="DD61" t="s">
        <v>541</v>
      </c>
      <c r="DE61" t="s">
        <v>540</v>
      </c>
      <c r="DF61">
        <v>36.5</v>
      </c>
      <c r="DG61">
        <v>96</v>
      </c>
      <c r="DH61">
        <v>14.37</v>
      </c>
      <c r="DI61">
        <v>37.799999999999997</v>
      </c>
      <c r="DJ61" t="s">
        <v>83</v>
      </c>
      <c r="DK61">
        <v>52</v>
      </c>
      <c r="DL61" t="s">
        <v>473</v>
      </c>
      <c r="DM61" t="s">
        <v>572</v>
      </c>
      <c r="DN61">
        <v>9.1120000000000001</v>
      </c>
      <c r="DO61">
        <v>5</v>
      </c>
      <c r="DP61">
        <v>70</v>
      </c>
      <c r="DQ61" t="s">
        <v>76</v>
      </c>
      <c r="DR61">
        <v>1.35</v>
      </c>
      <c r="DS61" t="s">
        <v>576</v>
      </c>
      <c r="DT61" t="s">
        <v>577</v>
      </c>
      <c r="DU61" s="77" t="s">
        <v>1358</v>
      </c>
      <c r="DV61" t="s">
        <v>32</v>
      </c>
      <c r="DW61" s="127" t="s">
        <v>32</v>
      </c>
      <c r="DX61" t="s">
        <v>35</v>
      </c>
      <c r="DY61" t="s">
        <v>35</v>
      </c>
    </row>
    <row r="62" spans="2:129" x14ac:dyDescent="0.25">
      <c r="B62" s="58" t="str">
        <f t="shared" si="10"/>
        <v>Trident-54gsm-37.80in-(96.00cm)-Reel-Super Line</v>
      </c>
      <c r="C62" s="58" t="str">
        <f t="shared" si="11"/>
        <v>Trident-54gsm-37.80in-(96.00cm)-Reel-Super Line</v>
      </c>
      <c r="D62" s="8" t="s">
        <v>541</v>
      </c>
      <c r="E62" s="8" t="s">
        <v>540</v>
      </c>
      <c r="F62" s="58">
        <v>36.5</v>
      </c>
      <c r="G62" s="58">
        <v>96</v>
      </c>
      <c r="H62" s="50">
        <f t="shared" si="5"/>
        <v>14.37</v>
      </c>
      <c r="I62" s="50">
        <f t="shared" si="6"/>
        <v>37.799999999999997</v>
      </c>
      <c r="J62" s="5" t="s">
        <v>83</v>
      </c>
      <c r="K62">
        <v>54</v>
      </c>
      <c r="L62" s="48" t="s">
        <v>473</v>
      </c>
      <c r="M62" s="59" t="s">
        <v>572</v>
      </c>
      <c r="N62" s="58">
        <v>9.4619999999999997</v>
      </c>
      <c r="O62" s="58">
        <v>5</v>
      </c>
      <c r="P62" s="59">
        <v>70</v>
      </c>
      <c r="Q62" s="58" t="s">
        <v>76</v>
      </c>
      <c r="R62" s="58">
        <v>1.35</v>
      </c>
      <c r="S62" s="59" t="s">
        <v>576</v>
      </c>
      <c r="T62" s="60" t="s">
        <v>577</v>
      </c>
      <c r="U62" s="61" t="s">
        <v>578</v>
      </c>
      <c r="V62" s="59" t="s">
        <v>32</v>
      </c>
      <c r="W62" s="59" t="s">
        <v>32</v>
      </c>
      <c r="X62" s="59" t="s">
        <v>35</v>
      </c>
      <c r="Y62" s="59" t="s">
        <v>35</v>
      </c>
      <c r="DA62" s="77" t="s">
        <v>825</v>
      </c>
      <c r="DB62" t="s">
        <v>985</v>
      </c>
      <c r="DC62" t="s">
        <v>985</v>
      </c>
      <c r="DD62" t="s">
        <v>541</v>
      </c>
      <c r="DE62" t="s">
        <v>540</v>
      </c>
      <c r="DF62">
        <v>34.5</v>
      </c>
      <c r="DG62">
        <v>80</v>
      </c>
      <c r="DH62">
        <v>13.58</v>
      </c>
      <c r="DI62">
        <v>31.5</v>
      </c>
      <c r="DJ62" t="s">
        <v>83</v>
      </c>
      <c r="DK62">
        <v>54</v>
      </c>
      <c r="DL62" t="s">
        <v>473</v>
      </c>
      <c r="DM62" t="s">
        <v>572</v>
      </c>
      <c r="DN62">
        <v>7.4509999999999996</v>
      </c>
      <c r="DO62">
        <v>7</v>
      </c>
      <c r="DP62">
        <v>70</v>
      </c>
      <c r="DQ62" t="s">
        <v>76</v>
      </c>
      <c r="DR62">
        <v>1.35</v>
      </c>
      <c r="DS62" t="s">
        <v>576</v>
      </c>
      <c r="DT62" t="s">
        <v>577</v>
      </c>
      <c r="DU62" s="77" t="s">
        <v>1358</v>
      </c>
      <c r="DV62" t="s">
        <v>32</v>
      </c>
      <c r="DW62" s="127" t="s">
        <v>32</v>
      </c>
      <c r="DX62" t="s">
        <v>35</v>
      </c>
      <c r="DY62" t="s">
        <v>35</v>
      </c>
    </row>
    <row r="63" spans="2:129" x14ac:dyDescent="0.25">
      <c r="B63" s="58" t="str">
        <f t="shared" si="10"/>
        <v>Trident-54gsm-37.80in-(96.00cm)-Reel-Super Line</v>
      </c>
      <c r="C63" s="58" t="str">
        <f t="shared" si="11"/>
        <v>Trident-54gsm-37.80in-(96.00cm)-Reel-Super Line</v>
      </c>
      <c r="D63" s="8" t="s">
        <v>541</v>
      </c>
      <c r="E63" s="8" t="s">
        <v>540</v>
      </c>
      <c r="F63" s="58">
        <v>36.5</v>
      </c>
      <c r="G63" s="58">
        <v>96</v>
      </c>
      <c r="H63" s="50">
        <f t="shared" si="5"/>
        <v>14.37</v>
      </c>
      <c r="I63" s="50">
        <f t="shared" si="6"/>
        <v>37.799999999999997</v>
      </c>
      <c r="J63" s="5" t="s">
        <v>83</v>
      </c>
      <c r="K63">
        <v>54</v>
      </c>
      <c r="L63" s="48" t="s">
        <v>473</v>
      </c>
      <c r="M63" s="59" t="s">
        <v>572</v>
      </c>
      <c r="N63" s="58">
        <v>9.4619999999999997</v>
      </c>
      <c r="O63" s="58">
        <v>5</v>
      </c>
      <c r="P63" s="59">
        <v>70</v>
      </c>
      <c r="Q63" s="58" t="s">
        <v>76</v>
      </c>
      <c r="R63" s="58">
        <v>1.35</v>
      </c>
      <c r="S63" s="59" t="s">
        <v>576</v>
      </c>
      <c r="T63" s="60" t="s">
        <v>577</v>
      </c>
      <c r="U63" s="61" t="s">
        <v>578</v>
      </c>
      <c r="V63" s="59" t="s">
        <v>32</v>
      </c>
      <c r="W63" s="59" t="s">
        <v>32</v>
      </c>
      <c r="X63" s="59" t="s">
        <v>35</v>
      </c>
      <c r="Y63" s="59" t="s">
        <v>35</v>
      </c>
      <c r="DA63" s="77" t="s">
        <v>827</v>
      </c>
      <c r="DB63" t="s">
        <v>991</v>
      </c>
      <c r="DC63" t="s">
        <v>991</v>
      </c>
      <c r="DD63" t="s">
        <v>541</v>
      </c>
      <c r="DE63" t="s">
        <v>540</v>
      </c>
      <c r="DF63">
        <v>36.5</v>
      </c>
      <c r="DG63">
        <v>96</v>
      </c>
      <c r="DH63">
        <v>14.37</v>
      </c>
      <c r="DI63">
        <v>37.799999999999997</v>
      </c>
      <c r="DJ63" t="s">
        <v>83</v>
      </c>
      <c r="DK63">
        <v>54</v>
      </c>
      <c r="DL63" t="s">
        <v>473</v>
      </c>
      <c r="DM63" t="s">
        <v>572</v>
      </c>
      <c r="DN63">
        <v>9.4619999999999997</v>
      </c>
      <c r="DO63">
        <v>5</v>
      </c>
      <c r="DP63">
        <v>70</v>
      </c>
      <c r="DQ63" t="s">
        <v>76</v>
      </c>
      <c r="DR63">
        <v>1.35</v>
      </c>
      <c r="DS63" t="s">
        <v>576</v>
      </c>
      <c r="DT63" t="s">
        <v>577</v>
      </c>
      <c r="DU63" s="77" t="s">
        <v>1358</v>
      </c>
      <c r="DV63" t="s">
        <v>32</v>
      </c>
      <c r="DW63" s="127" t="s">
        <v>32</v>
      </c>
      <c r="DX63" t="s">
        <v>35</v>
      </c>
      <c r="DY63" t="s">
        <v>35</v>
      </c>
    </row>
    <row r="64" spans="2:129" x14ac:dyDescent="0.25">
      <c r="B64" s="58" t="str">
        <f t="shared" si="10"/>
        <v>Trident-54gsm-37.80in-(96.00cm)-Reel-Super Line</v>
      </c>
      <c r="C64" s="58" t="str">
        <f t="shared" si="11"/>
        <v>Trident-54gsm-37.80in-(96.00cm)-Reel-Super Line</v>
      </c>
      <c r="D64" s="8" t="s">
        <v>541</v>
      </c>
      <c r="E64" s="8" t="s">
        <v>540</v>
      </c>
      <c r="F64" s="58">
        <v>36.5</v>
      </c>
      <c r="G64" s="58">
        <v>96</v>
      </c>
      <c r="H64" s="50">
        <f t="shared" si="5"/>
        <v>14.37</v>
      </c>
      <c r="I64" s="50">
        <f t="shared" si="6"/>
        <v>37.799999999999997</v>
      </c>
      <c r="J64" s="5" t="s">
        <v>83</v>
      </c>
      <c r="K64">
        <v>54</v>
      </c>
      <c r="L64" s="48" t="s">
        <v>473</v>
      </c>
      <c r="M64" s="59" t="s">
        <v>572</v>
      </c>
      <c r="N64" s="58">
        <v>9.4619999999999997</v>
      </c>
      <c r="O64" s="58">
        <v>5</v>
      </c>
      <c r="P64" s="59">
        <v>70</v>
      </c>
      <c r="Q64" s="58" t="s">
        <v>76</v>
      </c>
      <c r="R64" s="58">
        <v>1.35</v>
      </c>
      <c r="S64" s="59" t="s">
        <v>576</v>
      </c>
      <c r="T64" s="60" t="s">
        <v>577</v>
      </c>
      <c r="U64" s="61" t="s">
        <v>578</v>
      </c>
      <c r="V64" s="59" t="s">
        <v>32</v>
      </c>
      <c r="W64" s="59" t="s">
        <v>32</v>
      </c>
      <c r="X64" s="59" t="s">
        <v>35</v>
      </c>
      <c r="Y64" s="59" t="s">
        <v>35</v>
      </c>
      <c r="DA64" s="77" t="s">
        <v>829</v>
      </c>
      <c r="DB64" t="s">
        <v>997</v>
      </c>
      <c r="DC64" t="s">
        <v>997</v>
      </c>
      <c r="DD64" t="s">
        <v>541</v>
      </c>
      <c r="DE64" t="s">
        <v>540</v>
      </c>
      <c r="DF64">
        <v>44</v>
      </c>
      <c r="DG64">
        <v>54</v>
      </c>
      <c r="DH64">
        <v>17.32</v>
      </c>
      <c r="DI64">
        <v>21.26</v>
      </c>
      <c r="DJ64" t="s">
        <v>83</v>
      </c>
      <c r="DK64">
        <v>60</v>
      </c>
      <c r="DL64" t="s">
        <v>473</v>
      </c>
      <c r="DM64" t="s">
        <v>572</v>
      </c>
      <c r="DN64">
        <v>7.1269999999999998</v>
      </c>
      <c r="DO64">
        <v>7</v>
      </c>
      <c r="DP64">
        <v>70</v>
      </c>
      <c r="DQ64" t="s">
        <v>76</v>
      </c>
      <c r="DR64">
        <v>1.35</v>
      </c>
      <c r="DS64" t="s">
        <v>576</v>
      </c>
      <c r="DT64" t="s">
        <v>577</v>
      </c>
      <c r="DU64" s="77" t="s">
        <v>1358</v>
      </c>
      <c r="DV64" t="s">
        <v>32</v>
      </c>
      <c r="DW64" s="127" t="s">
        <v>32</v>
      </c>
      <c r="DX64" t="s">
        <v>35</v>
      </c>
      <c r="DY64" t="s">
        <v>35</v>
      </c>
    </row>
    <row r="65" spans="2:129" x14ac:dyDescent="0.25">
      <c r="B65" s="58" t="str">
        <f t="shared" si="10"/>
        <v>Trident-52gsm-37.80in-(96.00cm)-Reel-Super Line</v>
      </c>
      <c r="C65" s="58" t="str">
        <f t="shared" si="11"/>
        <v>Trident-52gsm-37.80in-(96.00cm)-Reel-Super Line</v>
      </c>
      <c r="D65" s="8" t="s">
        <v>541</v>
      </c>
      <c r="E65" s="8" t="s">
        <v>540</v>
      </c>
      <c r="F65" s="58">
        <v>36.5</v>
      </c>
      <c r="G65" s="58">
        <v>96</v>
      </c>
      <c r="H65" s="50">
        <f t="shared" si="5"/>
        <v>14.37</v>
      </c>
      <c r="I65" s="50">
        <f t="shared" si="6"/>
        <v>37.799999999999997</v>
      </c>
      <c r="J65" s="5" t="s">
        <v>83</v>
      </c>
      <c r="K65">
        <v>52</v>
      </c>
      <c r="L65" s="48" t="s">
        <v>473</v>
      </c>
      <c r="M65" s="59" t="s">
        <v>572</v>
      </c>
      <c r="N65" s="58">
        <v>9.1120000000000001</v>
      </c>
      <c r="O65" s="58">
        <v>5</v>
      </c>
      <c r="P65" s="59">
        <v>70</v>
      </c>
      <c r="Q65" s="58" t="s">
        <v>76</v>
      </c>
      <c r="R65" s="58">
        <v>1.35</v>
      </c>
      <c r="S65" s="59" t="s">
        <v>576</v>
      </c>
      <c r="T65" s="60" t="s">
        <v>577</v>
      </c>
      <c r="U65" s="61" t="s">
        <v>578</v>
      </c>
      <c r="V65" s="59" t="s">
        <v>32</v>
      </c>
      <c r="W65" s="59" t="s">
        <v>32</v>
      </c>
      <c r="X65" s="59" t="s">
        <v>35</v>
      </c>
      <c r="Y65" s="59" t="s">
        <v>35</v>
      </c>
      <c r="DA65" s="77" t="s">
        <v>831</v>
      </c>
      <c r="DB65" t="s">
        <v>947</v>
      </c>
      <c r="DC65" t="s">
        <v>947</v>
      </c>
      <c r="DD65" t="s">
        <v>541</v>
      </c>
      <c r="DE65" t="s">
        <v>540</v>
      </c>
      <c r="DF65">
        <v>44</v>
      </c>
      <c r="DG65">
        <v>54</v>
      </c>
      <c r="DH65">
        <v>17.32</v>
      </c>
      <c r="DI65">
        <v>21.26</v>
      </c>
      <c r="DJ65" t="s">
        <v>83</v>
      </c>
      <c r="DK65">
        <v>64</v>
      </c>
      <c r="DL65" t="s">
        <v>473</v>
      </c>
      <c r="DM65" t="s">
        <v>572</v>
      </c>
      <c r="DN65">
        <v>7.6020000000000003</v>
      </c>
      <c r="DO65">
        <v>7</v>
      </c>
      <c r="DP65">
        <v>70</v>
      </c>
      <c r="DQ65" t="s">
        <v>76</v>
      </c>
      <c r="DR65">
        <v>1.35</v>
      </c>
      <c r="DS65" t="s">
        <v>576</v>
      </c>
      <c r="DT65" t="s">
        <v>577</v>
      </c>
      <c r="DU65" s="77" t="s">
        <v>1358</v>
      </c>
      <c r="DV65" t="s">
        <v>32</v>
      </c>
      <c r="DW65" s="127" t="s">
        <v>32</v>
      </c>
      <c r="DX65" t="s">
        <v>35</v>
      </c>
      <c r="DY65" t="s">
        <v>35</v>
      </c>
    </row>
    <row r="66" spans="2:129" x14ac:dyDescent="0.25">
      <c r="B66" s="58" t="str">
        <f t="shared" si="10"/>
        <v>Trident-52gsm-37.80in-(96.00cm)-Reel-Super Line</v>
      </c>
      <c r="C66" s="58" t="str">
        <f t="shared" si="11"/>
        <v>Trident-52gsm-37.80in-(96.00cm)-Reel-Super Line</v>
      </c>
      <c r="D66" s="8" t="s">
        <v>541</v>
      </c>
      <c r="E66" s="8" t="s">
        <v>540</v>
      </c>
      <c r="F66" s="58">
        <v>36.5</v>
      </c>
      <c r="G66" s="58">
        <v>96</v>
      </c>
      <c r="H66" s="50">
        <f t="shared" si="5"/>
        <v>14.37</v>
      </c>
      <c r="I66" s="50">
        <f t="shared" si="6"/>
        <v>37.799999999999997</v>
      </c>
      <c r="J66" s="5" t="s">
        <v>83</v>
      </c>
      <c r="K66">
        <v>52</v>
      </c>
      <c r="L66" s="48" t="s">
        <v>473</v>
      </c>
      <c r="M66" s="59" t="s">
        <v>572</v>
      </c>
      <c r="N66" s="58">
        <v>9.1120000000000001</v>
      </c>
      <c r="O66" s="58">
        <v>5</v>
      </c>
      <c r="P66" s="59">
        <v>70</v>
      </c>
      <c r="Q66" s="58" t="s">
        <v>76</v>
      </c>
      <c r="R66" s="58">
        <v>1.35</v>
      </c>
      <c r="S66" s="59" t="s">
        <v>576</v>
      </c>
      <c r="T66" s="60" t="s">
        <v>577</v>
      </c>
      <c r="U66" s="61" t="s">
        <v>578</v>
      </c>
      <c r="V66" s="59" t="s">
        <v>32</v>
      </c>
      <c r="W66" s="59" t="s">
        <v>32</v>
      </c>
      <c r="X66" s="59" t="s">
        <v>35</v>
      </c>
      <c r="Y66" s="59" t="s">
        <v>35</v>
      </c>
      <c r="DA66" s="77" t="s">
        <v>833</v>
      </c>
      <c r="DB66" t="s">
        <v>982</v>
      </c>
      <c r="DC66" t="s">
        <v>982</v>
      </c>
      <c r="DD66" t="s">
        <v>541</v>
      </c>
      <c r="DE66" t="s">
        <v>540</v>
      </c>
      <c r="DF66">
        <v>42</v>
      </c>
      <c r="DG66">
        <v>88</v>
      </c>
      <c r="DH66">
        <v>16.54</v>
      </c>
      <c r="DI66">
        <v>34.65</v>
      </c>
      <c r="DJ66" t="s">
        <v>83</v>
      </c>
      <c r="DK66">
        <v>64</v>
      </c>
      <c r="DL66" t="s">
        <v>473</v>
      </c>
      <c r="DM66" t="s">
        <v>572</v>
      </c>
      <c r="DN66">
        <v>11.832000000000001</v>
      </c>
      <c r="DO66">
        <v>4</v>
      </c>
      <c r="DP66">
        <v>70</v>
      </c>
      <c r="DQ66" t="s">
        <v>76</v>
      </c>
      <c r="DR66">
        <v>1.35</v>
      </c>
      <c r="DS66" t="s">
        <v>576</v>
      </c>
      <c r="DT66" t="s">
        <v>577</v>
      </c>
      <c r="DU66" s="77" t="s">
        <v>1358</v>
      </c>
      <c r="DV66" t="s">
        <v>32</v>
      </c>
      <c r="DW66" s="127" t="s">
        <v>32</v>
      </c>
      <c r="DX66" t="s">
        <v>35</v>
      </c>
      <c r="DY66" t="s">
        <v>35</v>
      </c>
    </row>
    <row r="67" spans="2:129" x14ac:dyDescent="0.25">
      <c r="B67" s="58" t="str">
        <f t="shared" si="10"/>
        <v>Trident-52gsm-37.80in-(96.00cm)-Reel-Super Line</v>
      </c>
      <c r="C67" s="58" t="str">
        <f t="shared" si="11"/>
        <v>Trident-52gsm-37.80in-(96.00cm)-Reel-Super Line</v>
      </c>
      <c r="D67" s="8" t="s">
        <v>541</v>
      </c>
      <c r="E67" s="8" t="s">
        <v>540</v>
      </c>
      <c r="F67" s="58">
        <v>36.5</v>
      </c>
      <c r="G67" s="58">
        <v>96</v>
      </c>
      <c r="H67" s="50">
        <f t="shared" ref="H67:H130" si="12">ROUND(F67/2.54,2)</f>
        <v>14.37</v>
      </c>
      <c r="I67" s="50">
        <f t="shared" ref="I67:I130" si="13">ROUND(G67/2.54,2)</f>
        <v>37.799999999999997</v>
      </c>
      <c r="J67" s="5" t="s">
        <v>83</v>
      </c>
      <c r="K67">
        <v>52</v>
      </c>
      <c r="L67" s="48" t="s">
        <v>473</v>
      </c>
      <c r="M67" s="59" t="s">
        <v>572</v>
      </c>
      <c r="N67" s="58">
        <v>9.1120000000000001</v>
      </c>
      <c r="O67" s="58">
        <v>5</v>
      </c>
      <c r="P67" s="59">
        <v>70</v>
      </c>
      <c r="Q67" s="58" t="s">
        <v>76</v>
      </c>
      <c r="R67" s="58">
        <v>1.35</v>
      </c>
      <c r="S67" s="59" t="s">
        <v>576</v>
      </c>
      <c r="T67" s="60" t="s">
        <v>577</v>
      </c>
      <c r="U67" s="61" t="s">
        <v>578</v>
      </c>
      <c r="V67" s="59" t="s">
        <v>32</v>
      </c>
      <c r="W67" s="59" t="s">
        <v>32</v>
      </c>
      <c r="X67" s="59" t="s">
        <v>35</v>
      </c>
      <c r="Y67" s="59" t="s">
        <v>35</v>
      </c>
      <c r="DA67" s="77" t="s">
        <v>835</v>
      </c>
      <c r="DB67" t="s">
        <v>1327</v>
      </c>
      <c r="DC67" t="s">
        <v>1327</v>
      </c>
      <c r="DD67" t="s">
        <v>1128</v>
      </c>
      <c r="DE67" t="s">
        <v>1267</v>
      </c>
      <c r="DF67">
        <v>48</v>
      </c>
      <c r="DG67">
        <v>77.5</v>
      </c>
      <c r="DH67">
        <v>18.899999999999999</v>
      </c>
      <c r="DI67">
        <v>30.51</v>
      </c>
      <c r="DJ67" t="s">
        <v>58</v>
      </c>
      <c r="DK67">
        <v>250</v>
      </c>
      <c r="DL67" t="s">
        <v>1328</v>
      </c>
      <c r="DM67" t="s">
        <v>1245</v>
      </c>
      <c r="DN67">
        <v>9.3010000000000002</v>
      </c>
      <c r="DO67">
        <v>5</v>
      </c>
      <c r="DP67">
        <v>70</v>
      </c>
      <c r="DQ67" t="s">
        <v>76</v>
      </c>
      <c r="DR67">
        <v>1.35</v>
      </c>
      <c r="DS67" t="s">
        <v>576</v>
      </c>
      <c r="DT67" t="s">
        <v>577</v>
      </c>
      <c r="DU67" s="77" t="s">
        <v>1358</v>
      </c>
      <c r="DV67" t="s">
        <v>32</v>
      </c>
      <c r="DW67" s="127" t="s">
        <v>32</v>
      </c>
      <c r="DX67" t="s">
        <v>35</v>
      </c>
      <c r="DY67" t="s">
        <v>35</v>
      </c>
    </row>
    <row r="68" spans="2:129" x14ac:dyDescent="0.25">
      <c r="B68" s="58" t="str">
        <f t="shared" si="10"/>
        <v>Trident-52gsm-37.80in-(96.00cm)-Reel-Super Line</v>
      </c>
      <c r="C68" s="58" t="str">
        <f t="shared" si="11"/>
        <v>Trident-52gsm-37.80in-(96.00cm)-Reel-Super Line</v>
      </c>
      <c r="D68" s="8" t="s">
        <v>541</v>
      </c>
      <c r="E68" s="8" t="s">
        <v>540</v>
      </c>
      <c r="F68" s="58">
        <v>36.5</v>
      </c>
      <c r="G68" s="58">
        <v>96</v>
      </c>
      <c r="H68" s="50">
        <f t="shared" si="12"/>
        <v>14.37</v>
      </c>
      <c r="I68" s="50">
        <f t="shared" si="13"/>
        <v>37.799999999999997</v>
      </c>
      <c r="J68" s="5" t="s">
        <v>83</v>
      </c>
      <c r="K68">
        <v>52</v>
      </c>
      <c r="L68" s="48" t="s">
        <v>473</v>
      </c>
      <c r="M68" s="59" t="s">
        <v>572</v>
      </c>
      <c r="N68" s="58">
        <v>9.1120000000000001</v>
      </c>
      <c r="O68" s="58">
        <v>5</v>
      </c>
      <c r="P68" s="59">
        <v>70</v>
      </c>
      <c r="Q68" s="58" t="s">
        <v>76</v>
      </c>
      <c r="R68" s="58">
        <v>1.35</v>
      </c>
      <c r="S68" s="59" t="s">
        <v>576</v>
      </c>
      <c r="T68" s="60" t="s">
        <v>577</v>
      </c>
      <c r="U68" s="61" t="s">
        <v>578</v>
      </c>
      <c r="V68" s="59" t="s">
        <v>32</v>
      </c>
      <c r="W68" s="59" t="s">
        <v>32</v>
      </c>
      <c r="X68" s="59" t="s">
        <v>35</v>
      </c>
      <c r="Y68" s="59" t="s">
        <v>35</v>
      </c>
      <c r="DA68" s="77" t="s">
        <v>837</v>
      </c>
      <c r="DB68" t="s">
        <v>1129</v>
      </c>
      <c r="DC68" t="s">
        <v>1129</v>
      </c>
      <c r="DD68" t="s">
        <v>1128</v>
      </c>
      <c r="DE68" t="s">
        <v>1267</v>
      </c>
      <c r="DF68">
        <v>54</v>
      </c>
      <c r="DG68">
        <v>87</v>
      </c>
      <c r="DH68">
        <v>21.26</v>
      </c>
      <c r="DI68">
        <v>34.25</v>
      </c>
      <c r="DJ68" t="s">
        <v>58</v>
      </c>
      <c r="DK68">
        <v>250</v>
      </c>
      <c r="DL68" t="s">
        <v>1328</v>
      </c>
      <c r="DM68" t="s">
        <v>1249</v>
      </c>
      <c r="DN68">
        <v>11.744</v>
      </c>
      <c r="DO68">
        <v>4</v>
      </c>
      <c r="DP68">
        <v>70</v>
      </c>
      <c r="DQ68" t="s">
        <v>76</v>
      </c>
      <c r="DR68">
        <v>1.35</v>
      </c>
      <c r="DS68" t="s">
        <v>576</v>
      </c>
      <c r="DT68" t="s">
        <v>577</v>
      </c>
      <c r="DU68" s="77" t="s">
        <v>1358</v>
      </c>
      <c r="DV68" t="s">
        <v>32</v>
      </c>
      <c r="DW68" s="127" t="s">
        <v>32</v>
      </c>
      <c r="DX68" t="s">
        <v>35</v>
      </c>
      <c r="DY68" t="s">
        <v>35</v>
      </c>
    </row>
    <row r="69" spans="2:129" x14ac:dyDescent="0.25">
      <c r="B69" s="58" t="str">
        <f t="shared" si="10"/>
        <v>Trident-52gsm-37.80in-(96.00cm)-Reel-Super Line</v>
      </c>
      <c r="C69" s="58" t="str">
        <f t="shared" si="11"/>
        <v>Trident-52gsm-37.80in-(96.00cm)-Reel-Super Line</v>
      </c>
      <c r="D69" s="8" t="s">
        <v>541</v>
      </c>
      <c r="E69" s="8" t="s">
        <v>540</v>
      </c>
      <c r="F69" s="58">
        <v>36.5</v>
      </c>
      <c r="G69" s="58">
        <v>96</v>
      </c>
      <c r="H69" s="50">
        <f t="shared" si="12"/>
        <v>14.37</v>
      </c>
      <c r="I69" s="50">
        <f t="shared" si="13"/>
        <v>37.799999999999997</v>
      </c>
      <c r="J69" s="5" t="s">
        <v>83</v>
      </c>
      <c r="K69">
        <v>52</v>
      </c>
      <c r="L69" s="48" t="s">
        <v>473</v>
      </c>
      <c r="M69" s="59" t="s">
        <v>572</v>
      </c>
      <c r="N69" s="58">
        <v>9.1120000000000001</v>
      </c>
      <c r="O69" s="58">
        <v>5</v>
      </c>
      <c r="P69" s="59">
        <v>70</v>
      </c>
      <c r="Q69" s="58" t="s">
        <v>76</v>
      </c>
      <c r="R69" s="58">
        <v>1.35</v>
      </c>
      <c r="S69" s="59" t="s">
        <v>576</v>
      </c>
      <c r="T69" s="60" t="s">
        <v>577</v>
      </c>
      <c r="U69" s="61" t="s">
        <v>578</v>
      </c>
      <c r="V69" s="59" t="s">
        <v>32</v>
      </c>
      <c r="W69" s="59" t="s">
        <v>32</v>
      </c>
      <c r="X69" s="59" t="s">
        <v>35</v>
      </c>
      <c r="Y69" s="59" t="s">
        <v>35</v>
      </c>
      <c r="DA69" s="77" t="s">
        <v>839</v>
      </c>
      <c r="DB69" t="s">
        <v>1130</v>
      </c>
      <c r="DC69" t="s">
        <v>1130</v>
      </c>
      <c r="DD69" t="s">
        <v>1128</v>
      </c>
      <c r="DE69" t="s">
        <v>1267</v>
      </c>
      <c r="DF69">
        <v>58.5</v>
      </c>
      <c r="DG69">
        <v>91</v>
      </c>
      <c r="DH69">
        <v>23.03</v>
      </c>
      <c r="DI69">
        <v>35.83</v>
      </c>
      <c r="DJ69" t="s">
        <v>58</v>
      </c>
      <c r="DK69">
        <v>250</v>
      </c>
      <c r="DL69" t="s">
        <v>1328</v>
      </c>
      <c r="DM69" t="s">
        <v>1249</v>
      </c>
      <c r="DN69">
        <v>13.308999999999999</v>
      </c>
      <c r="DO69">
        <v>4</v>
      </c>
      <c r="DP69">
        <v>70</v>
      </c>
      <c r="DQ69" t="s">
        <v>76</v>
      </c>
      <c r="DR69">
        <v>1.35</v>
      </c>
      <c r="DS69" t="s">
        <v>576</v>
      </c>
      <c r="DT69" t="s">
        <v>577</v>
      </c>
      <c r="DU69" s="77" t="s">
        <v>1358</v>
      </c>
      <c r="DV69" t="s">
        <v>32</v>
      </c>
      <c r="DW69" s="127" t="s">
        <v>32</v>
      </c>
      <c r="DX69" t="s">
        <v>35</v>
      </c>
      <c r="DY69" t="s">
        <v>35</v>
      </c>
    </row>
    <row r="70" spans="2:129" x14ac:dyDescent="0.25">
      <c r="B70" s="58" t="str">
        <f t="shared" si="10"/>
        <v>Trident-52gsm-37.80in-(96.00cm)-Reel-Super Line</v>
      </c>
      <c r="C70" s="58" t="str">
        <f t="shared" si="11"/>
        <v>Trident-52gsm-37.80in-(96.00cm)-Reel-Super Line</v>
      </c>
      <c r="D70" s="8" t="s">
        <v>541</v>
      </c>
      <c r="E70" s="8" t="s">
        <v>540</v>
      </c>
      <c r="F70" s="58">
        <v>36.5</v>
      </c>
      <c r="G70" s="58">
        <v>96</v>
      </c>
      <c r="H70" s="50">
        <f t="shared" si="12"/>
        <v>14.37</v>
      </c>
      <c r="I70" s="50">
        <f t="shared" si="13"/>
        <v>37.799999999999997</v>
      </c>
      <c r="J70" s="5" t="s">
        <v>83</v>
      </c>
      <c r="K70">
        <v>52</v>
      </c>
      <c r="L70" s="48" t="s">
        <v>473</v>
      </c>
      <c r="M70" s="59" t="s">
        <v>572</v>
      </c>
      <c r="N70" s="58">
        <v>9.1120000000000001</v>
      </c>
      <c r="O70" s="58">
        <v>5</v>
      </c>
      <c r="P70" s="59">
        <v>70</v>
      </c>
      <c r="Q70" s="58" t="s">
        <v>76</v>
      </c>
      <c r="R70" s="58">
        <v>1.35</v>
      </c>
      <c r="S70" s="59" t="s">
        <v>576</v>
      </c>
      <c r="T70" s="60" t="s">
        <v>577</v>
      </c>
      <c r="U70" s="61" t="s">
        <v>578</v>
      </c>
      <c r="V70" s="59" t="s">
        <v>32</v>
      </c>
      <c r="W70" s="59" t="s">
        <v>32</v>
      </c>
      <c r="X70" s="59" t="s">
        <v>35</v>
      </c>
      <c r="Y70" s="59" t="s">
        <v>35</v>
      </c>
      <c r="DA70" s="77" t="s">
        <v>841</v>
      </c>
      <c r="DB70" t="s">
        <v>1131</v>
      </c>
      <c r="DC70" t="s">
        <v>1131</v>
      </c>
      <c r="DD70" t="s">
        <v>1128</v>
      </c>
      <c r="DE70" t="s">
        <v>1267</v>
      </c>
      <c r="DF70">
        <v>80.5</v>
      </c>
      <c r="DG70">
        <v>70</v>
      </c>
      <c r="DH70">
        <v>31.69</v>
      </c>
      <c r="DI70">
        <v>27.56</v>
      </c>
      <c r="DJ70" t="s">
        <v>58</v>
      </c>
      <c r="DK70">
        <v>250</v>
      </c>
      <c r="DL70" t="s">
        <v>1328</v>
      </c>
      <c r="DM70" t="s">
        <v>1245</v>
      </c>
      <c r="DN70">
        <v>14.087</v>
      </c>
      <c r="DO70">
        <v>4</v>
      </c>
      <c r="DP70">
        <v>70</v>
      </c>
      <c r="DQ70" t="s">
        <v>76</v>
      </c>
      <c r="DR70">
        <v>1.35</v>
      </c>
      <c r="DS70" t="s">
        <v>576</v>
      </c>
      <c r="DT70" t="s">
        <v>577</v>
      </c>
      <c r="DU70" s="77" t="s">
        <v>1358</v>
      </c>
      <c r="DV70" t="s">
        <v>32</v>
      </c>
      <c r="DW70" s="127" t="s">
        <v>32</v>
      </c>
      <c r="DX70" t="s">
        <v>35</v>
      </c>
      <c r="DY70" t="s">
        <v>35</v>
      </c>
    </row>
    <row r="71" spans="2:129" x14ac:dyDescent="0.25">
      <c r="B71" s="58" t="str">
        <f t="shared" si="10"/>
        <v>Trident-52gsm-37.80in-(96.00cm)-Reel-Super Line</v>
      </c>
      <c r="C71" s="58" t="str">
        <f t="shared" si="11"/>
        <v>Trident-52gsm-37.80in-(96.00cm)-Reel-Super Line</v>
      </c>
      <c r="D71" s="8" t="s">
        <v>541</v>
      </c>
      <c r="E71" s="8" t="s">
        <v>540</v>
      </c>
      <c r="F71" s="58">
        <v>36.5</v>
      </c>
      <c r="G71" s="58">
        <v>96</v>
      </c>
      <c r="H71" s="50">
        <f t="shared" si="12"/>
        <v>14.37</v>
      </c>
      <c r="I71" s="50">
        <f t="shared" si="13"/>
        <v>37.799999999999997</v>
      </c>
      <c r="J71" s="5" t="s">
        <v>83</v>
      </c>
      <c r="K71">
        <v>52</v>
      </c>
      <c r="L71" s="48" t="s">
        <v>473</v>
      </c>
      <c r="M71" s="59" t="s">
        <v>572</v>
      </c>
      <c r="N71" s="58">
        <v>9.1120000000000001</v>
      </c>
      <c r="O71" s="58">
        <v>5</v>
      </c>
      <c r="P71" s="59">
        <v>70</v>
      </c>
      <c r="Q71" s="58" t="s">
        <v>76</v>
      </c>
      <c r="R71" s="58">
        <v>1.35</v>
      </c>
      <c r="S71" s="59" t="s">
        <v>576</v>
      </c>
      <c r="T71" s="60" t="s">
        <v>577</v>
      </c>
      <c r="U71" s="61" t="s">
        <v>578</v>
      </c>
      <c r="V71" s="59" t="s">
        <v>32</v>
      </c>
      <c r="W71" s="59" t="s">
        <v>32</v>
      </c>
      <c r="X71" s="59" t="s">
        <v>35</v>
      </c>
      <c r="Y71" s="59" t="s">
        <v>35</v>
      </c>
      <c r="DA71" s="77" t="s">
        <v>1329</v>
      </c>
      <c r="DB71" t="s">
        <v>1330</v>
      </c>
      <c r="DC71" t="s">
        <v>1330</v>
      </c>
      <c r="DD71" t="s">
        <v>1128</v>
      </c>
      <c r="DE71" t="s">
        <v>1267</v>
      </c>
      <c r="DF71">
        <v>84.3</v>
      </c>
      <c r="DG71">
        <v>68</v>
      </c>
      <c r="DH71">
        <v>33.19</v>
      </c>
      <c r="DI71">
        <v>26.77</v>
      </c>
      <c r="DJ71" t="s">
        <v>58</v>
      </c>
      <c r="DK71">
        <v>250</v>
      </c>
      <c r="DL71" t="s">
        <v>1328</v>
      </c>
      <c r="DM71" t="s">
        <v>1249</v>
      </c>
      <c r="DN71">
        <v>14.331</v>
      </c>
      <c r="DO71">
        <v>3</v>
      </c>
      <c r="DP71">
        <v>70</v>
      </c>
      <c r="DQ71" t="s">
        <v>76</v>
      </c>
      <c r="DR71">
        <v>1.35</v>
      </c>
      <c r="DS71" t="s">
        <v>576</v>
      </c>
      <c r="DT71" t="s">
        <v>577</v>
      </c>
      <c r="DU71" s="77" t="s">
        <v>1358</v>
      </c>
      <c r="DV71" t="s">
        <v>32</v>
      </c>
      <c r="DW71" s="127" t="s">
        <v>32</v>
      </c>
      <c r="DX71" t="s">
        <v>35</v>
      </c>
      <c r="DY71" t="s">
        <v>35</v>
      </c>
    </row>
    <row r="72" spans="2:129" x14ac:dyDescent="0.25">
      <c r="B72" s="58" t="str">
        <f t="shared" si="10"/>
        <v>Trident-52gsm-37.80in-(96.00cm)-Reel-Super Line</v>
      </c>
      <c r="C72" s="58" t="str">
        <f t="shared" si="11"/>
        <v>Trident-52gsm-37.80in-(96.00cm)-Reel-Super Line</v>
      </c>
      <c r="D72" s="8" t="s">
        <v>541</v>
      </c>
      <c r="E72" s="8" t="s">
        <v>540</v>
      </c>
      <c r="F72" s="58">
        <v>36.5</v>
      </c>
      <c r="G72" s="58">
        <v>96</v>
      </c>
      <c r="H72" s="50">
        <f t="shared" si="12"/>
        <v>14.37</v>
      </c>
      <c r="I72" s="50">
        <f t="shared" si="13"/>
        <v>37.799999999999997</v>
      </c>
      <c r="J72" s="5" t="s">
        <v>83</v>
      </c>
      <c r="K72">
        <v>52</v>
      </c>
      <c r="L72" s="48" t="s">
        <v>473</v>
      </c>
      <c r="M72" s="59" t="s">
        <v>572</v>
      </c>
      <c r="N72" s="58">
        <v>9.1120000000000001</v>
      </c>
      <c r="O72" s="58">
        <v>5</v>
      </c>
      <c r="P72" s="59">
        <v>70</v>
      </c>
      <c r="Q72" s="58" t="s">
        <v>76</v>
      </c>
      <c r="R72" s="58">
        <v>1.35</v>
      </c>
      <c r="S72" s="59" t="s">
        <v>576</v>
      </c>
      <c r="T72" s="60" t="s">
        <v>577</v>
      </c>
      <c r="U72" s="61" t="s">
        <v>578</v>
      </c>
      <c r="V72" s="59" t="s">
        <v>32</v>
      </c>
      <c r="W72" s="59" t="s">
        <v>32</v>
      </c>
      <c r="X72" s="59" t="s">
        <v>35</v>
      </c>
      <c r="Y72" s="59" t="s">
        <v>35</v>
      </c>
      <c r="DA72" s="77" t="s">
        <v>1331</v>
      </c>
      <c r="DB72" t="s">
        <v>1332</v>
      </c>
      <c r="DC72" t="s">
        <v>1332</v>
      </c>
      <c r="DD72" t="s">
        <v>1128</v>
      </c>
      <c r="DE72" t="s">
        <v>1267</v>
      </c>
      <c r="DF72">
        <v>90</v>
      </c>
      <c r="DG72">
        <v>70.2</v>
      </c>
      <c r="DH72">
        <v>35.43</v>
      </c>
      <c r="DI72">
        <v>27.64</v>
      </c>
      <c r="DJ72" t="s">
        <v>58</v>
      </c>
      <c r="DK72">
        <v>250</v>
      </c>
      <c r="DL72" t="s">
        <v>1328</v>
      </c>
      <c r="DM72" t="s">
        <v>1249</v>
      </c>
      <c r="DN72">
        <v>15.795</v>
      </c>
      <c r="DO72">
        <v>3</v>
      </c>
      <c r="DP72">
        <v>70</v>
      </c>
      <c r="DQ72" t="s">
        <v>76</v>
      </c>
      <c r="DR72">
        <v>1.35</v>
      </c>
      <c r="DS72" t="s">
        <v>576</v>
      </c>
      <c r="DT72" t="s">
        <v>577</v>
      </c>
      <c r="DU72" s="77" t="s">
        <v>1358</v>
      </c>
      <c r="DV72" t="s">
        <v>32</v>
      </c>
      <c r="DW72" s="127" t="s">
        <v>32</v>
      </c>
      <c r="DX72" t="s">
        <v>35</v>
      </c>
      <c r="DY72" t="s">
        <v>35</v>
      </c>
    </row>
    <row r="73" spans="2:129" x14ac:dyDescent="0.25">
      <c r="B73" s="58" t="str">
        <f t="shared" si="10"/>
        <v>Trident-52gsm-37.80in-(96.00cm)-Reel-Super Line</v>
      </c>
      <c r="C73" s="58" t="str">
        <f t="shared" si="11"/>
        <v>Trident-52gsm-37.80in-(96.00cm)-Reel-Super Line</v>
      </c>
      <c r="D73" s="8" t="s">
        <v>541</v>
      </c>
      <c r="E73" s="8" t="s">
        <v>540</v>
      </c>
      <c r="F73" s="58">
        <v>36.5</v>
      </c>
      <c r="G73" s="58">
        <v>96</v>
      </c>
      <c r="H73" s="50">
        <f t="shared" si="12"/>
        <v>14.37</v>
      </c>
      <c r="I73" s="50">
        <f t="shared" si="13"/>
        <v>37.799999999999997</v>
      </c>
      <c r="J73" s="5" t="s">
        <v>83</v>
      </c>
      <c r="K73">
        <v>52</v>
      </c>
      <c r="L73" s="48" t="s">
        <v>473</v>
      </c>
      <c r="M73" s="59" t="s">
        <v>572</v>
      </c>
      <c r="N73" s="58">
        <v>9.1120000000000001</v>
      </c>
      <c r="O73" s="58">
        <v>5</v>
      </c>
      <c r="P73" s="59">
        <v>70</v>
      </c>
      <c r="Q73" s="58" t="s">
        <v>76</v>
      </c>
      <c r="R73" s="58">
        <v>1.35</v>
      </c>
      <c r="S73" s="59" t="s">
        <v>576</v>
      </c>
      <c r="T73" s="60" t="s">
        <v>577</v>
      </c>
      <c r="U73" s="61" t="s">
        <v>578</v>
      </c>
      <c r="V73" s="59" t="s">
        <v>32</v>
      </c>
      <c r="W73" s="59" t="s">
        <v>32</v>
      </c>
      <c r="X73" s="59" t="s">
        <v>35</v>
      </c>
      <c r="Y73" s="59" t="s">
        <v>35</v>
      </c>
      <c r="DA73" s="77" t="s">
        <v>1333</v>
      </c>
      <c r="DB73" t="s">
        <v>1334</v>
      </c>
      <c r="DC73" t="s">
        <v>1334</v>
      </c>
      <c r="DD73" t="s">
        <v>1128</v>
      </c>
      <c r="DE73" t="s">
        <v>1267</v>
      </c>
      <c r="DF73">
        <v>98</v>
      </c>
      <c r="DG73">
        <v>66.099999999999994</v>
      </c>
      <c r="DH73">
        <v>38.58</v>
      </c>
      <c r="DI73">
        <v>26.02</v>
      </c>
      <c r="DJ73" t="s">
        <v>58</v>
      </c>
      <c r="DK73">
        <v>250</v>
      </c>
      <c r="DL73" t="s">
        <v>1328</v>
      </c>
      <c r="DM73" t="s">
        <v>1249</v>
      </c>
      <c r="DN73">
        <v>16.190999999999999</v>
      </c>
      <c r="DO73">
        <v>3</v>
      </c>
      <c r="DP73">
        <v>70</v>
      </c>
      <c r="DQ73" t="s">
        <v>76</v>
      </c>
      <c r="DR73">
        <v>1.35</v>
      </c>
      <c r="DS73" t="s">
        <v>576</v>
      </c>
      <c r="DT73" t="s">
        <v>577</v>
      </c>
      <c r="DU73" s="77" t="s">
        <v>1358</v>
      </c>
      <c r="DV73" t="s">
        <v>32</v>
      </c>
      <c r="DW73" s="127" t="s">
        <v>32</v>
      </c>
      <c r="DX73" t="s">
        <v>35</v>
      </c>
      <c r="DY73" t="s">
        <v>35</v>
      </c>
    </row>
    <row r="74" spans="2:129" x14ac:dyDescent="0.25">
      <c r="B74" s="58" t="str">
        <f t="shared" si="10"/>
        <v>Trident-52gsm-37.80in-(96.00cm)-Reel-Super Line</v>
      </c>
      <c r="C74" s="58" t="str">
        <f t="shared" si="11"/>
        <v>Trident-52gsm-37.80in-(96.00cm)-Reel-Super Line</v>
      </c>
      <c r="D74" s="8" t="s">
        <v>541</v>
      </c>
      <c r="E74" s="8" t="s">
        <v>540</v>
      </c>
      <c r="F74" s="58">
        <v>36.5</v>
      </c>
      <c r="G74" s="58">
        <v>96</v>
      </c>
      <c r="H74" s="50">
        <f t="shared" si="12"/>
        <v>14.37</v>
      </c>
      <c r="I74" s="50">
        <f t="shared" si="13"/>
        <v>37.799999999999997</v>
      </c>
      <c r="J74" s="5" t="s">
        <v>83</v>
      </c>
      <c r="K74">
        <v>52</v>
      </c>
      <c r="L74" s="48" t="s">
        <v>473</v>
      </c>
      <c r="M74" s="59" t="s">
        <v>572</v>
      </c>
      <c r="N74" s="58">
        <v>9.1120000000000001</v>
      </c>
      <c r="O74" s="58">
        <v>5</v>
      </c>
      <c r="P74" s="59">
        <v>70</v>
      </c>
      <c r="Q74" s="58" t="s">
        <v>76</v>
      </c>
      <c r="R74" s="58">
        <v>1.35</v>
      </c>
      <c r="S74" s="59" t="s">
        <v>576</v>
      </c>
      <c r="T74" s="60" t="s">
        <v>577</v>
      </c>
      <c r="U74" s="61" t="s">
        <v>578</v>
      </c>
      <c r="V74" s="59" t="s">
        <v>32</v>
      </c>
      <c r="W74" s="59" t="s">
        <v>32</v>
      </c>
      <c r="X74" s="59" t="s">
        <v>35</v>
      </c>
      <c r="Y74" s="59" t="s">
        <v>35</v>
      </c>
      <c r="DA74" s="77" t="s">
        <v>1335</v>
      </c>
      <c r="DB74" t="s">
        <v>1336</v>
      </c>
      <c r="DC74" t="s">
        <v>1336</v>
      </c>
      <c r="DD74" t="s">
        <v>1128</v>
      </c>
      <c r="DE74" t="s">
        <v>1267</v>
      </c>
      <c r="DF74">
        <v>48</v>
      </c>
      <c r="DG74">
        <v>77</v>
      </c>
      <c r="DH74">
        <v>18.899999999999999</v>
      </c>
      <c r="DI74">
        <v>30.31</v>
      </c>
      <c r="DJ74" t="s">
        <v>58</v>
      </c>
      <c r="DK74">
        <v>260</v>
      </c>
      <c r="DL74" t="s">
        <v>1328</v>
      </c>
      <c r="DM74" t="s">
        <v>1245</v>
      </c>
      <c r="DN74">
        <v>9.609</v>
      </c>
      <c r="DO74">
        <v>5</v>
      </c>
      <c r="DP74">
        <v>70</v>
      </c>
      <c r="DQ74" t="s">
        <v>76</v>
      </c>
      <c r="DR74">
        <v>1.35</v>
      </c>
      <c r="DS74" t="s">
        <v>576</v>
      </c>
      <c r="DT74" t="s">
        <v>577</v>
      </c>
      <c r="DU74" s="77" t="s">
        <v>1358</v>
      </c>
      <c r="DV74" t="s">
        <v>32</v>
      </c>
      <c r="DW74" s="127" t="s">
        <v>32</v>
      </c>
      <c r="DX74" t="s">
        <v>35</v>
      </c>
      <c r="DY74" t="s">
        <v>35</v>
      </c>
    </row>
    <row r="75" spans="2:129" x14ac:dyDescent="0.25">
      <c r="B75" s="58" t="str">
        <f t="shared" si="10"/>
        <v>Trident-52gsm-37.80in-(96.00cm)-Reel-Super Line</v>
      </c>
      <c r="C75" s="58" t="str">
        <f t="shared" si="11"/>
        <v>Trident-52gsm-37.80in-(96.00cm)-Reel-Super Line</v>
      </c>
      <c r="D75" s="8" t="s">
        <v>541</v>
      </c>
      <c r="E75" s="8" t="s">
        <v>540</v>
      </c>
      <c r="F75" s="58">
        <v>36.5</v>
      </c>
      <c r="G75" s="58">
        <v>96</v>
      </c>
      <c r="H75" s="50">
        <f t="shared" si="12"/>
        <v>14.37</v>
      </c>
      <c r="I75" s="50">
        <f t="shared" si="13"/>
        <v>37.799999999999997</v>
      </c>
      <c r="J75" s="5" t="s">
        <v>83</v>
      </c>
      <c r="K75">
        <v>52</v>
      </c>
      <c r="L75" s="48" t="s">
        <v>473</v>
      </c>
      <c r="M75" s="59" t="s">
        <v>572</v>
      </c>
      <c r="N75" s="58">
        <v>9.1120000000000001</v>
      </c>
      <c r="O75" s="58">
        <v>5</v>
      </c>
      <c r="P75" s="59">
        <v>70</v>
      </c>
      <c r="Q75" s="58" t="s">
        <v>76</v>
      </c>
      <c r="R75" s="58">
        <v>1.35</v>
      </c>
      <c r="S75" s="59" t="s">
        <v>576</v>
      </c>
      <c r="T75" s="60" t="s">
        <v>577</v>
      </c>
      <c r="U75" s="61" t="s">
        <v>578</v>
      </c>
      <c r="V75" s="59" t="s">
        <v>32</v>
      </c>
      <c r="W75" s="59" t="s">
        <v>32</v>
      </c>
      <c r="X75" s="59" t="s">
        <v>35</v>
      </c>
      <c r="Y75" s="59" t="s">
        <v>35</v>
      </c>
      <c r="DA75" s="77" t="s">
        <v>1337</v>
      </c>
      <c r="DB75" t="s">
        <v>1338</v>
      </c>
      <c r="DC75" t="s">
        <v>1338</v>
      </c>
      <c r="DD75" t="s">
        <v>1128</v>
      </c>
      <c r="DE75" t="s">
        <v>1267</v>
      </c>
      <c r="DF75">
        <v>48</v>
      </c>
      <c r="DG75">
        <v>77.5</v>
      </c>
      <c r="DH75">
        <v>18.899999999999999</v>
      </c>
      <c r="DI75">
        <v>30.51</v>
      </c>
      <c r="DJ75" t="s">
        <v>58</v>
      </c>
      <c r="DK75">
        <v>260</v>
      </c>
      <c r="DL75" t="s">
        <v>1328</v>
      </c>
      <c r="DM75" t="s">
        <v>1245</v>
      </c>
      <c r="DN75">
        <v>9.673</v>
      </c>
      <c r="DO75">
        <v>5</v>
      </c>
      <c r="DP75">
        <v>70</v>
      </c>
      <c r="DQ75" t="s">
        <v>76</v>
      </c>
      <c r="DR75">
        <v>1.35</v>
      </c>
      <c r="DS75" t="s">
        <v>576</v>
      </c>
      <c r="DT75" t="s">
        <v>577</v>
      </c>
      <c r="DU75" s="77" t="s">
        <v>1358</v>
      </c>
      <c r="DV75" t="s">
        <v>32</v>
      </c>
      <c r="DW75" s="127" t="s">
        <v>32</v>
      </c>
      <c r="DX75" t="s">
        <v>35</v>
      </c>
      <c r="DY75" t="s">
        <v>35</v>
      </c>
    </row>
    <row r="76" spans="2:129" x14ac:dyDescent="0.25">
      <c r="B76" s="58" t="str">
        <f t="shared" ref="B76:B134" si="14">IF(D76="S",CONCATENATE(L76,"-",K76,"gsm-",TEXT(H76,"00.00"),"X",TEXT(I76,"00.00"),"in²-(",TEXT(F76,"00.00"),"X",TEXT(G76,"00.00"),"cm²)-",N76,"kg-",M76),CONCATENATE(L76,"-",K76,"gsm-",TEXT(I76,"00.00"),"in-(",TEXT(G76,"00.00"),"cm)-Reel-",M76))</f>
        <v>Trident-52gsm-37.80in-(96.00cm)-Reel-Super Line</v>
      </c>
      <c r="C76" s="58" t="str">
        <f t="shared" ref="C76:C134" si="15">IF(D76="S",CONCATENATE(L76,"-",K76,"gsm-",TEXT(H76,"00.00"),"X",TEXT(I76,"00.00"),"in²-(",TEXT(F76,"00.00"),"X",TEXT(G76,"00.00"),"cm²)-",N76,"kg-",M76),CONCATENATE(L76,"-",K76,"gsm-",TEXT(I76,"00.00"),"in-(",TEXT(G76,"00.00"),"cm)-Reel-",M76))</f>
        <v>Trident-52gsm-37.80in-(96.00cm)-Reel-Super Line</v>
      </c>
      <c r="D76" s="8" t="s">
        <v>541</v>
      </c>
      <c r="E76" s="8" t="s">
        <v>540</v>
      </c>
      <c r="F76" s="58">
        <v>36.5</v>
      </c>
      <c r="G76" s="58">
        <v>96</v>
      </c>
      <c r="H76" s="50">
        <f t="shared" si="12"/>
        <v>14.37</v>
      </c>
      <c r="I76" s="50">
        <f t="shared" si="13"/>
        <v>37.799999999999997</v>
      </c>
      <c r="J76" s="5" t="s">
        <v>83</v>
      </c>
      <c r="K76">
        <v>52</v>
      </c>
      <c r="L76" s="48" t="s">
        <v>473</v>
      </c>
      <c r="M76" s="59" t="s">
        <v>572</v>
      </c>
      <c r="N76" s="58">
        <v>9.1120000000000001</v>
      </c>
      <c r="O76" s="58">
        <v>5</v>
      </c>
      <c r="P76" s="59">
        <v>70</v>
      </c>
      <c r="Q76" s="58" t="s">
        <v>76</v>
      </c>
      <c r="R76" s="58">
        <v>1.35</v>
      </c>
      <c r="S76" s="59" t="s">
        <v>576</v>
      </c>
      <c r="T76" s="60" t="s">
        <v>577</v>
      </c>
      <c r="U76" s="61" t="s">
        <v>578</v>
      </c>
      <c r="V76" s="59" t="s">
        <v>32</v>
      </c>
      <c r="W76" s="59" t="s">
        <v>32</v>
      </c>
      <c r="X76" s="59" t="s">
        <v>35</v>
      </c>
      <c r="Y76" s="59" t="s">
        <v>35</v>
      </c>
      <c r="DA76" s="77" t="s">
        <v>1339</v>
      </c>
      <c r="DB76" t="s">
        <v>1132</v>
      </c>
      <c r="DC76" t="s">
        <v>1132</v>
      </c>
      <c r="DD76" t="s">
        <v>1128</v>
      </c>
      <c r="DE76" t="s">
        <v>1267</v>
      </c>
      <c r="DF76">
        <v>60</v>
      </c>
      <c r="DG76">
        <v>86</v>
      </c>
      <c r="DH76">
        <v>23.62</v>
      </c>
      <c r="DI76">
        <v>33.86</v>
      </c>
      <c r="DJ76" t="s">
        <v>58</v>
      </c>
      <c r="DK76">
        <v>260</v>
      </c>
      <c r="DL76" t="s">
        <v>1328</v>
      </c>
      <c r="DM76" t="s">
        <v>1245</v>
      </c>
      <c r="DN76">
        <v>13.416</v>
      </c>
      <c r="DO76">
        <v>4</v>
      </c>
      <c r="DP76">
        <v>70</v>
      </c>
      <c r="DQ76" t="s">
        <v>76</v>
      </c>
      <c r="DR76">
        <v>1.35</v>
      </c>
      <c r="DS76" t="s">
        <v>576</v>
      </c>
      <c r="DT76" t="s">
        <v>577</v>
      </c>
      <c r="DU76" s="77" t="s">
        <v>1358</v>
      </c>
      <c r="DV76" t="s">
        <v>32</v>
      </c>
      <c r="DW76" s="127" t="s">
        <v>32</v>
      </c>
      <c r="DX76" t="s">
        <v>35</v>
      </c>
      <c r="DY76" t="s">
        <v>35</v>
      </c>
    </row>
    <row r="77" spans="2:129" x14ac:dyDescent="0.25">
      <c r="B77" s="58" t="str">
        <f t="shared" si="14"/>
        <v>Trident-52gsm-37.80in-(96.00cm)-Reel-Super Line</v>
      </c>
      <c r="C77" s="58" t="str">
        <f t="shared" si="15"/>
        <v>Trident-52gsm-37.80in-(96.00cm)-Reel-Super Line</v>
      </c>
      <c r="D77" s="8" t="s">
        <v>541</v>
      </c>
      <c r="E77" s="8" t="s">
        <v>540</v>
      </c>
      <c r="F77" s="58">
        <v>36.5</v>
      </c>
      <c r="G77" s="58">
        <v>96</v>
      </c>
      <c r="H77" s="50">
        <f t="shared" si="12"/>
        <v>14.37</v>
      </c>
      <c r="I77" s="50">
        <f t="shared" si="13"/>
        <v>37.799999999999997</v>
      </c>
      <c r="J77" s="5" t="s">
        <v>83</v>
      </c>
      <c r="K77">
        <v>52</v>
      </c>
      <c r="L77" s="48" t="s">
        <v>473</v>
      </c>
      <c r="M77" s="59" t="s">
        <v>572</v>
      </c>
      <c r="N77" s="58">
        <v>9.1120000000000001</v>
      </c>
      <c r="O77" s="58">
        <v>5</v>
      </c>
      <c r="P77" s="59">
        <v>70</v>
      </c>
      <c r="Q77" s="58" t="s">
        <v>76</v>
      </c>
      <c r="R77" s="58">
        <v>1.35</v>
      </c>
      <c r="S77" s="59" t="s">
        <v>576</v>
      </c>
      <c r="T77" s="60" t="s">
        <v>577</v>
      </c>
      <c r="U77" s="61" t="s">
        <v>578</v>
      </c>
      <c r="V77" s="59" t="s">
        <v>32</v>
      </c>
      <c r="W77" s="59" t="s">
        <v>32</v>
      </c>
      <c r="X77" s="59" t="s">
        <v>35</v>
      </c>
      <c r="Y77" s="59" t="s">
        <v>35</v>
      </c>
      <c r="DA77" s="77" t="s">
        <v>1340</v>
      </c>
      <c r="DB77" t="s">
        <v>1133</v>
      </c>
      <c r="DC77" t="s">
        <v>1133</v>
      </c>
      <c r="DD77" t="s">
        <v>1128</v>
      </c>
      <c r="DE77" t="s">
        <v>1267</v>
      </c>
      <c r="DF77">
        <v>86.5</v>
      </c>
      <c r="DG77">
        <v>85</v>
      </c>
      <c r="DH77">
        <v>34.06</v>
      </c>
      <c r="DI77">
        <v>33.46</v>
      </c>
      <c r="DJ77" t="s">
        <v>58</v>
      </c>
      <c r="DK77">
        <v>260</v>
      </c>
      <c r="DL77" t="s">
        <v>1328</v>
      </c>
      <c r="DM77" t="s">
        <v>1245</v>
      </c>
      <c r="DN77">
        <v>19.117000000000001</v>
      </c>
      <c r="DO77">
        <v>3</v>
      </c>
      <c r="DP77">
        <v>70</v>
      </c>
      <c r="DQ77" t="s">
        <v>76</v>
      </c>
      <c r="DR77">
        <v>1.35</v>
      </c>
      <c r="DS77" t="s">
        <v>576</v>
      </c>
      <c r="DT77" t="s">
        <v>577</v>
      </c>
      <c r="DU77" s="77" t="s">
        <v>1358</v>
      </c>
      <c r="DV77" t="s">
        <v>32</v>
      </c>
      <c r="DW77" s="127" t="s">
        <v>32</v>
      </c>
      <c r="DX77" t="s">
        <v>35</v>
      </c>
      <c r="DY77" t="s">
        <v>35</v>
      </c>
    </row>
    <row r="78" spans="2:129" x14ac:dyDescent="0.25">
      <c r="B78" s="58" t="str">
        <f t="shared" si="14"/>
        <v>Trident-52gsm-37.80in-(96.00cm)-Reel-Super Line</v>
      </c>
      <c r="C78" s="58" t="str">
        <f t="shared" si="15"/>
        <v>Trident-52gsm-37.80in-(96.00cm)-Reel-Super Line</v>
      </c>
      <c r="D78" s="8" t="s">
        <v>541</v>
      </c>
      <c r="E78" s="8" t="s">
        <v>540</v>
      </c>
      <c r="F78" s="58">
        <v>36.5</v>
      </c>
      <c r="G78" s="58">
        <v>96</v>
      </c>
      <c r="H78" s="50">
        <f t="shared" si="12"/>
        <v>14.37</v>
      </c>
      <c r="I78" s="50">
        <f t="shared" si="13"/>
        <v>37.799999999999997</v>
      </c>
      <c r="J78" s="5" t="s">
        <v>83</v>
      </c>
      <c r="K78">
        <v>52</v>
      </c>
      <c r="L78" s="48" t="s">
        <v>473</v>
      </c>
      <c r="M78" s="59" t="s">
        <v>572</v>
      </c>
      <c r="N78" s="58">
        <v>9.1120000000000001</v>
      </c>
      <c r="O78" s="58">
        <v>5</v>
      </c>
      <c r="P78" s="59">
        <v>70</v>
      </c>
      <c r="Q78" s="58" t="s">
        <v>76</v>
      </c>
      <c r="R78" s="58">
        <v>1.35</v>
      </c>
      <c r="S78" s="59" t="s">
        <v>576</v>
      </c>
      <c r="T78" s="60" t="s">
        <v>577</v>
      </c>
      <c r="U78" s="61" t="s">
        <v>578</v>
      </c>
      <c r="V78" s="59" t="s">
        <v>32</v>
      </c>
      <c r="W78" s="59" t="s">
        <v>32</v>
      </c>
      <c r="X78" s="59" t="s">
        <v>35</v>
      </c>
      <c r="Y78" s="59" t="s">
        <v>35</v>
      </c>
      <c r="DA78" s="77" t="s">
        <v>1341</v>
      </c>
      <c r="DB78" t="s">
        <v>1342</v>
      </c>
      <c r="DC78" t="s">
        <v>1342</v>
      </c>
      <c r="DD78" t="s">
        <v>1128</v>
      </c>
      <c r="DE78" t="s">
        <v>1267</v>
      </c>
      <c r="DF78">
        <v>96</v>
      </c>
      <c r="DG78">
        <v>73.5</v>
      </c>
      <c r="DH78">
        <v>37.799999999999997</v>
      </c>
      <c r="DI78">
        <v>28.94</v>
      </c>
      <c r="DJ78" t="s">
        <v>58</v>
      </c>
      <c r="DK78">
        <v>260</v>
      </c>
      <c r="DL78" t="s">
        <v>1328</v>
      </c>
      <c r="DM78" t="s">
        <v>1249</v>
      </c>
      <c r="DN78">
        <v>18.350000000000001</v>
      </c>
      <c r="DO78">
        <v>3</v>
      </c>
      <c r="DP78">
        <v>70</v>
      </c>
      <c r="DQ78" t="s">
        <v>76</v>
      </c>
      <c r="DR78">
        <v>1.35</v>
      </c>
      <c r="DS78" t="s">
        <v>576</v>
      </c>
      <c r="DT78" t="s">
        <v>577</v>
      </c>
      <c r="DU78" s="77" t="s">
        <v>1358</v>
      </c>
      <c r="DV78" t="s">
        <v>32</v>
      </c>
      <c r="DW78" s="127" t="s">
        <v>32</v>
      </c>
      <c r="DX78" t="s">
        <v>35</v>
      </c>
      <c r="DY78" t="s">
        <v>35</v>
      </c>
    </row>
    <row r="79" spans="2:129" x14ac:dyDescent="0.25">
      <c r="B79" s="58" t="str">
        <f t="shared" si="14"/>
        <v>Proprint-54gsm-37.80in-(96.00cm)-Reel-Premium</v>
      </c>
      <c r="C79" s="58" t="str">
        <f t="shared" si="15"/>
        <v>Proprint-54gsm-37.80in-(96.00cm)-Reel-Premium</v>
      </c>
      <c r="D79" s="8" t="s">
        <v>541</v>
      </c>
      <c r="E79" s="8" t="s">
        <v>540</v>
      </c>
      <c r="F79" s="58">
        <v>36.5</v>
      </c>
      <c r="G79" s="58">
        <v>96</v>
      </c>
      <c r="H79" s="50">
        <f t="shared" si="12"/>
        <v>14.37</v>
      </c>
      <c r="I79" s="50">
        <f t="shared" si="13"/>
        <v>37.799999999999997</v>
      </c>
      <c r="J79" s="5" t="s">
        <v>83</v>
      </c>
      <c r="K79">
        <v>54</v>
      </c>
      <c r="L79" s="48" t="s">
        <v>481</v>
      </c>
      <c r="M79" s="59" t="s">
        <v>575</v>
      </c>
      <c r="N79" s="58">
        <v>9.4619999999999997</v>
      </c>
      <c r="O79" s="58">
        <v>5</v>
      </c>
      <c r="P79" s="59">
        <v>70</v>
      </c>
      <c r="Q79" s="58" t="s">
        <v>76</v>
      </c>
      <c r="R79" s="58">
        <v>1.35</v>
      </c>
      <c r="S79" s="59" t="s">
        <v>576</v>
      </c>
      <c r="T79" s="60" t="s">
        <v>577</v>
      </c>
      <c r="U79" s="61" t="s">
        <v>578</v>
      </c>
      <c r="V79" s="59" t="s">
        <v>32</v>
      </c>
      <c r="W79" s="59" t="s">
        <v>32</v>
      </c>
      <c r="X79" s="59" t="s">
        <v>35</v>
      </c>
      <c r="Y79" s="59" t="s">
        <v>35</v>
      </c>
      <c r="DA79" s="77" t="s">
        <v>1343</v>
      </c>
      <c r="DB79" t="s">
        <v>1134</v>
      </c>
      <c r="DC79" t="s">
        <v>1134</v>
      </c>
      <c r="DD79" t="s">
        <v>1128</v>
      </c>
      <c r="DE79" t="s">
        <v>1267</v>
      </c>
      <c r="DF79">
        <v>96</v>
      </c>
      <c r="DG79">
        <v>73.5</v>
      </c>
      <c r="DH79">
        <v>37.799999999999997</v>
      </c>
      <c r="DI79">
        <v>28.94</v>
      </c>
      <c r="DJ79" t="s">
        <v>58</v>
      </c>
      <c r="DK79">
        <v>260</v>
      </c>
      <c r="DL79" t="s">
        <v>1328</v>
      </c>
      <c r="DM79" t="s">
        <v>1245</v>
      </c>
      <c r="DN79">
        <v>18.350000000000001</v>
      </c>
      <c r="DO79">
        <v>3</v>
      </c>
      <c r="DP79">
        <v>70</v>
      </c>
      <c r="DQ79" t="s">
        <v>76</v>
      </c>
      <c r="DR79">
        <v>1.35</v>
      </c>
      <c r="DS79" t="s">
        <v>576</v>
      </c>
      <c r="DT79" t="s">
        <v>577</v>
      </c>
      <c r="DU79" s="77" t="s">
        <v>1358</v>
      </c>
      <c r="DV79" t="s">
        <v>32</v>
      </c>
      <c r="DW79" s="127" t="s">
        <v>32</v>
      </c>
      <c r="DX79" t="s">
        <v>35</v>
      </c>
      <c r="DY79" t="s">
        <v>35</v>
      </c>
    </row>
    <row r="80" spans="2:129" x14ac:dyDescent="0.25">
      <c r="B80" s="58" t="str">
        <f t="shared" si="14"/>
        <v>Proprint-54gsm-37.80in-(96.00cm)-Reel-Premium</v>
      </c>
      <c r="C80" s="58" t="str">
        <f t="shared" si="15"/>
        <v>Proprint-54gsm-37.80in-(96.00cm)-Reel-Premium</v>
      </c>
      <c r="D80" s="8" t="s">
        <v>541</v>
      </c>
      <c r="E80" s="8" t="s">
        <v>540</v>
      </c>
      <c r="F80" s="58">
        <v>36.5</v>
      </c>
      <c r="G80" s="58">
        <v>96</v>
      </c>
      <c r="H80" s="50">
        <f t="shared" si="12"/>
        <v>14.37</v>
      </c>
      <c r="I80" s="50">
        <f t="shared" si="13"/>
        <v>37.799999999999997</v>
      </c>
      <c r="J80" s="5" t="s">
        <v>83</v>
      </c>
      <c r="K80">
        <v>54</v>
      </c>
      <c r="L80" s="48" t="s">
        <v>481</v>
      </c>
      <c r="M80" s="59" t="s">
        <v>575</v>
      </c>
      <c r="N80" s="58">
        <v>9.4619999999999997</v>
      </c>
      <c r="O80" s="58">
        <v>5</v>
      </c>
      <c r="P80" s="59">
        <v>70</v>
      </c>
      <c r="Q80" s="58" t="s">
        <v>76</v>
      </c>
      <c r="R80" s="58">
        <v>1.35</v>
      </c>
      <c r="S80" s="59" t="s">
        <v>576</v>
      </c>
      <c r="T80" s="60" t="s">
        <v>577</v>
      </c>
      <c r="U80" s="61" t="s">
        <v>578</v>
      </c>
      <c r="V80" s="59" t="s">
        <v>32</v>
      </c>
      <c r="W80" s="59" t="s">
        <v>32</v>
      </c>
      <c r="X80" s="59" t="s">
        <v>35</v>
      </c>
      <c r="Y80" s="59" t="s">
        <v>35</v>
      </c>
      <c r="DA80" s="77" t="s">
        <v>1344</v>
      </c>
      <c r="DB80" t="s">
        <v>1135</v>
      </c>
      <c r="DC80" t="s">
        <v>1135</v>
      </c>
      <c r="DD80" t="s">
        <v>1128</v>
      </c>
      <c r="DE80" t="s">
        <v>1267</v>
      </c>
      <c r="DF80">
        <v>80.5</v>
      </c>
      <c r="DG80">
        <v>70</v>
      </c>
      <c r="DH80">
        <v>31.69</v>
      </c>
      <c r="DI80">
        <v>27.56</v>
      </c>
      <c r="DJ80" t="s">
        <v>58</v>
      </c>
      <c r="DK80">
        <v>263</v>
      </c>
      <c r="DL80" t="s">
        <v>1328</v>
      </c>
      <c r="DM80" t="s">
        <v>1249</v>
      </c>
      <c r="DN80">
        <v>14.819000000000001</v>
      </c>
      <c r="DO80">
        <v>3</v>
      </c>
      <c r="DP80">
        <v>70</v>
      </c>
      <c r="DQ80" t="s">
        <v>76</v>
      </c>
      <c r="DR80">
        <v>1.35</v>
      </c>
      <c r="DS80" t="s">
        <v>576</v>
      </c>
      <c r="DT80" t="s">
        <v>577</v>
      </c>
      <c r="DU80" s="77" t="s">
        <v>1358</v>
      </c>
      <c r="DV80" t="s">
        <v>32</v>
      </c>
      <c r="DW80" s="127" t="s">
        <v>32</v>
      </c>
      <c r="DX80" t="s">
        <v>35</v>
      </c>
      <c r="DY80" t="s">
        <v>35</v>
      </c>
    </row>
    <row r="81" spans="2:129" x14ac:dyDescent="0.25">
      <c r="B81" s="58" t="str">
        <f t="shared" si="14"/>
        <v>Proprint-54gsm-37.80in-(96.00cm)-Reel-Premium</v>
      </c>
      <c r="C81" s="58" t="str">
        <f t="shared" si="15"/>
        <v>Proprint-54gsm-37.80in-(96.00cm)-Reel-Premium</v>
      </c>
      <c r="D81" s="8" t="s">
        <v>541</v>
      </c>
      <c r="E81" s="8" t="s">
        <v>540</v>
      </c>
      <c r="F81" s="58">
        <v>36.5</v>
      </c>
      <c r="G81" s="58">
        <v>96</v>
      </c>
      <c r="H81" s="50">
        <f t="shared" si="12"/>
        <v>14.37</v>
      </c>
      <c r="I81" s="50">
        <f t="shared" si="13"/>
        <v>37.799999999999997</v>
      </c>
      <c r="J81" s="5" t="s">
        <v>83</v>
      </c>
      <c r="K81">
        <v>54</v>
      </c>
      <c r="L81" s="48" t="s">
        <v>481</v>
      </c>
      <c r="M81" s="59" t="s">
        <v>575</v>
      </c>
      <c r="N81" s="58">
        <v>9.4619999999999997</v>
      </c>
      <c r="O81" s="58">
        <v>5</v>
      </c>
      <c r="P81" s="59">
        <v>70</v>
      </c>
      <c r="Q81" s="58" t="s">
        <v>76</v>
      </c>
      <c r="R81" s="58">
        <v>1.35</v>
      </c>
      <c r="S81" s="59" t="s">
        <v>576</v>
      </c>
      <c r="T81" s="60" t="s">
        <v>577</v>
      </c>
      <c r="U81" s="61" t="s">
        <v>578</v>
      </c>
      <c r="V81" s="59" t="s">
        <v>32</v>
      </c>
      <c r="W81" s="59" t="s">
        <v>32</v>
      </c>
      <c r="X81" s="59" t="s">
        <v>35</v>
      </c>
      <c r="Y81" s="59" t="s">
        <v>35</v>
      </c>
      <c r="DA81" s="77" t="s">
        <v>1345</v>
      </c>
      <c r="DB81" t="s">
        <v>1136</v>
      </c>
      <c r="DC81" t="s">
        <v>1136</v>
      </c>
      <c r="DD81" t="s">
        <v>1128</v>
      </c>
      <c r="DE81" t="s">
        <v>1267</v>
      </c>
      <c r="DF81">
        <v>86.5</v>
      </c>
      <c r="DG81">
        <v>85</v>
      </c>
      <c r="DH81">
        <v>34.06</v>
      </c>
      <c r="DI81">
        <v>33.46</v>
      </c>
      <c r="DJ81" t="s">
        <v>58</v>
      </c>
      <c r="DK81">
        <v>263</v>
      </c>
      <c r="DL81" t="s">
        <v>1328</v>
      </c>
      <c r="DM81" t="s">
        <v>1249</v>
      </c>
      <c r="DN81">
        <v>19.337</v>
      </c>
      <c r="DO81">
        <v>3</v>
      </c>
      <c r="DP81">
        <v>70</v>
      </c>
      <c r="DQ81" t="s">
        <v>76</v>
      </c>
      <c r="DR81">
        <v>1.35</v>
      </c>
      <c r="DS81" t="s">
        <v>576</v>
      </c>
      <c r="DT81" t="s">
        <v>577</v>
      </c>
      <c r="DU81" s="77" t="s">
        <v>1358</v>
      </c>
      <c r="DV81" t="s">
        <v>32</v>
      </c>
      <c r="DW81" s="127" t="s">
        <v>32</v>
      </c>
      <c r="DX81" t="s">
        <v>35</v>
      </c>
      <c r="DY81" t="s">
        <v>35</v>
      </c>
    </row>
    <row r="82" spans="2:129" x14ac:dyDescent="0.25">
      <c r="B82" s="58" t="str">
        <f t="shared" si="14"/>
        <v>Proprint-54gsm-37.80in-(96.00cm)-Reel-Premium</v>
      </c>
      <c r="C82" s="58" t="str">
        <f t="shared" si="15"/>
        <v>Proprint-54gsm-37.80in-(96.00cm)-Reel-Premium</v>
      </c>
      <c r="D82" s="8" t="s">
        <v>541</v>
      </c>
      <c r="E82" s="8" t="s">
        <v>540</v>
      </c>
      <c r="F82" s="58">
        <v>36.5</v>
      </c>
      <c r="G82" s="58">
        <v>96</v>
      </c>
      <c r="H82" s="50">
        <f t="shared" si="12"/>
        <v>14.37</v>
      </c>
      <c r="I82" s="50">
        <f t="shared" si="13"/>
        <v>37.799999999999997</v>
      </c>
      <c r="J82" s="5" t="s">
        <v>83</v>
      </c>
      <c r="K82">
        <v>54</v>
      </c>
      <c r="L82" s="48" t="s">
        <v>481</v>
      </c>
      <c r="M82" s="59" t="s">
        <v>575</v>
      </c>
      <c r="N82" s="58">
        <v>9.4619999999999997</v>
      </c>
      <c r="O82" s="58">
        <v>5</v>
      </c>
      <c r="P82" s="59">
        <v>70</v>
      </c>
      <c r="Q82" s="58" t="s">
        <v>76</v>
      </c>
      <c r="R82" s="58">
        <v>1.35</v>
      </c>
      <c r="S82" s="59" t="s">
        <v>576</v>
      </c>
      <c r="T82" s="60" t="s">
        <v>577</v>
      </c>
      <c r="U82" s="61" t="s">
        <v>578</v>
      </c>
      <c r="V82" s="59" t="s">
        <v>32</v>
      </c>
      <c r="W82" s="59" t="s">
        <v>32</v>
      </c>
      <c r="X82" s="59" t="s">
        <v>35</v>
      </c>
      <c r="Y82" s="59" t="s">
        <v>35</v>
      </c>
      <c r="DA82" s="77" t="s">
        <v>1346</v>
      </c>
      <c r="DB82" t="s">
        <v>1347</v>
      </c>
      <c r="DC82" t="s">
        <v>1347</v>
      </c>
      <c r="DD82" t="s">
        <v>1128</v>
      </c>
      <c r="DE82" t="s">
        <v>1267</v>
      </c>
      <c r="DF82">
        <v>60</v>
      </c>
      <c r="DG82">
        <v>86</v>
      </c>
      <c r="DH82">
        <v>23.62</v>
      </c>
      <c r="DI82">
        <v>33.86</v>
      </c>
      <c r="DJ82" t="s">
        <v>58</v>
      </c>
      <c r="DK82">
        <v>280</v>
      </c>
      <c r="DL82" t="s">
        <v>1328</v>
      </c>
      <c r="DM82" t="s">
        <v>1245</v>
      </c>
      <c r="DN82">
        <v>14.448</v>
      </c>
      <c r="DO82">
        <v>3</v>
      </c>
      <c r="DP82">
        <v>70</v>
      </c>
      <c r="DQ82" t="s">
        <v>76</v>
      </c>
      <c r="DR82">
        <v>1.35</v>
      </c>
      <c r="DS82" t="s">
        <v>576</v>
      </c>
      <c r="DT82" t="s">
        <v>577</v>
      </c>
      <c r="DU82" s="77" t="s">
        <v>1358</v>
      </c>
      <c r="DV82" t="s">
        <v>32</v>
      </c>
      <c r="DW82" s="127" t="s">
        <v>32</v>
      </c>
      <c r="DX82" t="s">
        <v>35</v>
      </c>
      <c r="DY82" t="s">
        <v>35</v>
      </c>
    </row>
    <row r="83" spans="2:129" x14ac:dyDescent="0.25">
      <c r="B83" s="58" t="str">
        <f t="shared" si="14"/>
        <v>Proprint-54gsm-37.80in-(96.00cm)-Reel-Premium</v>
      </c>
      <c r="C83" s="58" t="str">
        <f t="shared" si="15"/>
        <v>Proprint-54gsm-37.80in-(96.00cm)-Reel-Premium</v>
      </c>
      <c r="D83" s="8" t="s">
        <v>541</v>
      </c>
      <c r="E83" s="8" t="s">
        <v>540</v>
      </c>
      <c r="F83" s="58">
        <v>36.5</v>
      </c>
      <c r="G83" s="58">
        <v>96</v>
      </c>
      <c r="H83" s="50">
        <f t="shared" si="12"/>
        <v>14.37</v>
      </c>
      <c r="I83" s="50">
        <f t="shared" si="13"/>
        <v>37.799999999999997</v>
      </c>
      <c r="J83" s="5" t="s">
        <v>83</v>
      </c>
      <c r="K83">
        <v>54</v>
      </c>
      <c r="L83" s="48" t="s">
        <v>481</v>
      </c>
      <c r="M83" s="59" t="s">
        <v>575</v>
      </c>
      <c r="N83" s="58">
        <v>9.4619999999999997</v>
      </c>
      <c r="O83" s="58">
        <v>5</v>
      </c>
      <c r="P83" s="59">
        <v>70</v>
      </c>
      <c r="Q83" s="58" t="s">
        <v>76</v>
      </c>
      <c r="R83" s="58">
        <v>1.35</v>
      </c>
      <c r="S83" s="59" t="s">
        <v>576</v>
      </c>
      <c r="T83" s="60" t="s">
        <v>577</v>
      </c>
      <c r="U83" s="61" t="s">
        <v>578</v>
      </c>
      <c r="V83" s="59" t="s">
        <v>32</v>
      </c>
      <c r="W83" s="59" t="s">
        <v>32</v>
      </c>
      <c r="X83" s="59" t="s">
        <v>35</v>
      </c>
      <c r="Y83" s="59" t="s">
        <v>35</v>
      </c>
      <c r="DA83" s="77" t="s">
        <v>1348</v>
      </c>
      <c r="DB83" t="s">
        <v>1137</v>
      </c>
      <c r="DC83" t="s">
        <v>1137</v>
      </c>
      <c r="DD83" t="s">
        <v>1128</v>
      </c>
      <c r="DE83" t="s">
        <v>1267</v>
      </c>
      <c r="DF83">
        <v>60</v>
      </c>
      <c r="DG83">
        <v>90</v>
      </c>
      <c r="DH83">
        <v>23.62</v>
      </c>
      <c r="DI83">
        <v>35.43</v>
      </c>
      <c r="DJ83" t="s">
        <v>58</v>
      </c>
      <c r="DK83">
        <v>280</v>
      </c>
      <c r="DL83" t="s">
        <v>1328</v>
      </c>
      <c r="DM83" t="s">
        <v>1245</v>
      </c>
      <c r="DN83">
        <v>15.117000000000001</v>
      </c>
      <c r="DO83">
        <v>3</v>
      </c>
      <c r="DP83">
        <v>70</v>
      </c>
      <c r="DQ83" t="s">
        <v>76</v>
      </c>
      <c r="DR83">
        <v>1.35</v>
      </c>
      <c r="DS83" t="s">
        <v>576</v>
      </c>
      <c r="DT83" t="s">
        <v>577</v>
      </c>
      <c r="DU83" s="77" t="s">
        <v>1358</v>
      </c>
      <c r="DV83" t="s">
        <v>32</v>
      </c>
      <c r="DW83" s="127" t="s">
        <v>32</v>
      </c>
      <c r="DX83" t="s">
        <v>35</v>
      </c>
      <c r="DY83" t="s">
        <v>35</v>
      </c>
    </row>
    <row r="84" spans="2:129" x14ac:dyDescent="0.25">
      <c r="B84" s="58" t="str">
        <f t="shared" si="14"/>
        <v>Proprint-54gsm-37.80in-(96.00cm)-Reel-Premium</v>
      </c>
      <c r="C84" s="58" t="str">
        <f t="shared" si="15"/>
        <v>Proprint-54gsm-37.80in-(96.00cm)-Reel-Premium</v>
      </c>
      <c r="D84" s="8" t="s">
        <v>541</v>
      </c>
      <c r="E84" s="8" t="s">
        <v>540</v>
      </c>
      <c r="F84" s="58">
        <v>36.5</v>
      </c>
      <c r="G84" s="58">
        <v>96</v>
      </c>
      <c r="H84" s="50">
        <f t="shared" si="12"/>
        <v>14.37</v>
      </c>
      <c r="I84" s="50">
        <f t="shared" si="13"/>
        <v>37.799999999999997</v>
      </c>
      <c r="J84" s="5" t="s">
        <v>83</v>
      </c>
      <c r="K84">
        <v>54</v>
      </c>
      <c r="L84" s="48" t="s">
        <v>481</v>
      </c>
      <c r="M84" s="59" t="s">
        <v>575</v>
      </c>
      <c r="N84" s="58">
        <v>9.4619999999999997</v>
      </c>
      <c r="O84" s="58">
        <v>5</v>
      </c>
      <c r="P84" s="59">
        <v>70</v>
      </c>
      <c r="Q84" s="58" t="s">
        <v>76</v>
      </c>
      <c r="R84" s="58">
        <v>1.35</v>
      </c>
      <c r="S84" s="59" t="s">
        <v>576</v>
      </c>
      <c r="T84" s="60" t="s">
        <v>577</v>
      </c>
      <c r="U84" s="61" t="s">
        <v>578</v>
      </c>
      <c r="V84" s="59" t="s">
        <v>32</v>
      </c>
      <c r="W84" s="59" t="s">
        <v>32</v>
      </c>
      <c r="X84" s="59" t="s">
        <v>35</v>
      </c>
      <c r="Y84" s="59" t="s">
        <v>35</v>
      </c>
      <c r="DA84" s="77" t="s">
        <v>1349</v>
      </c>
      <c r="DB84" t="s">
        <v>1138</v>
      </c>
      <c r="DC84" t="s">
        <v>1138</v>
      </c>
      <c r="DD84" t="s">
        <v>1128</v>
      </c>
      <c r="DE84" t="s">
        <v>1267</v>
      </c>
      <c r="DF84">
        <v>88</v>
      </c>
      <c r="DG84">
        <v>86</v>
      </c>
      <c r="DH84">
        <v>34.65</v>
      </c>
      <c r="DI84">
        <v>33.86</v>
      </c>
      <c r="DJ84" t="s">
        <v>58</v>
      </c>
      <c r="DK84">
        <v>280</v>
      </c>
      <c r="DL84" t="s">
        <v>1328</v>
      </c>
      <c r="DM84" t="s">
        <v>1245</v>
      </c>
      <c r="DN84">
        <v>21.193999999999999</v>
      </c>
      <c r="DO84">
        <v>2</v>
      </c>
      <c r="DP84">
        <v>70</v>
      </c>
      <c r="DQ84" t="s">
        <v>76</v>
      </c>
      <c r="DR84">
        <v>1.35</v>
      </c>
      <c r="DS84" t="s">
        <v>576</v>
      </c>
      <c r="DT84" t="s">
        <v>577</v>
      </c>
      <c r="DU84" s="77" t="s">
        <v>1358</v>
      </c>
      <c r="DV84" t="s">
        <v>32</v>
      </c>
      <c r="DW84" s="127" t="s">
        <v>32</v>
      </c>
      <c r="DX84" t="s">
        <v>35</v>
      </c>
      <c r="DY84" t="s">
        <v>35</v>
      </c>
    </row>
    <row r="85" spans="2:129" x14ac:dyDescent="0.25">
      <c r="B85" s="58" t="str">
        <f t="shared" si="14"/>
        <v>Proprint-54gsm-37.80in-(96.00cm)-Reel-Premium</v>
      </c>
      <c r="C85" s="58" t="str">
        <f t="shared" si="15"/>
        <v>Proprint-54gsm-37.80in-(96.00cm)-Reel-Premium</v>
      </c>
      <c r="D85" s="8" t="s">
        <v>541</v>
      </c>
      <c r="E85" s="8" t="s">
        <v>540</v>
      </c>
      <c r="F85" s="58">
        <v>36.5</v>
      </c>
      <c r="G85" s="58">
        <v>96</v>
      </c>
      <c r="H85" s="50">
        <f t="shared" si="12"/>
        <v>14.37</v>
      </c>
      <c r="I85" s="50">
        <f t="shared" si="13"/>
        <v>37.799999999999997</v>
      </c>
      <c r="J85" s="5" t="s">
        <v>83</v>
      </c>
      <c r="K85">
        <v>54</v>
      </c>
      <c r="L85" s="48" t="s">
        <v>481</v>
      </c>
      <c r="M85" s="59" t="s">
        <v>575</v>
      </c>
      <c r="N85" s="58">
        <v>9.4619999999999997</v>
      </c>
      <c r="O85" s="58">
        <v>5</v>
      </c>
      <c r="P85" s="59">
        <v>70</v>
      </c>
      <c r="Q85" s="58" t="s">
        <v>76</v>
      </c>
      <c r="R85" s="58">
        <v>1.35</v>
      </c>
      <c r="S85" s="59" t="s">
        <v>576</v>
      </c>
      <c r="T85" s="60" t="s">
        <v>577</v>
      </c>
      <c r="U85" s="61" t="s">
        <v>578</v>
      </c>
      <c r="V85" s="59" t="s">
        <v>32</v>
      </c>
      <c r="W85" s="59" t="s">
        <v>32</v>
      </c>
      <c r="X85" s="59" t="s">
        <v>35</v>
      </c>
      <c r="Y85" s="59" t="s">
        <v>35</v>
      </c>
      <c r="DA85" s="77" t="s">
        <v>1350</v>
      </c>
      <c r="DB85" t="s">
        <v>1139</v>
      </c>
      <c r="DC85" t="s">
        <v>1139</v>
      </c>
      <c r="DD85" t="s">
        <v>1128</v>
      </c>
      <c r="DE85" t="s">
        <v>1267</v>
      </c>
      <c r="DF85">
        <v>58.5</v>
      </c>
      <c r="DG85">
        <v>91</v>
      </c>
      <c r="DH85">
        <v>23.03</v>
      </c>
      <c r="DI85">
        <v>35.83</v>
      </c>
      <c r="DJ85" t="s">
        <v>58</v>
      </c>
      <c r="DK85">
        <v>350</v>
      </c>
      <c r="DL85" t="s">
        <v>1328</v>
      </c>
      <c r="DM85" t="s">
        <v>1252</v>
      </c>
      <c r="DN85">
        <v>18.632999999999999</v>
      </c>
      <c r="DO85">
        <v>3</v>
      </c>
      <c r="DP85">
        <v>70</v>
      </c>
      <c r="DQ85" t="s">
        <v>76</v>
      </c>
      <c r="DR85">
        <v>1.35</v>
      </c>
      <c r="DS85" t="s">
        <v>576</v>
      </c>
      <c r="DT85" t="s">
        <v>577</v>
      </c>
      <c r="DU85" s="77" t="s">
        <v>1358</v>
      </c>
      <c r="DV85" t="s">
        <v>32</v>
      </c>
      <c r="DW85" s="127" t="s">
        <v>32</v>
      </c>
      <c r="DX85" t="s">
        <v>35</v>
      </c>
      <c r="DY85" t="s">
        <v>35</v>
      </c>
    </row>
    <row r="86" spans="2:129" x14ac:dyDescent="0.25">
      <c r="B86" s="58" t="str">
        <f t="shared" si="14"/>
        <v>Proprint-54gsm-37.80in-(96.00cm)-Reel-Premium</v>
      </c>
      <c r="C86" s="58" t="str">
        <f t="shared" si="15"/>
        <v>Proprint-54gsm-37.80in-(96.00cm)-Reel-Premium</v>
      </c>
      <c r="D86" s="8" t="s">
        <v>541</v>
      </c>
      <c r="E86" s="8" t="s">
        <v>540</v>
      </c>
      <c r="F86" s="58">
        <v>36.5</v>
      </c>
      <c r="G86" s="58">
        <v>96</v>
      </c>
      <c r="H86" s="50">
        <f t="shared" si="12"/>
        <v>14.37</v>
      </c>
      <c r="I86" s="50">
        <f t="shared" si="13"/>
        <v>37.799999999999997</v>
      </c>
      <c r="J86" s="5" t="s">
        <v>83</v>
      </c>
      <c r="K86">
        <v>54</v>
      </c>
      <c r="L86" s="48" t="s">
        <v>481</v>
      </c>
      <c r="M86" s="59" t="s">
        <v>575</v>
      </c>
      <c r="N86" s="58">
        <v>9.4619999999999997</v>
      </c>
      <c r="O86" s="58">
        <v>5</v>
      </c>
      <c r="P86" s="59">
        <v>70</v>
      </c>
      <c r="Q86" s="58" t="s">
        <v>76</v>
      </c>
      <c r="R86" s="58">
        <v>1.35</v>
      </c>
      <c r="S86" s="59" t="s">
        <v>576</v>
      </c>
      <c r="T86" s="60" t="s">
        <v>577</v>
      </c>
      <c r="U86" s="61" t="s">
        <v>578</v>
      </c>
      <c r="V86" s="59" t="s">
        <v>32</v>
      </c>
      <c r="W86" s="59" t="s">
        <v>32</v>
      </c>
      <c r="X86" s="59" t="s">
        <v>35</v>
      </c>
      <c r="Y86" s="59" t="s">
        <v>35</v>
      </c>
      <c r="DA86" s="77" t="s">
        <v>1351</v>
      </c>
      <c r="DB86" t="s">
        <v>1140</v>
      </c>
      <c r="DC86" t="s">
        <v>1140</v>
      </c>
      <c r="DD86" t="s">
        <v>1128</v>
      </c>
      <c r="DE86" t="s">
        <v>540</v>
      </c>
      <c r="DF86">
        <v>48</v>
      </c>
      <c r="DG86">
        <v>63</v>
      </c>
      <c r="DH86">
        <v>18.899999999999999</v>
      </c>
      <c r="DI86">
        <v>24.8</v>
      </c>
      <c r="DJ86" t="s">
        <v>58</v>
      </c>
      <c r="DK86">
        <v>90</v>
      </c>
      <c r="DL86" t="s">
        <v>462</v>
      </c>
      <c r="DM86" t="s">
        <v>1250</v>
      </c>
      <c r="DN86">
        <v>2.722</v>
      </c>
      <c r="DO86">
        <v>18</v>
      </c>
      <c r="DP86">
        <v>70</v>
      </c>
      <c r="DQ86" t="s">
        <v>76</v>
      </c>
      <c r="DR86">
        <v>1.35</v>
      </c>
      <c r="DS86" t="s">
        <v>576</v>
      </c>
      <c r="DT86" t="s">
        <v>577</v>
      </c>
      <c r="DU86" s="77" t="s">
        <v>1358</v>
      </c>
      <c r="DV86" t="s">
        <v>32</v>
      </c>
      <c r="DW86" s="127" t="s">
        <v>32</v>
      </c>
      <c r="DX86" t="s">
        <v>35</v>
      </c>
      <c r="DY86" t="s">
        <v>35</v>
      </c>
    </row>
    <row r="87" spans="2:129" x14ac:dyDescent="0.25">
      <c r="B87" s="58" t="str">
        <f t="shared" si="14"/>
        <v>Proprint-54gsm-37.80in-(96.00cm)-Reel-Premium</v>
      </c>
      <c r="C87" s="58" t="str">
        <f t="shared" si="15"/>
        <v>Proprint-54gsm-37.80in-(96.00cm)-Reel-Premium</v>
      </c>
      <c r="D87" s="8" t="s">
        <v>541</v>
      </c>
      <c r="E87" s="8" t="s">
        <v>540</v>
      </c>
      <c r="F87" s="58">
        <v>36.5</v>
      </c>
      <c r="G87" s="58">
        <v>96</v>
      </c>
      <c r="H87" s="50">
        <f t="shared" si="12"/>
        <v>14.37</v>
      </c>
      <c r="I87" s="50">
        <f t="shared" si="13"/>
        <v>37.799999999999997</v>
      </c>
      <c r="J87" s="5" t="s">
        <v>83</v>
      </c>
      <c r="K87">
        <v>54</v>
      </c>
      <c r="L87" s="48" t="s">
        <v>481</v>
      </c>
      <c r="M87" s="59" t="s">
        <v>575</v>
      </c>
      <c r="N87" s="58">
        <v>9.4619999999999997</v>
      </c>
      <c r="O87" s="58">
        <v>5</v>
      </c>
      <c r="P87" s="59">
        <v>70</v>
      </c>
      <c r="Q87" s="58" t="s">
        <v>76</v>
      </c>
      <c r="R87" s="58">
        <v>1.35</v>
      </c>
      <c r="S87" s="59" t="s">
        <v>576</v>
      </c>
      <c r="T87" s="60" t="s">
        <v>577</v>
      </c>
      <c r="U87" s="61" t="s">
        <v>578</v>
      </c>
      <c r="V87" s="59" t="s">
        <v>32</v>
      </c>
      <c r="W87" s="59" t="s">
        <v>32</v>
      </c>
      <c r="X87" s="59" t="s">
        <v>35</v>
      </c>
      <c r="Y87" s="59" t="s">
        <v>35</v>
      </c>
      <c r="DA87" s="77" t="s">
        <v>577</v>
      </c>
      <c r="DB87" t="s">
        <v>1352</v>
      </c>
      <c r="DC87" t="s">
        <v>1352</v>
      </c>
      <c r="DD87" t="s">
        <v>541</v>
      </c>
      <c r="DE87" t="s">
        <v>540</v>
      </c>
      <c r="DF87">
        <v>36.5</v>
      </c>
      <c r="DG87">
        <v>96</v>
      </c>
      <c r="DH87">
        <v>14.37</v>
      </c>
      <c r="DI87">
        <v>37.799999999999997</v>
      </c>
      <c r="DJ87" t="s">
        <v>83</v>
      </c>
      <c r="DK87">
        <v>54</v>
      </c>
      <c r="DL87" t="s">
        <v>481</v>
      </c>
      <c r="DM87" t="s">
        <v>575</v>
      </c>
      <c r="DN87">
        <v>9.4619999999999997</v>
      </c>
      <c r="DO87">
        <v>5</v>
      </c>
      <c r="DP87">
        <v>70</v>
      </c>
      <c r="DQ87" t="s">
        <v>76</v>
      </c>
      <c r="DR87">
        <v>1.35</v>
      </c>
      <c r="DS87" t="s">
        <v>576</v>
      </c>
      <c r="DT87" t="s">
        <v>577</v>
      </c>
      <c r="DU87" s="77" t="s">
        <v>1358</v>
      </c>
      <c r="DV87" t="s">
        <v>32</v>
      </c>
      <c r="DW87" s="127" t="s">
        <v>32</v>
      </c>
      <c r="DX87" t="s">
        <v>35</v>
      </c>
      <c r="DY87" t="s">
        <v>35</v>
      </c>
    </row>
    <row r="88" spans="2:129" x14ac:dyDescent="0.25">
      <c r="B88" s="58" t="str">
        <f t="shared" si="14"/>
        <v>Proprint-54gsm-37.80in-(96.00cm)-Reel-Premium</v>
      </c>
      <c r="C88" s="58" t="str">
        <f t="shared" si="15"/>
        <v>Proprint-54gsm-37.80in-(96.00cm)-Reel-Premium</v>
      </c>
      <c r="D88" s="8" t="s">
        <v>541</v>
      </c>
      <c r="E88" s="8" t="s">
        <v>540</v>
      </c>
      <c r="F88" s="58">
        <v>36.5</v>
      </c>
      <c r="G88" s="58">
        <v>96</v>
      </c>
      <c r="H88" s="50">
        <f t="shared" si="12"/>
        <v>14.37</v>
      </c>
      <c r="I88" s="50">
        <f t="shared" si="13"/>
        <v>37.799999999999997</v>
      </c>
      <c r="J88" s="5" t="s">
        <v>83</v>
      </c>
      <c r="K88">
        <v>54</v>
      </c>
      <c r="L88" s="48" t="s">
        <v>481</v>
      </c>
      <c r="M88" s="59" t="s">
        <v>575</v>
      </c>
      <c r="N88" s="58">
        <v>9.4619999999999997</v>
      </c>
      <c r="O88" s="58">
        <v>5</v>
      </c>
      <c r="P88" s="59">
        <v>70</v>
      </c>
      <c r="Q88" s="58" t="s">
        <v>76</v>
      </c>
      <c r="R88" s="58">
        <v>1.35</v>
      </c>
      <c r="S88" s="59" t="s">
        <v>576</v>
      </c>
      <c r="T88" s="60" t="s">
        <v>577</v>
      </c>
      <c r="U88" s="61" t="s">
        <v>578</v>
      </c>
      <c r="V88" s="59" t="s">
        <v>32</v>
      </c>
      <c r="W88" s="59" t="s">
        <v>32</v>
      </c>
      <c r="X88" s="59" t="s">
        <v>35</v>
      </c>
      <c r="Y88" s="59" t="s">
        <v>35</v>
      </c>
      <c r="DA88" s="77" t="s">
        <v>621</v>
      </c>
      <c r="DB88" t="s">
        <v>1353</v>
      </c>
      <c r="DC88" t="s">
        <v>1353</v>
      </c>
      <c r="DD88" t="s">
        <v>541</v>
      </c>
      <c r="DE88" t="s">
        <v>540</v>
      </c>
      <c r="DF88">
        <v>86</v>
      </c>
      <c r="DG88">
        <v>32</v>
      </c>
      <c r="DH88">
        <v>33.86</v>
      </c>
      <c r="DI88">
        <v>12.6</v>
      </c>
      <c r="DJ88" t="s">
        <v>83</v>
      </c>
      <c r="DK88">
        <v>50</v>
      </c>
      <c r="DL88" t="s">
        <v>954</v>
      </c>
      <c r="DM88" t="s">
        <v>952</v>
      </c>
      <c r="DN88">
        <v>7.84</v>
      </c>
      <c r="DO88">
        <v>6</v>
      </c>
      <c r="DP88">
        <v>70</v>
      </c>
      <c r="DQ88" t="s">
        <v>76</v>
      </c>
      <c r="DR88">
        <v>1.35</v>
      </c>
      <c r="DS88" t="s">
        <v>576</v>
      </c>
      <c r="DT88" t="s">
        <v>577</v>
      </c>
      <c r="DU88" s="77" t="s">
        <v>1358</v>
      </c>
      <c r="DV88" t="s">
        <v>577</v>
      </c>
      <c r="DW88" s="77" t="s">
        <v>1358</v>
      </c>
      <c r="DX88" t="s">
        <v>1354</v>
      </c>
      <c r="DY88" t="s">
        <v>35</v>
      </c>
    </row>
    <row r="89" spans="2:129" x14ac:dyDescent="0.25">
      <c r="B89" s="58" t="str">
        <f t="shared" si="14"/>
        <v>Proprint-54gsm-37.80in-(96.00cm)-Reel-Premium</v>
      </c>
      <c r="C89" s="58" t="str">
        <f t="shared" si="15"/>
        <v>Proprint-54gsm-37.80in-(96.00cm)-Reel-Premium</v>
      </c>
      <c r="D89" s="8" t="s">
        <v>541</v>
      </c>
      <c r="E89" s="8" t="s">
        <v>540</v>
      </c>
      <c r="F89" s="58">
        <v>36.5</v>
      </c>
      <c r="G89" s="58">
        <v>96</v>
      </c>
      <c r="H89" s="50">
        <f t="shared" si="12"/>
        <v>14.37</v>
      </c>
      <c r="I89" s="50">
        <f t="shared" si="13"/>
        <v>37.799999999999997</v>
      </c>
      <c r="J89" s="5" t="s">
        <v>83</v>
      </c>
      <c r="K89">
        <v>54</v>
      </c>
      <c r="L89" s="48" t="s">
        <v>481</v>
      </c>
      <c r="M89" s="59" t="s">
        <v>575</v>
      </c>
      <c r="N89" s="58">
        <v>9.4619999999999997</v>
      </c>
      <c r="O89" s="58">
        <v>5</v>
      </c>
      <c r="P89" s="59">
        <v>70</v>
      </c>
      <c r="Q89" s="58" t="s">
        <v>76</v>
      </c>
      <c r="R89" s="58">
        <v>1.35</v>
      </c>
      <c r="S89" s="59" t="s">
        <v>576</v>
      </c>
      <c r="T89" s="60" t="s">
        <v>577</v>
      </c>
      <c r="U89" s="61" t="s">
        <v>578</v>
      </c>
      <c r="V89" s="59" t="s">
        <v>32</v>
      </c>
      <c r="W89" s="59" t="s">
        <v>32</v>
      </c>
      <c r="X89" s="59" t="s">
        <v>35</v>
      </c>
      <c r="Y89" s="59" t="s">
        <v>35</v>
      </c>
      <c r="DA89" s="77" t="s">
        <v>622</v>
      </c>
      <c r="DB89" t="s">
        <v>1355</v>
      </c>
      <c r="DC89" t="s">
        <v>1355</v>
      </c>
      <c r="DD89" t="s">
        <v>541</v>
      </c>
      <c r="DE89" t="s">
        <v>540</v>
      </c>
      <c r="DF89">
        <v>96</v>
      </c>
      <c r="DG89">
        <v>32</v>
      </c>
      <c r="DH89">
        <v>37.799999999999997</v>
      </c>
      <c r="DI89">
        <v>12.6</v>
      </c>
      <c r="DJ89" t="s">
        <v>83</v>
      </c>
      <c r="DK89">
        <v>50</v>
      </c>
      <c r="DL89" t="s">
        <v>954</v>
      </c>
      <c r="DM89" t="s">
        <v>952</v>
      </c>
      <c r="DN89">
        <v>7.84</v>
      </c>
      <c r="DO89">
        <v>6</v>
      </c>
      <c r="DP89">
        <v>70</v>
      </c>
      <c r="DQ89" t="s">
        <v>76</v>
      </c>
      <c r="DR89">
        <v>1.35</v>
      </c>
      <c r="DS89" t="s">
        <v>576</v>
      </c>
      <c r="DT89" t="s">
        <v>577</v>
      </c>
      <c r="DU89" s="77" t="s">
        <v>1358</v>
      </c>
      <c r="DV89" t="s">
        <v>577</v>
      </c>
      <c r="DW89" s="77" t="s">
        <v>1358</v>
      </c>
      <c r="DX89" t="s">
        <v>1354</v>
      </c>
      <c r="DY89" s="127" t="s">
        <v>35</v>
      </c>
    </row>
    <row r="90" spans="2:129" x14ac:dyDescent="0.25">
      <c r="B90" s="58" t="str">
        <f t="shared" si="14"/>
        <v>Proprint-54gsm-37.80in-(96.00cm)-Reel-Premium</v>
      </c>
      <c r="C90" s="58" t="str">
        <f t="shared" si="15"/>
        <v>Proprint-54gsm-37.80in-(96.00cm)-Reel-Premium</v>
      </c>
      <c r="D90" s="8" t="s">
        <v>541</v>
      </c>
      <c r="E90" s="8" t="s">
        <v>540</v>
      </c>
      <c r="F90" s="58">
        <v>36.5</v>
      </c>
      <c r="G90" s="58">
        <v>96</v>
      </c>
      <c r="H90" s="50">
        <f t="shared" si="12"/>
        <v>14.37</v>
      </c>
      <c r="I90" s="50">
        <f t="shared" si="13"/>
        <v>37.799999999999997</v>
      </c>
      <c r="J90" s="5" t="s">
        <v>83</v>
      </c>
      <c r="K90">
        <v>54</v>
      </c>
      <c r="L90" s="48" t="s">
        <v>481</v>
      </c>
      <c r="M90" s="59" t="s">
        <v>575</v>
      </c>
      <c r="N90" s="58">
        <v>9.4619999999999997</v>
      </c>
      <c r="O90" s="58">
        <v>5</v>
      </c>
      <c r="P90" s="59">
        <v>70</v>
      </c>
      <c r="Q90" s="58" t="s">
        <v>76</v>
      </c>
      <c r="R90" s="58">
        <v>1.35</v>
      </c>
      <c r="S90" s="59" t="s">
        <v>576</v>
      </c>
      <c r="T90" s="60" t="s">
        <v>577</v>
      </c>
      <c r="U90" s="61" t="s">
        <v>578</v>
      </c>
      <c r="V90" s="59" t="s">
        <v>32</v>
      </c>
      <c r="W90" s="59" t="s">
        <v>32</v>
      </c>
      <c r="X90" s="59" t="s">
        <v>35</v>
      </c>
      <c r="Y90" s="59" t="s">
        <v>35</v>
      </c>
      <c r="DA90" s="77" t="s">
        <v>623</v>
      </c>
      <c r="DB90" t="s">
        <v>1356</v>
      </c>
      <c r="DC90" t="s">
        <v>1356</v>
      </c>
      <c r="DD90" t="s">
        <v>541</v>
      </c>
      <c r="DE90" t="s">
        <v>540</v>
      </c>
      <c r="DF90">
        <v>80</v>
      </c>
      <c r="DG90">
        <v>32</v>
      </c>
      <c r="DH90">
        <v>31.5</v>
      </c>
      <c r="DI90">
        <v>12.6</v>
      </c>
      <c r="DJ90" t="s">
        <v>83</v>
      </c>
      <c r="DK90">
        <v>50</v>
      </c>
      <c r="DL90" t="s">
        <v>954</v>
      </c>
      <c r="DM90" t="s">
        <v>952</v>
      </c>
      <c r="DN90">
        <v>7.84</v>
      </c>
      <c r="DO90">
        <v>6</v>
      </c>
      <c r="DP90">
        <v>70</v>
      </c>
      <c r="DQ90" t="s">
        <v>76</v>
      </c>
      <c r="DR90">
        <v>1.35</v>
      </c>
      <c r="DS90" t="s">
        <v>576</v>
      </c>
      <c r="DT90" t="s">
        <v>577</v>
      </c>
      <c r="DU90" s="77" t="s">
        <v>1358</v>
      </c>
      <c r="DV90" t="s">
        <v>577</v>
      </c>
      <c r="DW90" s="77" t="s">
        <v>1358</v>
      </c>
      <c r="DX90" t="s">
        <v>1354</v>
      </c>
      <c r="DY90" s="127" t="s">
        <v>35</v>
      </c>
    </row>
    <row r="91" spans="2:129" x14ac:dyDescent="0.25">
      <c r="B91" s="58" t="str">
        <f t="shared" si="14"/>
        <v>Proprint-54gsm-37.80in-(96.00cm)-Reel-Premium</v>
      </c>
      <c r="C91" s="58" t="str">
        <f t="shared" si="15"/>
        <v>Proprint-54gsm-37.80in-(96.00cm)-Reel-Premium</v>
      </c>
      <c r="D91" s="8" t="s">
        <v>541</v>
      </c>
      <c r="E91" s="8" t="s">
        <v>540</v>
      </c>
      <c r="F91" s="58">
        <v>36.5</v>
      </c>
      <c r="G91" s="58">
        <v>96</v>
      </c>
      <c r="H91" s="50">
        <f t="shared" si="12"/>
        <v>14.37</v>
      </c>
      <c r="I91" s="50">
        <f t="shared" si="13"/>
        <v>37.799999999999997</v>
      </c>
      <c r="J91" s="5" t="s">
        <v>83</v>
      </c>
      <c r="K91">
        <v>54</v>
      </c>
      <c r="L91" s="48" t="s">
        <v>481</v>
      </c>
      <c r="M91" s="59" t="s">
        <v>575</v>
      </c>
      <c r="N91" s="58">
        <v>9.4619999999999997</v>
      </c>
      <c r="O91" s="58">
        <v>5</v>
      </c>
      <c r="P91" s="59">
        <v>70</v>
      </c>
      <c r="Q91" s="58" t="s">
        <v>76</v>
      </c>
      <c r="R91" s="58">
        <v>1.35</v>
      </c>
      <c r="S91" s="59" t="s">
        <v>576</v>
      </c>
      <c r="T91" s="60" t="s">
        <v>577</v>
      </c>
      <c r="U91" s="61" t="s">
        <v>578</v>
      </c>
      <c r="V91" s="59" t="s">
        <v>32</v>
      </c>
      <c r="W91" s="59" t="s">
        <v>32</v>
      </c>
      <c r="X91" s="59" t="s">
        <v>35</v>
      </c>
      <c r="Y91" s="59" t="s">
        <v>35</v>
      </c>
      <c r="DA91" s="77" t="s">
        <v>624</v>
      </c>
      <c r="DB91" t="s">
        <v>1357</v>
      </c>
      <c r="DC91" t="s">
        <v>1357</v>
      </c>
      <c r="DD91" t="s">
        <v>541</v>
      </c>
      <c r="DE91" t="s">
        <v>540</v>
      </c>
      <c r="DF91">
        <v>83.8</v>
      </c>
      <c r="DG91">
        <v>32</v>
      </c>
      <c r="DH91">
        <v>32.99</v>
      </c>
      <c r="DI91">
        <v>12.6</v>
      </c>
      <c r="DJ91" t="s">
        <v>83</v>
      </c>
      <c r="DK91">
        <v>50</v>
      </c>
      <c r="DL91" t="s">
        <v>954</v>
      </c>
      <c r="DM91" t="s">
        <v>952</v>
      </c>
      <c r="DN91">
        <v>7.84</v>
      </c>
      <c r="DO91">
        <v>6</v>
      </c>
      <c r="DP91">
        <v>70</v>
      </c>
      <c r="DQ91" t="s">
        <v>76</v>
      </c>
      <c r="DR91">
        <v>1.35</v>
      </c>
      <c r="DS91" t="s">
        <v>576</v>
      </c>
      <c r="DT91" t="s">
        <v>577</v>
      </c>
      <c r="DU91" s="77" t="s">
        <v>1358</v>
      </c>
      <c r="DV91" t="s">
        <v>577</v>
      </c>
      <c r="DW91" s="77" t="s">
        <v>1358</v>
      </c>
      <c r="DX91" t="s">
        <v>1354</v>
      </c>
      <c r="DY91" s="127" t="s">
        <v>35</v>
      </c>
    </row>
    <row r="92" spans="2:129" x14ac:dyDescent="0.25">
      <c r="B92" s="58" t="str">
        <f t="shared" si="14"/>
        <v>Proprint-54gsm-37.80in-(96.00cm)-Reel-Premium</v>
      </c>
      <c r="C92" s="58" t="str">
        <f t="shared" si="15"/>
        <v>Proprint-54gsm-37.80in-(96.00cm)-Reel-Premium</v>
      </c>
      <c r="D92" s="8" t="s">
        <v>541</v>
      </c>
      <c r="E92" s="8" t="s">
        <v>540</v>
      </c>
      <c r="F92" s="58">
        <v>36.5</v>
      </c>
      <c r="G92" s="58">
        <v>96</v>
      </c>
      <c r="H92" s="50">
        <f t="shared" si="12"/>
        <v>14.37</v>
      </c>
      <c r="I92" s="50">
        <f t="shared" si="13"/>
        <v>37.799999999999997</v>
      </c>
      <c r="J92" s="5" t="s">
        <v>83</v>
      </c>
      <c r="K92">
        <v>54</v>
      </c>
      <c r="L92" s="48" t="s">
        <v>481</v>
      </c>
      <c r="M92" s="59" t="s">
        <v>575</v>
      </c>
      <c r="N92" s="58">
        <v>9.4619999999999997</v>
      </c>
      <c r="O92" s="58">
        <v>5</v>
      </c>
      <c r="P92" s="59">
        <v>70</v>
      </c>
      <c r="Q92" s="58" t="s">
        <v>76</v>
      </c>
      <c r="R92" s="58">
        <v>1.35</v>
      </c>
      <c r="S92" s="59" t="s">
        <v>576</v>
      </c>
      <c r="T92" s="60" t="s">
        <v>577</v>
      </c>
      <c r="U92" s="61" t="s">
        <v>578</v>
      </c>
      <c r="V92" s="59" t="s">
        <v>32</v>
      </c>
      <c r="W92" s="59" t="s">
        <v>32</v>
      </c>
      <c r="X92" s="59" t="s">
        <v>35</v>
      </c>
      <c r="Y92" s="59" t="s">
        <v>35</v>
      </c>
      <c r="DW92" s="127"/>
      <c r="DY92" s="127"/>
    </row>
    <row r="93" spans="2:129" x14ac:dyDescent="0.25">
      <c r="B93" s="58" t="str">
        <f t="shared" si="14"/>
        <v>Proprint-54gsm-37.80in-(96.00cm)-Reel-Premium</v>
      </c>
      <c r="C93" s="58" t="str">
        <f t="shared" si="15"/>
        <v>Proprint-54gsm-37.80in-(96.00cm)-Reel-Premium</v>
      </c>
      <c r="D93" s="8" t="s">
        <v>541</v>
      </c>
      <c r="E93" s="8" t="s">
        <v>540</v>
      </c>
      <c r="F93" s="58">
        <v>36.5</v>
      </c>
      <c r="G93" s="58">
        <v>96</v>
      </c>
      <c r="H93" s="50">
        <f t="shared" si="12"/>
        <v>14.37</v>
      </c>
      <c r="I93" s="50">
        <f t="shared" si="13"/>
        <v>37.799999999999997</v>
      </c>
      <c r="J93" s="5" t="s">
        <v>83</v>
      </c>
      <c r="K93">
        <v>54</v>
      </c>
      <c r="L93" s="48" t="s">
        <v>481</v>
      </c>
      <c r="M93" s="59" t="s">
        <v>575</v>
      </c>
      <c r="N93" s="58">
        <v>9.4619999999999997</v>
      </c>
      <c r="O93" s="58">
        <v>5</v>
      </c>
      <c r="P93" s="59">
        <v>70</v>
      </c>
      <c r="Q93" s="58" t="s">
        <v>76</v>
      </c>
      <c r="R93" s="58">
        <v>1.35</v>
      </c>
      <c r="S93" s="59" t="s">
        <v>576</v>
      </c>
      <c r="T93" s="60" t="s">
        <v>577</v>
      </c>
      <c r="U93" s="61" t="s">
        <v>578</v>
      </c>
      <c r="V93" s="59" t="s">
        <v>32</v>
      </c>
      <c r="W93" s="59" t="s">
        <v>32</v>
      </c>
      <c r="X93" s="59" t="s">
        <v>35</v>
      </c>
      <c r="Y93" s="59" t="s">
        <v>35</v>
      </c>
    </row>
    <row r="94" spans="2:129" x14ac:dyDescent="0.25">
      <c r="B94" s="58" t="str">
        <f t="shared" si="14"/>
        <v>Proprint-50gsm-33.07in-(84.00cm)-Reel-Premium</v>
      </c>
      <c r="C94" s="58" t="str">
        <f t="shared" si="15"/>
        <v>Proprint-50gsm-33.07in-(84.00cm)-Reel-Premium</v>
      </c>
      <c r="D94" s="8" t="s">
        <v>541</v>
      </c>
      <c r="E94" s="8" t="s">
        <v>540</v>
      </c>
      <c r="F94" s="58">
        <v>33.5</v>
      </c>
      <c r="G94" s="58">
        <v>84</v>
      </c>
      <c r="H94" s="50">
        <f t="shared" si="12"/>
        <v>13.19</v>
      </c>
      <c r="I94" s="50">
        <f t="shared" si="13"/>
        <v>33.07</v>
      </c>
      <c r="J94" s="5" t="s">
        <v>83</v>
      </c>
      <c r="K94">
        <v>50</v>
      </c>
      <c r="L94" s="48" t="s">
        <v>481</v>
      </c>
      <c r="M94" s="59" t="s">
        <v>575</v>
      </c>
      <c r="N94" s="58">
        <v>7.0350000000000001</v>
      </c>
      <c r="O94" s="58">
        <v>7</v>
      </c>
      <c r="P94" s="59">
        <v>70</v>
      </c>
      <c r="Q94" s="58" t="s">
        <v>76</v>
      </c>
      <c r="R94" s="58">
        <v>1.35</v>
      </c>
      <c r="S94" s="59" t="s">
        <v>576</v>
      </c>
      <c r="T94" s="60" t="s">
        <v>577</v>
      </c>
      <c r="U94" s="61" t="s">
        <v>578</v>
      </c>
      <c r="V94" s="59" t="s">
        <v>32</v>
      </c>
      <c r="W94" s="59" t="s">
        <v>32</v>
      </c>
      <c r="X94" s="59" t="s">
        <v>35</v>
      </c>
      <c r="Y94" s="59" t="s">
        <v>35</v>
      </c>
    </row>
    <row r="95" spans="2:129" x14ac:dyDescent="0.25">
      <c r="B95" s="58" t="str">
        <f t="shared" si="14"/>
        <v>Proprint-50gsm-33.07in-(84.00cm)-Reel-Premium</v>
      </c>
      <c r="C95" s="58" t="str">
        <f t="shared" si="15"/>
        <v>Proprint-50gsm-33.07in-(84.00cm)-Reel-Premium</v>
      </c>
      <c r="D95" s="8" t="s">
        <v>541</v>
      </c>
      <c r="E95" s="8" t="s">
        <v>540</v>
      </c>
      <c r="F95" s="58">
        <v>33.5</v>
      </c>
      <c r="G95" s="58">
        <v>84</v>
      </c>
      <c r="H95" s="50">
        <f t="shared" si="12"/>
        <v>13.19</v>
      </c>
      <c r="I95" s="50">
        <f t="shared" si="13"/>
        <v>33.07</v>
      </c>
      <c r="J95" s="5" t="s">
        <v>83</v>
      </c>
      <c r="K95">
        <v>50</v>
      </c>
      <c r="L95" s="48" t="s">
        <v>481</v>
      </c>
      <c r="M95" s="59" t="s">
        <v>575</v>
      </c>
      <c r="N95" s="58">
        <v>7.0350000000000001</v>
      </c>
      <c r="O95" s="58">
        <v>7</v>
      </c>
      <c r="P95" s="59">
        <v>70</v>
      </c>
      <c r="Q95" s="58" t="s">
        <v>76</v>
      </c>
      <c r="R95" s="58">
        <v>1.35</v>
      </c>
      <c r="S95" s="59" t="s">
        <v>576</v>
      </c>
      <c r="T95" s="60" t="s">
        <v>577</v>
      </c>
      <c r="U95" s="61" t="s">
        <v>578</v>
      </c>
      <c r="V95" s="59" t="s">
        <v>32</v>
      </c>
      <c r="W95" s="59" t="s">
        <v>32</v>
      </c>
      <c r="X95" s="59" t="s">
        <v>35</v>
      </c>
      <c r="Y95" s="59" t="s">
        <v>35</v>
      </c>
    </row>
    <row r="96" spans="2:129" x14ac:dyDescent="0.25">
      <c r="B96" s="58" t="str">
        <f t="shared" si="14"/>
        <v>Proprint-50gsm-33.07in-(84.00cm)-Reel-Premium</v>
      </c>
      <c r="C96" s="58" t="str">
        <f t="shared" si="15"/>
        <v>Proprint-50gsm-33.07in-(84.00cm)-Reel-Premium</v>
      </c>
      <c r="D96" s="8" t="s">
        <v>541</v>
      </c>
      <c r="E96" s="8" t="s">
        <v>540</v>
      </c>
      <c r="F96" s="58">
        <v>33.5</v>
      </c>
      <c r="G96" s="58">
        <v>84</v>
      </c>
      <c r="H96" s="50">
        <f t="shared" si="12"/>
        <v>13.19</v>
      </c>
      <c r="I96" s="50">
        <f t="shared" si="13"/>
        <v>33.07</v>
      </c>
      <c r="J96" s="5" t="s">
        <v>83</v>
      </c>
      <c r="K96">
        <v>50</v>
      </c>
      <c r="L96" s="48" t="s">
        <v>481</v>
      </c>
      <c r="M96" s="59" t="s">
        <v>575</v>
      </c>
      <c r="N96" s="58">
        <v>7.0350000000000001</v>
      </c>
      <c r="O96" s="58">
        <v>7</v>
      </c>
      <c r="P96" s="59">
        <v>70</v>
      </c>
      <c r="Q96" s="58" t="s">
        <v>76</v>
      </c>
      <c r="R96" s="58">
        <v>1.35</v>
      </c>
      <c r="S96" s="59" t="s">
        <v>576</v>
      </c>
      <c r="T96" s="60" t="s">
        <v>577</v>
      </c>
      <c r="U96" s="61" t="s">
        <v>578</v>
      </c>
      <c r="V96" s="59" t="s">
        <v>32</v>
      </c>
      <c r="W96" s="59" t="s">
        <v>32</v>
      </c>
      <c r="X96" s="59" t="s">
        <v>35</v>
      </c>
      <c r="Y96" s="59" t="s">
        <v>35</v>
      </c>
    </row>
    <row r="97" spans="2:25" x14ac:dyDescent="0.25">
      <c r="B97" s="58" t="str">
        <f t="shared" si="14"/>
        <v>Proprint-50gsm-35.04in-(89.00cm)-Reel-Premium</v>
      </c>
      <c r="C97" s="58" t="str">
        <f t="shared" si="15"/>
        <v>Proprint-50gsm-35.04in-(89.00cm)-Reel-Premium</v>
      </c>
      <c r="D97" s="8" t="s">
        <v>541</v>
      </c>
      <c r="E97" s="8" t="s">
        <v>540</v>
      </c>
      <c r="F97" s="58">
        <v>34.5</v>
      </c>
      <c r="G97" s="58">
        <v>89</v>
      </c>
      <c r="H97" s="50">
        <f t="shared" si="12"/>
        <v>13.58</v>
      </c>
      <c r="I97" s="50">
        <f t="shared" si="13"/>
        <v>35.04</v>
      </c>
      <c r="J97" s="5" t="s">
        <v>83</v>
      </c>
      <c r="K97">
        <v>50</v>
      </c>
      <c r="L97" s="48" t="s">
        <v>481</v>
      </c>
      <c r="M97" s="59" t="s">
        <v>575</v>
      </c>
      <c r="N97" s="58">
        <v>7.6749999999999998</v>
      </c>
      <c r="O97" s="58">
        <v>7</v>
      </c>
      <c r="P97" s="59">
        <v>70</v>
      </c>
      <c r="Q97" s="58" t="s">
        <v>76</v>
      </c>
      <c r="R97" s="58">
        <v>1.35</v>
      </c>
      <c r="S97" s="59" t="s">
        <v>576</v>
      </c>
      <c r="T97" s="60" t="s">
        <v>577</v>
      </c>
      <c r="U97" s="61" t="s">
        <v>578</v>
      </c>
      <c r="V97" s="59" t="s">
        <v>32</v>
      </c>
      <c r="W97" s="59" t="s">
        <v>32</v>
      </c>
      <c r="X97" s="59" t="s">
        <v>35</v>
      </c>
      <c r="Y97" s="59" t="s">
        <v>35</v>
      </c>
    </row>
    <row r="98" spans="2:25" x14ac:dyDescent="0.25">
      <c r="B98" s="58" t="str">
        <f t="shared" si="14"/>
        <v>Proprint-50gsm-35.04in-(89.00cm)-Reel-Premium</v>
      </c>
      <c r="C98" s="58" t="str">
        <f t="shared" si="15"/>
        <v>Proprint-50gsm-35.04in-(89.00cm)-Reel-Premium</v>
      </c>
      <c r="D98" s="8" t="s">
        <v>541</v>
      </c>
      <c r="E98" s="8" t="s">
        <v>540</v>
      </c>
      <c r="F98" s="58">
        <v>34.5</v>
      </c>
      <c r="G98" s="58">
        <v>89</v>
      </c>
      <c r="H98" s="50">
        <f t="shared" si="12"/>
        <v>13.58</v>
      </c>
      <c r="I98" s="50">
        <f t="shared" si="13"/>
        <v>35.04</v>
      </c>
      <c r="J98" s="5" t="s">
        <v>83</v>
      </c>
      <c r="K98">
        <v>50</v>
      </c>
      <c r="L98" s="48" t="s">
        <v>481</v>
      </c>
      <c r="M98" s="59" t="s">
        <v>575</v>
      </c>
      <c r="N98" s="58">
        <v>7.6749999999999998</v>
      </c>
      <c r="O98" s="58">
        <v>7</v>
      </c>
      <c r="P98" s="59">
        <v>70</v>
      </c>
      <c r="Q98" s="58" t="s">
        <v>76</v>
      </c>
      <c r="R98" s="58">
        <v>1.35</v>
      </c>
      <c r="S98" s="59" t="s">
        <v>576</v>
      </c>
      <c r="T98" s="60" t="s">
        <v>577</v>
      </c>
      <c r="U98" s="61" t="s">
        <v>578</v>
      </c>
      <c r="V98" s="59" t="s">
        <v>32</v>
      </c>
      <c r="W98" s="59" t="s">
        <v>32</v>
      </c>
      <c r="X98" s="59" t="s">
        <v>35</v>
      </c>
      <c r="Y98" s="59" t="s">
        <v>35</v>
      </c>
    </row>
    <row r="99" spans="2:25" x14ac:dyDescent="0.25">
      <c r="B99" s="58" t="str">
        <f t="shared" si="14"/>
        <v>Proprint-50gsm-35.04in-(89.00cm)-Reel-Premium</v>
      </c>
      <c r="C99" s="58" t="str">
        <f t="shared" si="15"/>
        <v>Proprint-50gsm-35.04in-(89.00cm)-Reel-Premium</v>
      </c>
      <c r="D99" s="8" t="s">
        <v>541</v>
      </c>
      <c r="E99" s="8" t="s">
        <v>540</v>
      </c>
      <c r="F99" s="58">
        <v>34.5</v>
      </c>
      <c r="G99" s="58">
        <v>89</v>
      </c>
      <c r="H99" s="50">
        <f t="shared" si="12"/>
        <v>13.58</v>
      </c>
      <c r="I99" s="50">
        <f t="shared" si="13"/>
        <v>35.04</v>
      </c>
      <c r="J99" s="5" t="s">
        <v>83</v>
      </c>
      <c r="K99">
        <v>50</v>
      </c>
      <c r="L99" s="48" t="s">
        <v>481</v>
      </c>
      <c r="M99" s="59" t="s">
        <v>575</v>
      </c>
      <c r="N99" s="58">
        <v>7.6749999999999998</v>
      </c>
      <c r="O99" s="58">
        <v>7</v>
      </c>
      <c r="P99" s="59">
        <v>70</v>
      </c>
      <c r="Q99" s="58" t="s">
        <v>76</v>
      </c>
      <c r="R99" s="58">
        <v>1.35</v>
      </c>
      <c r="S99" s="59" t="s">
        <v>576</v>
      </c>
      <c r="T99" s="60" t="s">
        <v>577</v>
      </c>
      <c r="U99" s="61" t="s">
        <v>578</v>
      </c>
      <c r="V99" s="59" t="s">
        <v>32</v>
      </c>
      <c r="W99" s="59" t="s">
        <v>32</v>
      </c>
      <c r="X99" s="59" t="s">
        <v>35</v>
      </c>
      <c r="Y99" s="59" t="s">
        <v>35</v>
      </c>
    </row>
    <row r="100" spans="2:25" x14ac:dyDescent="0.25">
      <c r="B100" s="58" t="str">
        <f t="shared" si="14"/>
        <v>Proprint-50gsm-35.04in-(89.00cm)-Reel-Premium</v>
      </c>
      <c r="C100" s="58" t="str">
        <f t="shared" si="15"/>
        <v>Proprint-50gsm-35.04in-(89.00cm)-Reel-Premium</v>
      </c>
      <c r="D100" s="8" t="s">
        <v>541</v>
      </c>
      <c r="E100" s="8" t="s">
        <v>540</v>
      </c>
      <c r="F100" s="58">
        <v>34.5</v>
      </c>
      <c r="G100" s="58">
        <v>89</v>
      </c>
      <c r="H100" s="50">
        <f t="shared" si="12"/>
        <v>13.58</v>
      </c>
      <c r="I100" s="50">
        <f t="shared" si="13"/>
        <v>35.04</v>
      </c>
      <c r="J100" s="5" t="s">
        <v>83</v>
      </c>
      <c r="K100">
        <v>50</v>
      </c>
      <c r="L100" s="48" t="s">
        <v>481</v>
      </c>
      <c r="M100" s="59" t="s">
        <v>575</v>
      </c>
      <c r="N100" s="58">
        <v>7.6749999999999998</v>
      </c>
      <c r="O100" s="58">
        <v>7</v>
      </c>
      <c r="P100" s="59">
        <v>70</v>
      </c>
      <c r="Q100" s="58" t="s">
        <v>76</v>
      </c>
      <c r="R100" s="58">
        <v>1.35</v>
      </c>
      <c r="S100" s="59" t="s">
        <v>576</v>
      </c>
      <c r="T100" s="60" t="s">
        <v>577</v>
      </c>
      <c r="U100" s="61" t="s">
        <v>578</v>
      </c>
      <c r="V100" s="59" t="s">
        <v>32</v>
      </c>
      <c r="W100" s="59" t="s">
        <v>32</v>
      </c>
      <c r="X100" s="59" t="s">
        <v>35</v>
      </c>
      <c r="Y100" s="59" t="s">
        <v>35</v>
      </c>
    </row>
    <row r="101" spans="2:25" x14ac:dyDescent="0.25">
      <c r="B101" s="58" t="str">
        <f t="shared" si="14"/>
        <v>Proprint-50gsm-35.04in-(89.00cm)-Reel-Premium</v>
      </c>
      <c r="C101" s="58" t="str">
        <f t="shared" si="15"/>
        <v>Proprint-50gsm-35.04in-(89.00cm)-Reel-Premium</v>
      </c>
      <c r="D101" s="8" t="s">
        <v>541</v>
      </c>
      <c r="E101" s="8" t="s">
        <v>540</v>
      </c>
      <c r="F101" s="58">
        <v>34.5</v>
      </c>
      <c r="G101" s="58">
        <v>89</v>
      </c>
      <c r="H101" s="50">
        <f t="shared" si="12"/>
        <v>13.58</v>
      </c>
      <c r="I101" s="50">
        <f t="shared" si="13"/>
        <v>35.04</v>
      </c>
      <c r="J101" s="5" t="s">
        <v>83</v>
      </c>
      <c r="K101">
        <v>50</v>
      </c>
      <c r="L101" s="48" t="s">
        <v>481</v>
      </c>
      <c r="M101" s="59" t="s">
        <v>575</v>
      </c>
      <c r="N101" s="58">
        <v>7.6749999999999998</v>
      </c>
      <c r="O101" s="58">
        <v>7</v>
      </c>
      <c r="P101" s="59">
        <v>70</v>
      </c>
      <c r="Q101" s="58" t="s">
        <v>76</v>
      </c>
      <c r="R101" s="58">
        <v>1.35</v>
      </c>
      <c r="S101" s="59" t="s">
        <v>576</v>
      </c>
      <c r="T101" s="60" t="s">
        <v>577</v>
      </c>
      <c r="U101" s="61" t="s">
        <v>578</v>
      </c>
      <c r="V101" s="59" t="s">
        <v>32</v>
      </c>
      <c r="W101" s="59" t="s">
        <v>32</v>
      </c>
      <c r="X101" s="59" t="s">
        <v>35</v>
      </c>
      <c r="Y101" s="59" t="s">
        <v>35</v>
      </c>
    </row>
    <row r="102" spans="2:25" x14ac:dyDescent="0.25">
      <c r="B102" s="58" t="str">
        <f t="shared" si="14"/>
        <v>Proprint-50gsm-35.04in-(89.00cm)-Reel-Premium</v>
      </c>
      <c r="C102" s="58" t="str">
        <f t="shared" si="15"/>
        <v>Proprint-50gsm-35.04in-(89.00cm)-Reel-Premium</v>
      </c>
      <c r="D102" s="8" t="s">
        <v>541</v>
      </c>
      <c r="E102" s="8" t="s">
        <v>540</v>
      </c>
      <c r="F102" s="58">
        <v>34.5</v>
      </c>
      <c r="G102" s="58">
        <v>89</v>
      </c>
      <c r="H102" s="50">
        <f t="shared" si="12"/>
        <v>13.58</v>
      </c>
      <c r="I102" s="50">
        <f t="shared" si="13"/>
        <v>35.04</v>
      </c>
      <c r="J102" s="5" t="s">
        <v>83</v>
      </c>
      <c r="K102">
        <v>50</v>
      </c>
      <c r="L102" s="48" t="s">
        <v>481</v>
      </c>
      <c r="M102" s="59" t="s">
        <v>575</v>
      </c>
      <c r="N102" s="58">
        <v>7.6749999999999998</v>
      </c>
      <c r="O102" s="58">
        <v>7</v>
      </c>
      <c r="P102" s="59">
        <v>70</v>
      </c>
      <c r="Q102" s="58" t="s">
        <v>76</v>
      </c>
      <c r="R102" s="58">
        <v>1.35</v>
      </c>
      <c r="S102" s="59" t="s">
        <v>576</v>
      </c>
      <c r="T102" s="60" t="s">
        <v>577</v>
      </c>
      <c r="U102" s="61" t="s">
        <v>578</v>
      </c>
      <c r="V102" s="59" t="s">
        <v>32</v>
      </c>
      <c r="W102" s="59" t="s">
        <v>32</v>
      </c>
      <c r="X102" s="59" t="s">
        <v>35</v>
      </c>
      <c r="Y102" s="59" t="s">
        <v>35</v>
      </c>
    </row>
    <row r="103" spans="2:25" x14ac:dyDescent="0.25">
      <c r="B103" s="58" t="str">
        <f t="shared" si="14"/>
        <v>Proprint-50gsm-35.04in-(89.00cm)-Reel-Premium</v>
      </c>
      <c r="C103" s="58" t="str">
        <f t="shared" si="15"/>
        <v>Proprint-50gsm-35.04in-(89.00cm)-Reel-Premium</v>
      </c>
      <c r="D103" s="8" t="s">
        <v>541</v>
      </c>
      <c r="E103" s="8" t="s">
        <v>540</v>
      </c>
      <c r="F103" s="58">
        <v>34.5</v>
      </c>
      <c r="G103" s="58">
        <v>89</v>
      </c>
      <c r="H103" s="50">
        <f t="shared" si="12"/>
        <v>13.58</v>
      </c>
      <c r="I103" s="50">
        <f t="shared" si="13"/>
        <v>35.04</v>
      </c>
      <c r="J103" s="5" t="s">
        <v>83</v>
      </c>
      <c r="K103">
        <v>50</v>
      </c>
      <c r="L103" s="48" t="s">
        <v>481</v>
      </c>
      <c r="M103" s="59" t="s">
        <v>575</v>
      </c>
      <c r="N103" s="58">
        <v>7.6749999999999998</v>
      </c>
      <c r="O103" s="58">
        <v>7</v>
      </c>
      <c r="P103" s="59">
        <v>70</v>
      </c>
      <c r="Q103" s="58" t="s">
        <v>76</v>
      </c>
      <c r="R103" s="58">
        <v>1.35</v>
      </c>
      <c r="S103" s="59" t="s">
        <v>576</v>
      </c>
      <c r="T103" s="60" t="s">
        <v>577</v>
      </c>
      <c r="U103" s="61" t="s">
        <v>578</v>
      </c>
      <c r="V103" s="59" t="s">
        <v>32</v>
      </c>
      <c r="W103" s="59" t="s">
        <v>32</v>
      </c>
      <c r="X103" s="59" t="s">
        <v>35</v>
      </c>
      <c r="Y103" s="59" t="s">
        <v>35</v>
      </c>
    </row>
    <row r="104" spans="2:25" x14ac:dyDescent="0.25">
      <c r="B104" s="58" t="str">
        <f t="shared" si="14"/>
        <v>Proprint-50gsm-35.04in-(89.00cm)-Reel-Premium</v>
      </c>
      <c r="C104" s="58" t="str">
        <f t="shared" si="15"/>
        <v>Proprint-50gsm-35.04in-(89.00cm)-Reel-Premium</v>
      </c>
      <c r="D104" s="8" t="s">
        <v>541</v>
      </c>
      <c r="E104" s="8" t="s">
        <v>540</v>
      </c>
      <c r="F104" s="58">
        <v>34.5</v>
      </c>
      <c r="G104" s="58">
        <v>89</v>
      </c>
      <c r="H104" s="50">
        <f t="shared" si="12"/>
        <v>13.58</v>
      </c>
      <c r="I104" s="50">
        <f t="shared" si="13"/>
        <v>35.04</v>
      </c>
      <c r="J104" s="5" t="s">
        <v>83</v>
      </c>
      <c r="K104">
        <v>50</v>
      </c>
      <c r="L104" s="48" t="s">
        <v>481</v>
      </c>
      <c r="M104" s="59" t="s">
        <v>575</v>
      </c>
      <c r="N104" s="58">
        <v>7.6749999999999998</v>
      </c>
      <c r="O104" s="58">
        <v>7</v>
      </c>
      <c r="P104" s="59">
        <v>70</v>
      </c>
      <c r="Q104" s="58" t="s">
        <v>76</v>
      </c>
      <c r="R104" s="58">
        <v>1.35</v>
      </c>
      <c r="S104" s="59" t="s">
        <v>576</v>
      </c>
      <c r="T104" s="60" t="s">
        <v>577</v>
      </c>
      <c r="U104" s="61" t="s">
        <v>578</v>
      </c>
      <c r="V104" s="59" t="s">
        <v>32</v>
      </c>
      <c r="W104" s="59" t="s">
        <v>32</v>
      </c>
      <c r="X104" s="59" t="s">
        <v>35</v>
      </c>
      <c r="Y104" s="59" t="s">
        <v>35</v>
      </c>
    </row>
    <row r="105" spans="2:25" x14ac:dyDescent="0.25">
      <c r="B105" s="58" t="str">
        <f t="shared" si="14"/>
        <v>Proprint-50gsm-35.04in-(89.00cm)-Reel-Premium</v>
      </c>
      <c r="C105" s="58" t="str">
        <f t="shared" si="15"/>
        <v>Proprint-50gsm-35.04in-(89.00cm)-Reel-Premium</v>
      </c>
      <c r="D105" s="8" t="s">
        <v>541</v>
      </c>
      <c r="E105" s="8" t="s">
        <v>540</v>
      </c>
      <c r="F105" s="58">
        <v>34.5</v>
      </c>
      <c r="G105" s="58">
        <v>89</v>
      </c>
      <c r="H105" s="50">
        <f t="shared" si="12"/>
        <v>13.58</v>
      </c>
      <c r="I105" s="50">
        <f t="shared" si="13"/>
        <v>35.04</v>
      </c>
      <c r="J105" s="5" t="s">
        <v>83</v>
      </c>
      <c r="K105">
        <v>50</v>
      </c>
      <c r="L105" s="48" t="s">
        <v>481</v>
      </c>
      <c r="M105" s="59" t="s">
        <v>575</v>
      </c>
      <c r="N105" s="58">
        <v>7.6749999999999998</v>
      </c>
      <c r="O105" s="58">
        <v>7</v>
      </c>
      <c r="P105" s="59">
        <v>70</v>
      </c>
      <c r="Q105" s="58" t="s">
        <v>76</v>
      </c>
      <c r="R105" s="58">
        <v>1.35</v>
      </c>
      <c r="S105" s="59" t="s">
        <v>576</v>
      </c>
      <c r="T105" s="60" t="s">
        <v>577</v>
      </c>
      <c r="U105" s="61" t="s">
        <v>578</v>
      </c>
      <c r="V105" s="59" t="s">
        <v>32</v>
      </c>
      <c r="W105" s="59" t="s">
        <v>32</v>
      </c>
      <c r="X105" s="59" t="s">
        <v>35</v>
      </c>
      <c r="Y105" s="59" t="s">
        <v>35</v>
      </c>
    </row>
    <row r="106" spans="2:25" x14ac:dyDescent="0.25">
      <c r="B106" s="58" t="str">
        <f t="shared" si="14"/>
        <v>Proprint-50gsm-35.04in-(89.00cm)-Reel-Premium</v>
      </c>
      <c r="C106" s="58" t="str">
        <f t="shared" si="15"/>
        <v>Proprint-50gsm-35.04in-(89.00cm)-Reel-Premium</v>
      </c>
      <c r="D106" s="8" t="s">
        <v>541</v>
      </c>
      <c r="E106" s="8" t="s">
        <v>540</v>
      </c>
      <c r="F106" s="58">
        <v>34.5</v>
      </c>
      <c r="G106" s="58">
        <v>89</v>
      </c>
      <c r="H106" s="50">
        <f t="shared" si="12"/>
        <v>13.58</v>
      </c>
      <c r="I106" s="50">
        <f t="shared" si="13"/>
        <v>35.04</v>
      </c>
      <c r="J106" s="5" t="s">
        <v>83</v>
      </c>
      <c r="K106">
        <v>50</v>
      </c>
      <c r="L106" s="48" t="s">
        <v>481</v>
      </c>
      <c r="M106" s="59" t="s">
        <v>575</v>
      </c>
      <c r="N106" s="58">
        <v>7.6749999999999998</v>
      </c>
      <c r="O106" s="58">
        <v>7</v>
      </c>
      <c r="P106" s="59">
        <v>70</v>
      </c>
      <c r="Q106" s="58" t="s">
        <v>76</v>
      </c>
      <c r="R106" s="58">
        <v>1.35</v>
      </c>
      <c r="S106" s="59" t="s">
        <v>576</v>
      </c>
      <c r="T106" s="60" t="s">
        <v>577</v>
      </c>
      <c r="U106" s="61" t="s">
        <v>578</v>
      </c>
      <c r="V106" s="59" t="s">
        <v>32</v>
      </c>
      <c r="W106" s="59" t="s">
        <v>32</v>
      </c>
      <c r="X106" s="59" t="s">
        <v>35</v>
      </c>
      <c r="Y106" s="59" t="s">
        <v>35</v>
      </c>
    </row>
    <row r="107" spans="2:25" x14ac:dyDescent="0.25">
      <c r="B107" s="58" t="str">
        <f t="shared" si="14"/>
        <v>Proprint-54gsm-33.86in-(86.00cm)-Reel-Premium</v>
      </c>
      <c r="C107" s="58" t="str">
        <f t="shared" si="15"/>
        <v>Proprint-54gsm-33.86in-(86.00cm)-Reel-Premium</v>
      </c>
      <c r="D107" s="8" t="s">
        <v>541</v>
      </c>
      <c r="E107" s="8" t="s">
        <v>540</v>
      </c>
      <c r="F107" s="58">
        <v>42</v>
      </c>
      <c r="G107" s="58">
        <v>86</v>
      </c>
      <c r="H107" s="50">
        <f t="shared" si="12"/>
        <v>16.54</v>
      </c>
      <c r="I107" s="50">
        <f t="shared" si="13"/>
        <v>33.86</v>
      </c>
      <c r="J107" s="5" t="s">
        <v>83</v>
      </c>
      <c r="K107">
        <v>54</v>
      </c>
      <c r="L107" s="48" t="s">
        <v>481</v>
      </c>
      <c r="M107" s="59" t="s">
        <v>575</v>
      </c>
      <c r="N107" s="58">
        <v>9.7560000000000002</v>
      </c>
      <c r="O107" s="58">
        <v>5</v>
      </c>
      <c r="P107" s="59">
        <v>70</v>
      </c>
      <c r="Q107" s="58" t="s">
        <v>76</v>
      </c>
      <c r="R107" s="58">
        <v>1.35</v>
      </c>
      <c r="S107" s="59" t="s">
        <v>576</v>
      </c>
      <c r="T107" s="60" t="s">
        <v>577</v>
      </c>
      <c r="U107" s="61" t="s">
        <v>578</v>
      </c>
      <c r="V107" s="59" t="s">
        <v>32</v>
      </c>
      <c r="W107" s="59" t="s">
        <v>32</v>
      </c>
      <c r="X107" s="59" t="s">
        <v>35</v>
      </c>
      <c r="Y107" s="59" t="s">
        <v>35</v>
      </c>
    </row>
    <row r="108" spans="2:25" x14ac:dyDescent="0.25">
      <c r="B108" s="58" t="str">
        <f t="shared" si="14"/>
        <v>Proprint-54gsm-33.86in-(86.00cm)-Reel-Premium</v>
      </c>
      <c r="C108" s="58" t="str">
        <f t="shared" si="15"/>
        <v>Proprint-54gsm-33.86in-(86.00cm)-Reel-Premium</v>
      </c>
      <c r="D108" s="8" t="s">
        <v>541</v>
      </c>
      <c r="E108" s="8" t="s">
        <v>540</v>
      </c>
      <c r="F108" s="58">
        <v>42</v>
      </c>
      <c r="G108" s="58">
        <v>86</v>
      </c>
      <c r="H108" s="50">
        <f t="shared" si="12"/>
        <v>16.54</v>
      </c>
      <c r="I108" s="50">
        <f t="shared" si="13"/>
        <v>33.86</v>
      </c>
      <c r="J108" s="5" t="s">
        <v>83</v>
      </c>
      <c r="K108">
        <v>54</v>
      </c>
      <c r="L108" s="48" t="s">
        <v>481</v>
      </c>
      <c r="M108" s="59" t="s">
        <v>575</v>
      </c>
      <c r="N108" s="58">
        <v>9.7560000000000002</v>
      </c>
      <c r="O108" s="58">
        <v>5</v>
      </c>
      <c r="P108" s="59">
        <v>70</v>
      </c>
      <c r="Q108" s="58" t="s">
        <v>76</v>
      </c>
      <c r="R108" s="58">
        <v>1.35</v>
      </c>
      <c r="S108" s="59" t="s">
        <v>576</v>
      </c>
      <c r="T108" s="60" t="s">
        <v>577</v>
      </c>
      <c r="U108" s="61" t="s">
        <v>578</v>
      </c>
      <c r="V108" s="59" t="s">
        <v>32</v>
      </c>
      <c r="W108" s="59" t="s">
        <v>32</v>
      </c>
      <c r="X108" s="59" t="s">
        <v>35</v>
      </c>
      <c r="Y108" s="59" t="s">
        <v>35</v>
      </c>
    </row>
    <row r="109" spans="2:25" x14ac:dyDescent="0.25">
      <c r="B109" s="58" t="str">
        <f t="shared" si="14"/>
        <v>Proprint-54gsm-33.86in-(86.00cm)-Reel-Premium</v>
      </c>
      <c r="C109" s="58" t="str">
        <f t="shared" si="15"/>
        <v>Proprint-54gsm-33.86in-(86.00cm)-Reel-Premium</v>
      </c>
      <c r="D109" s="8" t="s">
        <v>541</v>
      </c>
      <c r="E109" s="8" t="s">
        <v>540</v>
      </c>
      <c r="F109" s="58">
        <v>42</v>
      </c>
      <c r="G109" s="58">
        <v>86</v>
      </c>
      <c r="H109" s="50">
        <f t="shared" si="12"/>
        <v>16.54</v>
      </c>
      <c r="I109" s="50">
        <f t="shared" si="13"/>
        <v>33.86</v>
      </c>
      <c r="J109" s="5" t="s">
        <v>83</v>
      </c>
      <c r="K109">
        <v>54</v>
      </c>
      <c r="L109" s="48" t="s">
        <v>481</v>
      </c>
      <c r="M109" s="59" t="s">
        <v>575</v>
      </c>
      <c r="N109" s="58">
        <v>9.7560000000000002</v>
      </c>
      <c r="O109" s="58">
        <v>5</v>
      </c>
      <c r="P109" s="59">
        <v>70</v>
      </c>
      <c r="Q109" s="58" t="s">
        <v>76</v>
      </c>
      <c r="R109" s="58">
        <v>1.35</v>
      </c>
      <c r="S109" s="59" t="s">
        <v>576</v>
      </c>
      <c r="T109" s="60" t="s">
        <v>577</v>
      </c>
      <c r="U109" s="61" t="s">
        <v>578</v>
      </c>
      <c r="V109" s="59" t="s">
        <v>32</v>
      </c>
      <c r="W109" s="59" t="s">
        <v>32</v>
      </c>
      <c r="X109" s="59" t="s">
        <v>35</v>
      </c>
      <c r="Y109" s="59" t="s">
        <v>35</v>
      </c>
    </row>
    <row r="110" spans="2:25" x14ac:dyDescent="0.25">
      <c r="B110" s="58" t="str">
        <f t="shared" si="14"/>
        <v>Proprint-54gsm-33.86in-(86.00cm)-Reel-Premium</v>
      </c>
      <c r="C110" s="58" t="str">
        <f t="shared" si="15"/>
        <v>Proprint-54gsm-33.86in-(86.00cm)-Reel-Premium</v>
      </c>
      <c r="D110" s="8" t="s">
        <v>541</v>
      </c>
      <c r="E110" s="8" t="s">
        <v>540</v>
      </c>
      <c r="F110" s="58">
        <v>42</v>
      </c>
      <c r="G110" s="58">
        <v>86</v>
      </c>
      <c r="H110" s="50">
        <f t="shared" si="12"/>
        <v>16.54</v>
      </c>
      <c r="I110" s="50">
        <f t="shared" si="13"/>
        <v>33.86</v>
      </c>
      <c r="J110" s="5" t="s">
        <v>83</v>
      </c>
      <c r="K110">
        <v>54</v>
      </c>
      <c r="L110" s="48" t="s">
        <v>481</v>
      </c>
      <c r="M110" s="59" t="s">
        <v>575</v>
      </c>
      <c r="N110" s="58">
        <v>9.7560000000000002</v>
      </c>
      <c r="O110" s="58">
        <v>5</v>
      </c>
      <c r="P110" s="59">
        <v>70</v>
      </c>
      <c r="Q110" s="58" t="s">
        <v>76</v>
      </c>
      <c r="R110" s="58">
        <v>1.35</v>
      </c>
      <c r="S110" s="59" t="s">
        <v>576</v>
      </c>
      <c r="T110" s="60" t="s">
        <v>577</v>
      </c>
      <c r="U110" s="61" t="s">
        <v>578</v>
      </c>
      <c r="V110" s="59" t="s">
        <v>32</v>
      </c>
      <c r="W110" s="59" t="s">
        <v>32</v>
      </c>
      <c r="X110" s="59" t="s">
        <v>35</v>
      </c>
      <c r="Y110" s="59" t="s">
        <v>35</v>
      </c>
    </row>
    <row r="111" spans="2:25" x14ac:dyDescent="0.25">
      <c r="B111" s="58" t="str">
        <f t="shared" si="14"/>
        <v>Proprint-54gsm-33.86in-(86.00cm)-Reel-Premium</v>
      </c>
      <c r="C111" s="58" t="str">
        <f t="shared" si="15"/>
        <v>Proprint-54gsm-33.86in-(86.00cm)-Reel-Premium</v>
      </c>
      <c r="D111" s="8" t="s">
        <v>541</v>
      </c>
      <c r="E111" s="8" t="s">
        <v>540</v>
      </c>
      <c r="F111" s="58">
        <v>42</v>
      </c>
      <c r="G111" s="58">
        <v>86</v>
      </c>
      <c r="H111" s="50">
        <f t="shared" si="12"/>
        <v>16.54</v>
      </c>
      <c r="I111" s="50">
        <f t="shared" si="13"/>
        <v>33.86</v>
      </c>
      <c r="J111" s="5" t="s">
        <v>83</v>
      </c>
      <c r="K111">
        <v>54</v>
      </c>
      <c r="L111" s="48" t="s">
        <v>481</v>
      </c>
      <c r="M111" s="59" t="s">
        <v>575</v>
      </c>
      <c r="N111" s="58">
        <v>9.7560000000000002</v>
      </c>
      <c r="O111" s="58">
        <v>5</v>
      </c>
      <c r="P111" s="59">
        <v>70</v>
      </c>
      <c r="Q111" s="58" t="s">
        <v>76</v>
      </c>
      <c r="R111" s="58">
        <v>1.35</v>
      </c>
      <c r="S111" s="59" t="s">
        <v>576</v>
      </c>
      <c r="T111" s="60" t="s">
        <v>577</v>
      </c>
      <c r="U111" s="61" t="s">
        <v>578</v>
      </c>
      <c r="V111" s="59" t="s">
        <v>32</v>
      </c>
      <c r="W111" s="59" t="s">
        <v>32</v>
      </c>
      <c r="X111" s="59" t="s">
        <v>35</v>
      </c>
      <c r="Y111" s="59" t="s">
        <v>35</v>
      </c>
    </row>
    <row r="112" spans="2:25" x14ac:dyDescent="0.25">
      <c r="B112" s="58" t="str">
        <f t="shared" si="14"/>
        <v>Proprint-54gsm-33.86in-(86.00cm)-Reel-Premium</v>
      </c>
      <c r="C112" s="58" t="str">
        <f t="shared" si="15"/>
        <v>Proprint-54gsm-33.86in-(86.00cm)-Reel-Premium</v>
      </c>
      <c r="D112" s="8" t="s">
        <v>541</v>
      </c>
      <c r="E112" s="8" t="s">
        <v>540</v>
      </c>
      <c r="F112" s="58">
        <v>42</v>
      </c>
      <c r="G112" s="58">
        <v>86</v>
      </c>
      <c r="H112" s="50">
        <f t="shared" si="12"/>
        <v>16.54</v>
      </c>
      <c r="I112" s="50">
        <f t="shared" si="13"/>
        <v>33.86</v>
      </c>
      <c r="J112" s="5" t="s">
        <v>83</v>
      </c>
      <c r="K112">
        <v>54</v>
      </c>
      <c r="L112" s="48" t="s">
        <v>481</v>
      </c>
      <c r="M112" s="59" t="s">
        <v>575</v>
      </c>
      <c r="N112" s="58">
        <v>9.7560000000000002</v>
      </c>
      <c r="O112" s="58">
        <v>5</v>
      </c>
      <c r="P112" s="59">
        <v>70</v>
      </c>
      <c r="Q112" s="58" t="s">
        <v>76</v>
      </c>
      <c r="R112" s="58">
        <v>1.35</v>
      </c>
      <c r="S112" s="59" t="s">
        <v>576</v>
      </c>
      <c r="T112" s="60" t="s">
        <v>577</v>
      </c>
      <c r="U112" s="61" t="s">
        <v>578</v>
      </c>
      <c r="V112" s="59" t="s">
        <v>32</v>
      </c>
      <c r="W112" s="59" t="s">
        <v>32</v>
      </c>
      <c r="X112" s="59" t="s">
        <v>35</v>
      </c>
      <c r="Y112" s="59" t="s">
        <v>35</v>
      </c>
    </row>
    <row r="113" spans="2:25" x14ac:dyDescent="0.25">
      <c r="B113" s="58" t="str">
        <f t="shared" si="14"/>
        <v>Trident-64gsm-34.65in-(88.00cm)-Reel-Super Line</v>
      </c>
      <c r="C113" s="58" t="str">
        <f t="shared" si="15"/>
        <v>Trident-64gsm-34.65in-(88.00cm)-Reel-Super Line</v>
      </c>
      <c r="D113" s="8" t="s">
        <v>541</v>
      </c>
      <c r="E113" s="8" t="s">
        <v>540</v>
      </c>
      <c r="F113" s="58">
        <v>42</v>
      </c>
      <c r="G113" s="58">
        <v>88</v>
      </c>
      <c r="H113" s="50">
        <f t="shared" si="12"/>
        <v>16.54</v>
      </c>
      <c r="I113" s="50">
        <f t="shared" si="13"/>
        <v>34.65</v>
      </c>
      <c r="J113" s="5" t="s">
        <v>83</v>
      </c>
      <c r="K113">
        <v>64</v>
      </c>
      <c r="L113" s="48" t="s">
        <v>473</v>
      </c>
      <c r="M113" s="59" t="s">
        <v>572</v>
      </c>
      <c r="N113" s="58">
        <v>11.832000000000001</v>
      </c>
      <c r="O113" s="58">
        <v>4</v>
      </c>
      <c r="P113" s="59">
        <v>70</v>
      </c>
      <c r="Q113" s="58" t="s">
        <v>76</v>
      </c>
      <c r="R113" s="58">
        <v>1.35</v>
      </c>
      <c r="S113" s="59" t="s">
        <v>576</v>
      </c>
      <c r="T113" s="60" t="s">
        <v>577</v>
      </c>
      <c r="U113" s="61" t="s">
        <v>578</v>
      </c>
      <c r="V113" s="59" t="s">
        <v>32</v>
      </c>
      <c r="W113" s="59" t="s">
        <v>32</v>
      </c>
      <c r="X113" s="59" t="s">
        <v>35</v>
      </c>
      <c r="Y113" s="59" t="s">
        <v>35</v>
      </c>
    </row>
    <row r="114" spans="2:25" x14ac:dyDescent="0.25">
      <c r="B114" s="58" t="str">
        <f t="shared" si="14"/>
        <v>Trident-64gsm-34.65in-(88.00cm)-Reel-Super Line</v>
      </c>
      <c r="C114" s="58" t="str">
        <f t="shared" si="15"/>
        <v>Trident-64gsm-34.65in-(88.00cm)-Reel-Super Line</v>
      </c>
      <c r="D114" s="8" t="s">
        <v>541</v>
      </c>
      <c r="E114" s="8" t="s">
        <v>540</v>
      </c>
      <c r="F114" s="58">
        <v>42</v>
      </c>
      <c r="G114" s="58">
        <v>88</v>
      </c>
      <c r="H114" s="50">
        <f t="shared" si="12"/>
        <v>16.54</v>
      </c>
      <c r="I114" s="50">
        <f t="shared" si="13"/>
        <v>34.65</v>
      </c>
      <c r="J114" s="5" t="s">
        <v>83</v>
      </c>
      <c r="K114">
        <v>64</v>
      </c>
      <c r="L114" s="48" t="s">
        <v>473</v>
      </c>
      <c r="M114" s="59" t="s">
        <v>572</v>
      </c>
      <c r="N114" s="58">
        <v>11.832000000000001</v>
      </c>
      <c r="O114" s="58">
        <v>4</v>
      </c>
      <c r="P114" s="59">
        <v>70</v>
      </c>
      <c r="Q114" s="58" t="s">
        <v>76</v>
      </c>
      <c r="R114" s="58">
        <v>1.35</v>
      </c>
      <c r="S114" s="59" t="s">
        <v>576</v>
      </c>
      <c r="T114" s="60" t="s">
        <v>577</v>
      </c>
      <c r="U114" s="61" t="s">
        <v>578</v>
      </c>
      <c r="V114" s="59" t="s">
        <v>32</v>
      </c>
      <c r="W114" s="59" t="s">
        <v>32</v>
      </c>
      <c r="X114" s="59" t="s">
        <v>35</v>
      </c>
      <c r="Y114" s="59" t="s">
        <v>35</v>
      </c>
    </row>
    <row r="115" spans="2:25" x14ac:dyDescent="0.25">
      <c r="B115" s="58" t="str">
        <f t="shared" si="14"/>
        <v>Trident-64gsm-34.65in-(88.00cm)-Reel-Super Line</v>
      </c>
      <c r="C115" s="58" t="str">
        <f t="shared" si="15"/>
        <v>Trident-64gsm-34.65in-(88.00cm)-Reel-Super Line</v>
      </c>
      <c r="D115" s="8" t="s">
        <v>541</v>
      </c>
      <c r="E115" s="8" t="s">
        <v>540</v>
      </c>
      <c r="F115" s="58">
        <v>42</v>
      </c>
      <c r="G115" s="58">
        <v>88</v>
      </c>
      <c r="H115" s="50">
        <f t="shared" si="12"/>
        <v>16.54</v>
      </c>
      <c r="I115" s="50">
        <f t="shared" si="13"/>
        <v>34.65</v>
      </c>
      <c r="J115" s="5" t="s">
        <v>83</v>
      </c>
      <c r="K115">
        <v>64</v>
      </c>
      <c r="L115" s="48" t="s">
        <v>473</v>
      </c>
      <c r="M115" s="59" t="s">
        <v>572</v>
      </c>
      <c r="N115" s="58">
        <v>11.832000000000001</v>
      </c>
      <c r="O115" s="58">
        <v>4</v>
      </c>
      <c r="P115" s="59">
        <v>70</v>
      </c>
      <c r="Q115" s="58" t="s">
        <v>76</v>
      </c>
      <c r="R115" s="58">
        <v>1.35</v>
      </c>
      <c r="S115" s="59" t="s">
        <v>576</v>
      </c>
      <c r="T115" s="60" t="s">
        <v>577</v>
      </c>
      <c r="U115" s="61" t="s">
        <v>578</v>
      </c>
      <c r="V115" s="59" t="s">
        <v>32</v>
      </c>
      <c r="W115" s="59" t="s">
        <v>32</v>
      </c>
      <c r="X115" s="59" t="s">
        <v>35</v>
      </c>
      <c r="Y115" s="59" t="s">
        <v>35</v>
      </c>
    </row>
    <row r="116" spans="2:25" x14ac:dyDescent="0.25">
      <c r="B116" s="58" t="str">
        <f t="shared" si="14"/>
        <v>Trident-64gsm-34.65in-(88.00cm)-Reel-Super Line</v>
      </c>
      <c r="C116" s="58" t="str">
        <f t="shared" si="15"/>
        <v>Trident-64gsm-34.65in-(88.00cm)-Reel-Super Line</v>
      </c>
      <c r="D116" s="8" t="s">
        <v>541</v>
      </c>
      <c r="E116" s="8" t="s">
        <v>540</v>
      </c>
      <c r="F116" s="58">
        <v>42</v>
      </c>
      <c r="G116" s="58">
        <v>88</v>
      </c>
      <c r="H116" s="50">
        <f t="shared" si="12"/>
        <v>16.54</v>
      </c>
      <c r="I116" s="50">
        <f t="shared" si="13"/>
        <v>34.65</v>
      </c>
      <c r="J116" s="5" t="s">
        <v>83</v>
      </c>
      <c r="K116">
        <v>64</v>
      </c>
      <c r="L116" s="48" t="s">
        <v>473</v>
      </c>
      <c r="M116" s="59" t="s">
        <v>572</v>
      </c>
      <c r="N116" s="58">
        <v>11.832000000000001</v>
      </c>
      <c r="O116" s="58">
        <v>4</v>
      </c>
      <c r="P116" s="59">
        <v>70</v>
      </c>
      <c r="Q116" s="58" t="s">
        <v>76</v>
      </c>
      <c r="R116" s="58">
        <v>1.35</v>
      </c>
      <c r="S116" s="59" t="s">
        <v>576</v>
      </c>
      <c r="T116" s="60" t="s">
        <v>577</v>
      </c>
      <c r="U116" s="61" t="s">
        <v>578</v>
      </c>
      <c r="V116" s="59" t="s">
        <v>32</v>
      </c>
      <c r="W116" s="59" t="s">
        <v>32</v>
      </c>
      <c r="X116" s="59" t="s">
        <v>35</v>
      </c>
      <c r="Y116" s="59" t="s">
        <v>35</v>
      </c>
    </row>
    <row r="117" spans="2:25" x14ac:dyDescent="0.25">
      <c r="B117" s="58" t="str">
        <f t="shared" si="14"/>
        <v>Trident-64gsm-34.65in-(88.00cm)-Reel-Super Line</v>
      </c>
      <c r="C117" s="58" t="str">
        <f t="shared" si="15"/>
        <v>Trident-64gsm-34.65in-(88.00cm)-Reel-Super Line</v>
      </c>
      <c r="D117" s="8" t="s">
        <v>541</v>
      </c>
      <c r="E117" s="8" t="s">
        <v>540</v>
      </c>
      <c r="F117" s="58">
        <v>42</v>
      </c>
      <c r="G117" s="58">
        <v>88</v>
      </c>
      <c r="H117" s="50">
        <f t="shared" si="12"/>
        <v>16.54</v>
      </c>
      <c r="I117" s="50">
        <f t="shared" si="13"/>
        <v>34.65</v>
      </c>
      <c r="J117" s="5" t="s">
        <v>83</v>
      </c>
      <c r="K117">
        <v>64</v>
      </c>
      <c r="L117" s="48" t="s">
        <v>473</v>
      </c>
      <c r="M117" s="59" t="s">
        <v>572</v>
      </c>
      <c r="N117" s="58">
        <v>11.832000000000001</v>
      </c>
      <c r="O117" s="58">
        <v>4</v>
      </c>
      <c r="P117" s="59">
        <v>70</v>
      </c>
      <c r="Q117" s="58" t="s">
        <v>76</v>
      </c>
      <c r="R117" s="58">
        <v>1.35</v>
      </c>
      <c r="S117" s="59" t="s">
        <v>576</v>
      </c>
      <c r="T117" s="60" t="s">
        <v>577</v>
      </c>
      <c r="U117" s="61" t="s">
        <v>578</v>
      </c>
      <c r="V117" s="59" t="s">
        <v>32</v>
      </c>
      <c r="W117" s="59" t="s">
        <v>32</v>
      </c>
      <c r="X117" s="59" t="s">
        <v>35</v>
      </c>
      <c r="Y117" s="59" t="s">
        <v>35</v>
      </c>
    </row>
    <row r="118" spans="2:25" x14ac:dyDescent="0.25">
      <c r="B118" s="58" t="str">
        <f t="shared" si="14"/>
        <v>Trident-64gsm-34.65in-(88.00cm)-Reel-Super Line</v>
      </c>
      <c r="C118" s="58" t="str">
        <f t="shared" si="15"/>
        <v>Trident-64gsm-34.65in-(88.00cm)-Reel-Super Line</v>
      </c>
      <c r="D118" s="8" t="s">
        <v>541</v>
      </c>
      <c r="E118" s="8" t="s">
        <v>540</v>
      </c>
      <c r="F118" s="58">
        <v>42</v>
      </c>
      <c r="G118" s="58">
        <v>88</v>
      </c>
      <c r="H118" s="50">
        <f t="shared" si="12"/>
        <v>16.54</v>
      </c>
      <c r="I118" s="50">
        <f t="shared" si="13"/>
        <v>34.65</v>
      </c>
      <c r="J118" s="5" t="s">
        <v>83</v>
      </c>
      <c r="K118">
        <v>64</v>
      </c>
      <c r="L118" s="48" t="s">
        <v>473</v>
      </c>
      <c r="M118" s="59" t="s">
        <v>572</v>
      </c>
      <c r="N118" s="58">
        <v>11.832000000000001</v>
      </c>
      <c r="O118" s="58">
        <v>4</v>
      </c>
      <c r="P118" s="59">
        <v>70</v>
      </c>
      <c r="Q118" s="58" t="s">
        <v>76</v>
      </c>
      <c r="R118" s="58">
        <v>1.35</v>
      </c>
      <c r="S118" s="59" t="s">
        <v>576</v>
      </c>
      <c r="T118" s="60" t="s">
        <v>577</v>
      </c>
      <c r="U118" s="61" t="s">
        <v>578</v>
      </c>
      <c r="V118" s="59" t="s">
        <v>32</v>
      </c>
      <c r="W118" s="59" t="s">
        <v>32</v>
      </c>
      <c r="X118" s="59" t="s">
        <v>35</v>
      </c>
      <c r="Y118" s="59" t="s">
        <v>35</v>
      </c>
    </row>
    <row r="119" spans="2:25" x14ac:dyDescent="0.25">
      <c r="B119" s="58" t="str">
        <f t="shared" si="14"/>
        <v>Trident-64gsm-34.65in-(88.00cm)-Reel-Super Line</v>
      </c>
      <c r="C119" s="58" t="str">
        <f t="shared" si="15"/>
        <v>Trident-64gsm-34.65in-(88.00cm)-Reel-Super Line</v>
      </c>
      <c r="D119" s="8" t="s">
        <v>541</v>
      </c>
      <c r="E119" s="8" t="s">
        <v>540</v>
      </c>
      <c r="F119" s="58">
        <v>42</v>
      </c>
      <c r="G119" s="58">
        <v>88</v>
      </c>
      <c r="H119" s="50">
        <f t="shared" si="12"/>
        <v>16.54</v>
      </c>
      <c r="I119" s="50">
        <f t="shared" si="13"/>
        <v>34.65</v>
      </c>
      <c r="J119" s="5" t="s">
        <v>83</v>
      </c>
      <c r="K119">
        <v>64</v>
      </c>
      <c r="L119" s="48" t="s">
        <v>473</v>
      </c>
      <c r="M119" s="59" t="s">
        <v>572</v>
      </c>
      <c r="N119" s="58">
        <v>11.832000000000001</v>
      </c>
      <c r="O119" s="58">
        <v>4</v>
      </c>
      <c r="P119" s="59">
        <v>70</v>
      </c>
      <c r="Q119" s="58" t="s">
        <v>76</v>
      </c>
      <c r="R119" s="58">
        <v>1.35</v>
      </c>
      <c r="S119" s="59" t="s">
        <v>576</v>
      </c>
      <c r="T119" s="60" t="s">
        <v>577</v>
      </c>
      <c r="U119" s="61" t="s">
        <v>578</v>
      </c>
      <c r="V119" s="59" t="s">
        <v>32</v>
      </c>
      <c r="W119" s="59" t="s">
        <v>32</v>
      </c>
      <c r="X119" s="59" t="s">
        <v>35</v>
      </c>
      <c r="Y119" s="59" t="s">
        <v>35</v>
      </c>
    </row>
    <row r="120" spans="2:25" x14ac:dyDescent="0.25">
      <c r="B120" s="58" t="str">
        <f t="shared" si="14"/>
        <v>Trident-64gsm-34.65in-(88.00cm)-Reel-Super Line</v>
      </c>
      <c r="C120" s="58" t="str">
        <f t="shared" si="15"/>
        <v>Trident-64gsm-34.65in-(88.00cm)-Reel-Super Line</v>
      </c>
      <c r="D120" s="8" t="s">
        <v>541</v>
      </c>
      <c r="E120" s="8" t="s">
        <v>540</v>
      </c>
      <c r="F120" s="58">
        <v>42</v>
      </c>
      <c r="G120" s="58">
        <v>88</v>
      </c>
      <c r="H120" s="50">
        <f t="shared" si="12"/>
        <v>16.54</v>
      </c>
      <c r="I120" s="50">
        <f t="shared" si="13"/>
        <v>34.65</v>
      </c>
      <c r="J120" s="5" t="s">
        <v>83</v>
      </c>
      <c r="K120">
        <v>64</v>
      </c>
      <c r="L120" s="48" t="s">
        <v>473</v>
      </c>
      <c r="M120" s="59" t="s">
        <v>572</v>
      </c>
      <c r="N120" s="58">
        <v>11.832000000000001</v>
      </c>
      <c r="O120" s="58">
        <v>4</v>
      </c>
      <c r="P120" s="59">
        <v>70</v>
      </c>
      <c r="Q120" s="58" t="s">
        <v>76</v>
      </c>
      <c r="R120" s="58">
        <v>1.35</v>
      </c>
      <c r="S120" s="59" t="s">
        <v>576</v>
      </c>
      <c r="T120" s="60" t="s">
        <v>577</v>
      </c>
      <c r="U120" s="61" t="s">
        <v>578</v>
      </c>
      <c r="V120" s="59" t="s">
        <v>32</v>
      </c>
      <c r="W120" s="59" t="s">
        <v>32</v>
      </c>
      <c r="X120" s="59" t="s">
        <v>35</v>
      </c>
      <c r="Y120" s="59" t="s">
        <v>35</v>
      </c>
    </row>
    <row r="121" spans="2:25" x14ac:dyDescent="0.25">
      <c r="B121" s="58" t="str">
        <f t="shared" si="14"/>
        <v>Proprint-54gsm-31.50in-(80.00cm)-Reel-Premium</v>
      </c>
      <c r="C121" s="58" t="str">
        <f t="shared" si="15"/>
        <v>Proprint-54gsm-31.50in-(80.00cm)-Reel-Premium</v>
      </c>
      <c r="D121" s="8" t="s">
        <v>541</v>
      </c>
      <c r="E121" s="8" t="s">
        <v>540</v>
      </c>
      <c r="F121" s="58">
        <v>34.5</v>
      </c>
      <c r="G121" s="58">
        <v>80</v>
      </c>
      <c r="H121" s="50">
        <f t="shared" si="12"/>
        <v>13.58</v>
      </c>
      <c r="I121" s="50">
        <f t="shared" si="13"/>
        <v>31.5</v>
      </c>
      <c r="J121" s="5" t="s">
        <v>83</v>
      </c>
      <c r="K121">
        <v>54</v>
      </c>
      <c r="L121" s="48" t="s">
        <v>481</v>
      </c>
      <c r="M121" s="59" t="s">
        <v>575</v>
      </c>
      <c r="N121" s="58">
        <v>7.4509999999999996</v>
      </c>
      <c r="O121" s="58">
        <v>7</v>
      </c>
      <c r="P121" s="59">
        <v>70</v>
      </c>
      <c r="Q121" s="58" t="s">
        <v>76</v>
      </c>
      <c r="R121" s="58">
        <v>1.35</v>
      </c>
      <c r="S121" s="59" t="s">
        <v>576</v>
      </c>
      <c r="T121" s="60" t="s">
        <v>577</v>
      </c>
      <c r="U121" s="61" t="s">
        <v>578</v>
      </c>
      <c r="V121" s="59" t="s">
        <v>32</v>
      </c>
      <c r="W121" s="59" t="s">
        <v>32</v>
      </c>
      <c r="X121" s="59" t="s">
        <v>35</v>
      </c>
      <c r="Y121" s="59" t="s">
        <v>35</v>
      </c>
    </row>
    <row r="122" spans="2:25" x14ac:dyDescent="0.25">
      <c r="B122" s="58" t="str">
        <f t="shared" si="14"/>
        <v>Proprint-54gsm-31.50in-(80.00cm)-Reel-Premium</v>
      </c>
      <c r="C122" s="58" t="str">
        <f t="shared" si="15"/>
        <v>Proprint-54gsm-31.50in-(80.00cm)-Reel-Premium</v>
      </c>
      <c r="D122" s="8" t="s">
        <v>541</v>
      </c>
      <c r="E122" s="8" t="s">
        <v>540</v>
      </c>
      <c r="F122" s="58">
        <v>34.5</v>
      </c>
      <c r="G122" s="58">
        <v>80</v>
      </c>
      <c r="H122" s="50">
        <f t="shared" si="12"/>
        <v>13.58</v>
      </c>
      <c r="I122" s="50">
        <f t="shared" si="13"/>
        <v>31.5</v>
      </c>
      <c r="J122" s="5" t="s">
        <v>83</v>
      </c>
      <c r="K122">
        <v>54</v>
      </c>
      <c r="L122" s="48" t="s">
        <v>481</v>
      </c>
      <c r="M122" s="59" t="s">
        <v>575</v>
      </c>
      <c r="N122" s="58">
        <v>7.4509999999999996</v>
      </c>
      <c r="O122" s="58">
        <v>7</v>
      </c>
      <c r="P122" s="59">
        <v>70</v>
      </c>
      <c r="Q122" s="58" t="s">
        <v>76</v>
      </c>
      <c r="R122" s="58">
        <v>1.35</v>
      </c>
      <c r="S122" s="59" t="s">
        <v>576</v>
      </c>
      <c r="T122" s="60" t="s">
        <v>577</v>
      </c>
      <c r="U122" s="61" t="s">
        <v>578</v>
      </c>
      <c r="V122" s="59" t="s">
        <v>32</v>
      </c>
      <c r="W122" s="59" t="s">
        <v>32</v>
      </c>
      <c r="X122" s="59" t="s">
        <v>35</v>
      </c>
      <c r="Y122" s="59" t="s">
        <v>35</v>
      </c>
    </row>
    <row r="123" spans="2:25" x14ac:dyDescent="0.25">
      <c r="B123" s="58" t="str">
        <f t="shared" si="14"/>
        <v>Proprint-54gsm-31.50in-(80.00cm)-Reel-Premium</v>
      </c>
      <c r="C123" s="58" t="str">
        <f t="shared" si="15"/>
        <v>Proprint-54gsm-31.50in-(80.00cm)-Reel-Premium</v>
      </c>
      <c r="D123" s="8" t="s">
        <v>541</v>
      </c>
      <c r="E123" s="8" t="s">
        <v>540</v>
      </c>
      <c r="F123" s="58">
        <v>34.5</v>
      </c>
      <c r="G123" s="58">
        <v>80</v>
      </c>
      <c r="H123" s="50">
        <f t="shared" si="12"/>
        <v>13.58</v>
      </c>
      <c r="I123" s="50">
        <f t="shared" si="13"/>
        <v>31.5</v>
      </c>
      <c r="J123" s="5" t="s">
        <v>83</v>
      </c>
      <c r="K123">
        <v>54</v>
      </c>
      <c r="L123" s="48" t="s">
        <v>481</v>
      </c>
      <c r="M123" s="59" t="s">
        <v>575</v>
      </c>
      <c r="N123" s="58">
        <v>7.4509999999999996</v>
      </c>
      <c r="O123" s="58">
        <v>7</v>
      </c>
      <c r="P123" s="59">
        <v>70</v>
      </c>
      <c r="Q123" s="58" t="s">
        <v>76</v>
      </c>
      <c r="R123" s="58">
        <v>1.35</v>
      </c>
      <c r="S123" s="59" t="s">
        <v>576</v>
      </c>
      <c r="T123" s="60" t="s">
        <v>577</v>
      </c>
      <c r="U123" s="61" t="s">
        <v>578</v>
      </c>
      <c r="V123" s="59" t="s">
        <v>32</v>
      </c>
      <c r="W123" s="59" t="s">
        <v>32</v>
      </c>
      <c r="X123" s="59" t="s">
        <v>35</v>
      </c>
      <c r="Y123" s="59" t="s">
        <v>35</v>
      </c>
    </row>
    <row r="124" spans="2:25" x14ac:dyDescent="0.25">
      <c r="B124" s="58" t="str">
        <f t="shared" si="14"/>
        <v>Copy-50gsm-38.58in-(98.00cm)-Reel-Line</v>
      </c>
      <c r="C124" s="58" t="str">
        <f t="shared" si="15"/>
        <v>Copy-50gsm-38.58in-(98.00cm)-Reel-Line</v>
      </c>
      <c r="D124" s="8" t="s">
        <v>541</v>
      </c>
      <c r="E124" s="8" t="s">
        <v>540</v>
      </c>
      <c r="F124" s="58">
        <v>32</v>
      </c>
      <c r="G124" s="58">
        <v>98</v>
      </c>
      <c r="H124" s="50">
        <f t="shared" si="12"/>
        <v>12.6</v>
      </c>
      <c r="I124" s="50">
        <f t="shared" si="13"/>
        <v>38.58</v>
      </c>
      <c r="J124" s="5" t="s">
        <v>83</v>
      </c>
      <c r="K124">
        <v>50</v>
      </c>
      <c r="L124" s="48" t="s">
        <v>954</v>
      </c>
      <c r="M124" s="59" t="s">
        <v>952</v>
      </c>
      <c r="N124" s="58">
        <v>7.84</v>
      </c>
      <c r="O124" s="58">
        <v>6</v>
      </c>
      <c r="P124" s="59">
        <v>70</v>
      </c>
      <c r="Q124" s="58" t="s">
        <v>76</v>
      </c>
      <c r="R124" s="58">
        <v>1.35</v>
      </c>
      <c r="S124" s="59" t="s">
        <v>576</v>
      </c>
      <c r="T124" s="60" t="s">
        <v>577</v>
      </c>
      <c r="U124" s="61" t="s">
        <v>578</v>
      </c>
      <c r="V124" s="59" t="s">
        <v>32</v>
      </c>
      <c r="W124" s="59" t="s">
        <v>32</v>
      </c>
      <c r="X124" s="59" t="s">
        <v>35</v>
      </c>
      <c r="Y124" s="59" t="s">
        <v>35</v>
      </c>
    </row>
    <row r="125" spans="2:25" x14ac:dyDescent="0.25">
      <c r="B125" s="58" t="str">
        <f t="shared" si="14"/>
        <v>Copy-50gsm-38.58in-(98.00cm)-Reel-Line</v>
      </c>
      <c r="C125" s="58" t="str">
        <f t="shared" si="15"/>
        <v>Copy-50gsm-38.58in-(98.00cm)-Reel-Line</v>
      </c>
      <c r="D125" s="8" t="s">
        <v>541</v>
      </c>
      <c r="E125" s="8" t="s">
        <v>540</v>
      </c>
      <c r="F125" s="58">
        <v>32</v>
      </c>
      <c r="G125" s="58">
        <v>98</v>
      </c>
      <c r="H125" s="50">
        <f t="shared" si="12"/>
        <v>12.6</v>
      </c>
      <c r="I125" s="50">
        <f t="shared" si="13"/>
        <v>38.58</v>
      </c>
      <c r="J125" s="5" t="s">
        <v>83</v>
      </c>
      <c r="K125">
        <v>50</v>
      </c>
      <c r="L125" s="48" t="s">
        <v>954</v>
      </c>
      <c r="M125" s="59" t="s">
        <v>952</v>
      </c>
      <c r="N125" s="58">
        <v>7.84</v>
      </c>
      <c r="O125" s="58">
        <v>6</v>
      </c>
      <c r="P125" s="59">
        <v>70</v>
      </c>
      <c r="Q125" s="58" t="s">
        <v>76</v>
      </c>
      <c r="R125" s="58">
        <v>1.35</v>
      </c>
      <c r="S125" s="59" t="s">
        <v>576</v>
      </c>
      <c r="T125" s="60" t="s">
        <v>577</v>
      </c>
      <c r="U125" s="61" t="s">
        <v>578</v>
      </c>
      <c r="V125" s="59" t="s">
        <v>32</v>
      </c>
      <c r="W125" s="59" t="s">
        <v>32</v>
      </c>
      <c r="X125" s="59" t="s">
        <v>35</v>
      </c>
      <c r="Y125" s="59" t="s">
        <v>35</v>
      </c>
    </row>
    <row r="126" spans="2:25" x14ac:dyDescent="0.25">
      <c r="B126" s="58" t="str">
        <f t="shared" si="14"/>
        <v>Copy-50gsm-38.58in-(98.00cm)-Reel-Line</v>
      </c>
      <c r="C126" s="58" t="str">
        <f t="shared" si="15"/>
        <v>Copy-50gsm-38.58in-(98.00cm)-Reel-Line</v>
      </c>
      <c r="D126" s="8" t="s">
        <v>541</v>
      </c>
      <c r="E126" s="8" t="s">
        <v>540</v>
      </c>
      <c r="F126" s="58">
        <v>32</v>
      </c>
      <c r="G126" s="58">
        <v>98</v>
      </c>
      <c r="H126" s="50">
        <f t="shared" si="12"/>
        <v>12.6</v>
      </c>
      <c r="I126" s="50">
        <f t="shared" si="13"/>
        <v>38.58</v>
      </c>
      <c r="J126" s="5" t="s">
        <v>83</v>
      </c>
      <c r="K126">
        <v>50</v>
      </c>
      <c r="L126" s="48" t="s">
        <v>954</v>
      </c>
      <c r="M126" s="59" t="s">
        <v>952</v>
      </c>
      <c r="N126" s="58">
        <v>7.84</v>
      </c>
      <c r="O126" s="58">
        <v>6</v>
      </c>
      <c r="P126" s="59">
        <v>70</v>
      </c>
      <c r="Q126" s="58" t="s">
        <v>76</v>
      </c>
      <c r="R126" s="58">
        <v>1.35</v>
      </c>
      <c r="S126" s="59" t="s">
        <v>576</v>
      </c>
      <c r="T126" s="60" t="s">
        <v>577</v>
      </c>
      <c r="U126" s="61" t="s">
        <v>578</v>
      </c>
      <c r="V126" s="59" t="s">
        <v>32</v>
      </c>
      <c r="W126" s="59" t="s">
        <v>32</v>
      </c>
      <c r="X126" s="59" t="s">
        <v>35</v>
      </c>
      <c r="Y126" s="59" t="s">
        <v>35</v>
      </c>
    </row>
    <row r="127" spans="2:25" x14ac:dyDescent="0.25">
      <c r="B127" s="58" t="str">
        <f t="shared" si="14"/>
        <v>Amlai-61gsm-21.26in-(54.00cm)-Reel-White</v>
      </c>
      <c r="C127" s="58" t="str">
        <f t="shared" si="15"/>
        <v>Amlai-61gsm-21.26in-(54.00cm)-Reel-White</v>
      </c>
      <c r="D127" s="8" t="s">
        <v>541</v>
      </c>
      <c r="E127" s="8" t="s">
        <v>540</v>
      </c>
      <c r="F127" s="58">
        <v>44</v>
      </c>
      <c r="G127" s="58">
        <v>54</v>
      </c>
      <c r="H127" s="50">
        <f t="shared" si="12"/>
        <v>17.32</v>
      </c>
      <c r="I127" s="50">
        <f t="shared" si="13"/>
        <v>21.26</v>
      </c>
      <c r="J127" s="5" t="s">
        <v>83</v>
      </c>
      <c r="K127">
        <v>61</v>
      </c>
      <c r="L127" s="48" t="s">
        <v>507</v>
      </c>
      <c r="M127" s="59" t="s">
        <v>953</v>
      </c>
      <c r="N127" s="58">
        <v>7.2460000000000004</v>
      </c>
      <c r="O127" s="58">
        <v>7</v>
      </c>
      <c r="P127" s="59">
        <v>70</v>
      </c>
      <c r="Q127" s="58" t="s">
        <v>76</v>
      </c>
      <c r="R127" s="58">
        <v>1.35</v>
      </c>
      <c r="S127" s="59" t="s">
        <v>576</v>
      </c>
      <c r="T127" s="60" t="s">
        <v>577</v>
      </c>
      <c r="U127" s="61" t="s">
        <v>578</v>
      </c>
      <c r="V127" s="59" t="s">
        <v>32</v>
      </c>
      <c r="W127" s="59" t="s">
        <v>32</v>
      </c>
      <c r="X127" s="59" t="s">
        <v>35</v>
      </c>
      <c r="Y127" s="59" t="s">
        <v>35</v>
      </c>
    </row>
    <row r="128" spans="2:25" x14ac:dyDescent="0.25">
      <c r="B128" s="58" t="str">
        <f t="shared" si="14"/>
        <v>Trident-60gsm-21.26in-(54.00cm)-Reel-Super Line</v>
      </c>
      <c r="C128" s="58" t="str">
        <f t="shared" si="15"/>
        <v>Trident-60gsm-21.26in-(54.00cm)-Reel-Super Line</v>
      </c>
      <c r="D128" s="8" t="s">
        <v>541</v>
      </c>
      <c r="E128" s="8" t="s">
        <v>540</v>
      </c>
      <c r="F128" s="58">
        <v>44</v>
      </c>
      <c r="G128" s="58">
        <v>54</v>
      </c>
      <c r="H128" s="50">
        <f t="shared" si="12"/>
        <v>17.32</v>
      </c>
      <c r="I128" s="50">
        <f t="shared" si="13"/>
        <v>21.26</v>
      </c>
      <c r="J128" s="5" t="s">
        <v>83</v>
      </c>
      <c r="K128">
        <v>60</v>
      </c>
      <c r="L128" s="48" t="s">
        <v>473</v>
      </c>
      <c r="M128" s="59" t="s">
        <v>572</v>
      </c>
      <c r="N128" s="58">
        <v>7.1269999999999998</v>
      </c>
      <c r="O128" s="58">
        <v>7</v>
      </c>
      <c r="P128" s="59">
        <v>70</v>
      </c>
      <c r="Q128" s="58" t="s">
        <v>76</v>
      </c>
      <c r="R128" s="58">
        <v>1.35</v>
      </c>
      <c r="S128" s="59" t="s">
        <v>576</v>
      </c>
      <c r="T128" s="60" t="s">
        <v>577</v>
      </c>
      <c r="U128" s="61" t="s">
        <v>578</v>
      </c>
      <c r="V128" s="59" t="s">
        <v>32</v>
      </c>
      <c r="W128" s="59" t="s">
        <v>32</v>
      </c>
      <c r="X128" s="59" t="s">
        <v>35</v>
      </c>
      <c r="Y128" s="59" t="s">
        <v>35</v>
      </c>
    </row>
    <row r="129" spans="2:25" x14ac:dyDescent="0.25">
      <c r="B129" s="58" t="str">
        <f t="shared" si="14"/>
        <v>Trident-60gsm-21.26in-(54.00cm)-Reel-Super Line</v>
      </c>
      <c r="C129" s="58" t="str">
        <f t="shared" si="15"/>
        <v>Trident-60gsm-21.26in-(54.00cm)-Reel-Super Line</v>
      </c>
      <c r="D129" s="8" t="s">
        <v>541</v>
      </c>
      <c r="E129" s="8" t="s">
        <v>540</v>
      </c>
      <c r="F129" s="58">
        <v>44</v>
      </c>
      <c r="G129" s="58">
        <v>54</v>
      </c>
      <c r="H129" s="50">
        <f t="shared" si="12"/>
        <v>17.32</v>
      </c>
      <c r="I129" s="50">
        <f t="shared" si="13"/>
        <v>21.26</v>
      </c>
      <c r="J129" s="5" t="s">
        <v>83</v>
      </c>
      <c r="K129">
        <v>60</v>
      </c>
      <c r="L129" s="48" t="s">
        <v>473</v>
      </c>
      <c r="M129" s="59" t="s">
        <v>572</v>
      </c>
      <c r="N129" s="58">
        <v>7.1269999999999998</v>
      </c>
      <c r="O129" s="58">
        <v>7</v>
      </c>
      <c r="P129" s="59">
        <v>70</v>
      </c>
      <c r="Q129" s="58" t="s">
        <v>76</v>
      </c>
      <c r="R129" s="58">
        <v>1.35</v>
      </c>
      <c r="S129" s="59" t="s">
        <v>576</v>
      </c>
      <c r="T129" s="60" t="s">
        <v>577</v>
      </c>
      <c r="U129" s="61" t="s">
        <v>578</v>
      </c>
      <c r="V129" s="59" t="s">
        <v>32</v>
      </c>
      <c r="W129" s="59" t="s">
        <v>32</v>
      </c>
      <c r="X129" s="59" t="s">
        <v>35</v>
      </c>
      <c r="Y129" s="59" t="s">
        <v>35</v>
      </c>
    </row>
    <row r="130" spans="2:25" x14ac:dyDescent="0.25">
      <c r="B130" s="58" t="str">
        <f t="shared" si="14"/>
        <v>Trident-60gsm-21.26in-(54.00cm)-Reel-Super Line</v>
      </c>
      <c r="C130" s="58" t="str">
        <f t="shared" si="15"/>
        <v>Trident-60gsm-21.26in-(54.00cm)-Reel-Super Line</v>
      </c>
      <c r="D130" s="8" t="s">
        <v>541</v>
      </c>
      <c r="E130" s="8" t="s">
        <v>540</v>
      </c>
      <c r="F130" s="58">
        <v>44</v>
      </c>
      <c r="G130" s="58">
        <v>54</v>
      </c>
      <c r="H130" s="50">
        <f t="shared" si="12"/>
        <v>17.32</v>
      </c>
      <c r="I130" s="50">
        <f t="shared" si="13"/>
        <v>21.26</v>
      </c>
      <c r="J130" s="5" t="s">
        <v>83</v>
      </c>
      <c r="K130">
        <v>60</v>
      </c>
      <c r="L130" s="48" t="s">
        <v>473</v>
      </c>
      <c r="M130" s="59" t="s">
        <v>572</v>
      </c>
      <c r="N130" s="58">
        <v>7.1269999999999998</v>
      </c>
      <c r="O130" s="58">
        <v>7</v>
      </c>
      <c r="P130" s="59">
        <v>70</v>
      </c>
      <c r="Q130" s="58" t="s">
        <v>76</v>
      </c>
      <c r="R130" s="58">
        <v>1.35</v>
      </c>
      <c r="S130" s="59" t="s">
        <v>576</v>
      </c>
      <c r="T130" s="60" t="s">
        <v>577</v>
      </c>
      <c r="U130" s="61" t="s">
        <v>578</v>
      </c>
      <c r="V130" s="59" t="s">
        <v>32</v>
      </c>
      <c r="W130" s="59" t="s">
        <v>32</v>
      </c>
      <c r="X130" s="59" t="s">
        <v>35</v>
      </c>
      <c r="Y130" s="59" t="s">
        <v>35</v>
      </c>
    </row>
    <row r="131" spans="2:25" x14ac:dyDescent="0.25">
      <c r="B131" s="58" t="str">
        <f t="shared" si="14"/>
        <v>Amlai-61gsm-21.26in-(54.00cm)-Reel-White</v>
      </c>
      <c r="C131" s="58" t="str">
        <f t="shared" si="15"/>
        <v>Amlai-61gsm-21.26in-(54.00cm)-Reel-White</v>
      </c>
      <c r="D131" s="8" t="s">
        <v>541</v>
      </c>
      <c r="E131" s="8" t="s">
        <v>540</v>
      </c>
      <c r="F131" s="58">
        <v>44</v>
      </c>
      <c r="G131" s="58">
        <v>54</v>
      </c>
      <c r="H131" s="50">
        <f t="shared" ref="H131:H134" si="16">ROUND(F131/2.54,2)</f>
        <v>17.32</v>
      </c>
      <c r="I131" s="50">
        <f t="shared" ref="I131:I134" si="17">ROUND(G131/2.54,2)</f>
        <v>21.26</v>
      </c>
      <c r="J131" s="5" t="s">
        <v>83</v>
      </c>
      <c r="K131">
        <v>61</v>
      </c>
      <c r="L131" s="48" t="s">
        <v>507</v>
      </c>
      <c r="M131" s="59" t="s">
        <v>953</v>
      </c>
      <c r="N131" s="58">
        <v>7.2460000000000004</v>
      </c>
      <c r="O131" s="58">
        <v>7</v>
      </c>
      <c r="P131" s="59">
        <v>70</v>
      </c>
      <c r="Q131" s="58" t="s">
        <v>76</v>
      </c>
      <c r="R131" s="58">
        <v>1.35</v>
      </c>
      <c r="S131" s="59" t="s">
        <v>576</v>
      </c>
      <c r="T131" s="60" t="s">
        <v>577</v>
      </c>
      <c r="U131" s="61" t="s">
        <v>578</v>
      </c>
      <c r="V131" s="59" t="s">
        <v>32</v>
      </c>
      <c r="W131" s="59" t="s">
        <v>32</v>
      </c>
      <c r="X131" s="59" t="s">
        <v>35</v>
      </c>
      <c r="Y131" s="59" t="s">
        <v>35</v>
      </c>
    </row>
    <row r="132" spans="2:25" x14ac:dyDescent="0.25">
      <c r="B132" s="58" t="str">
        <f t="shared" si="14"/>
        <v>Amlai-61gsm-21.26in-(54.00cm)-Reel-White</v>
      </c>
      <c r="C132" s="58" t="str">
        <f t="shared" si="15"/>
        <v>Amlai-61gsm-21.26in-(54.00cm)-Reel-White</v>
      </c>
      <c r="D132" s="8" t="s">
        <v>541</v>
      </c>
      <c r="E132" s="8" t="s">
        <v>540</v>
      </c>
      <c r="F132" s="58">
        <v>44</v>
      </c>
      <c r="G132" s="58">
        <v>54</v>
      </c>
      <c r="H132" s="50">
        <f t="shared" si="16"/>
        <v>17.32</v>
      </c>
      <c r="I132" s="50">
        <f t="shared" si="17"/>
        <v>21.26</v>
      </c>
      <c r="J132" s="5" t="s">
        <v>83</v>
      </c>
      <c r="K132">
        <v>61</v>
      </c>
      <c r="L132" s="48" t="s">
        <v>507</v>
      </c>
      <c r="M132" s="59" t="s">
        <v>953</v>
      </c>
      <c r="N132" s="58">
        <v>7.2460000000000004</v>
      </c>
      <c r="O132" s="58">
        <v>7</v>
      </c>
      <c r="P132" s="59">
        <v>70</v>
      </c>
      <c r="Q132" s="58" t="s">
        <v>76</v>
      </c>
      <c r="R132" s="58">
        <v>1.35</v>
      </c>
      <c r="S132" s="59" t="s">
        <v>576</v>
      </c>
      <c r="T132" s="60" t="s">
        <v>577</v>
      </c>
      <c r="U132" s="61" t="s">
        <v>578</v>
      </c>
      <c r="V132" s="59" t="s">
        <v>32</v>
      </c>
      <c r="W132" s="59" t="s">
        <v>32</v>
      </c>
      <c r="X132" s="59" t="s">
        <v>35</v>
      </c>
      <c r="Y132" s="59" t="s">
        <v>35</v>
      </c>
    </row>
    <row r="133" spans="2:25" x14ac:dyDescent="0.25">
      <c r="B133" s="58" t="str">
        <f t="shared" si="14"/>
        <v>Amlai-61gsm-21.26in-(54.00cm)-Reel-White</v>
      </c>
      <c r="C133" s="58" t="str">
        <f t="shared" si="15"/>
        <v>Amlai-61gsm-21.26in-(54.00cm)-Reel-White</v>
      </c>
      <c r="D133" s="8" t="s">
        <v>541</v>
      </c>
      <c r="E133" s="8" t="s">
        <v>540</v>
      </c>
      <c r="F133" s="58">
        <v>44</v>
      </c>
      <c r="G133" s="58">
        <v>54</v>
      </c>
      <c r="H133" s="50">
        <f t="shared" si="16"/>
        <v>17.32</v>
      </c>
      <c r="I133" s="50">
        <f t="shared" si="17"/>
        <v>21.26</v>
      </c>
      <c r="J133" s="5" t="s">
        <v>83</v>
      </c>
      <c r="K133">
        <v>61</v>
      </c>
      <c r="L133" s="48" t="s">
        <v>507</v>
      </c>
      <c r="M133" s="59" t="s">
        <v>953</v>
      </c>
      <c r="N133" s="58">
        <v>7.2460000000000004</v>
      </c>
      <c r="O133" s="58">
        <v>7</v>
      </c>
      <c r="P133" s="59">
        <v>70</v>
      </c>
      <c r="Q133" s="58" t="s">
        <v>76</v>
      </c>
      <c r="R133" s="58">
        <v>1.35</v>
      </c>
      <c r="S133" s="59" t="s">
        <v>576</v>
      </c>
      <c r="T133" s="60" t="s">
        <v>577</v>
      </c>
      <c r="U133" s="61" t="s">
        <v>578</v>
      </c>
      <c r="V133" s="59" t="s">
        <v>32</v>
      </c>
      <c r="W133" s="59" t="s">
        <v>32</v>
      </c>
      <c r="X133" s="59" t="s">
        <v>35</v>
      </c>
      <c r="Y133" s="59" t="s">
        <v>35</v>
      </c>
    </row>
    <row r="134" spans="2:25" x14ac:dyDescent="0.25">
      <c r="B134" s="58" t="str">
        <f t="shared" si="14"/>
        <v>Amlai-61gsm-21.26in-(54.00cm)-Reel-White</v>
      </c>
      <c r="C134" s="58" t="str">
        <f t="shared" si="15"/>
        <v>Amlai-61gsm-21.26in-(54.00cm)-Reel-White</v>
      </c>
      <c r="D134" s="8" t="s">
        <v>541</v>
      </c>
      <c r="E134" s="8" t="s">
        <v>540</v>
      </c>
      <c r="F134" s="58">
        <v>44</v>
      </c>
      <c r="G134" s="58">
        <v>54</v>
      </c>
      <c r="H134" s="50">
        <f t="shared" si="16"/>
        <v>17.32</v>
      </c>
      <c r="I134" s="50">
        <f t="shared" si="17"/>
        <v>21.26</v>
      </c>
      <c r="J134" s="5" t="s">
        <v>83</v>
      </c>
      <c r="K134">
        <v>61</v>
      </c>
      <c r="L134" s="48" t="s">
        <v>507</v>
      </c>
      <c r="M134" s="59" t="s">
        <v>953</v>
      </c>
      <c r="N134" s="58">
        <v>7.2460000000000004</v>
      </c>
      <c r="O134" s="58">
        <v>7</v>
      </c>
      <c r="P134" s="59">
        <v>70</v>
      </c>
      <c r="Q134" s="58" t="s">
        <v>76</v>
      </c>
      <c r="R134" s="58">
        <v>1.35</v>
      </c>
      <c r="S134" s="59" t="s">
        <v>576</v>
      </c>
      <c r="T134" s="60" t="s">
        <v>577</v>
      </c>
      <c r="U134" s="61" t="s">
        <v>578</v>
      </c>
      <c r="V134" s="59" t="s">
        <v>32</v>
      </c>
      <c r="W134" s="59" t="s">
        <v>32</v>
      </c>
      <c r="X134" s="59" t="s">
        <v>35</v>
      </c>
      <c r="Y134" s="59" t="s">
        <v>35</v>
      </c>
    </row>
    <row r="135" spans="2:25" x14ac:dyDescent="0.25">
      <c r="B135" s="58" t="str">
        <f t="shared" ref="B135:B140" si="18">IF(D135="S",CONCATENATE(L135,"-",K135,"gsm-",TEXT(H135,"00.00"),"X",TEXT(I135,"00.00"),"in²-(",TEXT(F135,"00.00"),"X",TEXT(G135,"00.00"),"cm²)-",N135,"kg-",M135),CONCATENATE(L135,"-",K135,"gsm-",TEXT(I135,"00.00"),"in-(",TEXT(G135,"00.00"),"cm)-Reel-",M135))</f>
        <v>Century-64gsm-21.26in-(54.00cm)-Reel-NS</v>
      </c>
      <c r="C135" s="58" t="str">
        <f t="shared" ref="C135:C140" si="19">IF(D135="S",CONCATENATE(L135,"-",K135,"gsm-",TEXT(H135,"00.00"),"X",TEXT(I135,"00.00"),"in²-(",TEXT(F135,"00.00"),"X",TEXT(G135,"00.00"),"cm²)-",N135,"kg-",M135),CONCATENATE(L135,"-",K135,"gsm-",TEXT(I135,"00.00"),"in-(",TEXT(G135,"00.00"),"cm)-Reel-",M135))</f>
        <v>Century-64gsm-21.26in-(54.00cm)-Reel-NS</v>
      </c>
      <c r="D135" s="8" t="s">
        <v>541</v>
      </c>
      <c r="E135" s="8" t="s">
        <v>540</v>
      </c>
      <c r="F135" s="58">
        <v>44</v>
      </c>
      <c r="G135" s="58">
        <v>54</v>
      </c>
      <c r="H135" s="50">
        <f t="shared" ref="H135:H140" si="20">ROUND(F135/2.54,2)</f>
        <v>17.32</v>
      </c>
      <c r="I135" s="50">
        <f t="shared" ref="I135:I140" si="21">ROUND(G135/2.54,2)</f>
        <v>21.26</v>
      </c>
      <c r="J135" s="5" t="s">
        <v>83</v>
      </c>
      <c r="K135" s="8">
        <v>64</v>
      </c>
      <c r="L135" s="98" t="s">
        <v>949</v>
      </c>
      <c r="M135" s="59" t="s">
        <v>950</v>
      </c>
      <c r="N135" s="58">
        <v>7.2460000000000004</v>
      </c>
      <c r="O135" s="58">
        <v>7</v>
      </c>
      <c r="P135" s="59">
        <v>70</v>
      </c>
      <c r="Q135" s="58" t="s">
        <v>76</v>
      </c>
      <c r="R135" s="58">
        <v>1.35</v>
      </c>
      <c r="S135" s="59" t="s">
        <v>576</v>
      </c>
      <c r="T135" s="60" t="s">
        <v>577</v>
      </c>
      <c r="U135" s="61" t="s">
        <v>578</v>
      </c>
      <c r="V135" s="59" t="s">
        <v>32</v>
      </c>
      <c r="W135" s="59" t="s">
        <v>32</v>
      </c>
      <c r="X135" s="59" t="s">
        <v>35</v>
      </c>
      <c r="Y135" s="59" t="s">
        <v>35</v>
      </c>
    </row>
    <row r="136" spans="2:25" x14ac:dyDescent="0.25">
      <c r="B136" s="58" t="str">
        <f t="shared" si="18"/>
        <v>Century-110gsm-21.26in-(54.00cm)-Reel-S White</v>
      </c>
      <c r="C136" s="58" t="str">
        <f t="shared" si="19"/>
        <v>Century-110gsm-21.26in-(54.00cm)-Reel-S White</v>
      </c>
      <c r="D136" s="8" t="s">
        <v>541</v>
      </c>
      <c r="E136" s="8" t="s">
        <v>540</v>
      </c>
      <c r="F136" s="58">
        <v>44</v>
      </c>
      <c r="G136" s="58">
        <v>54</v>
      </c>
      <c r="H136" s="50">
        <f t="shared" si="20"/>
        <v>17.32</v>
      </c>
      <c r="I136" s="50">
        <f t="shared" si="21"/>
        <v>21.26</v>
      </c>
      <c r="J136" s="5" t="s">
        <v>83</v>
      </c>
      <c r="K136" s="8">
        <v>110</v>
      </c>
      <c r="L136" s="98" t="s">
        <v>949</v>
      </c>
      <c r="M136" t="s">
        <v>951</v>
      </c>
      <c r="N136" s="58">
        <v>7.2460000000000004</v>
      </c>
      <c r="O136" s="58">
        <v>7</v>
      </c>
      <c r="P136" s="59">
        <v>70</v>
      </c>
      <c r="Q136" s="58" t="s">
        <v>76</v>
      </c>
      <c r="R136" s="58">
        <v>1.35</v>
      </c>
      <c r="S136" s="59" t="s">
        <v>576</v>
      </c>
      <c r="T136" s="60" t="s">
        <v>577</v>
      </c>
      <c r="U136" s="61" t="s">
        <v>578</v>
      </c>
      <c r="V136" s="59" t="s">
        <v>32</v>
      </c>
      <c r="W136" s="59" t="s">
        <v>32</v>
      </c>
      <c r="X136" s="59" t="s">
        <v>35</v>
      </c>
      <c r="Y136" s="59" t="s">
        <v>35</v>
      </c>
    </row>
    <row r="137" spans="2:25" x14ac:dyDescent="0.25">
      <c r="B137" s="58" t="str">
        <f t="shared" si="18"/>
        <v>Century-110gsm-21.26in-(54.00cm)-Reel-S White</v>
      </c>
      <c r="C137" s="58" t="str">
        <f t="shared" si="19"/>
        <v>Century-110gsm-21.26in-(54.00cm)-Reel-S White</v>
      </c>
      <c r="D137" s="8" t="s">
        <v>541</v>
      </c>
      <c r="E137" s="8" t="s">
        <v>540</v>
      </c>
      <c r="F137" s="58">
        <v>44</v>
      </c>
      <c r="G137" s="58">
        <v>54</v>
      </c>
      <c r="H137" s="50">
        <f t="shared" si="20"/>
        <v>17.32</v>
      </c>
      <c r="I137" s="50">
        <f t="shared" si="21"/>
        <v>21.26</v>
      </c>
      <c r="J137" s="5" t="s">
        <v>83</v>
      </c>
      <c r="K137" s="8">
        <v>110</v>
      </c>
      <c r="L137" s="98" t="s">
        <v>949</v>
      </c>
      <c r="M137" t="s">
        <v>951</v>
      </c>
      <c r="N137" s="58">
        <v>7.2460000000000004</v>
      </c>
      <c r="O137" s="58">
        <v>7</v>
      </c>
      <c r="P137" s="59">
        <v>70</v>
      </c>
      <c r="Q137" s="58" t="s">
        <v>76</v>
      </c>
      <c r="R137" s="58">
        <v>1.35</v>
      </c>
      <c r="S137" s="59" t="s">
        <v>576</v>
      </c>
      <c r="T137" s="60" t="s">
        <v>577</v>
      </c>
      <c r="U137" s="61" t="s">
        <v>578</v>
      </c>
      <c r="V137" s="59" t="s">
        <v>32</v>
      </c>
      <c r="W137" s="59" t="s">
        <v>32</v>
      </c>
      <c r="X137" s="59" t="s">
        <v>35</v>
      </c>
      <c r="Y137" s="59" t="s">
        <v>35</v>
      </c>
    </row>
    <row r="138" spans="2:25" x14ac:dyDescent="0.25">
      <c r="B138" s="58" t="str">
        <f t="shared" si="18"/>
        <v>Copy-50gsm-21.26in-(54.00cm)-Reel-Line</v>
      </c>
      <c r="C138" s="58" t="str">
        <f t="shared" si="19"/>
        <v>Copy-50gsm-21.26in-(54.00cm)-Reel-Line</v>
      </c>
      <c r="D138" s="8" t="s">
        <v>541</v>
      </c>
      <c r="E138" s="8" t="s">
        <v>540</v>
      </c>
      <c r="F138" s="58">
        <v>44</v>
      </c>
      <c r="G138" s="58">
        <v>54</v>
      </c>
      <c r="H138" s="50">
        <f t="shared" si="20"/>
        <v>17.32</v>
      </c>
      <c r="I138" s="50">
        <f t="shared" si="21"/>
        <v>21.26</v>
      </c>
      <c r="J138" s="5" t="s">
        <v>83</v>
      </c>
      <c r="K138" s="8">
        <v>50</v>
      </c>
      <c r="L138" s="48" t="s">
        <v>954</v>
      </c>
      <c r="M138" s="59" t="s">
        <v>952</v>
      </c>
      <c r="N138" s="58">
        <v>7.2460000000000004</v>
      </c>
      <c r="O138" s="58">
        <v>7</v>
      </c>
      <c r="P138" s="59">
        <v>70</v>
      </c>
      <c r="Q138" s="58" t="s">
        <v>76</v>
      </c>
      <c r="R138" s="58">
        <v>1.35</v>
      </c>
      <c r="S138" s="59" t="s">
        <v>576</v>
      </c>
      <c r="T138" s="60" t="s">
        <v>577</v>
      </c>
      <c r="U138" s="61" t="s">
        <v>578</v>
      </c>
      <c r="V138" s="59" t="s">
        <v>32</v>
      </c>
      <c r="W138" s="59" t="s">
        <v>32</v>
      </c>
      <c r="X138" s="59" t="s">
        <v>35</v>
      </c>
      <c r="Y138" s="59" t="s">
        <v>35</v>
      </c>
    </row>
    <row r="139" spans="2:25" x14ac:dyDescent="0.25">
      <c r="B139" s="58" t="str">
        <f t="shared" si="18"/>
        <v>Copy-50gsm-21.26in-(54.00cm)-Reel-Line</v>
      </c>
      <c r="C139" s="58" t="str">
        <f t="shared" si="19"/>
        <v>Copy-50gsm-21.26in-(54.00cm)-Reel-Line</v>
      </c>
      <c r="D139" s="8" t="s">
        <v>541</v>
      </c>
      <c r="E139" s="8" t="s">
        <v>540</v>
      </c>
      <c r="F139" s="58">
        <v>44</v>
      </c>
      <c r="G139" s="58">
        <v>54</v>
      </c>
      <c r="H139" s="50">
        <f t="shared" si="20"/>
        <v>17.32</v>
      </c>
      <c r="I139" s="50">
        <f t="shared" si="21"/>
        <v>21.26</v>
      </c>
      <c r="J139" s="5" t="s">
        <v>83</v>
      </c>
      <c r="K139" s="8">
        <v>50</v>
      </c>
      <c r="L139" s="48" t="s">
        <v>954</v>
      </c>
      <c r="M139" s="59" t="s">
        <v>952</v>
      </c>
      <c r="N139" s="58">
        <v>7.2460000000000004</v>
      </c>
      <c r="O139" s="58">
        <v>7</v>
      </c>
      <c r="P139" s="59">
        <v>70</v>
      </c>
      <c r="Q139" s="58" t="s">
        <v>76</v>
      </c>
      <c r="R139" s="58">
        <v>1.35</v>
      </c>
      <c r="S139" s="59" t="s">
        <v>576</v>
      </c>
      <c r="T139" s="60" t="s">
        <v>577</v>
      </c>
      <c r="U139" s="61" t="s">
        <v>578</v>
      </c>
      <c r="V139" s="59" t="s">
        <v>32</v>
      </c>
      <c r="W139" s="59" t="s">
        <v>32</v>
      </c>
      <c r="X139" s="59" t="s">
        <v>35</v>
      </c>
      <c r="Y139" s="59" t="s">
        <v>35</v>
      </c>
    </row>
    <row r="140" spans="2:25" x14ac:dyDescent="0.25">
      <c r="B140" s="58" t="str">
        <f t="shared" si="18"/>
        <v>Copy-50gsm-21.26in-(54.00cm)-Reel-Line</v>
      </c>
      <c r="C140" s="58" t="str">
        <f t="shared" si="19"/>
        <v>Copy-50gsm-21.26in-(54.00cm)-Reel-Line</v>
      </c>
      <c r="D140" s="8" t="s">
        <v>541</v>
      </c>
      <c r="E140" s="8" t="s">
        <v>540</v>
      </c>
      <c r="F140" s="58">
        <v>44</v>
      </c>
      <c r="G140" s="58">
        <v>54</v>
      </c>
      <c r="H140" s="50">
        <f t="shared" si="20"/>
        <v>17.32</v>
      </c>
      <c r="I140" s="50">
        <f t="shared" si="21"/>
        <v>21.26</v>
      </c>
      <c r="J140" s="5" t="s">
        <v>83</v>
      </c>
      <c r="K140" s="8">
        <v>50</v>
      </c>
      <c r="L140" s="48" t="s">
        <v>954</v>
      </c>
      <c r="M140" s="59" t="s">
        <v>952</v>
      </c>
      <c r="N140" s="58">
        <v>7.2460000000000004</v>
      </c>
      <c r="O140" s="58">
        <v>7</v>
      </c>
      <c r="P140" s="59">
        <v>70</v>
      </c>
      <c r="Q140" s="58" t="s">
        <v>76</v>
      </c>
      <c r="R140" s="58">
        <v>1.35</v>
      </c>
      <c r="S140" s="59" t="s">
        <v>576</v>
      </c>
      <c r="T140" s="60" t="s">
        <v>577</v>
      </c>
      <c r="U140" s="61" t="s">
        <v>578</v>
      </c>
      <c r="V140" s="59" t="s">
        <v>32</v>
      </c>
      <c r="W140" s="59" t="s">
        <v>32</v>
      </c>
      <c r="X140" s="59" t="s">
        <v>35</v>
      </c>
      <c r="Y140" s="59" t="s">
        <v>35</v>
      </c>
    </row>
  </sheetData>
  <phoneticPr fontId="1" type="noConversion"/>
  <dataValidations count="5">
    <dataValidation type="decimal" operator="greaterThan" allowBlank="1" showInputMessage="1" showErrorMessage="1" sqref="F1:G1 F141:G1048576" xr:uid="{00000000-0002-0000-0100-000002000000}">
      <formula1>0</formula1>
    </dataValidation>
    <dataValidation type="textLength" allowBlank="1" showInputMessage="1" showErrorMessage="1" sqref="L1:M1 AA1:AB1 L141:M1048576 M135:M137" xr:uid="{00000000-0002-0000-0100-000003000000}">
      <formula1>1</formula1>
      <formula2>40</formula2>
    </dataValidation>
    <dataValidation type="list" allowBlank="1" showInputMessage="1" showErrorMessage="1" sqref="S1 S141:S1048576" xr:uid="{00000000-0002-0000-0100-000004000000}">
      <formula1>"A,B,C"</formula1>
    </dataValidation>
    <dataValidation type="list" allowBlank="1" showInputMessage="1" showErrorMessage="1" sqref="E1:E1048576" xr:uid="{00000000-0002-0000-0100-000000000000}">
      <formula1>"B,P"</formula1>
    </dataValidation>
    <dataValidation type="list" allowBlank="1" showInputMessage="1" showErrorMessage="1" sqref="D1:D1048576" xr:uid="{00000000-0002-0000-0100-000001000000}">
      <formula1>"R,S"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85"/>
  <sheetViews>
    <sheetView topLeftCell="BA1" workbookViewId="0">
      <selection activeCell="BU15" sqref="BU15"/>
    </sheetView>
  </sheetViews>
  <sheetFormatPr defaultRowHeight="15" x14ac:dyDescent="0.25"/>
  <cols>
    <col min="1" max="1" width="12.42578125" bestFit="1" customWidth="1"/>
    <col min="2" max="2" width="7.42578125" bestFit="1" customWidth="1"/>
    <col min="3" max="3" width="7.140625" bestFit="1" customWidth="1"/>
    <col min="4" max="4" width="12.140625" bestFit="1" customWidth="1"/>
    <col min="5" max="5" width="7" bestFit="1" customWidth="1"/>
    <col min="6" max="6" width="20.140625" bestFit="1" customWidth="1"/>
    <col min="7" max="7" width="7" bestFit="1" customWidth="1"/>
    <col min="8" max="8" width="12.28515625" bestFit="1" customWidth="1"/>
    <col min="9" max="9" width="36.7109375" bestFit="1" customWidth="1"/>
    <col min="10" max="10" width="7" bestFit="1" customWidth="1"/>
    <col min="13" max="13" width="23.140625" bestFit="1" customWidth="1"/>
    <col min="14" max="14" width="7" bestFit="1" customWidth="1"/>
    <col min="15" max="15" width="11.140625" bestFit="1" customWidth="1"/>
    <col min="16" max="16" width="10.5703125" bestFit="1" customWidth="1"/>
    <col min="17" max="17" width="7" bestFit="1" customWidth="1"/>
    <col min="18" max="18" width="17.7109375" bestFit="1" customWidth="1"/>
    <col min="19" max="19" width="7" customWidth="1"/>
    <col min="21" max="26" width="9" customWidth="1"/>
    <col min="27" max="29" width="13.140625" customWidth="1"/>
    <col min="30" max="31" width="13.140625" hidden="1" customWidth="1"/>
    <col min="32" max="33" width="9" style="54" customWidth="1"/>
    <col min="34" max="35" width="9" customWidth="1"/>
    <col min="36" max="36" width="13.140625" bestFit="1" customWidth="1"/>
    <col min="37" max="37" width="13.140625" customWidth="1"/>
    <col min="38" max="39" width="17.85546875" customWidth="1"/>
    <col min="40" max="40" width="14.7109375" bestFit="1" customWidth="1"/>
    <col min="41" max="41" width="18.85546875" bestFit="1" customWidth="1"/>
    <col min="42" max="42" width="7.85546875" bestFit="1" customWidth="1"/>
    <col min="43" max="43" width="24.7109375" bestFit="1" customWidth="1"/>
    <col min="44" max="45" width="9.140625" hidden="1" customWidth="1"/>
    <col min="46" max="46" width="13.140625" customWidth="1"/>
    <col min="47" max="49" width="9.140625" hidden="1" customWidth="1"/>
    <col min="50" max="50" width="17.7109375" bestFit="1" customWidth="1"/>
    <col min="51" max="51" width="24.7109375" bestFit="1" customWidth="1"/>
    <col min="53" max="53" width="11.28515625" bestFit="1" customWidth="1"/>
    <col min="55" max="55" width="9.140625" style="77"/>
    <col min="56" max="56" width="7" bestFit="1" customWidth="1"/>
    <col min="57" max="58" width="11" bestFit="1" customWidth="1"/>
    <col min="59" max="59" width="5.28515625" bestFit="1" customWidth="1"/>
    <col min="60" max="60" width="7.140625" bestFit="1" customWidth="1"/>
    <col min="62" max="62" width="8.85546875" bestFit="1" customWidth="1"/>
    <col min="63" max="63" width="11.28515625" bestFit="1" customWidth="1"/>
    <col min="66" max="66" width="7" bestFit="1" customWidth="1"/>
    <col min="67" max="68" width="10.5703125" bestFit="1" customWidth="1"/>
    <col min="69" max="69" width="5.28515625" bestFit="1" customWidth="1"/>
    <col min="70" max="70" width="7.140625" bestFit="1" customWidth="1"/>
    <col min="72" max="72" width="11" bestFit="1" customWidth="1"/>
    <col min="73" max="73" width="9" bestFit="1" customWidth="1"/>
    <col min="74" max="74" width="6.42578125" bestFit="1" customWidth="1"/>
    <col min="75" max="75" width="11.28515625" bestFit="1" customWidth="1"/>
    <col min="76" max="76" width="9.140625" bestFit="1" customWidth="1"/>
    <col min="77" max="77" width="23.85546875" bestFit="1" customWidth="1"/>
    <col min="78" max="78" width="11.28515625" bestFit="1" customWidth="1"/>
    <col min="80" max="80" width="10.5703125" bestFit="1" customWidth="1"/>
  </cols>
  <sheetData>
    <row r="1" spans="1:80" x14ac:dyDescent="0.25">
      <c r="A1" s="2" t="s">
        <v>0</v>
      </c>
      <c r="B1" s="2" t="s">
        <v>54</v>
      </c>
      <c r="C1" s="2" t="s">
        <v>97</v>
      </c>
      <c r="D1" s="2" t="s">
        <v>398</v>
      </c>
      <c r="E1" s="2" t="s">
        <v>0</v>
      </c>
      <c r="F1" s="2" t="s">
        <v>395</v>
      </c>
      <c r="G1" s="2" t="s">
        <v>0</v>
      </c>
      <c r="H1" s="2" t="s">
        <v>948</v>
      </c>
      <c r="I1" s="2" t="s">
        <v>396</v>
      </c>
      <c r="J1" s="2" t="s">
        <v>0</v>
      </c>
      <c r="K1" s="2" t="s">
        <v>397</v>
      </c>
      <c r="L1" s="2" t="s">
        <v>0</v>
      </c>
      <c r="M1" s="2" t="s">
        <v>9</v>
      </c>
      <c r="N1" s="2" t="s">
        <v>0</v>
      </c>
      <c r="O1" s="2" t="s">
        <v>47</v>
      </c>
      <c r="P1" s="2" t="s">
        <v>2</v>
      </c>
      <c r="Q1" s="2" t="s">
        <v>0</v>
      </c>
      <c r="R1" s="8" t="s">
        <v>340</v>
      </c>
      <c r="S1" s="9" t="s">
        <v>0</v>
      </c>
      <c r="U1" s="56" t="s">
        <v>446</v>
      </c>
      <c r="V1" s="56" t="s">
        <v>446</v>
      </c>
      <c r="W1" s="62" t="s">
        <v>555</v>
      </c>
      <c r="X1" s="62" t="s">
        <v>556</v>
      </c>
      <c r="Y1" s="62" t="s">
        <v>555</v>
      </c>
      <c r="Z1" s="62" t="s">
        <v>556</v>
      </c>
      <c r="AA1" s="56" t="s">
        <v>446</v>
      </c>
      <c r="AB1" s="56" t="s">
        <v>0</v>
      </c>
      <c r="AC1" s="56" t="s">
        <v>1</v>
      </c>
      <c r="AD1" s="56" t="s">
        <v>2</v>
      </c>
      <c r="AE1" s="56" t="s">
        <v>619</v>
      </c>
      <c r="AF1" s="52" t="s">
        <v>555</v>
      </c>
      <c r="AG1" s="52" t="s">
        <v>556</v>
      </c>
      <c r="AH1" s="52" t="s">
        <v>555</v>
      </c>
      <c r="AI1" s="52" t="s">
        <v>556</v>
      </c>
      <c r="AJ1" s="31" t="s">
        <v>446</v>
      </c>
      <c r="AK1" s="31"/>
      <c r="AL1" s="19" t="s">
        <v>451</v>
      </c>
      <c r="AM1" s="32"/>
      <c r="AN1" s="19" t="s">
        <v>396</v>
      </c>
      <c r="AO1" s="19" t="s">
        <v>455</v>
      </c>
      <c r="AQ1" s="71" t="s">
        <v>798</v>
      </c>
      <c r="AT1" s="30" t="s">
        <v>955</v>
      </c>
      <c r="AX1" s="19" t="s">
        <v>451</v>
      </c>
      <c r="AY1" s="72" t="s">
        <v>843</v>
      </c>
      <c r="AZ1" s="72" t="s">
        <v>0</v>
      </c>
      <c r="BA1" s="73" t="s">
        <v>891</v>
      </c>
      <c r="BB1" s="73" t="s">
        <v>0</v>
      </c>
      <c r="BC1" s="77" t="s">
        <v>921</v>
      </c>
      <c r="BD1" t="s">
        <v>0</v>
      </c>
      <c r="BE1" t="s">
        <v>1</v>
      </c>
      <c r="BF1" t="s">
        <v>2</v>
      </c>
      <c r="BG1" t="s">
        <v>21</v>
      </c>
      <c r="BH1" t="s">
        <v>97</v>
      </c>
      <c r="BJ1" t="s">
        <v>1</v>
      </c>
      <c r="BK1" s="73" t="s">
        <v>906</v>
      </c>
      <c r="BL1" s="73" t="s">
        <v>0</v>
      </c>
      <c r="BN1" t="s">
        <v>0</v>
      </c>
      <c r="BO1" t="s">
        <v>1</v>
      </c>
      <c r="BP1" t="s">
        <v>2</v>
      </c>
      <c r="BQ1" t="s">
        <v>21</v>
      </c>
      <c r="BR1" t="s">
        <v>97</v>
      </c>
      <c r="BT1" s="9" t="s">
        <v>512</v>
      </c>
      <c r="BU1" s="85" t="s">
        <v>525</v>
      </c>
      <c r="BV1" s="9" t="s">
        <v>530</v>
      </c>
      <c r="BW1" s="9" t="s">
        <v>800</v>
      </c>
      <c r="BX1" s="9" t="s">
        <v>938</v>
      </c>
      <c r="BY1" s="9" t="s">
        <v>1</v>
      </c>
      <c r="BZ1" s="9" t="s">
        <v>800</v>
      </c>
      <c r="CA1" s="9" t="s">
        <v>938</v>
      </c>
      <c r="CB1" s="87" t="s">
        <v>939</v>
      </c>
    </row>
    <row r="2" spans="1:80" x14ac:dyDescent="0.25">
      <c r="A2" s="5" t="s">
        <v>71</v>
      </c>
      <c r="B2" s="5" t="s">
        <v>75</v>
      </c>
      <c r="C2" s="5">
        <v>0.95</v>
      </c>
      <c r="D2" s="5" t="s">
        <v>79</v>
      </c>
      <c r="E2" s="5" t="s">
        <v>78</v>
      </c>
      <c r="F2" s="5" t="s">
        <v>99</v>
      </c>
      <c r="G2" s="5" t="s">
        <v>98</v>
      </c>
      <c r="H2" s="5">
        <v>144</v>
      </c>
      <c r="I2" s="5" t="s">
        <v>263</v>
      </c>
      <c r="J2" s="5" t="s">
        <v>262</v>
      </c>
      <c r="K2" s="5">
        <v>998812</v>
      </c>
      <c r="L2" s="6" t="s">
        <v>31</v>
      </c>
      <c r="M2" s="5" t="s">
        <v>295</v>
      </c>
      <c r="N2" s="5" t="s">
        <v>294</v>
      </c>
      <c r="O2" s="5" t="s">
        <v>343</v>
      </c>
      <c r="P2" s="5" t="s">
        <v>344</v>
      </c>
      <c r="Q2" s="6" t="s">
        <v>342</v>
      </c>
      <c r="R2" s="8" t="s">
        <v>295</v>
      </c>
      <c r="S2" s="5" t="s">
        <v>294</v>
      </c>
      <c r="U2" s="63" t="s">
        <v>443</v>
      </c>
      <c r="V2" s="63" t="s">
        <v>542</v>
      </c>
      <c r="W2" s="64">
        <f>LEFT(U2,3)/10</f>
        <v>15.5</v>
      </c>
      <c r="X2" s="64">
        <f>RIGHT(V2,3)/10</f>
        <v>24.5</v>
      </c>
      <c r="Y2" s="65" t="str">
        <f>TEXT(W2,"00.00")</f>
        <v>15.50</v>
      </c>
      <c r="Z2" s="65" t="str">
        <f>TEXT(X2,"00.00")</f>
        <v>24.50</v>
      </c>
      <c r="AA2" s="55" t="str">
        <f>Y2&amp;"X"&amp;Z2</f>
        <v>15.50X24.50</v>
      </c>
      <c r="AB2" s="55" t="s">
        <v>593</v>
      </c>
      <c r="AC2" s="55" t="s">
        <v>594</v>
      </c>
      <c r="AD2" s="55" t="s">
        <v>594</v>
      </c>
      <c r="AE2" s="55" t="b">
        <f>AA2=AC2</f>
        <v>1</v>
      </c>
      <c r="AF2" s="53">
        <f t="shared" ref="AF2:AF14" si="0">LEFT(V2,3)/25.4</f>
        <v>6.1023622047244102</v>
      </c>
      <c r="AG2" s="53">
        <f t="shared" ref="AG2:AG14" si="1">RIGHT(V2,3)/25.4</f>
        <v>9.6456692913385833</v>
      </c>
      <c r="AH2" s="51" t="str">
        <f>TEXT(AF2,"00.00 ")</f>
        <v xml:space="preserve">06.10 </v>
      </c>
      <c r="AI2" s="51" t="str">
        <f>TEXT(AG2," 00.00")</f>
        <v xml:space="preserve"> 09.65</v>
      </c>
      <c r="AJ2" s="51" t="str">
        <f>AH2&amp;"X"&amp;AI2</f>
        <v>06.10 X 09.65</v>
      </c>
      <c r="AK2" s="51"/>
      <c r="AL2" s="25" t="s">
        <v>494</v>
      </c>
      <c r="AM2" s="33">
        <v>4</v>
      </c>
      <c r="AN2" s="25" t="s">
        <v>505</v>
      </c>
      <c r="AO2" s="25" t="s">
        <v>471</v>
      </c>
      <c r="AP2" s="70" t="s">
        <v>814</v>
      </c>
      <c r="AQ2" t="str">
        <f>AP2&amp;AL2</f>
        <v>Rulling-.5 " Squire</v>
      </c>
      <c r="AT2" s="24" t="s">
        <v>518</v>
      </c>
      <c r="AX2" s="25" t="s">
        <v>494</v>
      </c>
      <c r="AY2" s="72" t="s">
        <v>816</v>
      </c>
      <c r="AZ2" s="72" t="s">
        <v>815</v>
      </c>
      <c r="BA2" s="72" t="s">
        <v>856</v>
      </c>
      <c r="BB2" s="72" t="s">
        <v>844</v>
      </c>
      <c r="BC2" s="77" t="s">
        <v>924</v>
      </c>
      <c r="BD2" t="s">
        <v>868</v>
      </c>
      <c r="BE2" t="s">
        <v>869</v>
      </c>
      <c r="BF2" t="s">
        <v>869</v>
      </c>
      <c r="BG2">
        <v>23</v>
      </c>
      <c r="BH2">
        <v>0</v>
      </c>
      <c r="BJ2" s="24" t="s">
        <v>506</v>
      </c>
      <c r="BK2" t="str">
        <f>TEXT(LEFT(BJ2,3)/10,"00.00")&amp;"X"&amp;TEXT(RIGHT(BJ2,3)/10,"00.00")</f>
        <v>48.00X63.00</v>
      </c>
      <c r="BL2" s="72" t="s">
        <v>892</v>
      </c>
      <c r="BN2" t="s">
        <v>907</v>
      </c>
      <c r="BO2" t="s">
        <v>908</v>
      </c>
      <c r="BP2" t="s">
        <v>908</v>
      </c>
      <c r="BQ2">
        <v>24</v>
      </c>
      <c r="BR2">
        <v>0</v>
      </c>
      <c r="BT2" s="8" t="s">
        <v>450</v>
      </c>
      <c r="BU2" s="83">
        <v>80</v>
      </c>
      <c r="BV2" s="84">
        <v>34.5</v>
      </c>
      <c r="BW2" s="8" t="str">
        <f>TEXT(BU2,"00.00")&amp;"X"&amp;TEXT(BV2,"00.00")</f>
        <v>80.00X34.50</v>
      </c>
      <c r="BX2" s="8" t="str">
        <f>VLOOKUP(BW2,DefaltMaster!$BA$1:$BB$13,2,FALSE)</f>
        <v>*01082</v>
      </c>
      <c r="BY2" s="8" t="str">
        <f>BT2&amp;"-["&amp;BW2&amp;"]"</f>
        <v>Index-[80.00X34.50]</v>
      </c>
      <c r="BZ2" s="8" t="str">
        <f>BW2</f>
        <v>80.00X34.50</v>
      </c>
      <c r="CA2" s="8" t="str">
        <f>BX2</f>
        <v>*01082</v>
      </c>
      <c r="CB2" t="e">
        <f>VLOOKUP(BY2,Item!#REF!,28,FALSE)</f>
        <v>#REF!</v>
      </c>
    </row>
    <row r="3" spans="1:80" x14ac:dyDescent="0.25">
      <c r="A3" s="5" t="s">
        <v>72</v>
      </c>
      <c r="B3" s="5" t="s">
        <v>59</v>
      </c>
      <c r="C3" s="5">
        <v>0.9</v>
      </c>
      <c r="D3" s="5" t="s">
        <v>80</v>
      </c>
      <c r="E3" s="5" t="s">
        <v>58</v>
      </c>
      <c r="F3" s="5" t="s">
        <v>101</v>
      </c>
      <c r="G3" s="5" t="s">
        <v>100</v>
      </c>
      <c r="H3" s="5">
        <v>100</v>
      </c>
      <c r="I3" s="5" t="s">
        <v>265</v>
      </c>
      <c r="J3" s="5" t="s">
        <v>264</v>
      </c>
      <c r="K3" s="5">
        <v>998912</v>
      </c>
      <c r="L3" s="6" t="s">
        <v>39</v>
      </c>
      <c r="M3" s="5" t="s">
        <v>297</v>
      </c>
      <c r="N3" s="5" t="s">
        <v>296</v>
      </c>
      <c r="O3" s="5" t="s">
        <v>346</v>
      </c>
      <c r="P3" s="5" t="s">
        <v>347</v>
      </c>
      <c r="Q3" s="6" t="s">
        <v>345</v>
      </c>
      <c r="R3" s="8" t="s">
        <v>302</v>
      </c>
      <c r="S3" s="5" t="s">
        <v>30</v>
      </c>
      <c r="U3" s="63" t="s">
        <v>441</v>
      </c>
      <c r="V3" s="63" t="s">
        <v>544</v>
      </c>
      <c r="W3" s="64">
        <f t="shared" ref="W3:W14" si="2">LEFT(U3,3)/10</f>
        <v>16.5</v>
      </c>
      <c r="X3" s="64">
        <f t="shared" ref="X3:X14" si="3">RIGHT(V3,3)/10</f>
        <v>21</v>
      </c>
      <c r="Y3" s="65" t="str">
        <f t="shared" ref="Y3:Y14" si="4">TEXT(W3,"00.00")</f>
        <v>16.50</v>
      </c>
      <c r="Z3" s="65" t="str">
        <f t="shared" ref="Z3:Z14" si="5">TEXT(X3,"00.00")</f>
        <v>21.00</v>
      </c>
      <c r="AA3" s="55" t="str">
        <f t="shared" ref="AA3:AA14" si="6">Y3&amp;"X"&amp;Z3</f>
        <v>16.50X21.00</v>
      </c>
      <c r="AB3" s="55" t="s">
        <v>595</v>
      </c>
      <c r="AC3" s="55" t="s">
        <v>596</v>
      </c>
      <c r="AD3" s="55" t="s">
        <v>596</v>
      </c>
      <c r="AE3" s="55" t="b">
        <f t="shared" ref="AE3:AE14" si="7">AA3=AC3</f>
        <v>1</v>
      </c>
      <c r="AF3" s="53">
        <f t="shared" si="0"/>
        <v>6.4960629921259843</v>
      </c>
      <c r="AG3" s="53">
        <f t="shared" si="1"/>
        <v>8.2677165354330722</v>
      </c>
      <c r="AH3" s="51" t="str">
        <f t="shared" ref="AH3:AH14" si="8">TEXT(AF3,"00.00 ")</f>
        <v xml:space="preserve">06.50 </v>
      </c>
      <c r="AI3" s="51" t="str">
        <f t="shared" ref="AI3:AI14" si="9">TEXT(AG3," 00.00")</f>
        <v xml:space="preserve"> 08.27</v>
      </c>
      <c r="AJ3" s="51" t="str">
        <f t="shared" ref="AJ3:AJ14" si="10">AH3&amp;"X"&amp;AI3</f>
        <v>06.50 X 08.27</v>
      </c>
      <c r="AK3" s="51"/>
      <c r="AL3" s="25" t="s">
        <v>508</v>
      </c>
      <c r="AM3" s="33">
        <v>4</v>
      </c>
      <c r="AN3" s="25" t="s">
        <v>475</v>
      </c>
      <c r="AO3" s="25" t="s">
        <v>479</v>
      </c>
      <c r="AP3" s="70" t="s">
        <v>814</v>
      </c>
      <c r="AQ3" t="str">
        <f t="shared" ref="AQ3:AQ15" si="11">AP3&amp;AL3</f>
        <v>Rulling- 2 In 1</v>
      </c>
      <c r="AT3" s="24" t="s">
        <v>513</v>
      </c>
      <c r="AX3" s="25" t="s">
        <v>508</v>
      </c>
      <c r="AY3" s="72" t="s">
        <v>818</v>
      </c>
      <c r="AZ3" s="72" t="s">
        <v>817</v>
      </c>
      <c r="BA3" s="72" t="s">
        <v>857</v>
      </c>
      <c r="BB3" s="72" t="s">
        <v>845</v>
      </c>
      <c r="BC3" s="77" t="s">
        <v>925</v>
      </c>
      <c r="BD3" t="s">
        <v>870</v>
      </c>
      <c r="BE3" t="s">
        <v>871</v>
      </c>
      <c r="BF3" t="s">
        <v>871</v>
      </c>
      <c r="BG3">
        <v>23</v>
      </c>
      <c r="BH3">
        <v>1</v>
      </c>
      <c r="BJ3" s="24" t="s">
        <v>487</v>
      </c>
      <c r="BK3" t="str">
        <f t="shared" ref="BK3:BK15" si="12">TEXT(LEFT(BJ3,3)/10,"00.00")&amp;"X"&amp;TEXT(RIGHT(BJ3,3)/10,"00.00")</f>
        <v>48.00X77.00</v>
      </c>
      <c r="BL3" s="72" t="s">
        <v>893</v>
      </c>
      <c r="BN3" t="s">
        <v>909</v>
      </c>
      <c r="BO3" t="s">
        <v>910</v>
      </c>
      <c r="BP3" t="s">
        <v>910</v>
      </c>
      <c r="BQ3">
        <v>24</v>
      </c>
      <c r="BR3">
        <v>0</v>
      </c>
      <c r="BT3" s="8" t="s">
        <v>450</v>
      </c>
      <c r="BU3" s="83">
        <v>86</v>
      </c>
      <c r="BV3" s="84">
        <v>42</v>
      </c>
      <c r="BW3" s="8" t="str">
        <f t="shared" ref="BW3:BW6" si="13">TEXT(BU3,"00.00")&amp;"X"&amp;TEXT(BV3,"00.00")</f>
        <v>86.00X42.00</v>
      </c>
      <c r="BX3" s="8" t="str">
        <f>VLOOKUP(BW3,DefaltMaster!$BA$1:$BB$13,2,FALSE)</f>
        <v>*01084</v>
      </c>
      <c r="BY3" s="8" t="str">
        <f t="shared" ref="BY3:BY6" si="14">BT3&amp;"-["&amp;BW3&amp;"]"</f>
        <v>Index-[86.00X42.00]</v>
      </c>
      <c r="BZ3" s="8" t="str">
        <f t="shared" ref="BZ3:BZ6" si="15">BW3</f>
        <v>86.00X42.00</v>
      </c>
      <c r="CA3" s="8" t="str">
        <f t="shared" ref="CA3:CA6" si="16">BX3</f>
        <v>*01084</v>
      </c>
      <c r="CB3" t="e">
        <f>VLOOKUP(BY3,Item!#REF!,28,FALSE)</f>
        <v>#REF!</v>
      </c>
    </row>
    <row r="4" spans="1:80" x14ac:dyDescent="0.25">
      <c r="A4" s="5" t="s">
        <v>73</v>
      </c>
      <c r="B4" s="5" t="s">
        <v>76</v>
      </c>
      <c r="C4" s="5">
        <v>1.35</v>
      </c>
      <c r="D4" s="5" t="s">
        <v>82</v>
      </c>
      <c r="E4" s="5" t="s">
        <v>81</v>
      </c>
      <c r="F4" s="5" t="s">
        <v>103</v>
      </c>
      <c r="G4" s="5" t="s">
        <v>102</v>
      </c>
      <c r="H4" s="5">
        <v>150</v>
      </c>
      <c r="I4" s="5" t="s">
        <v>267</v>
      </c>
      <c r="J4" s="5" t="s">
        <v>266</v>
      </c>
      <c r="K4" s="5">
        <v>4901</v>
      </c>
      <c r="L4" s="6" t="s">
        <v>36</v>
      </c>
      <c r="M4" s="5" t="s">
        <v>299</v>
      </c>
      <c r="N4" s="5" t="s">
        <v>298</v>
      </c>
      <c r="O4" s="5" t="s">
        <v>349</v>
      </c>
      <c r="P4" s="5" t="s">
        <v>350</v>
      </c>
      <c r="Q4" s="6" t="s">
        <v>348</v>
      </c>
      <c r="R4" s="8" t="s">
        <v>340</v>
      </c>
      <c r="S4" s="5" t="s">
        <v>339</v>
      </c>
      <c r="U4" s="63" t="s">
        <v>435</v>
      </c>
      <c r="V4" s="63" t="s">
        <v>545</v>
      </c>
      <c r="W4" s="64">
        <f t="shared" si="2"/>
        <v>16.8</v>
      </c>
      <c r="X4" s="64">
        <f t="shared" si="3"/>
        <v>26.5</v>
      </c>
      <c r="Y4" s="65" t="str">
        <f t="shared" si="4"/>
        <v>16.80</v>
      </c>
      <c r="Z4" s="65" t="str">
        <f t="shared" si="5"/>
        <v>26.50</v>
      </c>
      <c r="AA4" s="55" t="str">
        <f t="shared" si="6"/>
        <v>16.80X26.50</v>
      </c>
      <c r="AB4" s="55" t="s">
        <v>597</v>
      </c>
      <c r="AC4" s="55" t="s">
        <v>598</v>
      </c>
      <c r="AD4" s="55" t="s">
        <v>598</v>
      </c>
      <c r="AE4" s="55" t="b">
        <f t="shared" si="7"/>
        <v>1</v>
      </c>
      <c r="AF4" s="53">
        <f t="shared" si="0"/>
        <v>6.6141732283464574</v>
      </c>
      <c r="AG4" s="53">
        <f t="shared" si="1"/>
        <v>10.433070866141733</v>
      </c>
      <c r="AH4" s="51" t="str">
        <f t="shared" si="8"/>
        <v xml:space="preserve">06.61 </v>
      </c>
      <c r="AI4" s="51" t="str">
        <f t="shared" si="9"/>
        <v xml:space="preserve"> 10.43</v>
      </c>
      <c r="AJ4" s="51" t="str">
        <f t="shared" si="10"/>
        <v>06.61 X 10.43</v>
      </c>
      <c r="AK4" s="51"/>
      <c r="AL4" s="25" t="s">
        <v>509</v>
      </c>
      <c r="AM4" s="33">
        <v>4</v>
      </c>
      <c r="AN4" s="25" t="s">
        <v>478</v>
      </c>
      <c r="AO4" s="25" t="s">
        <v>476</v>
      </c>
      <c r="AP4" s="70" t="s">
        <v>814</v>
      </c>
      <c r="AQ4" t="str">
        <f t="shared" si="11"/>
        <v>Rulling-Double Line</v>
      </c>
      <c r="AT4" s="24" t="s">
        <v>516</v>
      </c>
      <c r="AX4" s="25" t="s">
        <v>509</v>
      </c>
      <c r="AY4" s="72" t="s">
        <v>820</v>
      </c>
      <c r="AZ4" s="72" t="s">
        <v>819</v>
      </c>
      <c r="BA4" s="72" t="s">
        <v>858</v>
      </c>
      <c r="BB4" s="72" t="s">
        <v>846</v>
      </c>
      <c r="BC4" s="77" t="s">
        <v>923</v>
      </c>
      <c r="BD4" t="s">
        <v>872</v>
      </c>
      <c r="BE4" t="s">
        <v>873</v>
      </c>
      <c r="BF4" t="s">
        <v>873</v>
      </c>
      <c r="BG4">
        <v>23</v>
      </c>
      <c r="BH4">
        <v>2</v>
      </c>
      <c r="BJ4" s="24" t="s">
        <v>486</v>
      </c>
      <c r="BK4" t="str">
        <f t="shared" si="12"/>
        <v>48.00X77.50</v>
      </c>
      <c r="BL4" s="72" t="s">
        <v>894</v>
      </c>
      <c r="BN4" t="s">
        <v>911</v>
      </c>
      <c r="BO4" t="s">
        <v>912</v>
      </c>
      <c r="BP4" t="s">
        <v>912</v>
      </c>
      <c r="BQ4">
        <v>24</v>
      </c>
      <c r="BR4">
        <v>1</v>
      </c>
      <c r="BT4" s="8" t="s">
        <v>450</v>
      </c>
      <c r="BU4" s="83">
        <v>88</v>
      </c>
      <c r="BV4" s="84">
        <v>42</v>
      </c>
      <c r="BW4" s="8" t="str">
        <f t="shared" si="13"/>
        <v>88.00X42.00</v>
      </c>
      <c r="BX4" s="8" t="str">
        <f>VLOOKUP(BW4,DefaltMaster!$BA$1:$BB$13,2,FALSE)</f>
        <v>*01085</v>
      </c>
      <c r="BY4" s="8" t="str">
        <f t="shared" si="14"/>
        <v>Index-[88.00X42.00]</v>
      </c>
      <c r="BZ4" s="8" t="str">
        <f t="shared" si="15"/>
        <v>88.00X42.00</v>
      </c>
      <c r="CA4" s="8" t="str">
        <f t="shared" si="16"/>
        <v>*01085</v>
      </c>
      <c r="CB4" t="e">
        <f>VLOOKUP(BY4,Item!#REF!,28,FALSE)</f>
        <v>#REF!</v>
      </c>
    </row>
    <row r="5" spans="1:80" x14ac:dyDescent="0.25">
      <c r="A5" s="5" t="s">
        <v>74</v>
      </c>
      <c r="B5" s="5" t="s">
        <v>77</v>
      </c>
      <c r="C5" s="5">
        <v>1.4</v>
      </c>
      <c r="D5" s="5" t="s">
        <v>84</v>
      </c>
      <c r="E5" s="5" t="s">
        <v>83</v>
      </c>
      <c r="F5" s="5" t="s">
        <v>105</v>
      </c>
      <c r="G5" s="5" t="s">
        <v>104</v>
      </c>
      <c r="H5" s="5">
        <v>500</v>
      </c>
      <c r="I5" s="5" t="s">
        <v>268</v>
      </c>
      <c r="J5" s="5" t="s">
        <v>29</v>
      </c>
      <c r="K5" s="5">
        <v>49011010</v>
      </c>
      <c r="L5" s="6" t="s">
        <v>37</v>
      </c>
      <c r="M5" s="5" t="s">
        <v>301</v>
      </c>
      <c r="N5" s="5" t="s">
        <v>300</v>
      </c>
      <c r="O5" s="5" t="s">
        <v>352</v>
      </c>
      <c r="P5" s="5" t="s">
        <v>353</v>
      </c>
      <c r="Q5" s="6" t="s">
        <v>351</v>
      </c>
      <c r="R5" s="8" t="s">
        <v>341</v>
      </c>
      <c r="S5" s="5" t="s">
        <v>563</v>
      </c>
      <c r="U5" s="63" t="s">
        <v>442</v>
      </c>
      <c r="V5" s="63" t="s">
        <v>546</v>
      </c>
      <c r="W5" s="64">
        <f t="shared" si="2"/>
        <v>17</v>
      </c>
      <c r="X5" s="64">
        <f t="shared" si="3"/>
        <v>22</v>
      </c>
      <c r="Y5" s="65" t="str">
        <f t="shared" si="4"/>
        <v>17.00</v>
      </c>
      <c r="Z5" s="65" t="str">
        <f t="shared" si="5"/>
        <v>22.00</v>
      </c>
      <c r="AA5" s="55" t="str">
        <f t="shared" si="6"/>
        <v>17.00X22.00</v>
      </c>
      <c r="AB5" s="55" t="s">
        <v>599</v>
      </c>
      <c r="AC5" s="55" t="s">
        <v>600</v>
      </c>
      <c r="AD5" s="55" t="s">
        <v>600</v>
      </c>
      <c r="AE5" s="55" t="b">
        <f t="shared" si="7"/>
        <v>1</v>
      </c>
      <c r="AF5" s="53">
        <f t="shared" si="0"/>
        <v>6.6929133858267722</v>
      </c>
      <c r="AG5" s="53">
        <f t="shared" si="1"/>
        <v>8.6614173228346463</v>
      </c>
      <c r="AH5" s="51" t="str">
        <f t="shared" si="8"/>
        <v xml:space="preserve">06.69 </v>
      </c>
      <c r="AI5" s="51" t="str">
        <f t="shared" si="9"/>
        <v xml:space="preserve"> 08.66</v>
      </c>
      <c r="AJ5" s="51" t="str">
        <f t="shared" si="10"/>
        <v>06.69 X 08.66</v>
      </c>
      <c r="AK5" s="51"/>
      <c r="AL5" s="25" t="s">
        <v>493</v>
      </c>
      <c r="AM5" s="33">
        <v>4</v>
      </c>
      <c r="AN5" s="25" t="s">
        <v>498</v>
      </c>
      <c r="AO5" s="25" t="s">
        <v>489</v>
      </c>
      <c r="AP5" s="70" t="s">
        <v>814</v>
      </c>
      <c r="AQ5" t="str">
        <f t="shared" si="11"/>
        <v>Rulling-English</v>
      </c>
      <c r="AT5" s="24" t="s">
        <v>509</v>
      </c>
      <c r="AX5" s="25" t="s">
        <v>493</v>
      </c>
      <c r="AY5" s="72" t="s">
        <v>822</v>
      </c>
      <c r="AZ5" s="72" t="s">
        <v>821</v>
      </c>
      <c r="BA5" s="72" t="s">
        <v>859</v>
      </c>
      <c r="BB5" s="72" t="s">
        <v>847</v>
      </c>
      <c r="BC5" s="77" t="s">
        <v>922</v>
      </c>
      <c r="BD5" t="s">
        <v>874</v>
      </c>
      <c r="BE5" t="s">
        <v>875</v>
      </c>
      <c r="BF5" t="s">
        <v>875</v>
      </c>
      <c r="BG5">
        <v>23</v>
      </c>
      <c r="BH5">
        <v>4</v>
      </c>
      <c r="BJ5" s="24" t="s">
        <v>483</v>
      </c>
      <c r="BK5" t="str">
        <f t="shared" si="12"/>
        <v>54.00X87.00</v>
      </c>
      <c r="BL5" s="72" t="s">
        <v>895</v>
      </c>
      <c r="BN5" t="s">
        <v>913</v>
      </c>
      <c r="BO5" t="s">
        <v>914</v>
      </c>
      <c r="BP5" t="s">
        <v>914</v>
      </c>
      <c r="BQ5">
        <v>24</v>
      </c>
      <c r="BR5">
        <v>1</v>
      </c>
      <c r="BT5" s="8" t="s">
        <v>450</v>
      </c>
      <c r="BU5" s="83">
        <v>96</v>
      </c>
      <c r="BV5" s="84">
        <v>36.5</v>
      </c>
      <c r="BW5" s="8" t="str">
        <f t="shared" si="13"/>
        <v>96.00X36.50</v>
      </c>
      <c r="BX5" s="8" t="str">
        <f>VLOOKUP(BW5,DefaltMaster!$BA$1:$BB$13,2,FALSE)</f>
        <v>*01087</v>
      </c>
      <c r="BY5" s="8" t="str">
        <f t="shared" si="14"/>
        <v>Index-[96.00X36.50]</v>
      </c>
      <c r="BZ5" s="8" t="str">
        <f t="shared" si="15"/>
        <v>96.00X36.50</v>
      </c>
      <c r="CA5" s="8" t="str">
        <f t="shared" si="16"/>
        <v>*01087</v>
      </c>
      <c r="CB5" t="e">
        <f>VLOOKUP(BY5,Item!#REF!,28,FALSE)</f>
        <v>#REF!</v>
      </c>
    </row>
    <row r="6" spans="1:80" x14ac:dyDescent="0.25">
      <c r="D6" s="5" t="s">
        <v>86</v>
      </c>
      <c r="E6" s="5" t="s">
        <v>85</v>
      </c>
      <c r="F6" s="5" t="s">
        <v>107</v>
      </c>
      <c r="G6" s="5" t="s">
        <v>106</v>
      </c>
      <c r="H6" s="5">
        <v>500</v>
      </c>
      <c r="I6" s="5" t="s">
        <v>270</v>
      </c>
      <c r="J6" s="5" t="s">
        <v>269</v>
      </c>
      <c r="K6" s="34">
        <v>48201090</v>
      </c>
      <c r="L6" s="6" t="s">
        <v>522</v>
      </c>
      <c r="M6" s="5" t="s">
        <v>302</v>
      </c>
      <c r="N6" s="5" t="s">
        <v>30</v>
      </c>
      <c r="O6" s="5" t="s">
        <v>355</v>
      </c>
      <c r="P6" s="5" t="s">
        <v>356</v>
      </c>
      <c r="Q6" s="6" t="s">
        <v>354</v>
      </c>
      <c r="R6" s="8" t="s">
        <v>494</v>
      </c>
      <c r="S6" s="5" t="s">
        <v>579</v>
      </c>
      <c r="U6" s="63" t="s">
        <v>440</v>
      </c>
      <c r="V6" s="63" t="s">
        <v>547</v>
      </c>
      <c r="W6" s="64">
        <f t="shared" si="2"/>
        <v>18</v>
      </c>
      <c r="X6" s="64">
        <f t="shared" si="3"/>
        <v>24</v>
      </c>
      <c r="Y6" s="65" t="str">
        <f t="shared" si="4"/>
        <v>18.00</v>
      </c>
      <c r="Z6" s="65" t="str">
        <f t="shared" si="5"/>
        <v>24.00</v>
      </c>
      <c r="AA6" s="55" t="str">
        <f t="shared" si="6"/>
        <v>18.00X24.00</v>
      </c>
      <c r="AB6" s="55" t="s">
        <v>601</v>
      </c>
      <c r="AC6" s="55" t="s">
        <v>602</v>
      </c>
      <c r="AD6" s="55" t="s">
        <v>602</v>
      </c>
      <c r="AE6" s="55" t="b">
        <f t="shared" si="7"/>
        <v>1</v>
      </c>
      <c r="AF6" s="53">
        <f t="shared" si="0"/>
        <v>7.0866141732283472</v>
      </c>
      <c r="AG6" s="53">
        <f t="shared" si="1"/>
        <v>9.4488188976377963</v>
      </c>
      <c r="AH6" s="51" t="str">
        <f t="shared" si="8"/>
        <v xml:space="preserve">07.09 </v>
      </c>
      <c r="AI6" s="51" t="str">
        <f t="shared" si="9"/>
        <v xml:space="preserve"> 09.45</v>
      </c>
      <c r="AJ6" s="51" t="str">
        <f t="shared" si="10"/>
        <v>07.09 X 09.45</v>
      </c>
      <c r="AK6" s="51"/>
      <c r="AL6" s="25" t="s">
        <v>510</v>
      </c>
      <c r="AM6" s="33">
        <v>4</v>
      </c>
      <c r="AN6" s="25" t="s">
        <v>500</v>
      </c>
      <c r="AO6" s="13"/>
      <c r="AP6" s="70" t="s">
        <v>814</v>
      </c>
      <c r="AQ6" t="str">
        <f t="shared" si="11"/>
        <v>Rulling-English /Geometry</v>
      </c>
      <c r="AT6" s="24" t="s">
        <v>493</v>
      </c>
      <c r="AX6" s="25" t="s">
        <v>510</v>
      </c>
      <c r="AY6" s="72" t="s">
        <v>824</v>
      </c>
      <c r="AZ6" s="72" t="s">
        <v>823</v>
      </c>
      <c r="BA6" s="72" t="s">
        <v>860</v>
      </c>
      <c r="BB6" s="72" t="s">
        <v>848</v>
      </c>
      <c r="BC6" s="77" t="s">
        <v>926</v>
      </c>
      <c r="BD6" t="s">
        <v>876</v>
      </c>
      <c r="BE6" t="s">
        <v>877</v>
      </c>
      <c r="BF6" t="s">
        <v>877</v>
      </c>
      <c r="BG6">
        <v>23</v>
      </c>
      <c r="BH6">
        <v>6</v>
      </c>
      <c r="BJ6" s="24" t="s">
        <v>490</v>
      </c>
      <c r="BK6" t="str">
        <f t="shared" si="12"/>
        <v>58.50X91.00</v>
      </c>
      <c r="BL6" s="72" t="s">
        <v>896</v>
      </c>
      <c r="BN6" t="s">
        <v>915</v>
      </c>
      <c r="BO6" t="s">
        <v>916</v>
      </c>
      <c r="BP6" t="s">
        <v>916</v>
      </c>
      <c r="BQ6">
        <v>24</v>
      </c>
      <c r="BR6">
        <v>1</v>
      </c>
      <c r="BT6" s="8" t="s">
        <v>515</v>
      </c>
      <c r="BU6" s="83">
        <v>96</v>
      </c>
      <c r="BV6" s="84">
        <v>36.5</v>
      </c>
      <c r="BW6" s="8" t="str">
        <f t="shared" si="13"/>
        <v>96.00X36.50</v>
      </c>
      <c r="BX6" s="8" t="str">
        <f>VLOOKUP(BW6,DefaltMaster!$BA$1:$BB$13,2,FALSE)</f>
        <v>*01087</v>
      </c>
      <c r="BY6" s="8" t="str">
        <f t="shared" si="14"/>
        <v>Index 3 In 1-[96.00X36.50]</v>
      </c>
      <c r="BZ6" s="8" t="str">
        <f t="shared" si="15"/>
        <v>96.00X36.50</v>
      </c>
      <c r="CA6" s="8" t="str">
        <f t="shared" si="16"/>
        <v>*01087</v>
      </c>
      <c r="CB6" t="e">
        <f>VLOOKUP(BY6,Item!#REF!,28,FALSE)</f>
        <v>#REF!</v>
      </c>
    </row>
    <row r="7" spans="1:80" x14ac:dyDescent="0.25">
      <c r="D7" s="5" t="s">
        <v>88</v>
      </c>
      <c r="E7" s="5" t="s">
        <v>87</v>
      </c>
      <c r="F7" s="5" t="s">
        <v>109</v>
      </c>
      <c r="G7" s="5" t="s">
        <v>108</v>
      </c>
      <c r="H7" s="5">
        <v>700</v>
      </c>
      <c r="I7" s="5" t="s">
        <v>272</v>
      </c>
      <c r="J7" s="5" t="s">
        <v>271</v>
      </c>
      <c r="M7" s="5" t="s">
        <v>304</v>
      </c>
      <c r="N7" s="5" t="s">
        <v>303</v>
      </c>
      <c r="O7" s="5" t="s">
        <v>358</v>
      </c>
      <c r="P7" s="5" t="s">
        <v>359</v>
      </c>
      <c r="Q7" s="6" t="s">
        <v>357</v>
      </c>
      <c r="R7" s="8" t="s">
        <v>508</v>
      </c>
      <c r="S7" s="5" t="s">
        <v>580</v>
      </c>
      <c r="U7" s="63" t="s">
        <v>438</v>
      </c>
      <c r="V7" s="63" t="s">
        <v>548</v>
      </c>
      <c r="W7" s="64">
        <f t="shared" si="2"/>
        <v>18.5</v>
      </c>
      <c r="X7" s="64">
        <f t="shared" si="3"/>
        <v>23.5</v>
      </c>
      <c r="Y7" s="65" t="str">
        <f t="shared" si="4"/>
        <v>18.50</v>
      </c>
      <c r="Z7" s="65" t="str">
        <f t="shared" si="5"/>
        <v>23.50</v>
      </c>
      <c r="AA7" s="55" t="str">
        <f t="shared" si="6"/>
        <v>18.50X23.50</v>
      </c>
      <c r="AB7" s="55" t="s">
        <v>603</v>
      </c>
      <c r="AC7" s="55" t="s">
        <v>604</v>
      </c>
      <c r="AD7" s="55" t="s">
        <v>604</v>
      </c>
      <c r="AE7" s="55" t="b">
        <f t="shared" si="7"/>
        <v>1</v>
      </c>
      <c r="AF7" s="53">
        <f t="shared" si="0"/>
        <v>7.2834645669291342</v>
      </c>
      <c r="AG7" s="53">
        <f t="shared" si="1"/>
        <v>9.2519685039370092</v>
      </c>
      <c r="AH7" s="51" t="str">
        <f t="shared" si="8"/>
        <v xml:space="preserve">07.28 </v>
      </c>
      <c r="AI7" s="51" t="str">
        <f t="shared" si="9"/>
        <v xml:space="preserve"> 09.25</v>
      </c>
      <c r="AJ7" s="51" t="str">
        <f t="shared" si="10"/>
        <v>07.28 X 09.25</v>
      </c>
      <c r="AK7" s="51"/>
      <c r="AL7" s="25" t="s">
        <v>495</v>
      </c>
      <c r="AM7" s="33">
        <v>4</v>
      </c>
      <c r="AN7" s="25" t="s">
        <v>499</v>
      </c>
      <c r="AO7" s="13"/>
      <c r="AP7" s="70" t="s">
        <v>814</v>
      </c>
      <c r="AQ7" t="str">
        <f t="shared" si="11"/>
        <v>Rulling-English Five line</v>
      </c>
      <c r="AT7" s="24" t="s">
        <v>517</v>
      </c>
      <c r="AX7" s="25" t="s">
        <v>495</v>
      </c>
      <c r="AY7" s="72" t="s">
        <v>826</v>
      </c>
      <c r="AZ7" s="72" t="s">
        <v>825</v>
      </c>
      <c r="BA7" s="72" t="s">
        <v>861</v>
      </c>
      <c r="BB7" s="72" t="s">
        <v>849</v>
      </c>
      <c r="BC7" s="77" t="s">
        <v>927</v>
      </c>
      <c r="BD7" t="s">
        <v>878</v>
      </c>
      <c r="BE7" t="s">
        <v>879</v>
      </c>
      <c r="BF7" t="s">
        <v>879</v>
      </c>
      <c r="BG7">
        <v>23</v>
      </c>
      <c r="BH7">
        <v>5</v>
      </c>
      <c r="BJ7" s="24" t="s">
        <v>484</v>
      </c>
      <c r="BK7" t="str">
        <f t="shared" si="12"/>
        <v>60.00X86.00</v>
      </c>
      <c r="BL7" s="72" t="s">
        <v>897</v>
      </c>
    </row>
    <row r="8" spans="1:80" x14ac:dyDescent="0.25">
      <c r="D8" s="5" t="s">
        <v>90</v>
      </c>
      <c r="E8" s="5" t="s">
        <v>89</v>
      </c>
      <c r="F8" s="5" t="s">
        <v>111</v>
      </c>
      <c r="G8" s="5" t="s">
        <v>110</v>
      </c>
      <c r="H8" s="5">
        <v>200</v>
      </c>
      <c r="I8" s="5" t="s">
        <v>274</v>
      </c>
      <c r="J8" s="5" t="s">
        <v>273</v>
      </c>
      <c r="M8" s="5" t="s">
        <v>306</v>
      </c>
      <c r="N8" s="5" t="s">
        <v>305</v>
      </c>
      <c r="O8" s="5" t="s">
        <v>361</v>
      </c>
      <c r="P8" s="5" t="s">
        <v>362</v>
      </c>
      <c r="Q8" s="6" t="s">
        <v>360</v>
      </c>
      <c r="R8" s="8" t="s">
        <v>509</v>
      </c>
      <c r="S8" s="5" t="s">
        <v>581</v>
      </c>
      <c r="U8" s="63" t="s">
        <v>436</v>
      </c>
      <c r="V8" s="63" t="s">
        <v>549</v>
      </c>
      <c r="W8" s="64">
        <f t="shared" si="2"/>
        <v>21</v>
      </c>
      <c r="X8" s="64">
        <f t="shared" si="3"/>
        <v>26.5</v>
      </c>
      <c r="Y8" s="65" t="str">
        <f t="shared" si="4"/>
        <v>21.00</v>
      </c>
      <c r="Z8" s="65" t="str">
        <f t="shared" si="5"/>
        <v>26.50</v>
      </c>
      <c r="AA8" s="55" t="str">
        <f t="shared" si="6"/>
        <v>21.00X26.50</v>
      </c>
      <c r="AB8" s="55" t="s">
        <v>605</v>
      </c>
      <c r="AC8" s="55" t="s">
        <v>606</v>
      </c>
      <c r="AD8" s="55" t="s">
        <v>606</v>
      </c>
      <c r="AE8" s="55" t="b">
        <f t="shared" si="7"/>
        <v>1</v>
      </c>
      <c r="AF8" s="53">
        <f t="shared" si="0"/>
        <v>8.2677165354330722</v>
      </c>
      <c r="AG8" s="53">
        <f t="shared" si="1"/>
        <v>10.433070866141733</v>
      </c>
      <c r="AH8" s="51" t="str">
        <f t="shared" si="8"/>
        <v xml:space="preserve">08.27 </v>
      </c>
      <c r="AI8" s="51" t="str">
        <f t="shared" si="9"/>
        <v xml:space="preserve"> 10.43</v>
      </c>
      <c r="AJ8" s="51" t="str">
        <f t="shared" si="10"/>
        <v>08.27 X 10.43</v>
      </c>
      <c r="AK8" s="51"/>
      <c r="AL8" s="25" t="s">
        <v>488</v>
      </c>
      <c r="AM8" s="33">
        <v>4</v>
      </c>
      <c r="AN8" s="25" t="s">
        <v>501</v>
      </c>
      <c r="AO8" s="13"/>
      <c r="AP8" s="70" t="s">
        <v>814</v>
      </c>
      <c r="AQ8" t="str">
        <f t="shared" si="11"/>
        <v>Rulling-Graph</v>
      </c>
      <c r="AT8" s="24" t="s">
        <v>514</v>
      </c>
      <c r="AX8" s="25" t="s">
        <v>488</v>
      </c>
      <c r="AY8" s="72" t="s">
        <v>828</v>
      </c>
      <c r="AZ8" s="72" t="s">
        <v>827</v>
      </c>
      <c r="BA8" s="72" t="s">
        <v>862</v>
      </c>
      <c r="BB8" s="72" t="s">
        <v>850</v>
      </c>
      <c r="BC8" s="77" t="s">
        <v>928</v>
      </c>
      <c r="BD8" t="s">
        <v>880</v>
      </c>
      <c r="BE8" t="s">
        <v>881</v>
      </c>
      <c r="BF8" t="s">
        <v>881</v>
      </c>
      <c r="BG8">
        <v>23</v>
      </c>
      <c r="BH8">
        <v>3</v>
      </c>
      <c r="BJ8" s="24" t="s">
        <v>477</v>
      </c>
      <c r="BK8" t="str">
        <f t="shared" si="12"/>
        <v>60.00X90.00</v>
      </c>
      <c r="BL8" s="72" t="s">
        <v>898</v>
      </c>
    </row>
    <row r="9" spans="1:80" x14ac:dyDescent="0.25">
      <c r="D9" s="5" t="s">
        <v>92</v>
      </c>
      <c r="E9" s="5" t="s">
        <v>91</v>
      </c>
      <c r="F9" s="5" t="s">
        <v>113</v>
      </c>
      <c r="G9" s="5" t="s">
        <v>112</v>
      </c>
      <c r="H9" s="5"/>
      <c r="I9" s="5" t="s">
        <v>276</v>
      </c>
      <c r="J9" s="5" t="s">
        <v>275</v>
      </c>
      <c r="M9" s="5" t="s">
        <v>308</v>
      </c>
      <c r="N9" s="5" t="s">
        <v>307</v>
      </c>
      <c r="O9" s="5" t="s">
        <v>364</v>
      </c>
      <c r="P9" s="5" t="s">
        <v>365</v>
      </c>
      <c r="Q9" s="6" t="s">
        <v>363</v>
      </c>
      <c r="R9" s="8" t="s">
        <v>493</v>
      </c>
      <c r="S9" s="5" t="s">
        <v>582</v>
      </c>
      <c r="U9" s="63" t="s">
        <v>434</v>
      </c>
      <c r="V9" s="63" t="s">
        <v>550</v>
      </c>
      <c r="W9" s="64">
        <f t="shared" si="2"/>
        <v>21</v>
      </c>
      <c r="X9" s="64">
        <f t="shared" si="3"/>
        <v>28.5</v>
      </c>
      <c r="Y9" s="65" t="str">
        <f t="shared" si="4"/>
        <v>21.00</v>
      </c>
      <c r="Z9" s="65" t="str">
        <f t="shared" si="5"/>
        <v>28.50</v>
      </c>
      <c r="AA9" s="55" t="str">
        <f t="shared" si="6"/>
        <v>21.00X28.50</v>
      </c>
      <c r="AB9" s="55" t="s">
        <v>607</v>
      </c>
      <c r="AC9" s="55" t="s">
        <v>608</v>
      </c>
      <c r="AD9" s="55" t="s">
        <v>608</v>
      </c>
      <c r="AE9" s="55" t="b">
        <f t="shared" si="7"/>
        <v>1</v>
      </c>
      <c r="AF9" s="53">
        <f t="shared" si="0"/>
        <v>8.2677165354330722</v>
      </c>
      <c r="AG9" s="53">
        <f t="shared" si="1"/>
        <v>11.220472440944883</v>
      </c>
      <c r="AH9" s="51" t="str">
        <f t="shared" si="8"/>
        <v xml:space="preserve">08.27 </v>
      </c>
      <c r="AI9" s="51" t="str">
        <f t="shared" si="9"/>
        <v xml:space="preserve"> 11.22</v>
      </c>
      <c r="AJ9" s="51" t="str">
        <f t="shared" si="10"/>
        <v>08.27 X 11.22</v>
      </c>
      <c r="AK9" s="51"/>
      <c r="AL9" s="25" t="s">
        <v>511</v>
      </c>
      <c r="AM9" s="33">
        <v>4</v>
      </c>
      <c r="AN9" s="25" t="s">
        <v>502</v>
      </c>
      <c r="AO9" s="13"/>
      <c r="AP9" s="70" t="s">
        <v>814</v>
      </c>
      <c r="AQ9" t="str">
        <f t="shared" si="11"/>
        <v>Rulling-Hindi /Geometry</v>
      </c>
      <c r="AT9" s="24" t="s">
        <v>450</v>
      </c>
      <c r="AX9" s="25" t="s">
        <v>511</v>
      </c>
      <c r="AY9" s="72" t="s">
        <v>830</v>
      </c>
      <c r="AZ9" s="72" t="s">
        <v>829</v>
      </c>
      <c r="BA9" s="72" t="s">
        <v>863</v>
      </c>
      <c r="BB9" s="72" t="s">
        <v>851</v>
      </c>
      <c r="BC9" s="77" t="s">
        <v>929</v>
      </c>
      <c r="BD9" t="s">
        <v>882</v>
      </c>
      <c r="BE9" t="s">
        <v>883</v>
      </c>
      <c r="BF9" t="s">
        <v>883</v>
      </c>
      <c r="BG9">
        <v>23</v>
      </c>
      <c r="BH9">
        <v>7</v>
      </c>
      <c r="BJ9" s="24" t="s">
        <v>482</v>
      </c>
      <c r="BK9" t="str">
        <f t="shared" si="12"/>
        <v>80.50X70.00</v>
      </c>
      <c r="BL9" s="72" t="s">
        <v>899</v>
      </c>
    </row>
    <row r="10" spans="1:80" x14ac:dyDescent="0.25">
      <c r="D10" s="5" t="s">
        <v>94</v>
      </c>
      <c r="E10" s="5" t="s">
        <v>93</v>
      </c>
      <c r="F10" s="5" t="s">
        <v>115</v>
      </c>
      <c r="G10" s="5" t="s">
        <v>114</v>
      </c>
      <c r="H10" s="5">
        <v>1</v>
      </c>
      <c r="I10" s="5" t="s">
        <v>278</v>
      </c>
      <c r="J10" s="5" t="s">
        <v>277</v>
      </c>
      <c r="M10" s="5" t="s">
        <v>310</v>
      </c>
      <c r="N10" s="5" t="s">
        <v>309</v>
      </c>
      <c r="O10" s="5" t="s">
        <v>367</v>
      </c>
      <c r="P10" s="5" t="s">
        <v>368</v>
      </c>
      <c r="Q10" s="6" t="s">
        <v>366</v>
      </c>
      <c r="R10" s="8" t="s">
        <v>510</v>
      </c>
      <c r="S10" s="5" t="s">
        <v>583</v>
      </c>
      <c r="U10" s="63" t="s">
        <v>433</v>
      </c>
      <c r="V10" s="63" t="s">
        <v>551</v>
      </c>
      <c r="W10" s="64">
        <f t="shared" si="2"/>
        <v>21</v>
      </c>
      <c r="X10" s="64">
        <f t="shared" si="3"/>
        <v>29</v>
      </c>
      <c r="Y10" s="65" t="str">
        <f t="shared" si="4"/>
        <v>21.00</v>
      </c>
      <c r="Z10" s="65" t="str">
        <f t="shared" si="5"/>
        <v>29.00</v>
      </c>
      <c r="AA10" s="55" t="str">
        <f t="shared" si="6"/>
        <v>21.00X29.00</v>
      </c>
      <c r="AB10" s="55" t="s">
        <v>609</v>
      </c>
      <c r="AC10" s="55" t="s">
        <v>610</v>
      </c>
      <c r="AD10" s="55" t="s">
        <v>610</v>
      </c>
      <c r="AE10" s="55" t="b">
        <f t="shared" si="7"/>
        <v>1</v>
      </c>
      <c r="AF10" s="53">
        <f t="shared" si="0"/>
        <v>8.2677165354330722</v>
      </c>
      <c r="AG10" s="53">
        <f t="shared" si="1"/>
        <v>11.41732283464567</v>
      </c>
      <c r="AH10" s="51" t="str">
        <f t="shared" si="8"/>
        <v xml:space="preserve">08.27 </v>
      </c>
      <c r="AI10" s="51" t="str">
        <f t="shared" si="9"/>
        <v xml:space="preserve"> 11.42</v>
      </c>
      <c r="AJ10" s="51" t="str">
        <f t="shared" si="10"/>
        <v>08.27 X 11.42</v>
      </c>
      <c r="AK10" s="51"/>
      <c r="AL10" s="25" t="s">
        <v>485</v>
      </c>
      <c r="AM10" s="33">
        <v>4</v>
      </c>
      <c r="AN10" s="25" t="s">
        <v>503</v>
      </c>
      <c r="AO10" s="13"/>
      <c r="AP10" s="70" t="s">
        <v>814</v>
      </c>
      <c r="AQ10" t="str">
        <f t="shared" si="11"/>
        <v>Rulling-India + World</v>
      </c>
      <c r="AT10" s="24" t="s">
        <v>515</v>
      </c>
      <c r="AX10" s="25" t="s">
        <v>485</v>
      </c>
      <c r="AY10" s="72" t="s">
        <v>832</v>
      </c>
      <c r="AZ10" s="72" t="s">
        <v>831</v>
      </c>
      <c r="BA10" s="72" t="s">
        <v>864</v>
      </c>
      <c r="BB10" s="72" t="s">
        <v>852</v>
      </c>
      <c r="BC10" s="77" t="s">
        <v>930</v>
      </c>
      <c r="BD10" t="s">
        <v>884</v>
      </c>
      <c r="BE10" t="s">
        <v>885</v>
      </c>
      <c r="BF10" t="s">
        <v>885</v>
      </c>
      <c r="BG10">
        <v>23</v>
      </c>
      <c r="BH10">
        <v>8</v>
      </c>
      <c r="BJ10" s="24" t="s">
        <v>496</v>
      </c>
      <c r="BK10" t="str">
        <f t="shared" si="12"/>
        <v>84.30X68.00</v>
      </c>
      <c r="BL10" s="72" t="s">
        <v>900</v>
      </c>
    </row>
    <row r="11" spans="1:80" x14ac:dyDescent="0.25">
      <c r="D11" s="5" t="s">
        <v>96</v>
      </c>
      <c r="E11" s="5" t="s">
        <v>95</v>
      </c>
      <c r="F11" s="5" t="s">
        <v>117</v>
      </c>
      <c r="G11" s="5" t="s">
        <v>116</v>
      </c>
      <c r="H11" s="5">
        <v>250</v>
      </c>
      <c r="I11" s="5" t="s">
        <v>280</v>
      </c>
      <c r="J11" s="5" t="s">
        <v>279</v>
      </c>
      <c r="M11" s="5" t="s">
        <v>312</v>
      </c>
      <c r="N11" s="5" t="s">
        <v>311</v>
      </c>
      <c r="O11" s="5" t="s">
        <v>370</v>
      </c>
      <c r="P11" s="5" t="s">
        <v>371</v>
      </c>
      <c r="Q11" s="6" t="s">
        <v>369</v>
      </c>
      <c r="R11" s="8" t="s">
        <v>495</v>
      </c>
      <c r="S11" s="5" t="s">
        <v>584</v>
      </c>
      <c r="U11" s="63" t="s">
        <v>439</v>
      </c>
      <c r="V11" s="63" t="s">
        <v>552</v>
      </c>
      <c r="W11" s="64">
        <f t="shared" si="2"/>
        <v>22</v>
      </c>
      <c r="X11" s="64">
        <f t="shared" si="3"/>
        <v>27</v>
      </c>
      <c r="Y11" s="65" t="str">
        <f t="shared" si="4"/>
        <v>22.00</v>
      </c>
      <c r="Z11" s="65" t="str">
        <f t="shared" si="5"/>
        <v>27.00</v>
      </c>
      <c r="AA11" s="55" t="str">
        <f t="shared" si="6"/>
        <v>22.00X27.00</v>
      </c>
      <c r="AB11" s="55" t="s">
        <v>611</v>
      </c>
      <c r="AC11" s="55" t="s">
        <v>612</v>
      </c>
      <c r="AD11" s="55" t="s">
        <v>612</v>
      </c>
      <c r="AE11" s="55" t="b">
        <f t="shared" si="7"/>
        <v>1</v>
      </c>
      <c r="AF11" s="53">
        <f t="shared" si="0"/>
        <v>8.6614173228346463</v>
      </c>
      <c r="AG11" s="53">
        <f t="shared" si="1"/>
        <v>10.62992125984252</v>
      </c>
      <c r="AH11" s="51" t="str">
        <f t="shared" si="8"/>
        <v xml:space="preserve">08.66 </v>
      </c>
      <c r="AI11" s="51" t="str">
        <f t="shared" si="9"/>
        <v xml:space="preserve"> 10.63</v>
      </c>
      <c r="AJ11" s="51" t="str">
        <f t="shared" si="10"/>
        <v>08.66 X 10.63</v>
      </c>
      <c r="AK11" s="51"/>
      <c r="AL11" s="25" t="s">
        <v>469</v>
      </c>
      <c r="AM11" s="33">
        <v>4</v>
      </c>
      <c r="AN11" s="22"/>
      <c r="AO11" s="13"/>
      <c r="AP11" s="70" t="s">
        <v>814</v>
      </c>
      <c r="AQ11" t="str">
        <f t="shared" si="11"/>
        <v>Rulling-Single line</v>
      </c>
      <c r="AT11" s="24" t="s">
        <v>519</v>
      </c>
      <c r="AX11" s="25" t="s">
        <v>469</v>
      </c>
      <c r="AY11" s="72" t="s">
        <v>834</v>
      </c>
      <c r="AZ11" s="72" t="s">
        <v>833</v>
      </c>
      <c r="BA11" s="72" t="s">
        <v>865</v>
      </c>
      <c r="BB11" s="72" t="s">
        <v>853</v>
      </c>
      <c r="BC11" s="77" t="s">
        <v>923</v>
      </c>
      <c r="BD11" t="s">
        <v>886</v>
      </c>
      <c r="BE11" t="s">
        <v>887</v>
      </c>
      <c r="BF11" t="s">
        <v>887</v>
      </c>
      <c r="BG11">
        <v>23</v>
      </c>
      <c r="BH11">
        <v>2</v>
      </c>
      <c r="BJ11" s="24" t="s">
        <v>480</v>
      </c>
      <c r="BK11" t="str">
        <f t="shared" si="12"/>
        <v>86.50X85.00</v>
      </c>
      <c r="BL11" s="72" t="s">
        <v>901</v>
      </c>
    </row>
    <row r="12" spans="1:80" x14ac:dyDescent="0.25">
      <c r="F12" s="5" t="s">
        <v>119</v>
      </c>
      <c r="G12" s="5" t="s">
        <v>118</v>
      </c>
      <c r="H12" s="5"/>
      <c r="I12" s="5" t="s">
        <v>282</v>
      </c>
      <c r="J12" s="5" t="s">
        <v>281</v>
      </c>
      <c r="M12" s="5" t="s">
        <v>314</v>
      </c>
      <c r="N12" s="5" t="s">
        <v>313</v>
      </c>
      <c r="O12" s="5" t="s">
        <v>373</v>
      </c>
      <c r="P12" s="5" t="s">
        <v>374</v>
      </c>
      <c r="Q12" s="6" t="s">
        <v>372</v>
      </c>
      <c r="R12" s="8" t="s">
        <v>488</v>
      </c>
      <c r="S12" s="5" t="s">
        <v>585</v>
      </c>
      <c r="U12" s="63" t="s">
        <v>444</v>
      </c>
      <c r="V12" s="63" t="s">
        <v>553</v>
      </c>
      <c r="W12" s="64">
        <f t="shared" si="2"/>
        <v>22</v>
      </c>
      <c r="X12" s="64">
        <f t="shared" si="3"/>
        <v>28</v>
      </c>
      <c r="Y12" s="65" t="str">
        <f t="shared" si="4"/>
        <v>22.00</v>
      </c>
      <c r="Z12" s="65" t="str">
        <f t="shared" si="5"/>
        <v>28.00</v>
      </c>
      <c r="AA12" s="55" t="str">
        <f t="shared" si="6"/>
        <v>22.00X28.00</v>
      </c>
      <c r="AB12" s="55" t="s">
        <v>613</v>
      </c>
      <c r="AC12" s="55" t="s">
        <v>614</v>
      </c>
      <c r="AD12" s="55" t="s">
        <v>614</v>
      </c>
      <c r="AE12" s="55" t="b">
        <f t="shared" si="7"/>
        <v>1</v>
      </c>
      <c r="AF12" s="53">
        <f t="shared" si="0"/>
        <v>8.6614173228346463</v>
      </c>
      <c r="AG12" s="53">
        <f t="shared" si="1"/>
        <v>11.023622047244094</v>
      </c>
      <c r="AH12" s="51" t="str">
        <f t="shared" si="8"/>
        <v xml:space="preserve">08.66 </v>
      </c>
      <c r="AI12" s="51" t="str">
        <f t="shared" si="9"/>
        <v xml:space="preserve"> 11.02</v>
      </c>
      <c r="AJ12" s="51" t="str">
        <f t="shared" si="10"/>
        <v>08.66 X 11.02</v>
      </c>
      <c r="AK12" s="51"/>
      <c r="AL12" s="25" t="s">
        <v>474</v>
      </c>
      <c r="AM12" s="33">
        <v>4</v>
      </c>
      <c r="AN12" s="22"/>
      <c r="AO12" s="13"/>
      <c r="AP12" s="70" t="s">
        <v>814</v>
      </c>
      <c r="AQ12" t="str">
        <f t="shared" si="11"/>
        <v>Rulling-Unrulled</v>
      </c>
      <c r="AT12" s="24" t="s">
        <v>469</v>
      </c>
      <c r="AX12" s="25" t="s">
        <v>474</v>
      </c>
      <c r="AY12" s="72" t="s">
        <v>836</v>
      </c>
      <c r="AZ12" s="72" t="s">
        <v>835</v>
      </c>
      <c r="BA12" s="72" t="s">
        <v>866</v>
      </c>
      <c r="BB12" s="72" t="s">
        <v>854</v>
      </c>
      <c r="BJ12" s="24" t="s">
        <v>472</v>
      </c>
      <c r="BK12" t="str">
        <f t="shared" si="12"/>
        <v>88.00X86.00</v>
      </c>
      <c r="BL12" s="72" t="s">
        <v>902</v>
      </c>
    </row>
    <row r="13" spans="1:80" x14ac:dyDescent="0.25">
      <c r="F13" s="5" t="s">
        <v>121</v>
      </c>
      <c r="G13" s="5" t="s">
        <v>120</v>
      </c>
      <c r="H13" s="5"/>
      <c r="I13" s="5" t="s">
        <v>284</v>
      </c>
      <c r="J13" s="5" t="s">
        <v>283</v>
      </c>
      <c r="M13" s="5" t="s">
        <v>316</v>
      </c>
      <c r="N13" s="5" t="s">
        <v>315</v>
      </c>
      <c r="O13" s="5" t="s">
        <v>376</v>
      </c>
      <c r="P13" s="5" t="s">
        <v>377</v>
      </c>
      <c r="Q13" s="6" t="s">
        <v>375</v>
      </c>
      <c r="R13" s="8" t="s">
        <v>511</v>
      </c>
      <c r="S13" s="5" t="s">
        <v>586</v>
      </c>
      <c r="U13" s="63" t="s">
        <v>437</v>
      </c>
      <c r="V13" s="63" t="s">
        <v>554</v>
      </c>
      <c r="W13" s="64">
        <f t="shared" si="2"/>
        <v>23.5</v>
      </c>
      <c r="X13" s="64">
        <f t="shared" si="3"/>
        <v>18.5</v>
      </c>
      <c r="Y13" s="65" t="str">
        <f t="shared" si="4"/>
        <v>23.50</v>
      </c>
      <c r="Z13" s="65" t="str">
        <f t="shared" si="5"/>
        <v>18.50</v>
      </c>
      <c r="AA13" s="55" t="str">
        <f t="shared" si="6"/>
        <v>23.50X18.50</v>
      </c>
      <c r="AB13" s="55" t="s">
        <v>615</v>
      </c>
      <c r="AC13" s="55" t="s">
        <v>616</v>
      </c>
      <c r="AD13" s="55" t="s">
        <v>616</v>
      </c>
      <c r="AE13" s="55" t="b">
        <f t="shared" si="7"/>
        <v>1</v>
      </c>
      <c r="AF13" s="53">
        <f t="shared" si="0"/>
        <v>9.2519685039370092</v>
      </c>
      <c r="AG13" s="53">
        <f t="shared" si="1"/>
        <v>7.2834645669291342</v>
      </c>
      <c r="AH13" s="51" t="str">
        <f t="shared" si="8"/>
        <v xml:space="preserve">09.25 </v>
      </c>
      <c r="AI13" s="51" t="str">
        <f t="shared" si="9"/>
        <v xml:space="preserve"> 07.28</v>
      </c>
      <c r="AJ13" s="51" t="str">
        <f t="shared" si="10"/>
        <v>09.25 X 07.28</v>
      </c>
      <c r="AK13" s="51"/>
      <c r="AL13" s="25" t="s">
        <v>450</v>
      </c>
      <c r="AM13" s="24">
        <v>4</v>
      </c>
      <c r="AN13" s="22"/>
      <c r="AO13" s="13"/>
      <c r="AP13" s="70" t="s">
        <v>814</v>
      </c>
      <c r="AQ13" t="str">
        <f t="shared" si="11"/>
        <v>Rulling-Index</v>
      </c>
      <c r="AT13" s="24" t="s">
        <v>474</v>
      </c>
      <c r="AX13" s="25" t="s">
        <v>450</v>
      </c>
      <c r="AY13" s="72" t="s">
        <v>838</v>
      </c>
      <c r="AZ13" s="72" t="s">
        <v>837</v>
      </c>
      <c r="BA13" s="72" t="s">
        <v>867</v>
      </c>
      <c r="BB13" s="72" t="s">
        <v>855</v>
      </c>
      <c r="BJ13" s="24" t="s">
        <v>497</v>
      </c>
      <c r="BK13" t="str">
        <f t="shared" si="12"/>
        <v>90.00X70.20</v>
      </c>
      <c r="BL13" s="72" t="s">
        <v>903</v>
      </c>
    </row>
    <row r="14" spans="1:80" x14ac:dyDescent="0.25">
      <c r="F14" s="5" t="s">
        <v>123</v>
      </c>
      <c r="G14" s="5" t="s">
        <v>122</v>
      </c>
      <c r="H14" s="5"/>
      <c r="I14" s="5" t="s">
        <v>286</v>
      </c>
      <c r="J14" s="5" t="s">
        <v>285</v>
      </c>
      <c r="M14" s="5" t="s">
        <v>318</v>
      </c>
      <c r="N14" s="5" t="s">
        <v>317</v>
      </c>
      <c r="O14" s="5" t="s">
        <v>379</v>
      </c>
      <c r="P14" s="5" t="s">
        <v>380</v>
      </c>
      <c r="Q14" s="6" t="s">
        <v>378</v>
      </c>
      <c r="R14" s="8" t="s">
        <v>485</v>
      </c>
      <c r="S14" s="5" t="s">
        <v>587</v>
      </c>
      <c r="U14" s="63" t="s">
        <v>445</v>
      </c>
      <c r="V14" s="63" t="s">
        <v>543</v>
      </c>
      <c r="W14" s="64">
        <f t="shared" si="2"/>
        <v>26.5</v>
      </c>
      <c r="X14" s="64">
        <f t="shared" si="3"/>
        <v>21.5</v>
      </c>
      <c r="Y14" s="65" t="str">
        <f t="shared" si="4"/>
        <v>26.50</v>
      </c>
      <c r="Z14" s="65" t="str">
        <f t="shared" si="5"/>
        <v>21.50</v>
      </c>
      <c r="AA14" s="55" t="str">
        <f t="shared" si="6"/>
        <v>26.50X21.50</v>
      </c>
      <c r="AB14" s="55" t="s">
        <v>617</v>
      </c>
      <c r="AC14" s="55" t="s">
        <v>618</v>
      </c>
      <c r="AD14" s="55" t="s">
        <v>618</v>
      </c>
      <c r="AE14" s="55" t="b">
        <f t="shared" si="7"/>
        <v>1</v>
      </c>
      <c r="AF14" s="53">
        <f t="shared" si="0"/>
        <v>10.433070866141733</v>
      </c>
      <c r="AG14" s="53">
        <f t="shared" si="1"/>
        <v>8.4645669291338592</v>
      </c>
      <c r="AH14" s="51" t="str">
        <f t="shared" si="8"/>
        <v xml:space="preserve">10.43 </v>
      </c>
      <c r="AI14" s="51" t="str">
        <f t="shared" si="9"/>
        <v xml:space="preserve"> 08.46</v>
      </c>
      <c r="AJ14" s="51" t="str">
        <f t="shared" si="10"/>
        <v>10.43 X 08.46</v>
      </c>
      <c r="AK14" s="51"/>
      <c r="AL14" s="25" t="s">
        <v>519</v>
      </c>
      <c r="AM14" s="24">
        <v>4</v>
      </c>
      <c r="AO14" s="21"/>
      <c r="AP14" s="70" t="s">
        <v>814</v>
      </c>
      <c r="AQ14" t="str">
        <f t="shared" si="11"/>
        <v>Rulling-Practical</v>
      </c>
      <c r="AT14" s="24" t="s">
        <v>564</v>
      </c>
      <c r="AX14" s="25" t="s">
        <v>519</v>
      </c>
      <c r="AY14" s="72" t="s">
        <v>840</v>
      </c>
      <c r="AZ14" s="72" t="s">
        <v>839</v>
      </c>
      <c r="BJ14" s="24" t="s">
        <v>492</v>
      </c>
      <c r="BK14" t="str">
        <f t="shared" si="12"/>
        <v>96.00X73.50</v>
      </c>
      <c r="BL14" s="72" t="s">
        <v>904</v>
      </c>
    </row>
    <row r="15" spans="1:80" x14ac:dyDescent="0.25">
      <c r="F15" s="5" t="s">
        <v>125</v>
      </c>
      <c r="G15" s="5" t="s">
        <v>124</v>
      </c>
      <c r="H15" s="5"/>
      <c r="I15" s="5" t="s">
        <v>288</v>
      </c>
      <c r="J15" s="5" t="s">
        <v>287</v>
      </c>
      <c r="M15" s="5" t="s">
        <v>320</v>
      </c>
      <c r="N15" s="5" t="s">
        <v>319</v>
      </c>
      <c r="O15" s="5" t="s">
        <v>382</v>
      </c>
      <c r="P15" s="5" t="s">
        <v>383</v>
      </c>
      <c r="Q15" s="6" t="s">
        <v>381</v>
      </c>
      <c r="R15" s="8" t="s">
        <v>469</v>
      </c>
      <c r="S15" s="5" t="s">
        <v>588</v>
      </c>
      <c r="AF15" s="53"/>
      <c r="AG15" s="53"/>
      <c r="AH15" s="51"/>
      <c r="AI15" s="51"/>
      <c r="AJ15" s="51"/>
      <c r="AK15" s="51"/>
      <c r="AL15" s="25" t="s">
        <v>515</v>
      </c>
      <c r="AM15" s="24">
        <v>4</v>
      </c>
      <c r="AP15" s="70" t="s">
        <v>814</v>
      </c>
      <c r="AQ15" t="str">
        <f t="shared" si="11"/>
        <v>Rulling-Index 3 In 1</v>
      </c>
      <c r="AT15" s="24" t="s">
        <v>521</v>
      </c>
      <c r="AX15" s="25" t="s">
        <v>515</v>
      </c>
      <c r="AY15" s="72" t="s">
        <v>842</v>
      </c>
      <c r="AZ15" s="72" t="s">
        <v>841</v>
      </c>
      <c r="BJ15" s="24" t="s">
        <v>504</v>
      </c>
      <c r="BK15" t="str">
        <f t="shared" si="12"/>
        <v>98.00X66.10</v>
      </c>
      <c r="BL15" s="72" t="s">
        <v>905</v>
      </c>
    </row>
    <row r="16" spans="1:80" x14ac:dyDescent="0.25">
      <c r="F16" s="5" t="s">
        <v>127</v>
      </c>
      <c r="G16" s="5" t="s">
        <v>126</v>
      </c>
      <c r="H16" s="5"/>
      <c r="I16" s="5" t="s">
        <v>290</v>
      </c>
      <c r="J16" s="5" t="s">
        <v>289</v>
      </c>
      <c r="M16" s="5" t="s">
        <v>322</v>
      </c>
      <c r="N16" s="5" t="s">
        <v>321</v>
      </c>
      <c r="O16" s="5" t="s">
        <v>385</v>
      </c>
      <c r="P16" s="5" t="s">
        <v>386</v>
      </c>
      <c r="Q16" s="6" t="s">
        <v>384</v>
      </c>
      <c r="R16" s="8" t="s">
        <v>474</v>
      </c>
      <c r="S16" s="5" t="s">
        <v>589</v>
      </c>
    </row>
    <row r="17" spans="6:22" x14ac:dyDescent="0.25">
      <c r="F17" s="5" t="s">
        <v>129</v>
      </c>
      <c r="G17" s="5" t="s">
        <v>128</v>
      </c>
      <c r="H17" s="25" t="s">
        <v>470</v>
      </c>
      <c r="I17" s="25" t="s">
        <v>470</v>
      </c>
      <c r="J17" s="5" t="s">
        <v>41</v>
      </c>
      <c r="M17" s="5" t="s">
        <v>324</v>
      </c>
      <c r="N17" s="5" t="s">
        <v>323</v>
      </c>
      <c r="O17" s="5" t="s">
        <v>388</v>
      </c>
      <c r="P17" s="5" t="s">
        <v>389</v>
      </c>
      <c r="Q17" s="6" t="s">
        <v>387</v>
      </c>
      <c r="R17" s="8" t="s">
        <v>450</v>
      </c>
      <c r="S17" s="5" t="s">
        <v>590</v>
      </c>
    </row>
    <row r="18" spans="6:22" x14ac:dyDescent="0.25">
      <c r="F18" s="5" t="s">
        <v>131</v>
      </c>
      <c r="G18" s="5" t="s">
        <v>130</v>
      </c>
      <c r="H18" s="5"/>
      <c r="I18" s="5" t="s">
        <v>292</v>
      </c>
      <c r="J18" s="5" t="s">
        <v>291</v>
      </c>
      <c r="M18" s="5" t="s">
        <v>326</v>
      </c>
      <c r="N18" s="5" t="s">
        <v>325</v>
      </c>
      <c r="O18" s="5" t="s">
        <v>391</v>
      </c>
      <c r="P18" s="5" t="s">
        <v>392</v>
      </c>
      <c r="Q18" s="6" t="s">
        <v>390</v>
      </c>
      <c r="R18" s="8" t="s">
        <v>519</v>
      </c>
      <c r="S18" s="5" t="s">
        <v>591</v>
      </c>
    </row>
    <row r="19" spans="6:22" x14ac:dyDescent="0.25">
      <c r="F19" s="5" t="s">
        <v>133</v>
      </c>
      <c r="G19" s="5" t="s">
        <v>132</v>
      </c>
      <c r="H19" s="25" t="s">
        <v>475</v>
      </c>
      <c r="I19" s="5" t="s">
        <v>293</v>
      </c>
      <c r="J19" s="5" t="s">
        <v>38</v>
      </c>
      <c r="M19" s="5" t="s">
        <v>328</v>
      </c>
      <c r="N19" s="5" t="s">
        <v>327</v>
      </c>
      <c r="O19" s="5" t="s">
        <v>393</v>
      </c>
      <c r="P19" s="5" t="s">
        <v>394</v>
      </c>
      <c r="Q19" s="6" t="s">
        <v>33</v>
      </c>
      <c r="R19" s="8" t="s">
        <v>515</v>
      </c>
      <c r="S19" s="5" t="s">
        <v>592</v>
      </c>
    </row>
    <row r="20" spans="6:22" x14ac:dyDescent="0.25">
      <c r="F20" s="5" t="s">
        <v>135</v>
      </c>
      <c r="G20" s="5" t="s">
        <v>134</v>
      </c>
      <c r="H20" s="25" t="s">
        <v>498</v>
      </c>
      <c r="I20" s="25" t="s">
        <v>498</v>
      </c>
      <c r="J20" s="8" t="s">
        <v>557</v>
      </c>
      <c r="M20" s="5" t="s">
        <v>330</v>
      </c>
      <c r="N20" s="5" t="s">
        <v>329</v>
      </c>
      <c r="U20" s="56" t="s">
        <v>446</v>
      </c>
    </row>
    <row r="21" spans="6:22" x14ac:dyDescent="0.25">
      <c r="F21" s="5" t="s">
        <v>137</v>
      </c>
      <c r="G21" s="5" t="s">
        <v>136</v>
      </c>
      <c r="H21" s="25" t="s">
        <v>500</v>
      </c>
      <c r="I21" s="25" t="s">
        <v>500</v>
      </c>
      <c r="J21" s="8" t="s">
        <v>558</v>
      </c>
      <c r="M21" s="5" t="s">
        <v>332</v>
      </c>
      <c r="N21" s="5" t="s">
        <v>331</v>
      </c>
      <c r="U21" s="63" t="s">
        <v>443</v>
      </c>
      <c r="V21" t="str">
        <f>REPLACE(U21,4,2,"X")</f>
        <v>155X245</v>
      </c>
    </row>
    <row r="22" spans="6:22" x14ac:dyDescent="0.25">
      <c r="F22" s="5" t="s">
        <v>139</v>
      </c>
      <c r="G22" s="5" t="s">
        <v>138</v>
      </c>
      <c r="H22" s="25" t="s">
        <v>499</v>
      </c>
      <c r="I22" s="25" t="s">
        <v>499</v>
      </c>
      <c r="J22" s="8" t="s">
        <v>559</v>
      </c>
      <c r="M22" s="5" t="s">
        <v>334</v>
      </c>
      <c r="N22" s="5" t="s">
        <v>333</v>
      </c>
      <c r="U22" s="63" t="s">
        <v>441</v>
      </c>
    </row>
    <row r="23" spans="6:22" x14ac:dyDescent="0.25">
      <c r="F23" s="5" t="s">
        <v>141</v>
      </c>
      <c r="G23" s="5" t="s">
        <v>140</v>
      </c>
      <c r="H23" s="25" t="s">
        <v>501</v>
      </c>
      <c r="I23" s="25" t="s">
        <v>501</v>
      </c>
      <c r="J23" s="8" t="s">
        <v>560</v>
      </c>
      <c r="M23" s="5" t="s">
        <v>336</v>
      </c>
      <c r="N23" s="5" t="s">
        <v>335</v>
      </c>
      <c r="U23" s="63" t="s">
        <v>435</v>
      </c>
    </row>
    <row r="24" spans="6:22" x14ac:dyDescent="0.25">
      <c r="F24" s="5" t="s">
        <v>143</v>
      </c>
      <c r="G24" s="5" t="s">
        <v>142</v>
      </c>
      <c r="H24" s="25" t="s">
        <v>502</v>
      </c>
      <c r="I24" s="25" t="s">
        <v>502</v>
      </c>
      <c r="J24" s="8" t="s">
        <v>561</v>
      </c>
      <c r="M24" s="5" t="s">
        <v>338</v>
      </c>
      <c r="N24" s="5" t="s">
        <v>337</v>
      </c>
      <c r="U24" s="63" t="s">
        <v>442</v>
      </c>
    </row>
    <row r="25" spans="6:22" x14ac:dyDescent="0.25">
      <c r="F25" s="5" t="s">
        <v>145</v>
      </c>
      <c r="G25" s="5" t="s">
        <v>144</v>
      </c>
      <c r="H25" s="25" t="s">
        <v>503</v>
      </c>
      <c r="I25" s="25" t="s">
        <v>503</v>
      </c>
      <c r="J25" s="8" t="s">
        <v>562</v>
      </c>
      <c r="M25" s="5" t="s">
        <v>340</v>
      </c>
      <c r="N25" s="5" t="s">
        <v>339</v>
      </c>
      <c r="U25" s="63" t="s">
        <v>440</v>
      </c>
    </row>
    <row r="26" spans="6:22" x14ac:dyDescent="0.25">
      <c r="F26" s="5" t="s">
        <v>147</v>
      </c>
      <c r="G26" s="5" t="s">
        <v>146</v>
      </c>
      <c r="H26" s="25" t="s">
        <v>505</v>
      </c>
      <c r="I26" s="25" t="s">
        <v>505</v>
      </c>
      <c r="J26" s="8" t="s">
        <v>620</v>
      </c>
      <c r="M26" s="5" t="s">
        <v>341</v>
      </c>
      <c r="N26" s="5" t="s">
        <v>563</v>
      </c>
      <c r="U26" s="63" t="s">
        <v>438</v>
      </c>
    </row>
    <row r="27" spans="6:22" x14ac:dyDescent="0.25">
      <c r="F27" s="5" t="s">
        <v>149</v>
      </c>
      <c r="G27" s="5" t="s">
        <v>148</v>
      </c>
      <c r="H27" s="3"/>
      <c r="M27" s="86" t="s">
        <v>494</v>
      </c>
      <c r="N27" s="86" t="s">
        <v>579</v>
      </c>
      <c r="U27" s="63" t="s">
        <v>436</v>
      </c>
    </row>
    <row r="28" spans="6:22" x14ac:dyDescent="0.25">
      <c r="F28" s="5" t="s">
        <v>151</v>
      </c>
      <c r="G28" s="5" t="s">
        <v>150</v>
      </c>
      <c r="H28" s="3"/>
      <c r="M28" s="86" t="s">
        <v>1200</v>
      </c>
      <c r="N28" s="86" t="s">
        <v>580</v>
      </c>
      <c r="U28" s="63" t="s">
        <v>434</v>
      </c>
    </row>
    <row r="29" spans="6:22" x14ac:dyDescent="0.25">
      <c r="F29" s="5" t="s">
        <v>153</v>
      </c>
      <c r="G29" s="5" t="s">
        <v>152</v>
      </c>
      <c r="H29" s="3"/>
      <c r="M29" s="86" t="s">
        <v>509</v>
      </c>
      <c r="N29" s="86" t="s">
        <v>581</v>
      </c>
      <c r="U29" s="63" t="s">
        <v>433</v>
      </c>
    </row>
    <row r="30" spans="6:22" x14ac:dyDescent="0.25">
      <c r="F30" s="5" t="s">
        <v>155</v>
      </c>
      <c r="G30" s="5" t="s">
        <v>154</v>
      </c>
      <c r="H30" s="3"/>
      <c r="M30" s="86" t="s">
        <v>493</v>
      </c>
      <c r="N30" s="86" t="s">
        <v>582</v>
      </c>
      <c r="U30" s="63" t="s">
        <v>439</v>
      </c>
    </row>
    <row r="31" spans="6:22" x14ac:dyDescent="0.25">
      <c r="F31" s="5" t="s">
        <v>157</v>
      </c>
      <c r="G31" s="5" t="s">
        <v>156</v>
      </c>
      <c r="H31" s="3"/>
      <c r="M31" s="86" t="s">
        <v>510</v>
      </c>
      <c r="N31" s="86" t="s">
        <v>583</v>
      </c>
      <c r="U31" s="63" t="s">
        <v>444</v>
      </c>
    </row>
    <row r="32" spans="6:22" x14ac:dyDescent="0.25">
      <c r="F32" s="5" t="s">
        <v>159</v>
      </c>
      <c r="G32" s="5" t="s">
        <v>158</v>
      </c>
      <c r="H32" s="3"/>
      <c r="M32" s="86" t="s">
        <v>495</v>
      </c>
      <c r="N32" s="86" t="s">
        <v>584</v>
      </c>
      <c r="U32" s="63" t="s">
        <v>437</v>
      </c>
    </row>
    <row r="33" spans="6:21" x14ac:dyDescent="0.25">
      <c r="F33" s="5" t="s">
        <v>161</v>
      </c>
      <c r="G33" s="5" t="s">
        <v>160</v>
      </c>
      <c r="H33" s="3"/>
      <c r="M33" s="86" t="s">
        <v>488</v>
      </c>
      <c r="N33" s="86" t="s">
        <v>585</v>
      </c>
      <c r="U33" s="63" t="s">
        <v>445</v>
      </c>
    </row>
    <row r="34" spans="6:21" x14ac:dyDescent="0.25">
      <c r="F34" s="5" t="s">
        <v>163</v>
      </c>
      <c r="G34" s="5" t="s">
        <v>162</v>
      </c>
      <c r="H34" s="3"/>
      <c r="M34" s="86" t="s">
        <v>511</v>
      </c>
      <c r="N34" s="86" t="s">
        <v>586</v>
      </c>
    </row>
    <row r="35" spans="6:21" x14ac:dyDescent="0.25">
      <c r="F35" s="5" t="s">
        <v>165</v>
      </c>
      <c r="G35" s="5" t="s">
        <v>164</v>
      </c>
      <c r="H35" s="3"/>
      <c r="M35" s="86" t="s">
        <v>485</v>
      </c>
      <c r="N35" s="86" t="s">
        <v>587</v>
      </c>
    </row>
    <row r="36" spans="6:21" x14ac:dyDescent="0.25">
      <c r="F36" s="5" t="s">
        <v>432</v>
      </c>
      <c r="G36" s="5" t="s">
        <v>166</v>
      </c>
      <c r="H36" s="3"/>
      <c r="M36" s="86" t="s">
        <v>469</v>
      </c>
      <c r="N36" s="86" t="s">
        <v>588</v>
      </c>
    </row>
    <row r="37" spans="6:21" x14ac:dyDescent="0.25">
      <c r="F37" s="5" t="s">
        <v>168</v>
      </c>
      <c r="G37" s="5" t="s">
        <v>167</v>
      </c>
      <c r="H37" s="3"/>
      <c r="M37" s="86" t="s">
        <v>474</v>
      </c>
      <c r="N37" s="86" t="s">
        <v>589</v>
      </c>
    </row>
    <row r="38" spans="6:21" x14ac:dyDescent="0.25">
      <c r="F38" s="5" t="s">
        <v>170</v>
      </c>
      <c r="G38" s="5" t="s">
        <v>169</v>
      </c>
      <c r="H38" s="3"/>
      <c r="M38" s="86" t="s">
        <v>450</v>
      </c>
      <c r="N38" s="86" t="s">
        <v>590</v>
      </c>
    </row>
    <row r="39" spans="6:21" x14ac:dyDescent="0.25">
      <c r="F39" s="5" t="s">
        <v>171</v>
      </c>
      <c r="G39" s="5" t="s">
        <v>28</v>
      </c>
      <c r="H39" s="3"/>
      <c r="M39" s="86" t="s">
        <v>519</v>
      </c>
      <c r="N39" s="86" t="s">
        <v>591</v>
      </c>
    </row>
    <row r="40" spans="6:21" x14ac:dyDescent="0.25">
      <c r="F40" s="5" t="s">
        <v>173</v>
      </c>
      <c r="G40" s="5" t="s">
        <v>172</v>
      </c>
      <c r="H40" s="3"/>
      <c r="M40" s="86" t="s">
        <v>515</v>
      </c>
      <c r="N40" s="86" t="s">
        <v>592</v>
      </c>
    </row>
    <row r="41" spans="6:21" x14ac:dyDescent="0.25">
      <c r="F41" s="5" t="s">
        <v>175</v>
      </c>
      <c r="G41" s="5" t="s">
        <v>174</v>
      </c>
      <c r="H41" s="3"/>
      <c r="M41" s="86" t="s">
        <v>512</v>
      </c>
      <c r="N41" s="86" t="s">
        <v>956</v>
      </c>
    </row>
    <row r="42" spans="6:21" x14ac:dyDescent="0.25">
      <c r="F42" s="5" t="s">
        <v>177</v>
      </c>
      <c r="G42" s="5" t="s">
        <v>176</v>
      </c>
      <c r="H42" s="3"/>
      <c r="M42" s="86" t="s">
        <v>890</v>
      </c>
      <c r="N42" s="86" t="s">
        <v>1065</v>
      </c>
    </row>
    <row r="43" spans="6:21" x14ac:dyDescent="0.25">
      <c r="F43" s="5" t="s">
        <v>179</v>
      </c>
      <c r="G43" s="5" t="s">
        <v>178</v>
      </c>
      <c r="H43" s="3"/>
      <c r="M43" s="86" t="s">
        <v>575</v>
      </c>
      <c r="N43" s="86" t="s">
        <v>1226</v>
      </c>
    </row>
    <row r="44" spans="6:21" x14ac:dyDescent="0.25">
      <c r="F44" s="5" t="s">
        <v>181</v>
      </c>
      <c r="G44" s="5" t="s">
        <v>180</v>
      </c>
      <c r="H44" s="3"/>
      <c r="M44" s="86" t="s">
        <v>1225</v>
      </c>
      <c r="N44" s="86" t="s">
        <v>1227</v>
      </c>
    </row>
    <row r="45" spans="6:21" x14ac:dyDescent="0.25">
      <c r="F45" s="5" t="s">
        <v>183</v>
      </c>
      <c r="G45" s="5" t="s">
        <v>182</v>
      </c>
      <c r="H45" s="3"/>
      <c r="M45" s="86" t="s">
        <v>1197</v>
      </c>
      <c r="N45" s="86" t="s">
        <v>1228</v>
      </c>
    </row>
    <row r="46" spans="6:21" x14ac:dyDescent="0.25">
      <c r="F46" s="5" t="s">
        <v>185</v>
      </c>
      <c r="G46" s="5" t="s">
        <v>184</v>
      </c>
      <c r="H46" s="3"/>
      <c r="M46" s="86" t="s">
        <v>1198</v>
      </c>
      <c r="N46" s="86" t="s">
        <v>1229</v>
      </c>
    </row>
    <row r="47" spans="6:21" x14ac:dyDescent="0.25">
      <c r="F47" s="5" t="s">
        <v>187</v>
      </c>
      <c r="G47" s="5" t="s">
        <v>186</v>
      </c>
      <c r="H47" s="3"/>
      <c r="M47" s="86" t="s">
        <v>1199</v>
      </c>
      <c r="N47" s="86" t="s">
        <v>1230</v>
      </c>
    </row>
    <row r="48" spans="6:21" x14ac:dyDescent="0.25">
      <c r="F48" s="5" t="s">
        <v>189</v>
      </c>
      <c r="G48" s="5" t="s">
        <v>188</v>
      </c>
      <c r="H48" s="3"/>
      <c r="M48" s="86" t="s">
        <v>1201</v>
      </c>
      <c r="N48" s="86" t="s">
        <v>1231</v>
      </c>
    </row>
    <row r="49" spans="6:14" x14ac:dyDescent="0.25">
      <c r="F49" s="5" t="s">
        <v>191</v>
      </c>
      <c r="G49" s="5" t="s">
        <v>190</v>
      </c>
      <c r="H49" s="3"/>
      <c r="N49" s="86"/>
    </row>
    <row r="50" spans="6:14" x14ac:dyDescent="0.25">
      <c r="F50" s="5" t="s">
        <v>193</v>
      </c>
      <c r="G50" s="5" t="s">
        <v>192</v>
      </c>
      <c r="H50" s="3"/>
      <c r="N50" s="86"/>
    </row>
    <row r="51" spans="6:14" x14ac:dyDescent="0.25">
      <c r="F51" s="5" t="s">
        <v>195</v>
      </c>
      <c r="G51" s="5" t="s">
        <v>194</v>
      </c>
      <c r="H51" s="3"/>
      <c r="N51" s="86"/>
    </row>
    <row r="52" spans="6:14" x14ac:dyDescent="0.25">
      <c r="F52" s="5" t="s">
        <v>197</v>
      </c>
      <c r="G52" s="5" t="s">
        <v>196</v>
      </c>
      <c r="H52" s="3"/>
      <c r="N52" s="86"/>
    </row>
    <row r="53" spans="6:14" x14ac:dyDescent="0.25">
      <c r="F53" s="5" t="s">
        <v>199</v>
      </c>
      <c r="G53" s="5" t="s">
        <v>198</v>
      </c>
      <c r="H53" s="3"/>
      <c r="N53" s="86"/>
    </row>
    <row r="54" spans="6:14" x14ac:dyDescent="0.25">
      <c r="F54" s="5" t="s">
        <v>201</v>
      </c>
      <c r="G54" s="5" t="s">
        <v>200</v>
      </c>
      <c r="H54" s="3"/>
      <c r="N54" s="86"/>
    </row>
    <row r="55" spans="6:14" x14ac:dyDescent="0.25">
      <c r="F55" s="5" t="s">
        <v>203</v>
      </c>
      <c r="G55" s="5" t="s">
        <v>202</v>
      </c>
      <c r="H55" s="3"/>
      <c r="N55" s="86"/>
    </row>
    <row r="56" spans="6:14" x14ac:dyDescent="0.25">
      <c r="F56" s="5" t="s">
        <v>205</v>
      </c>
      <c r="G56" s="5" t="s">
        <v>204</v>
      </c>
      <c r="H56" s="3"/>
      <c r="N56" s="86"/>
    </row>
    <row r="57" spans="6:14" x14ac:dyDescent="0.25">
      <c r="F57" s="5" t="s">
        <v>207</v>
      </c>
      <c r="G57" s="5" t="s">
        <v>206</v>
      </c>
      <c r="H57" s="3"/>
      <c r="N57" s="86"/>
    </row>
    <row r="58" spans="6:14" x14ac:dyDescent="0.25">
      <c r="F58" s="5" t="s">
        <v>209</v>
      </c>
      <c r="G58" s="5" t="s">
        <v>208</v>
      </c>
      <c r="H58" s="3"/>
      <c r="N58" s="86"/>
    </row>
    <row r="59" spans="6:14" x14ac:dyDescent="0.25">
      <c r="F59" s="5" t="s">
        <v>211</v>
      </c>
      <c r="G59" s="5" t="s">
        <v>210</v>
      </c>
      <c r="H59" s="3"/>
      <c r="N59" s="86"/>
    </row>
    <row r="60" spans="6:14" x14ac:dyDescent="0.25">
      <c r="F60" s="5" t="s">
        <v>213</v>
      </c>
      <c r="G60" s="5" t="s">
        <v>212</v>
      </c>
      <c r="H60" s="3"/>
      <c r="N60" s="86"/>
    </row>
    <row r="61" spans="6:14" x14ac:dyDescent="0.25">
      <c r="F61" s="5" t="s">
        <v>215</v>
      </c>
      <c r="G61" s="5" t="s">
        <v>214</v>
      </c>
      <c r="H61" s="3"/>
      <c r="N61" s="86"/>
    </row>
    <row r="62" spans="6:14" x14ac:dyDescent="0.25">
      <c r="F62" s="5" t="s">
        <v>217</v>
      </c>
      <c r="G62" s="5" t="s">
        <v>216</v>
      </c>
      <c r="H62" s="3"/>
      <c r="N62" s="86"/>
    </row>
    <row r="63" spans="6:14" x14ac:dyDescent="0.25">
      <c r="F63" s="5" t="s">
        <v>219</v>
      </c>
      <c r="G63" s="5" t="s">
        <v>218</v>
      </c>
      <c r="H63" s="3"/>
      <c r="N63" s="86"/>
    </row>
    <row r="64" spans="6:14" x14ac:dyDescent="0.25">
      <c r="F64" s="5" t="s">
        <v>221</v>
      </c>
      <c r="G64" s="5" t="s">
        <v>220</v>
      </c>
      <c r="H64" s="3"/>
      <c r="N64" s="86"/>
    </row>
    <row r="65" spans="6:14" x14ac:dyDescent="0.25">
      <c r="F65" s="5" t="s">
        <v>223</v>
      </c>
      <c r="G65" s="5" t="s">
        <v>222</v>
      </c>
      <c r="H65" s="3"/>
      <c r="N65" s="86"/>
    </row>
    <row r="66" spans="6:14" x14ac:dyDescent="0.25">
      <c r="F66" s="5" t="s">
        <v>225</v>
      </c>
      <c r="G66" s="5" t="s">
        <v>224</v>
      </c>
      <c r="H66" s="3"/>
      <c r="N66" s="86"/>
    </row>
    <row r="67" spans="6:14" x14ac:dyDescent="0.25">
      <c r="F67" s="5" t="s">
        <v>227</v>
      </c>
      <c r="G67" s="5" t="s">
        <v>226</v>
      </c>
      <c r="H67" s="3"/>
      <c r="N67" s="86"/>
    </row>
    <row r="68" spans="6:14" x14ac:dyDescent="0.25">
      <c r="F68" s="5" t="s">
        <v>229</v>
      </c>
      <c r="G68" s="5" t="s">
        <v>228</v>
      </c>
      <c r="H68" s="3"/>
      <c r="N68" s="86"/>
    </row>
    <row r="69" spans="6:14" x14ac:dyDescent="0.25">
      <c r="F69" s="5" t="s">
        <v>231</v>
      </c>
      <c r="G69" s="5" t="s">
        <v>230</v>
      </c>
      <c r="H69" s="3"/>
      <c r="N69" s="86"/>
    </row>
    <row r="70" spans="6:14" x14ac:dyDescent="0.25">
      <c r="F70" s="5" t="s">
        <v>233</v>
      </c>
      <c r="G70" s="5" t="s">
        <v>232</v>
      </c>
      <c r="H70" s="3"/>
      <c r="N70" s="86"/>
    </row>
    <row r="71" spans="6:14" x14ac:dyDescent="0.25">
      <c r="F71" s="5" t="s">
        <v>235</v>
      </c>
      <c r="G71" s="5" t="s">
        <v>234</v>
      </c>
      <c r="H71" s="3"/>
      <c r="N71" s="86"/>
    </row>
    <row r="72" spans="6:14" x14ac:dyDescent="0.25">
      <c r="F72" s="5" t="s">
        <v>237</v>
      </c>
      <c r="G72" s="5" t="s">
        <v>236</v>
      </c>
      <c r="H72" s="3"/>
      <c r="N72" s="86"/>
    </row>
    <row r="73" spans="6:14" x14ac:dyDescent="0.25">
      <c r="F73" s="5" t="s">
        <v>239</v>
      </c>
      <c r="G73" s="5" t="s">
        <v>238</v>
      </c>
      <c r="H73" s="3"/>
      <c r="N73" s="86"/>
    </row>
    <row r="74" spans="6:14" x14ac:dyDescent="0.25">
      <c r="F74" s="5" t="s">
        <v>241</v>
      </c>
      <c r="G74" s="5" t="s">
        <v>240</v>
      </c>
      <c r="H74" s="3"/>
      <c r="N74" s="86"/>
    </row>
    <row r="75" spans="6:14" x14ac:dyDescent="0.25">
      <c r="F75" s="5" t="s">
        <v>243</v>
      </c>
      <c r="G75" s="5" t="s">
        <v>242</v>
      </c>
      <c r="H75" s="3"/>
      <c r="N75" s="86"/>
    </row>
    <row r="76" spans="6:14" x14ac:dyDescent="0.25">
      <c r="F76" s="5" t="s">
        <v>245</v>
      </c>
      <c r="G76" s="5" t="s">
        <v>244</v>
      </c>
      <c r="H76" s="3"/>
      <c r="N76" s="86"/>
    </row>
    <row r="77" spans="6:14" x14ac:dyDescent="0.25">
      <c r="F77" s="5" t="s">
        <v>246</v>
      </c>
      <c r="G77" s="5" t="s">
        <v>40</v>
      </c>
      <c r="H77" s="3"/>
      <c r="N77" s="86"/>
    </row>
    <row r="78" spans="6:14" x14ac:dyDescent="0.25">
      <c r="F78" s="5" t="s">
        <v>248</v>
      </c>
      <c r="G78" s="5" t="s">
        <v>247</v>
      </c>
      <c r="H78" s="3"/>
      <c r="N78" s="86"/>
    </row>
    <row r="79" spans="6:14" x14ac:dyDescent="0.25">
      <c r="F79" s="5" t="s">
        <v>250</v>
      </c>
      <c r="G79" s="5" t="s">
        <v>249</v>
      </c>
      <c r="H79" s="3"/>
      <c r="N79" s="86"/>
    </row>
    <row r="80" spans="6:14" x14ac:dyDescent="0.25">
      <c r="F80" s="5" t="s">
        <v>252</v>
      </c>
      <c r="G80" s="5" t="s">
        <v>251</v>
      </c>
      <c r="H80" s="3"/>
      <c r="N80" s="86"/>
    </row>
    <row r="81" spans="6:14" x14ac:dyDescent="0.25">
      <c r="F81" s="5" t="s">
        <v>254</v>
      </c>
      <c r="G81" s="5" t="s">
        <v>253</v>
      </c>
      <c r="H81" s="3"/>
      <c r="N81" s="86"/>
    </row>
    <row r="82" spans="6:14" x14ac:dyDescent="0.25">
      <c r="F82" s="5" t="s">
        <v>256</v>
      </c>
      <c r="G82" s="5" t="s">
        <v>255</v>
      </c>
      <c r="H82" s="3"/>
      <c r="N82" s="86"/>
    </row>
    <row r="83" spans="6:14" x14ac:dyDescent="0.25">
      <c r="F83" s="5" t="s">
        <v>258</v>
      </c>
      <c r="G83" s="5" t="s">
        <v>257</v>
      </c>
      <c r="H83" s="3"/>
      <c r="N83" s="86"/>
    </row>
    <row r="84" spans="6:14" x14ac:dyDescent="0.25">
      <c r="F84" s="5" t="s">
        <v>260</v>
      </c>
      <c r="G84" s="5" t="s">
        <v>259</v>
      </c>
      <c r="H84" s="3"/>
      <c r="N84" s="86"/>
    </row>
    <row r="85" spans="6:14" x14ac:dyDescent="0.25">
      <c r="F85" s="5" t="s">
        <v>261</v>
      </c>
      <c r="G85" s="5">
        <v>1</v>
      </c>
      <c r="H85" s="3"/>
      <c r="N85" s="86"/>
    </row>
  </sheetData>
  <phoneticPr fontId="1" type="noConversion"/>
  <conditionalFormatting sqref="M43:M48">
    <cfRule type="duplicateValues" dxfId="4" priority="1"/>
  </conditionalFormatting>
  <conditionalFormatting sqref="N27:N85">
    <cfRule type="duplicateValues" dxfId="3" priority="2"/>
  </conditionalFormatting>
  <conditionalFormatting sqref="AZ1:AZ15">
    <cfRule type="duplicateValues" dxfId="2" priority="5"/>
  </conditionalFormatting>
  <conditionalFormatting sqref="BB2:BB13">
    <cfRule type="duplicateValues" dxfId="1" priority="4"/>
  </conditionalFormatting>
  <conditionalFormatting sqref="BL2:BL15">
    <cfRule type="duplicateValues" dxfId="0" priority="3"/>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R21"/>
  <sheetViews>
    <sheetView workbookViewId="0"/>
  </sheetViews>
  <sheetFormatPr defaultRowHeight="15" x14ac:dyDescent="0.25"/>
  <cols>
    <col min="1" max="1" width="12.140625" style="50" bestFit="1" customWidth="1"/>
    <col min="2" max="2" width="10" style="50" bestFit="1" customWidth="1"/>
    <col min="3" max="3" width="8.140625" style="50" bestFit="1" customWidth="1"/>
    <col min="4" max="6" width="12" style="50" bestFit="1" customWidth="1"/>
    <col min="8" max="8" width="5.5703125" bestFit="1" customWidth="1"/>
    <col min="9" max="9" width="7" bestFit="1" customWidth="1"/>
    <col min="10" max="10" width="8.140625" bestFit="1" customWidth="1"/>
    <col min="11" max="11" width="12" bestFit="1" customWidth="1"/>
    <col min="12" max="12" width="8.7109375" bestFit="1" customWidth="1"/>
    <col min="13" max="13" width="14.85546875" bestFit="1" customWidth="1"/>
    <col min="14" max="14" width="10.85546875" bestFit="1" customWidth="1"/>
    <col min="15" max="15" width="12.7109375" bestFit="1" customWidth="1"/>
    <col min="16" max="16" width="12.5703125" bestFit="1" customWidth="1"/>
    <col min="17" max="17" width="9.42578125" bestFit="1" customWidth="1"/>
    <col min="18" max="18" width="5.42578125" bestFit="1" customWidth="1"/>
  </cols>
  <sheetData>
    <row r="3" spans="1:18" x14ac:dyDescent="0.25">
      <c r="A3" s="30" t="s">
        <v>525</v>
      </c>
      <c r="B3" s="30" t="s">
        <v>530</v>
      </c>
      <c r="C3" s="30" t="s">
        <v>555</v>
      </c>
      <c r="D3" s="30" t="s">
        <v>556</v>
      </c>
      <c r="E3"/>
      <c r="F3"/>
      <c r="H3" t="s">
        <v>0</v>
      </c>
      <c r="I3" t="s">
        <v>462</v>
      </c>
      <c r="J3" t="s">
        <v>565</v>
      </c>
      <c r="K3" t="s">
        <v>51</v>
      </c>
      <c r="L3" t="s">
        <v>566</v>
      </c>
      <c r="M3" t="s">
        <v>567</v>
      </c>
      <c r="N3" t="s">
        <v>568</v>
      </c>
      <c r="O3" t="s">
        <v>52</v>
      </c>
      <c r="P3" t="s">
        <v>569</v>
      </c>
      <c r="Q3" t="s">
        <v>570</v>
      </c>
      <c r="R3" t="s">
        <v>571</v>
      </c>
    </row>
    <row r="4" spans="1:18" x14ac:dyDescent="0.25">
      <c r="A4">
        <v>54</v>
      </c>
      <c r="B4">
        <v>44</v>
      </c>
      <c r="C4" s="34">
        <v>17.322834645669293</v>
      </c>
      <c r="D4" s="34">
        <v>21.259842519685041</v>
      </c>
      <c r="E4"/>
      <c r="F4"/>
      <c r="H4">
        <v>1</v>
      </c>
      <c r="I4" t="s">
        <v>63</v>
      </c>
      <c r="J4">
        <v>1</v>
      </c>
      <c r="K4">
        <v>10.683999999999999</v>
      </c>
      <c r="L4">
        <v>800</v>
      </c>
      <c r="M4">
        <v>80000</v>
      </c>
      <c r="N4">
        <v>8547.2000000000007</v>
      </c>
      <c r="O4">
        <v>5</v>
      </c>
      <c r="P4">
        <v>161</v>
      </c>
      <c r="Q4" t="s">
        <v>32</v>
      </c>
      <c r="R4" t="s">
        <v>32</v>
      </c>
    </row>
    <row r="5" spans="1:18" x14ac:dyDescent="0.25">
      <c r="A5">
        <v>80</v>
      </c>
      <c r="B5">
        <v>34.5</v>
      </c>
      <c r="C5" s="34">
        <v>13.58267716535433</v>
      </c>
      <c r="D5">
        <v>31.496062992125985</v>
      </c>
      <c r="E5"/>
      <c r="F5"/>
      <c r="H5">
        <v>2</v>
      </c>
      <c r="I5" t="s">
        <v>69</v>
      </c>
      <c r="J5">
        <v>1</v>
      </c>
      <c r="K5">
        <v>7.452</v>
      </c>
      <c r="L5">
        <v>200</v>
      </c>
      <c r="M5">
        <v>100000</v>
      </c>
      <c r="N5">
        <v>1490.4</v>
      </c>
      <c r="O5">
        <v>7</v>
      </c>
      <c r="P5">
        <v>29</v>
      </c>
      <c r="R5" t="s">
        <v>32</v>
      </c>
    </row>
    <row r="6" spans="1:18" x14ac:dyDescent="0.25">
      <c r="A6">
        <v>80</v>
      </c>
      <c r="B6" t="s">
        <v>564</v>
      </c>
      <c r="C6">
        <v>0</v>
      </c>
      <c r="D6">
        <v>31.496062992125985</v>
      </c>
      <c r="E6"/>
      <c r="F6"/>
      <c r="H6">
        <v>2</v>
      </c>
      <c r="I6" t="s">
        <v>69</v>
      </c>
      <c r="J6">
        <v>3</v>
      </c>
      <c r="K6">
        <v>7.452</v>
      </c>
      <c r="L6">
        <v>30</v>
      </c>
      <c r="M6">
        <v>15000</v>
      </c>
      <c r="N6">
        <v>223.56</v>
      </c>
      <c r="O6">
        <v>7</v>
      </c>
      <c r="P6">
        <v>5</v>
      </c>
      <c r="R6" t="s">
        <v>32</v>
      </c>
    </row>
    <row r="7" spans="1:18" x14ac:dyDescent="0.25">
      <c r="A7">
        <v>80.5</v>
      </c>
      <c r="B7" t="s">
        <v>564</v>
      </c>
      <c r="C7">
        <v>0</v>
      </c>
      <c r="D7">
        <v>31.69291338582677</v>
      </c>
      <c r="E7"/>
      <c r="F7"/>
      <c r="H7">
        <v>2</v>
      </c>
      <c r="I7" t="s">
        <v>60</v>
      </c>
      <c r="J7">
        <v>1</v>
      </c>
      <c r="K7">
        <v>8.1289999999999996</v>
      </c>
      <c r="L7">
        <v>300</v>
      </c>
      <c r="M7">
        <v>30000</v>
      </c>
      <c r="N7">
        <v>2438.6999999999998</v>
      </c>
      <c r="O7">
        <v>6</v>
      </c>
      <c r="P7">
        <v>50</v>
      </c>
      <c r="R7" t="s">
        <v>32</v>
      </c>
    </row>
    <row r="8" spans="1:18" x14ac:dyDescent="0.25">
      <c r="A8">
        <v>86</v>
      </c>
      <c r="B8">
        <v>42</v>
      </c>
      <c r="C8">
        <v>16.535433070866141</v>
      </c>
      <c r="D8">
        <v>33.85826771653543</v>
      </c>
      <c r="E8"/>
      <c r="F8"/>
      <c r="H8">
        <v>2</v>
      </c>
      <c r="I8" t="s">
        <v>60</v>
      </c>
      <c r="J8">
        <v>2</v>
      </c>
      <c r="K8">
        <v>8.1289999999999996</v>
      </c>
      <c r="L8">
        <v>200</v>
      </c>
      <c r="M8">
        <v>20000</v>
      </c>
      <c r="N8">
        <v>1625.8</v>
      </c>
      <c r="O8">
        <v>6</v>
      </c>
      <c r="P8">
        <v>34</v>
      </c>
      <c r="R8" t="s">
        <v>32</v>
      </c>
    </row>
    <row r="9" spans="1:18" x14ac:dyDescent="0.25">
      <c r="A9">
        <v>86</v>
      </c>
      <c r="B9" t="s">
        <v>564</v>
      </c>
      <c r="C9">
        <v>0</v>
      </c>
      <c r="D9">
        <v>33.85826771653543</v>
      </c>
      <c r="E9"/>
      <c r="F9"/>
    </row>
    <row r="10" spans="1:18" x14ac:dyDescent="0.25">
      <c r="A10">
        <v>88</v>
      </c>
      <c r="B10">
        <v>42</v>
      </c>
      <c r="C10">
        <v>16.535433070866141</v>
      </c>
      <c r="D10">
        <v>34.645669291338585</v>
      </c>
      <c r="E10"/>
      <c r="F10"/>
    </row>
    <row r="11" spans="1:18" x14ac:dyDescent="0.25">
      <c r="A11">
        <v>88</v>
      </c>
      <c r="B11" t="s">
        <v>564</v>
      </c>
      <c r="C11">
        <v>0</v>
      </c>
      <c r="D11">
        <v>34.645669291338585</v>
      </c>
      <c r="E11"/>
      <c r="F11"/>
      <c r="H11" t="s">
        <v>0</v>
      </c>
      <c r="I11" t="s">
        <v>462</v>
      </c>
      <c r="J11" t="s">
        <v>565</v>
      </c>
      <c r="K11" t="s">
        <v>51</v>
      </c>
      <c r="L11" t="s">
        <v>566</v>
      </c>
      <c r="M11" t="s">
        <v>567</v>
      </c>
      <c r="N11" t="s">
        <v>568</v>
      </c>
      <c r="O11" t="s">
        <v>52</v>
      </c>
      <c r="P11" t="s">
        <v>569</v>
      </c>
      <c r="Q11" t="s">
        <v>570</v>
      </c>
      <c r="R11" t="s">
        <v>571</v>
      </c>
    </row>
    <row r="12" spans="1:18" x14ac:dyDescent="0.25">
      <c r="A12">
        <v>96</v>
      </c>
      <c r="B12">
        <v>36.5</v>
      </c>
      <c r="C12">
        <v>14.37007874015748</v>
      </c>
      <c r="D12">
        <v>37.795275590551178</v>
      </c>
      <c r="E12"/>
      <c r="F12"/>
      <c r="H12">
        <v>1</v>
      </c>
      <c r="I12" t="s">
        <v>63</v>
      </c>
      <c r="J12">
        <v>1</v>
      </c>
      <c r="K12">
        <v>10.683999999999999</v>
      </c>
      <c r="L12">
        <v>800</v>
      </c>
      <c r="M12">
        <v>80000</v>
      </c>
      <c r="N12">
        <v>8547.2000000000007</v>
      </c>
      <c r="O12">
        <v>5</v>
      </c>
      <c r="P12">
        <v>161</v>
      </c>
      <c r="Q12" t="s">
        <v>32</v>
      </c>
      <c r="R12" t="s">
        <v>32</v>
      </c>
    </row>
    <row r="13" spans="1:18" x14ac:dyDescent="0.25">
      <c r="A13">
        <v>96</v>
      </c>
      <c r="B13" t="s">
        <v>564</v>
      </c>
      <c r="C13">
        <v>0</v>
      </c>
      <c r="D13">
        <v>37.795275590551178</v>
      </c>
      <c r="E13"/>
      <c r="F13"/>
      <c r="H13">
        <v>2</v>
      </c>
      <c r="I13" t="s">
        <v>69</v>
      </c>
      <c r="J13">
        <v>1</v>
      </c>
      <c r="K13">
        <v>7.452</v>
      </c>
      <c r="L13">
        <v>200</v>
      </c>
      <c r="M13">
        <v>100000</v>
      </c>
      <c r="N13">
        <v>1490.4</v>
      </c>
      <c r="O13">
        <v>7</v>
      </c>
      <c r="P13">
        <v>29</v>
      </c>
      <c r="R13" t="s">
        <v>32</v>
      </c>
    </row>
    <row r="14" spans="1:18" x14ac:dyDescent="0.25">
      <c r="A14" t="s">
        <v>521</v>
      </c>
      <c r="B14"/>
      <c r="C14"/>
      <c r="D14"/>
      <c r="E14"/>
      <c r="F14"/>
      <c r="H14">
        <v>2</v>
      </c>
      <c r="I14" t="s">
        <v>69</v>
      </c>
      <c r="J14">
        <v>3</v>
      </c>
      <c r="K14">
        <v>7.452</v>
      </c>
      <c r="L14">
        <v>30</v>
      </c>
      <c r="M14">
        <v>15000</v>
      </c>
      <c r="N14">
        <v>223.56</v>
      </c>
      <c r="O14">
        <v>7</v>
      </c>
      <c r="P14">
        <v>5</v>
      </c>
      <c r="R14" t="s">
        <v>32</v>
      </c>
    </row>
    <row r="15" spans="1:18" x14ac:dyDescent="0.25">
      <c r="C15" s="10" t="s">
        <v>45</v>
      </c>
      <c r="D15" s="10" t="s">
        <v>46</v>
      </c>
      <c r="E15"/>
      <c r="F15"/>
      <c r="H15">
        <v>2</v>
      </c>
      <c r="I15" t="s">
        <v>60</v>
      </c>
      <c r="J15">
        <v>1</v>
      </c>
      <c r="K15">
        <v>8.1289999999999996</v>
      </c>
      <c r="L15">
        <v>300</v>
      </c>
      <c r="M15">
        <v>30000</v>
      </c>
      <c r="N15">
        <v>2438.6999999999998</v>
      </c>
      <c r="O15">
        <v>6</v>
      </c>
      <c r="P15">
        <v>50</v>
      </c>
      <c r="R15" t="s">
        <v>32</v>
      </c>
    </row>
    <row r="16" spans="1:18" x14ac:dyDescent="0.25">
      <c r="C16" s="50">
        <v>17.322834645669293</v>
      </c>
      <c r="D16" s="50">
        <v>21.259842519685041</v>
      </c>
      <c r="E16"/>
      <c r="F16"/>
      <c r="H16">
        <v>2</v>
      </c>
      <c r="I16" t="s">
        <v>60</v>
      </c>
      <c r="J16">
        <v>2</v>
      </c>
      <c r="K16">
        <v>8.1289999999999996</v>
      </c>
      <c r="L16">
        <v>200</v>
      </c>
      <c r="M16">
        <v>20000</v>
      </c>
      <c r="N16">
        <v>1625.8</v>
      </c>
      <c r="O16">
        <v>6</v>
      </c>
      <c r="P16">
        <v>34</v>
      </c>
      <c r="R16" t="s">
        <v>32</v>
      </c>
    </row>
    <row r="17" spans="3:18" x14ac:dyDescent="0.25">
      <c r="C17" s="50">
        <v>13.58267716535433</v>
      </c>
      <c r="D17" s="50">
        <v>31.496062992125985</v>
      </c>
      <c r="E17"/>
      <c r="F17"/>
      <c r="H17">
        <v>3</v>
      </c>
      <c r="I17" t="s">
        <v>70</v>
      </c>
      <c r="J17">
        <v>3</v>
      </c>
      <c r="K17">
        <v>9.7520000000000007</v>
      </c>
      <c r="L17">
        <v>50</v>
      </c>
      <c r="M17">
        <v>25000</v>
      </c>
      <c r="N17">
        <v>487.6</v>
      </c>
      <c r="O17">
        <v>5</v>
      </c>
      <c r="P17">
        <v>10</v>
      </c>
      <c r="Q17" t="s">
        <v>32</v>
      </c>
      <c r="R17" t="s">
        <v>32</v>
      </c>
    </row>
    <row r="18" spans="3:18" x14ac:dyDescent="0.25">
      <c r="C18" s="50">
        <v>16.535433070866141</v>
      </c>
      <c r="D18" s="50">
        <v>33.85826771653543</v>
      </c>
      <c r="E18"/>
      <c r="F18"/>
      <c r="H18">
        <v>4</v>
      </c>
      <c r="I18" t="s">
        <v>60</v>
      </c>
      <c r="J18">
        <v>1</v>
      </c>
      <c r="K18">
        <v>8.1289999999999996</v>
      </c>
      <c r="L18">
        <v>200</v>
      </c>
      <c r="M18">
        <v>20000</v>
      </c>
      <c r="N18">
        <v>1625.8</v>
      </c>
      <c r="O18">
        <v>6</v>
      </c>
      <c r="P18">
        <v>34</v>
      </c>
      <c r="Q18" t="s">
        <v>32</v>
      </c>
      <c r="R18">
        <v>2</v>
      </c>
    </row>
    <row r="19" spans="3:18" x14ac:dyDescent="0.25">
      <c r="C19" s="50">
        <v>16.535433070866141</v>
      </c>
      <c r="D19" s="50">
        <v>34.645669291338585</v>
      </c>
      <c r="E19"/>
      <c r="F19"/>
      <c r="H19">
        <v>4</v>
      </c>
      <c r="I19" t="s">
        <v>69</v>
      </c>
      <c r="J19">
        <v>1</v>
      </c>
      <c r="K19">
        <v>7.452</v>
      </c>
      <c r="L19">
        <v>100</v>
      </c>
      <c r="M19">
        <v>50000</v>
      </c>
      <c r="N19">
        <v>745.2</v>
      </c>
      <c r="O19">
        <v>7</v>
      </c>
      <c r="P19">
        <v>15</v>
      </c>
      <c r="Q19" t="s">
        <v>32</v>
      </c>
      <c r="R19">
        <v>2</v>
      </c>
    </row>
    <row r="20" spans="3:18" x14ac:dyDescent="0.25">
      <c r="C20" s="50">
        <v>14.37007874015748</v>
      </c>
      <c r="D20" s="50">
        <v>37.795275590551178</v>
      </c>
      <c r="E20"/>
      <c r="F20"/>
    </row>
    <row r="21" spans="3:18" x14ac:dyDescent="0.25">
      <c r="E21"/>
      <c r="F2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S451"/>
  <sheetViews>
    <sheetView workbookViewId="0"/>
  </sheetViews>
  <sheetFormatPr defaultRowHeight="15" x14ac:dyDescent="0.25"/>
  <cols>
    <col min="1" max="1" width="7.42578125" bestFit="1" customWidth="1"/>
    <col min="2" max="2" width="17.42578125" bestFit="1" customWidth="1"/>
    <col min="3" max="3" width="9" bestFit="1" customWidth="1"/>
    <col min="4" max="4" width="5" bestFit="1" customWidth="1"/>
    <col min="5" max="5" width="7.7109375" bestFit="1" customWidth="1"/>
    <col min="6" max="6" width="4.140625" bestFit="1" customWidth="1"/>
    <col min="7" max="7" width="7.5703125" bestFit="1" customWidth="1"/>
    <col min="8" max="8" width="7.42578125" bestFit="1" customWidth="1"/>
    <col min="9" max="9" width="11.5703125" bestFit="1" customWidth="1"/>
    <col min="10" max="10" width="7.7109375" bestFit="1" customWidth="1"/>
    <col min="11" max="11" width="4.140625" bestFit="1" customWidth="1"/>
    <col min="12" max="12" width="7.5703125" bestFit="1" customWidth="1"/>
    <col min="13" max="13" width="8.7109375" bestFit="1" customWidth="1"/>
    <col min="14" max="14" width="6.42578125" style="50" bestFit="1" customWidth="1"/>
    <col min="15" max="15" width="10.7109375" bestFit="1" customWidth="1"/>
    <col min="16" max="16" width="12.7109375" bestFit="1" customWidth="1"/>
    <col min="17" max="17" width="7.28515625" bestFit="1" customWidth="1"/>
  </cols>
  <sheetData>
    <row r="1" spans="1:19" x14ac:dyDescent="0.25">
      <c r="A1" s="26" t="s">
        <v>523</v>
      </c>
      <c r="B1" s="26" t="s">
        <v>524</v>
      </c>
      <c r="C1" s="26" t="s">
        <v>525</v>
      </c>
      <c r="D1" s="26" t="s">
        <v>526</v>
      </c>
      <c r="E1" s="26" t="s">
        <v>527</v>
      </c>
      <c r="F1" s="26" t="s">
        <v>528</v>
      </c>
      <c r="G1" s="26" t="s">
        <v>6</v>
      </c>
      <c r="H1" s="26" t="s">
        <v>523</v>
      </c>
      <c r="I1" s="26" t="s">
        <v>512</v>
      </c>
      <c r="J1" s="26" t="s">
        <v>527</v>
      </c>
      <c r="K1" s="26" t="s">
        <v>528</v>
      </c>
      <c r="L1" s="26" t="s">
        <v>6</v>
      </c>
      <c r="M1" s="26" t="s">
        <v>529</v>
      </c>
      <c r="N1" s="81" t="s">
        <v>530</v>
      </c>
      <c r="O1" s="26" t="s">
        <v>531</v>
      </c>
      <c r="P1" s="26" t="s">
        <v>532</v>
      </c>
      <c r="Q1" s="26" t="s">
        <v>533</v>
      </c>
      <c r="R1" s="57" t="s">
        <v>556</v>
      </c>
      <c r="S1" s="57" t="s">
        <v>555</v>
      </c>
    </row>
    <row r="2" spans="1:19" hidden="1" x14ac:dyDescent="0.25">
      <c r="A2" s="35">
        <v>45058</v>
      </c>
      <c r="B2" s="18" t="s">
        <v>534</v>
      </c>
      <c r="C2" s="18">
        <v>80</v>
      </c>
      <c r="D2" s="18">
        <v>54</v>
      </c>
      <c r="E2" s="18">
        <v>9210</v>
      </c>
      <c r="F2" s="18">
        <v>1</v>
      </c>
      <c r="G2" s="36">
        <v>447</v>
      </c>
      <c r="H2" s="35">
        <v>45059</v>
      </c>
      <c r="I2" s="18" t="s">
        <v>469</v>
      </c>
      <c r="J2" s="18">
        <f t="shared" ref="J2:L3" si="0">+E2</f>
        <v>9210</v>
      </c>
      <c r="K2" s="18">
        <f t="shared" si="0"/>
        <v>1</v>
      </c>
      <c r="L2" s="18">
        <f t="shared" si="0"/>
        <v>447</v>
      </c>
      <c r="M2" s="37" t="s">
        <v>535</v>
      </c>
      <c r="N2" s="18">
        <f>69/2</f>
        <v>34.5</v>
      </c>
      <c r="O2" s="18">
        <v>29372</v>
      </c>
      <c r="P2" s="36">
        <f>(O2/20000/500)*C2*D2*N2</f>
        <v>437.76028799999995</v>
      </c>
      <c r="Q2" s="36">
        <f>+P2-G2</f>
        <v>-9.2397120000000541</v>
      </c>
      <c r="R2">
        <f>C2/2.54</f>
        <v>31.496062992125985</v>
      </c>
      <c r="S2">
        <f>N2/2.54</f>
        <v>13.58267716535433</v>
      </c>
    </row>
    <row r="3" spans="1:19" hidden="1" x14ac:dyDescent="0.25">
      <c r="A3" s="35">
        <v>45058</v>
      </c>
      <c r="B3" s="18" t="s">
        <v>534</v>
      </c>
      <c r="C3" s="18">
        <v>80</v>
      </c>
      <c r="D3" s="18">
        <v>54</v>
      </c>
      <c r="E3" s="18">
        <v>9215</v>
      </c>
      <c r="F3" s="18">
        <v>1</v>
      </c>
      <c r="G3" s="36">
        <v>471</v>
      </c>
      <c r="H3" s="35">
        <v>45059</v>
      </c>
      <c r="I3" s="18" t="s">
        <v>469</v>
      </c>
      <c r="J3" s="18">
        <f t="shared" si="0"/>
        <v>9215</v>
      </c>
      <c r="K3" s="18">
        <f t="shared" si="0"/>
        <v>1</v>
      </c>
      <c r="L3" s="18">
        <f t="shared" si="0"/>
        <v>471</v>
      </c>
      <c r="M3" s="37" t="s">
        <v>535</v>
      </c>
      <c r="N3" s="18">
        <f>69/2</f>
        <v>34.5</v>
      </c>
      <c r="O3" s="18">
        <v>32341</v>
      </c>
      <c r="P3" s="36">
        <f t="shared" ref="P3:P65" si="1">(O3/20000/500)*C3*D3*N3</f>
        <v>482.01026400000006</v>
      </c>
      <c r="Q3" s="36">
        <f t="shared" ref="Q3:Q66" si="2">+P3-G3</f>
        <v>11.010264000000063</v>
      </c>
      <c r="R3">
        <f t="shared" ref="R3:R66" si="3">C3/2.54</f>
        <v>31.496062992125985</v>
      </c>
      <c r="S3">
        <f t="shared" ref="S3:S66" si="4">N3/2.54</f>
        <v>13.58267716535433</v>
      </c>
    </row>
    <row r="4" spans="1:19" hidden="1" x14ac:dyDescent="0.25">
      <c r="A4" s="35">
        <v>45058</v>
      </c>
      <c r="B4" s="18" t="s">
        <v>534</v>
      </c>
      <c r="C4" s="18">
        <v>80</v>
      </c>
      <c r="D4" s="18">
        <v>54</v>
      </c>
      <c r="E4" s="18">
        <v>9230</v>
      </c>
      <c r="F4" s="18">
        <v>1</v>
      </c>
      <c r="G4" s="36">
        <v>438</v>
      </c>
      <c r="H4" s="35"/>
      <c r="I4" s="18"/>
      <c r="J4" s="18"/>
      <c r="K4" s="18"/>
      <c r="L4" s="18"/>
      <c r="M4" s="18"/>
      <c r="N4" s="18"/>
      <c r="O4" s="18"/>
      <c r="P4" s="36">
        <f t="shared" si="1"/>
        <v>0</v>
      </c>
      <c r="Q4" s="36">
        <f t="shared" si="2"/>
        <v>-438</v>
      </c>
      <c r="R4">
        <f t="shared" si="3"/>
        <v>31.496062992125985</v>
      </c>
      <c r="S4">
        <f t="shared" si="4"/>
        <v>0</v>
      </c>
    </row>
    <row r="5" spans="1:19" hidden="1" x14ac:dyDescent="0.25">
      <c r="A5" s="35">
        <v>45058</v>
      </c>
      <c r="B5" s="18" t="s">
        <v>534</v>
      </c>
      <c r="C5" s="18">
        <v>80</v>
      </c>
      <c r="D5" s="18">
        <v>54</v>
      </c>
      <c r="E5" s="18">
        <v>9240</v>
      </c>
      <c r="F5" s="18">
        <v>1</v>
      </c>
      <c r="G5" s="36">
        <v>446</v>
      </c>
      <c r="H5" s="35">
        <v>45059</v>
      </c>
      <c r="I5" s="18" t="s">
        <v>469</v>
      </c>
      <c r="J5" s="18">
        <f t="shared" ref="J5:L7" si="5">+E5</f>
        <v>9240</v>
      </c>
      <c r="K5" s="18">
        <f t="shared" si="5"/>
        <v>1</v>
      </c>
      <c r="L5" s="18">
        <f t="shared" si="5"/>
        <v>446</v>
      </c>
      <c r="M5" s="37" t="s">
        <v>535</v>
      </c>
      <c r="N5" s="18">
        <f>69/2</f>
        <v>34.5</v>
      </c>
      <c r="O5" s="18">
        <v>29049</v>
      </c>
      <c r="P5" s="36">
        <f t="shared" si="1"/>
        <v>432.94629600000007</v>
      </c>
      <c r="Q5" s="36">
        <f t="shared" si="2"/>
        <v>-13.053703999999925</v>
      </c>
      <c r="R5">
        <f t="shared" si="3"/>
        <v>31.496062992125985</v>
      </c>
      <c r="S5">
        <f t="shared" si="4"/>
        <v>13.58267716535433</v>
      </c>
    </row>
    <row r="6" spans="1:19" hidden="1" x14ac:dyDescent="0.25">
      <c r="A6" s="35">
        <v>45058</v>
      </c>
      <c r="B6" s="18" t="s">
        <v>534</v>
      </c>
      <c r="C6" s="18">
        <v>80</v>
      </c>
      <c r="D6" s="18">
        <v>54</v>
      </c>
      <c r="E6" s="18">
        <v>9255</v>
      </c>
      <c r="F6" s="18">
        <v>1</v>
      </c>
      <c r="G6" s="36">
        <v>458</v>
      </c>
      <c r="H6" s="35">
        <v>45059</v>
      </c>
      <c r="I6" s="18" t="s">
        <v>469</v>
      </c>
      <c r="J6" s="18">
        <f t="shared" si="5"/>
        <v>9255</v>
      </c>
      <c r="K6" s="18">
        <f t="shared" si="5"/>
        <v>1</v>
      </c>
      <c r="L6" s="18">
        <f t="shared" si="5"/>
        <v>458</v>
      </c>
      <c r="M6" s="37" t="s">
        <v>535</v>
      </c>
      <c r="N6" s="18">
        <f>69/2</f>
        <v>34.5</v>
      </c>
      <c r="O6" s="18">
        <v>30180</v>
      </c>
      <c r="P6" s="36">
        <f t="shared" si="1"/>
        <v>449.80271999999997</v>
      </c>
      <c r="Q6" s="36">
        <f t="shared" si="2"/>
        <v>-8.1972800000000348</v>
      </c>
      <c r="R6">
        <f t="shared" si="3"/>
        <v>31.496062992125985</v>
      </c>
      <c r="S6">
        <f t="shared" si="4"/>
        <v>13.58267716535433</v>
      </c>
    </row>
    <row r="7" spans="1:19" hidden="1" x14ac:dyDescent="0.25">
      <c r="A7" s="35">
        <v>45058</v>
      </c>
      <c r="B7" s="18" t="s">
        <v>534</v>
      </c>
      <c r="C7" s="18">
        <v>80</v>
      </c>
      <c r="D7" s="18">
        <v>54</v>
      </c>
      <c r="E7" s="18">
        <v>9259</v>
      </c>
      <c r="F7" s="18">
        <v>1</v>
      </c>
      <c r="G7" s="36">
        <v>368</v>
      </c>
      <c r="H7" s="35">
        <v>45059</v>
      </c>
      <c r="I7" s="18" t="s">
        <v>469</v>
      </c>
      <c r="J7" s="18">
        <f t="shared" si="5"/>
        <v>9259</v>
      </c>
      <c r="K7" s="18">
        <f t="shared" si="5"/>
        <v>1</v>
      </c>
      <c r="L7" s="18">
        <f t="shared" si="5"/>
        <v>368</v>
      </c>
      <c r="M7" s="37" t="s">
        <v>535</v>
      </c>
      <c r="N7" s="18">
        <f>69/2</f>
        <v>34.5</v>
      </c>
      <c r="O7" s="18">
        <v>24624</v>
      </c>
      <c r="P7" s="36">
        <f t="shared" si="1"/>
        <v>366.99609600000002</v>
      </c>
      <c r="Q7" s="36">
        <f t="shared" si="2"/>
        <v>-1.0039039999999773</v>
      </c>
      <c r="R7">
        <f t="shared" si="3"/>
        <v>31.496062992125985</v>
      </c>
      <c r="S7">
        <f t="shared" si="4"/>
        <v>13.58267716535433</v>
      </c>
    </row>
    <row r="8" spans="1:19" hidden="1" x14ac:dyDescent="0.25">
      <c r="A8" s="35">
        <v>45058</v>
      </c>
      <c r="B8" s="18" t="s">
        <v>534</v>
      </c>
      <c r="C8" s="18">
        <v>80</v>
      </c>
      <c r="D8" s="18">
        <v>54</v>
      </c>
      <c r="E8" s="18">
        <v>9260</v>
      </c>
      <c r="F8" s="18">
        <v>1</v>
      </c>
      <c r="G8" s="36">
        <v>366</v>
      </c>
      <c r="H8" s="18"/>
      <c r="I8" s="18"/>
      <c r="J8" s="18"/>
      <c r="K8" s="18"/>
      <c r="L8" s="18"/>
      <c r="M8" s="18"/>
      <c r="N8" s="18"/>
      <c r="O8" s="18"/>
      <c r="P8" s="36">
        <f t="shared" si="1"/>
        <v>0</v>
      </c>
      <c r="Q8" s="36">
        <f t="shared" si="2"/>
        <v>-366</v>
      </c>
      <c r="R8">
        <f t="shared" si="3"/>
        <v>31.496062992125985</v>
      </c>
      <c r="S8">
        <f t="shared" si="4"/>
        <v>0</v>
      </c>
    </row>
    <row r="9" spans="1:19" hidden="1" x14ac:dyDescent="0.25">
      <c r="A9" s="35">
        <v>45058</v>
      </c>
      <c r="B9" s="18" t="s">
        <v>534</v>
      </c>
      <c r="C9" s="18">
        <v>80</v>
      </c>
      <c r="D9" s="18">
        <v>54</v>
      </c>
      <c r="E9" s="18">
        <v>9265</v>
      </c>
      <c r="F9" s="18">
        <v>1</v>
      </c>
      <c r="G9" s="36">
        <v>455</v>
      </c>
      <c r="H9" s="35">
        <v>45059</v>
      </c>
      <c r="I9" s="18" t="s">
        <v>469</v>
      </c>
      <c r="J9" s="18">
        <f>+E9</f>
        <v>9265</v>
      </c>
      <c r="K9" s="18">
        <f>+F9</f>
        <v>1</v>
      </c>
      <c r="L9" s="18">
        <f>+G9</f>
        <v>455</v>
      </c>
      <c r="M9" s="37" t="s">
        <v>535</v>
      </c>
      <c r="N9" s="18">
        <f>69/2</f>
        <v>34.5</v>
      </c>
      <c r="O9" s="18">
        <v>30468</v>
      </c>
      <c r="P9" s="36">
        <f t="shared" si="1"/>
        <v>454.09507200000002</v>
      </c>
      <c r="Q9" s="36">
        <f t="shared" si="2"/>
        <v>-0.90492799999998397</v>
      </c>
      <c r="R9">
        <f t="shared" si="3"/>
        <v>31.496062992125985</v>
      </c>
      <c r="S9">
        <f t="shared" si="4"/>
        <v>13.58267716535433</v>
      </c>
    </row>
    <row r="10" spans="1:19" hidden="1" x14ac:dyDescent="0.25">
      <c r="A10" s="35">
        <v>45058</v>
      </c>
      <c r="B10" s="18" t="s">
        <v>534</v>
      </c>
      <c r="C10" s="18">
        <v>86</v>
      </c>
      <c r="D10" s="18">
        <v>54</v>
      </c>
      <c r="E10" s="18">
        <v>9208</v>
      </c>
      <c r="F10" s="18">
        <v>1</v>
      </c>
      <c r="G10" s="36">
        <v>485</v>
      </c>
      <c r="H10" s="35">
        <v>45059</v>
      </c>
      <c r="I10" s="18" t="s">
        <v>469</v>
      </c>
      <c r="J10" s="18">
        <f t="shared" ref="J10:L24" si="6">+E10</f>
        <v>9208</v>
      </c>
      <c r="K10" s="18">
        <f t="shared" si="6"/>
        <v>1</v>
      </c>
      <c r="L10" s="18">
        <f t="shared" si="6"/>
        <v>485</v>
      </c>
      <c r="M10" s="18" t="s">
        <v>536</v>
      </c>
      <c r="N10" s="18">
        <v>42</v>
      </c>
      <c r="O10" s="18">
        <v>24188</v>
      </c>
      <c r="P10" s="36">
        <f t="shared" si="1"/>
        <v>471.78210239999999</v>
      </c>
      <c r="Q10" s="36">
        <f t="shared" si="2"/>
        <v>-13.217897600000015</v>
      </c>
      <c r="R10">
        <f t="shared" si="3"/>
        <v>33.85826771653543</v>
      </c>
      <c r="S10">
        <f t="shared" si="4"/>
        <v>16.535433070866141</v>
      </c>
    </row>
    <row r="11" spans="1:19" hidden="1" x14ac:dyDescent="0.25">
      <c r="A11" s="35">
        <v>45058</v>
      </c>
      <c r="B11" s="18" t="s">
        <v>534</v>
      </c>
      <c r="C11" s="18">
        <v>86</v>
      </c>
      <c r="D11" s="18">
        <v>54</v>
      </c>
      <c r="E11" s="18">
        <v>9209</v>
      </c>
      <c r="F11" s="18" t="s">
        <v>537</v>
      </c>
      <c r="G11" s="36">
        <v>483</v>
      </c>
      <c r="H11" s="35">
        <v>45059</v>
      </c>
      <c r="I11" s="18" t="s">
        <v>469</v>
      </c>
      <c r="J11" s="18">
        <f t="shared" si="6"/>
        <v>9209</v>
      </c>
      <c r="K11" s="18" t="str">
        <f t="shared" si="6"/>
        <v xml:space="preserve"> </v>
      </c>
      <c r="L11" s="18">
        <f t="shared" si="6"/>
        <v>483</v>
      </c>
      <c r="M11" s="18" t="s">
        <v>536</v>
      </c>
      <c r="N11" s="18">
        <v>42</v>
      </c>
      <c r="O11" s="18">
        <v>24283</v>
      </c>
      <c r="P11" s="36">
        <f t="shared" si="1"/>
        <v>473.63505839999993</v>
      </c>
      <c r="Q11" s="36">
        <f t="shared" si="2"/>
        <v>-9.3649416000000656</v>
      </c>
      <c r="R11">
        <f t="shared" si="3"/>
        <v>33.85826771653543</v>
      </c>
      <c r="S11">
        <f t="shared" si="4"/>
        <v>16.535433070866141</v>
      </c>
    </row>
    <row r="12" spans="1:19" hidden="1" x14ac:dyDescent="0.25">
      <c r="A12" s="35">
        <v>45058</v>
      </c>
      <c r="B12" s="18" t="s">
        <v>534</v>
      </c>
      <c r="C12" s="18">
        <v>86</v>
      </c>
      <c r="D12" s="18">
        <v>54</v>
      </c>
      <c r="E12" s="18">
        <v>9213</v>
      </c>
      <c r="F12" s="18">
        <v>1</v>
      </c>
      <c r="G12" s="36">
        <v>508</v>
      </c>
      <c r="H12" s="35">
        <v>45058</v>
      </c>
      <c r="I12" s="18" t="s">
        <v>469</v>
      </c>
      <c r="J12" s="18">
        <f t="shared" si="6"/>
        <v>9213</v>
      </c>
      <c r="K12" s="18">
        <f t="shared" si="6"/>
        <v>1</v>
      </c>
      <c r="L12" s="18">
        <f t="shared" si="6"/>
        <v>508</v>
      </c>
      <c r="M12" s="18" t="s">
        <v>536</v>
      </c>
      <c r="N12" s="18">
        <v>42</v>
      </c>
      <c r="O12" s="18">
        <v>26087</v>
      </c>
      <c r="P12" s="36">
        <f t="shared" si="1"/>
        <v>508.8217176</v>
      </c>
      <c r="Q12" s="36">
        <f t="shared" si="2"/>
        <v>0.82171759999999949</v>
      </c>
      <c r="R12">
        <f t="shared" si="3"/>
        <v>33.85826771653543</v>
      </c>
      <c r="S12">
        <f t="shared" si="4"/>
        <v>16.535433070866141</v>
      </c>
    </row>
    <row r="13" spans="1:19" hidden="1" x14ac:dyDescent="0.25">
      <c r="A13" s="35">
        <v>45058</v>
      </c>
      <c r="B13" s="18" t="s">
        <v>534</v>
      </c>
      <c r="C13" s="18">
        <v>86</v>
      </c>
      <c r="D13" s="18">
        <v>54</v>
      </c>
      <c r="E13" s="18">
        <v>9225</v>
      </c>
      <c r="F13" s="18">
        <v>1</v>
      </c>
      <c r="G13" s="36">
        <v>477</v>
      </c>
      <c r="H13" s="35">
        <v>45058</v>
      </c>
      <c r="I13" s="18" t="s">
        <v>469</v>
      </c>
      <c r="J13" s="18">
        <f t="shared" si="6"/>
        <v>9225</v>
      </c>
      <c r="K13" s="18">
        <f t="shared" si="6"/>
        <v>1</v>
      </c>
      <c r="L13" s="18">
        <f t="shared" si="6"/>
        <v>477</v>
      </c>
      <c r="M13" s="18" t="s">
        <v>535</v>
      </c>
      <c r="N13" s="18">
        <v>42</v>
      </c>
      <c r="O13" s="18">
        <v>24168</v>
      </c>
      <c r="P13" s="36">
        <f t="shared" si="1"/>
        <v>471.3920063999999</v>
      </c>
      <c r="Q13" s="36">
        <f t="shared" si="2"/>
        <v>-5.6079936000000998</v>
      </c>
      <c r="R13">
        <f t="shared" si="3"/>
        <v>33.85826771653543</v>
      </c>
      <c r="S13">
        <f t="shared" si="4"/>
        <v>16.535433070866141</v>
      </c>
    </row>
    <row r="14" spans="1:19" hidden="1" x14ac:dyDescent="0.25">
      <c r="A14" s="35">
        <v>45058</v>
      </c>
      <c r="B14" s="18" t="s">
        <v>534</v>
      </c>
      <c r="C14" s="18">
        <v>86</v>
      </c>
      <c r="D14" s="18">
        <v>54</v>
      </c>
      <c r="E14" s="18">
        <v>9229</v>
      </c>
      <c r="F14" s="18">
        <v>1</v>
      </c>
      <c r="G14" s="36">
        <v>474</v>
      </c>
      <c r="H14" s="35">
        <v>45058</v>
      </c>
      <c r="I14" s="18" t="s">
        <v>469</v>
      </c>
      <c r="J14" s="18">
        <f t="shared" si="6"/>
        <v>9229</v>
      </c>
      <c r="K14" s="18">
        <f t="shared" si="6"/>
        <v>1</v>
      </c>
      <c r="L14" s="18">
        <f t="shared" si="6"/>
        <v>474</v>
      </c>
      <c r="M14" s="18" t="s">
        <v>535</v>
      </c>
      <c r="N14" s="18">
        <v>42</v>
      </c>
      <c r="O14" s="18">
        <v>24119</v>
      </c>
      <c r="P14" s="36">
        <f t="shared" si="1"/>
        <v>470.43627120000002</v>
      </c>
      <c r="Q14" s="36">
        <f t="shared" si="2"/>
        <v>-3.5637287999999785</v>
      </c>
      <c r="R14">
        <f t="shared" si="3"/>
        <v>33.85826771653543</v>
      </c>
      <c r="S14">
        <f t="shared" si="4"/>
        <v>16.535433070866141</v>
      </c>
    </row>
    <row r="15" spans="1:19" hidden="1" x14ac:dyDescent="0.25">
      <c r="A15" s="35">
        <v>45058</v>
      </c>
      <c r="B15" s="18" t="s">
        <v>534</v>
      </c>
      <c r="C15" s="18">
        <v>86</v>
      </c>
      <c r="D15" s="18">
        <v>54</v>
      </c>
      <c r="E15" s="18">
        <v>9234</v>
      </c>
      <c r="F15" s="18">
        <v>1</v>
      </c>
      <c r="G15" s="36">
        <v>481</v>
      </c>
      <c r="H15" s="35">
        <v>45058</v>
      </c>
      <c r="I15" s="18" t="s">
        <v>469</v>
      </c>
      <c r="J15" s="18">
        <f t="shared" si="6"/>
        <v>9234</v>
      </c>
      <c r="K15" s="18">
        <f t="shared" si="6"/>
        <v>1</v>
      </c>
      <c r="L15" s="18">
        <f t="shared" si="6"/>
        <v>481</v>
      </c>
      <c r="M15" s="18" t="s">
        <v>535</v>
      </c>
      <c r="N15" s="18">
        <v>42</v>
      </c>
      <c r="O15" s="18">
        <v>24750</v>
      </c>
      <c r="P15" s="36">
        <f t="shared" si="1"/>
        <v>482.74380000000002</v>
      </c>
      <c r="Q15" s="36">
        <f t="shared" si="2"/>
        <v>1.7438000000000216</v>
      </c>
      <c r="R15">
        <f t="shared" si="3"/>
        <v>33.85826771653543</v>
      </c>
      <c r="S15">
        <f t="shared" si="4"/>
        <v>16.535433070866141</v>
      </c>
    </row>
    <row r="16" spans="1:19" hidden="1" x14ac:dyDescent="0.25">
      <c r="A16" s="35">
        <v>45058</v>
      </c>
      <c r="B16" s="18" t="s">
        <v>534</v>
      </c>
      <c r="C16" s="18">
        <v>86</v>
      </c>
      <c r="D16" s="18">
        <v>54</v>
      </c>
      <c r="E16" s="18">
        <v>9243</v>
      </c>
      <c r="F16" s="18">
        <v>1</v>
      </c>
      <c r="G16" s="36">
        <v>481</v>
      </c>
      <c r="H16" s="35">
        <v>45059</v>
      </c>
      <c r="I16" s="18" t="s">
        <v>469</v>
      </c>
      <c r="J16" s="18">
        <f t="shared" si="6"/>
        <v>9243</v>
      </c>
      <c r="K16" s="18">
        <f t="shared" si="6"/>
        <v>1</v>
      </c>
      <c r="L16" s="18">
        <f t="shared" si="6"/>
        <v>481</v>
      </c>
      <c r="M16" s="18" t="s">
        <v>536</v>
      </c>
      <c r="N16" s="18">
        <v>42</v>
      </c>
      <c r="O16" s="18">
        <v>24722</v>
      </c>
      <c r="P16" s="36">
        <f t="shared" si="1"/>
        <v>482.19766559999999</v>
      </c>
      <c r="Q16" s="36">
        <f t="shared" si="2"/>
        <v>1.1976655999999934</v>
      </c>
      <c r="R16">
        <f t="shared" si="3"/>
        <v>33.85826771653543</v>
      </c>
      <c r="S16">
        <f t="shared" si="4"/>
        <v>16.535433070866141</v>
      </c>
    </row>
    <row r="17" spans="1:19" hidden="1" x14ac:dyDescent="0.25">
      <c r="A17" s="35">
        <v>45058</v>
      </c>
      <c r="B17" s="18" t="s">
        <v>534</v>
      </c>
      <c r="C17" s="18">
        <v>86</v>
      </c>
      <c r="D17" s="18">
        <v>54</v>
      </c>
      <c r="E17" s="18">
        <v>9244</v>
      </c>
      <c r="F17" s="18">
        <v>1</v>
      </c>
      <c r="G17" s="36">
        <v>482</v>
      </c>
      <c r="H17" s="35">
        <v>45058</v>
      </c>
      <c r="I17" s="18" t="s">
        <v>469</v>
      </c>
      <c r="J17" s="18">
        <f t="shared" si="6"/>
        <v>9244</v>
      </c>
      <c r="K17" s="18">
        <f t="shared" si="6"/>
        <v>1</v>
      </c>
      <c r="L17" s="18">
        <f t="shared" si="6"/>
        <v>482</v>
      </c>
      <c r="M17" s="18" t="s">
        <v>535</v>
      </c>
      <c r="N17" s="18">
        <v>42</v>
      </c>
      <c r="O17" s="18">
        <v>24609</v>
      </c>
      <c r="P17" s="36">
        <f t="shared" si="1"/>
        <v>479.99362320000006</v>
      </c>
      <c r="Q17" s="36">
        <f t="shared" si="2"/>
        <v>-2.0063767999999413</v>
      </c>
      <c r="R17">
        <f t="shared" si="3"/>
        <v>33.85826771653543</v>
      </c>
      <c r="S17">
        <f t="shared" si="4"/>
        <v>16.535433070866141</v>
      </c>
    </row>
    <row r="18" spans="1:19" hidden="1" x14ac:dyDescent="0.25">
      <c r="A18" s="35">
        <v>45058</v>
      </c>
      <c r="B18" s="18" t="s">
        <v>534</v>
      </c>
      <c r="C18" s="18">
        <v>86</v>
      </c>
      <c r="D18" s="18">
        <v>54</v>
      </c>
      <c r="E18" s="18">
        <v>9248</v>
      </c>
      <c r="F18" s="18">
        <v>1</v>
      </c>
      <c r="G18" s="36">
        <v>504</v>
      </c>
      <c r="H18" s="35">
        <v>45058</v>
      </c>
      <c r="I18" s="18" t="s">
        <v>469</v>
      </c>
      <c r="J18" s="18">
        <f t="shared" si="6"/>
        <v>9248</v>
      </c>
      <c r="K18" s="18">
        <f t="shared" si="6"/>
        <v>1</v>
      </c>
      <c r="L18" s="18">
        <f t="shared" si="6"/>
        <v>504</v>
      </c>
      <c r="M18" s="18" t="s">
        <v>536</v>
      </c>
      <c r="N18" s="18">
        <v>42</v>
      </c>
      <c r="O18" s="18">
        <v>25931</v>
      </c>
      <c r="P18" s="36">
        <f t="shared" si="1"/>
        <v>505.77896879999997</v>
      </c>
      <c r="Q18" s="36">
        <f t="shared" si="2"/>
        <v>1.7789687999999728</v>
      </c>
      <c r="R18">
        <f t="shared" si="3"/>
        <v>33.85826771653543</v>
      </c>
      <c r="S18">
        <f t="shared" si="4"/>
        <v>16.535433070866141</v>
      </c>
    </row>
    <row r="19" spans="1:19" hidden="1" x14ac:dyDescent="0.25">
      <c r="A19" s="35">
        <v>45058</v>
      </c>
      <c r="B19" s="18" t="s">
        <v>534</v>
      </c>
      <c r="C19" s="18">
        <v>86</v>
      </c>
      <c r="D19" s="18">
        <v>54</v>
      </c>
      <c r="E19" s="18">
        <v>9249</v>
      </c>
      <c r="F19" s="18">
        <v>1</v>
      </c>
      <c r="G19" s="36">
        <v>489</v>
      </c>
      <c r="H19" s="35">
        <v>45058</v>
      </c>
      <c r="I19" s="18" t="s">
        <v>469</v>
      </c>
      <c r="J19" s="18">
        <f t="shared" si="6"/>
        <v>9249</v>
      </c>
      <c r="K19" s="18">
        <f t="shared" si="6"/>
        <v>1</v>
      </c>
      <c r="L19" s="18">
        <f t="shared" si="6"/>
        <v>489</v>
      </c>
      <c r="M19" s="18" t="s">
        <v>535</v>
      </c>
      <c r="N19" s="18">
        <v>42</v>
      </c>
      <c r="O19" s="18">
        <v>25142</v>
      </c>
      <c r="P19" s="36">
        <f t="shared" si="1"/>
        <v>490.38968160000007</v>
      </c>
      <c r="Q19" s="36">
        <f t="shared" si="2"/>
        <v>1.389681600000074</v>
      </c>
      <c r="R19">
        <f t="shared" si="3"/>
        <v>33.85826771653543</v>
      </c>
      <c r="S19">
        <f t="shared" si="4"/>
        <v>16.535433070866141</v>
      </c>
    </row>
    <row r="20" spans="1:19" hidden="1" x14ac:dyDescent="0.25">
      <c r="A20" s="35">
        <v>45058</v>
      </c>
      <c r="B20" s="18" t="s">
        <v>534</v>
      </c>
      <c r="C20" s="18">
        <v>96</v>
      </c>
      <c r="D20" s="18">
        <v>54</v>
      </c>
      <c r="E20" s="18">
        <v>9206</v>
      </c>
      <c r="F20" s="18">
        <v>1</v>
      </c>
      <c r="G20" s="36">
        <v>535</v>
      </c>
      <c r="H20" s="35">
        <v>45059</v>
      </c>
      <c r="I20" s="18" t="s">
        <v>493</v>
      </c>
      <c r="J20" s="18">
        <f t="shared" si="6"/>
        <v>9206</v>
      </c>
      <c r="K20" s="18">
        <f t="shared" si="6"/>
        <v>1</v>
      </c>
      <c r="L20" s="18">
        <f t="shared" si="6"/>
        <v>535</v>
      </c>
      <c r="M20" s="18" t="s">
        <v>535</v>
      </c>
      <c r="N20" s="18">
        <v>36.5</v>
      </c>
      <c r="O20" s="18">
        <v>27726</v>
      </c>
      <c r="P20" s="36">
        <f t="shared" si="1"/>
        <v>524.6202816</v>
      </c>
      <c r="Q20" s="36">
        <f t="shared" si="2"/>
        <v>-10.379718400000002</v>
      </c>
      <c r="R20">
        <f t="shared" si="3"/>
        <v>37.795275590551178</v>
      </c>
      <c r="S20">
        <f t="shared" si="4"/>
        <v>14.37007874015748</v>
      </c>
    </row>
    <row r="21" spans="1:19" hidden="1" x14ac:dyDescent="0.25">
      <c r="A21" s="35">
        <v>45058</v>
      </c>
      <c r="B21" s="18" t="s">
        <v>534</v>
      </c>
      <c r="C21" s="18">
        <v>96</v>
      </c>
      <c r="D21" s="18">
        <v>54</v>
      </c>
      <c r="E21" s="18">
        <v>9207</v>
      </c>
      <c r="F21" s="18">
        <v>1</v>
      </c>
      <c r="G21" s="36">
        <v>537</v>
      </c>
      <c r="H21" s="35">
        <v>45058</v>
      </c>
      <c r="I21" s="18" t="s">
        <v>493</v>
      </c>
      <c r="J21" s="18">
        <f t="shared" si="6"/>
        <v>9207</v>
      </c>
      <c r="K21" s="18">
        <f t="shared" si="6"/>
        <v>1</v>
      </c>
      <c r="L21" s="18">
        <f t="shared" si="6"/>
        <v>537</v>
      </c>
      <c r="M21" s="18" t="s">
        <v>535</v>
      </c>
      <c r="N21" s="18">
        <v>36.5</v>
      </c>
      <c r="O21" s="18">
        <v>27737</v>
      </c>
      <c r="P21" s="36">
        <f t="shared" si="1"/>
        <v>524.82841919999998</v>
      </c>
      <c r="Q21" s="36">
        <f t="shared" si="2"/>
        <v>-12.171580800000015</v>
      </c>
      <c r="R21">
        <f t="shared" si="3"/>
        <v>37.795275590551178</v>
      </c>
      <c r="S21">
        <f t="shared" si="4"/>
        <v>14.37007874015748</v>
      </c>
    </row>
    <row r="22" spans="1:19" hidden="1" x14ac:dyDescent="0.25">
      <c r="A22" s="35">
        <v>45058</v>
      </c>
      <c r="B22" s="18" t="s">
        <v>534</v>
      </c>
      <c r="C22" s="18">
        <v>96</v>
      </c>
      <c r="D22" s="18">
        <v>54</v>
      </c>
      <c r="E22" s="18">
        <v>9242</v>
      </c>
      <c r="F22" s="18">
        <v>1</v>
      </c>
      <c r="G22" s="36">
        <v>532</v>
      </c>
      <c r="H22" s="35">
        <v>45058</v>
      </c>
      <c r="I22" s="18" t="s">
        <v>493</v>
      </c>
      <c r="J22" s="18">
        <f t="shared" si="6"/>
        <v>9242</v>
      </c>
      <c r="K22" s="18">
        <f t="shared" si="6"/>
        <v>1</v>
      </c>
      <c r="L22" s="18">
        <f t="shared" si="6"/>
        <v>532</v>
      </c>
      <c r="M22" s="18" t="s">
        <v>535</v>
      </c>
      <c r="N22" s="18">
        <v>36.5</v>
      </c>
      <c r="O22" s="18">
        <v>28278</v>
      </c>
      <c r="P22" s="36">
        <f t="shared" si="1"/>
        <v>535.06500479999988</v>
      </c>
      <c r="Q22" s="36">
        <f t="shared" si="2"/>
        <v>3.0650047999998833</v>
      </c>
      <c r="R22">
        <f t="shared" si="3"/>
        <v>37.795275590551178</v>
      </c>
      <c r="S22">
        <f t="shared" si="4"/>
        <v>14.37007874015748</v>
      </c>
    </row>
    <row r="23" spans="1:19" hidden="1" x14ac:dyDescent="0.25">
      <c r="A23" s="35">
        <v>45058</v>
      </c>
      <c r="B23" s="18" t="s">
        <v>534</v>
      </c>
      <c r="C23" s="18">
        <v>96</v>
      </c>
      <c r="D23" s="18">
        <v>54</v>
      </c>
      <c r="E23" s="18">
        <v>9243</v>
      </c>
      <c r="F23" s="18">
        <v>1</v>
      </c>
      <c r="G23" s="36">
        <v>558</v>
      </c>
      <c r="H23" s="35">
        <v>45058</v>
      </c>
      <c r="I23" s="18" t="s">
        <v>493</v>
      </c>
      <c r="J23" s="18">
        <f t="shared" si="6"/>
        <v>9243</v>
      </c>
      <c r="K23" s="18">
        <f t="shared" si="6"/>
        <v>1</v>
      </c>
      <c r="L23" s="18">
        <f t="shared" si="6"/>
        <v>558</v>
      </c>
      <c r="M23" s="18" t="s">
        <v>535</v>
      </c>
      <c r="N23" s="18">
        <v>36.5</v>
      </c>
      <c r="O23" s="18">
        <v>29350</v>
      </c>
      <c r="P23" s="36">
        <f t="shared" si="1"/>
        <v>555.34896000000003</v>
      </c>
      <c r="Q23" s="36">
        <f t="shared" si="2"/>
        <v>-2.6510399999999663</v>
      </c>
      <c r="R23">
        <f t="shared" si="3"/>
        <v>37.795275590551178</v>
      </c>
      <c r="S23">
        <f t="shared" si="4"/>
        <v>14.37007874015748</v>
      </c>
    </row>
    <row r="24" spans="1:19" hidden="1" x14ac:dyDescent="0.25">
      <c r="A24" s="35">
        <v>45058</v>
      </c>
      <c r="B24" s="18" t="s">
        <v>534</v>
      </c>
      <c r="C24" s="18">
        <v>96</v>
      </c>
      <c r="D24" s="18">
        <v>54</v>
      </c>
      <c r="E24" s="18">
        <v>9251</v>
      </c>
      <c r="F24" s="18">
        <v>1</v>
      </c>
      <c r="G24" s="36">
        <v>526</v>
      </c>
      <c r="H24" s="35">
        <v>45060</v>
      </c>
      <c r="I24" s="18" t="s">
        <v>513</v>
      </c>
      <c r="J24" s="18">
        <f t="shared" si="6"/>
        <v>9251</v>
      </c>
      <c r="K24" s="18">
        <f t="shared" si="6"/>
        <v>1</v>
      </c>
      <c r="L24" s="18">
        <f t="shared" si="6"/>
        <v>526</v>
      </c>
      <c r="M24" s="18" t="s">
        <v>535</v>
      </c>
      <c r="N24" s="18">
        <v>36.5</v>
      </c>
      <c r="O24" s="18">
        <v>27942</v>
      </c>
      <c r="P24" s="36">
        <f t="shared" si="1"/>
        <v>528.70734720000007</v>
      </c>
      <c r="Q24" s="36">
        <f t="shared" si="2"/>
        <v>2.707347200000072</v>
      </c>
      <c r="R24">
        <f t="shared" si="3"/>
        <v>37.795275590551178</v>
      </c>
      <c r="S24">
        <f t="shared" si="4"/>
        <v>14.37007874015748</v>
      </c>
    </row>
    <row r="25" spans="1:19" hidden="1" x14ac:dyDescent="0.25">
      <c r="A25" s="35">
        <v>45058</v>
      </c>
      <c r="B25" s="18" t="s">
        <v>534</v>
      </c>
      <c r="C25" s="18">
        <v>96</v>
      </c>
      <c r="D25" s="18">
        <v>54</v>
      </c>
      <c r="E25" s="18">
        <v>9252</v>
      </c>
      <c r="F25" s="18">
        <v>1</v>
      </c>
      <c r="G25" s="36">
        <v>547</v>
      </c>
      <c r="H25" s="35">
        <v>45058</v>
      </c>
      <c r="I25" s="18" t="s">
        <v>493</v>
      </c>
      <c r="J25" s="18">
        <f>+E25</f>
        <v>9252</v>
      </c>
      <c r="K25" s="18">
        <f>+F25</f>
        <v>1</v>
      </c>
      <c r="L25" s="18">
        <f>+G25</f>
        <v>547</v>
      </c>
      <c r="M25" s="18" t="s">
        <v>535</v>
      </c>
      <c r="N25" s="18">
        <v>36.5</v>
      </c>
      <c r="O25" s="18">
        <v>28863</v>
      </c>
      <c r="P25" s="36">
        <f t="shared" si="1"/>
        <v>546.13414080000007</v>
      </c>
      <c r="Q25" s="36">
        <f t="shared" si="2"/>
        <v>-0.86585919999993166</v>
      </c>
      <c r="R25">
        <f t="shared" si="3"/>
        <v>37.795275590551178</v>
      </c>
      <c r="S25">
        <f t="shared" si="4"/>
        <v>14.37007874015748</v>
      </c>
    </row>
    <row r="26" spans="1:19" hidden="1" x14ac:dyDescent="0.25">
      <c r="A26" s="35">
        <v>45058</v>
      </c>
      <c r="B26" s="18" t="s">
        <v>534</v>
      </c>
      <c r="C26" s="18">
        <v>96</v>
      </c>
      <c r="D26" s="18">
        <v>54</v>
      </c>
      <c r="E26" s="18">
        <v>9256</v>
      </c>
      <c r="F26" s="18">
        <v>1</v>
      </c>
      <c r="G26" s="36">
        <v>436</v>
      </c>
      <c r="H26" s="35">
        <v>45059</v>
      </c>
      <c r="I26" s="18" t="s">
        <v>493</v>
      </c>
      <c r="J26" s="18">
        <f t="shared" ref="J26:L40" si="7">+E26</f>
        <v>9256</v>
      </c>
      <c r="K26" s="18">
        <f t="shared" si="7"/>
        <v>1</v>
      </c>
      <c r="L26" s="18">
        <f t="shared" si="7"/>
        <v>436</v>
      </c>
      <c r="M26" s="18" t="s">
        <v>535</v>
      </c>
      <c r="N26" s="18">
        <v>36.5</v>
      </c>
      <c r="O26" s="18">
        <v>23322</v>
      </c>
      <c r="P26" s="36">
        <f t="shared" si="1"/>
        <v>441.2895552</v>
      </c>
      <c r="Q26" s="36">
        <f t="shared" si="2"/>
        <v>5.2895551999999952</v>
      </c>
      <c r="R26">
        <f t="shared" si="3"/>
        <v>37.795275590551178</v>
      </c>
      <c r="S26">
        <f t="shared" si="4"/>
        <v>14.37007874015748</v>
      </c>
    </row>
    <row r="27" spans="1:19" hidden="1" x14ac:dyDescent="0.25">
      <c r="A27" s="35">
        <v>45058</v>
      </c>
      <c r="B27" s="18" t="s">
        <v>534</v>
      </c>
      <c r="C27" s="18">
        <v>96</v>
      </c>
      <c r="D27" s="18">
        <v>54</v>
      </c>
      <c r="E27" s="18">
        <v>9257</v>
      </c>
      <c r="F27" s="18">
        <v>1</v>
      </c>
      <c r="G27" s="36">
        <v>438</v>
      </c>
      <c r="H27" s="35">
        <v>45060</v>
      </c>
      <c r="I27" s="18" t="s">
        <v>513</v>
      </c>
      <c r="J27" s="18">
        <f t="shared" si="7"/>
        <v>9257</v>
      </c>
      <c r="K27" s="18">
        <f t="shared" si="7"/>
        <v>1</v>
      </c>
      <c r="L27" s="18">
        <f t="shared" si="7"/>
        <v>438</v>
      </c>
      <c r="M27" s="18" t="s">
        <v>535</v>
      </c>
      <c r="N27" s="18">
        <v>36.5</v>
      </c>
      <c r="O27" s="18">
        <v>23317</v>
      </c>
      <c r="P27" s="36">
        <f t="shared" si="1"/>
        <v>441.1949472</v>
      </c>
      <c r="Q27" s="36">
        <f t="shared" si="2"/>
        <v>3.1949472000000014</v>
      </c>
      <c r="R27">
        <f t="shared" si="3"/>
        <v>37.795275590551178</v>
      </c>
      <c r="S27">
        <f t="shared" si="4"/>
        <v>14.37007874015748</v>
      </c>
    </row>
    <row r="28" spans="1:19" hidden="1" x14ac:dyDescent="0.25">
      <c r="A28" s="35">
        <v>45058</v>
      </c>
      <c r="B28" s="18" t="s">
        <v>534</v>
      </c>
      <c r="C28" s="18">
        <v>96</v>
      </c>
      <c r="D28" s="18">
        <v>54</v>
      </c>
      <c r="E28" s="18">
        <v>9258</v>
      </c>
      <c r="F28" s="18">
        <v>1</v>
      </c>
      <c r="G28" s="36">
        <v>441</v>
      </c>
      <c r="H28" s="35">
        <v>45059</v>
      </c>
      <c r="I28" s="18" t="s">
        <v>493</v>
      </c>
      <c r="J28" s="18">
        <f t="shared" si="7"/>
        <v>9258</v>
      </c>
      <c r="K28" s="18">
        <f t="shared" si="7"/>
        <v>1</v>
      </c>
      <c r="L28" s="18">
        <f t="shared" si="7"/>
        <v>441</v>
      </c>
      <c r="M28" s="18" t="s">
        <v>535</v>
      </c>
      <c r="N28" s="18">
        <v>36.5</v>
      </c>
      <c r="O28" s="18">
        <v>23323</v>
      </c>
      <c r="P28" s="36">
        <f t="shared" si="1"/>
        <v>441.30847679999994</v>
      </c>
      <c r="Q28" s="36">
        <f t="shared" si="2"/>
        <v>0.30847679999993716</v>
      </c>
      <c r="R28">
        <f t="shared" si="3"/>
        <v>37.795275590551178</v>
      </c>
      <c r="S28">
        <f t="shared" si="4"/>
        <v>14.37007874015748</v>
      </c>
    </row>
    <row r="29" spans="1:19" hidden="1" x14ac:dyDescent="0.25">
      <c r="A29" s="35">
        <v>45058</v>
      </c>
      <c r="B29" s="18" t="s">
        <v>534</v>
      </c>
      <c r="C29" s="18">
        <v>96</v>
      </c>
      <c r="D29" s="18">
        <v>54</v>
      </c>
      <c r="E29" s="18">
        <v>9261</v>
      </c>
      <c r="F29" s="18">
        <v>1</v>
      </c>
      <c r="G29" s="36">
        <v>540</v>
      </c>
      <c r="H29" s="35">
        <v>45059</v>
      </c>
      <c r="I29" s="18" t="s">
        <v>493</v>
      </c>
      <c r="J29" s="18">
        <f t="shared" si="7"/>
        <v>9261</v>
      </c>
      <c r="K29" s="18">
        <f t="shared" si="7"/>
        <v>1</v>
      </c>
      <c r="L29" s="18">
        <f t="shared" si="7"/>
        <v>540</v>
      </c>
      <c r="M29" s="18" t="s">
        <v>535</v>
      </c>
      <c r="N29" s="18">
        <v>36.5</v>
      </c>
      <c r="O29" s="18">
        <v>29101</v>
      </c>
      <c r="P29" s="36">
        <f t="shared" si="1"/>
        <v>550.6374816</v>
      </c>
      <c r="Q29" s="36">
        <f t="shared" si="2"/>
        <v>10.637481600000001</v>
      </c>
      <c r="R29">
        <f t="shared" si="3"/>
        <v>37.795275590551178</v>
      </c>
      <c r="S29">
        <f t="shared" si="4"/>
        <v>14.37007874015748</v>
      </c>
    </row>
    <row r="30" spans="1:19" hidden="1" x14ac:dyDescent="0.25">
      <c r="A30" s="35">
        <v>45058</v>
      </c>
      <c r="B30" s="18" t="s">
        <v>534</v>
      </c>
      <c r="C30" s="18">
        <v>96</v>
      </c>
      <c r="D30" s="18">
        <v>54</v>
      </c>
      <c r="E30" s="18">
        <v>9262</v>
      </c>
      <c r="F30" s="18">
        <v>1</v>
      </c>
      <c r="G30" s="36">
        <v>542</v>
      </c>
      <c r="H30" s="35">
        <v>45058</v>
      </c>
      <c r="I30" s="18" t="s">
        <v>493</v>
      </c>
      <c r="J30" s="18">
        <f t="shared" si="7"/>
        <v>9262</v>
      </c>
      <c r="K30" s="18">
        <f t="shared" si="7"/>
        <v>1</v>
      </c>
      <c r="L30" s="18">
        <f t="shared" si="7"/>
        <v>542</v>
      </c>
      <c r="M30" s="18" t="s">
        <v>535</v>
      </c>
      <c r="N30" s="18">
        <v>36.5</v>
      </c>
      <c r="O30" s="18">
        <v>28916</v>
      </c>
      <c r="P30" s="36">
        <f t="shared" si="1"/>
        <v>547.1369856</v>
      </c>
      <c r="Q30" s="36">
        <f t="shared" si="2"/>
        <v>5.1369856000000027</v>
      </c>
      <c r="R30">
        <f t="shared" si="3"/>
        <v>37.795275590551178</v>
      </c>
      <c r="S30">
        <f t="shared" si="4"/>
        <v>14.37007874015748</v>
      </c>
    </row>
    <row r="31" spans="1:19" hidden="1" x14ac:dyDescent="0.25">
      <c r="A31" s="35">
        <v>45058</v>
      </c>
      <c r="B31" s="18" t="s">
        <v>534</v>
      </c>
      <c r="C31" s="18">
        <v>96</v>
      </c>
      <c r="D31" s="18">
        <v>54</v>
      </c>
      <c r="E31" s="18">
        <v>9263</v>
      </c>
      <c r="F31" s="18">
        <v>1</v>
      </c>
      <c r="G31" s="36">
        <v>522</v>
      </c>
      <c r="H31" s="35">
        <v>45058</v>
      </c>
      <c r="I31" s="18" t="s">
        <v>493</v>
      </c>
      <c r="J31" s="18">
        <f t="shared" si="7"/>
        <v>9263</v>
      </c>
      <c r="K31" s="18">
        <f t="shared" si="7"/>
        <v>1</v>
      </c>
      <c r="L31" s="18">
        <f t="shared" si="7"/>
        <v>522</v>
      </c>
      <c r="M31" s="18" t="s">
        <v>535</v>
      </c>
      <c r="N31" s="18">
        <v>36.5</v>
      </c>
      <c r="O31" s="18">
        <v>27530</v>
      </c>
      <c r="P31" s="36">
        <f t="shared" si="1"/>
        <v>520.91164800000001</v>
      </c>
      <c r="Q31" s="36">
        <f t="shared" si="2"/>
        <v>-1.0883519999999862</v>
      </c>
      <c r="R31">
        <f t="shared" si="3"/>
        <v>37.795275590551178</v>
      </c>
      <c r="S31">
        <f t="shared" si="4"/>
        <v>14.37007874015748</v>
      </c>
    </row>
    <row r="32" spans="1:19" hidden="1" x14ac:dyDescent="0.25">
      <c r="A32" s="35">
        <v>45058</v>
      </c>
      <c r="B32" s="18" t="s">
        <v>534</v>
      </c>
      <c r="C32" s="18">
        <v>96</v>
      </c>
      <c r="D32" s="18">
        <v>54</v>
      </c>
      <c r="E32" s="18">
        <v>9266</v>
      </c>
      <c r="F32" s="18">
        <v>1</v>
      </c>
      <c r="G32" s="36">
        <v>468</v>
      </c>
      <c r="H32" s="35">
        <v>45059</v>
      </c>
      <c r="I32" s="18" t="s">
        <v>493</v>
      </c>
      <c r="J32" s="18">
        <f t="shared" si="7"/>
        <v>9266</v>
      </c>
      <c r="K32" s="18">
        <f t="shared" si="7"/>
        <v>1</v>
      </c>
      <c r="L32" s="18">
        <f t="shared" si="7"/>
        <v>468</v>
      </c>
      <c r="M32" s="18" t="s">
        <v>535</v>
      </c>
      <c r="N32" s="18">
        <v>36.5</v>
      </c>
      <c r="O32" s="18">
        <v>25017</v>
      </c>
      <c r="P32" s="36">
        <f t="shared" si="1"/>
        <v>473.3616672</v>
      </c>
      <c r="Q32" s="36">
        <f t="shared" si="2"/>
        <v>5.3616671999999994</v>
      </c>
      <c r="R32">
        <f t="shared" si="3"/>
        <v>37.795275590551178</v>
      </c>
      <c r="S32">
        <f t="shared" si="4"/>
        <v>14.37007874015748</v>
      </c>
    </row>
    <row r="33" spans="1:19" hidden="1" x14ac:dyDescent="0.25">
      <c r="A33" s="35">
        <v>45058</v>
      </c>
      <c r="B33" s="18" t="s">
        <v>534</v>
      </c>
      <c r="C33" s="18">
        <v>96</v>
      </c>
      <c r="D33" s="18">
        <v>54</v>
      </c>
      <c r="E33" s="18">
        <v>9267</v>
      </c>
      <c r="F33" s="18">
        <v>1</v>
      </c>
      <c r="G33" s="36">
        <v>470</v>
      </c>
      <c r="H33" s="35">
        <v>45059</v>
      </c>
      <c r="I33" s="18" t="s">
        <v>493</v>
      </c>
      <c r="J33" s="18">
        <f t="shared" si="7"/>
        <v>9267</v>
      </c>
      <c r="K33" s="18">
        <f t="shared" si="7"/>
        <v>1</v>
      </c>
      <c r="L33" s="18">
        <f t="shared" si="7"/>
        <v>470</v>
      </c>
      <c r="M33" s="18" t="s">
        <v>535</v>
      </c>
      <c r="N33" s="18">
        <v>36.5</v>
      </c>
      <c r="O33" s="18">
        <v>24999</v>
      </c>
      <c r="P33" s="36">
        <f t="shared" si="1"/>
        <v>473.02107840000002</v>
      </c>
      <c r="Q33" s="36">
        <f t="shared" si="2"/>
        <v>3.0210784000000217</v>
      </c>
      <c r="R33">
        <f t="shared" si="3"/>
        <v>37.795275590551178</v>
      </c>
      <c r="S33">
        <f t="shared" si="4"/>
        <v>14.37007874015748</v>
      </c>
    </row>
    <row r="34" spans="1:19" hidden="1" x14ac:dyDescent="0.25">
      <c r="A34" s="35">
        <v>45058</v>
      </c>
      <c r="B34" s="18" t="s">
        <v>534</v>
      </c>
      <c r="C34" s="18">
        <v>96</v>
      </c>
      <c r="D34" s="18">
        <v>54</v>
      </c>
      <c r="E34" s="18">
        <v>9238</v>
      </c>
      <c r="F34" s="18">
        <v>1</v>
      </c>
      <c r="G34" s="36">
        <v>472</v>
      </c>
      <c r="H34" s="35">
        <v>45060</v>
      </c>
      <c r="I34" s="18" t="s">
        <v>513</v>
      </c>
      <c r="J34" s="18">
        <f t="shared" si="7"/>
        <v>9238</v>
      </c>
      <c r="K34" s="18">
        <f t="shared" si="7"/>
        <v>1</v>
      </c>
      <c r="L34" s="18">
        <f t="shared" si="7"/>
        <v>472</v>
      </c>
      <c r="M34" s="18" t="s">
        <v>535</v>
      </c>
      <c r="N34" s="18">
        <v>36.5</v>
      </c>
      <c r="O34" s="18">
        <v>24800</v>
      </c>
      <c r="P34" s="36">
        <f t="shared" si="1"/>
        <v>469.25567999999998</v>
      </c>
      <c r="Q34" s="36">
        <f t="shared" si="2"/>
        <v>-2.7443200000000161</v>
      </c>
      <c r="R34">
        <f t="shared" si="3"/>
        <v>37.795275590551178</v>
      </c>
      <c r="S34">
        <f t="shared" si="4"/>
        <v>14.37007874015748</v>
      </c>
    </row>
    <row r="35" spans="1:19" x14ac:dyDescent="0.25">
      <c r="A35" s="35">
        <v>45061</v>
      </c>
      <c r="B35" s="18" t="s">
        <v>534</v>
      </c>
      <c r="C35" s="18">
        <v>86</v>
      </c>
      <c r="D35" s="18">
        <v>54</v>
      </c>
      <c r="E35" s="18">
        <v>9214</v>
      </c>
      <c r="F35" s="18">
        <v>1</v>
      </c>
      <c r="G35" s="36">
        <v>507</v>
      </c>
      <c r="H35" s="35">
        <v>45066</v>
      </c>
      <c r="I35" s="18" t="s">
        <v>450</v>
      </c>
      <c r="J35" s="18">
        <f t="shared" si="7"/>
        <v>9214</v>
      </c>
      <c r="K35" s="18">
        <f t="shared" si="7"/>
        <v>1</v>
      </c>
      <c r="L35" s="18">
        <f t="shared" si="7"/>
        <v>507</v>
      </c>
      <c r="M35" s="18" t="s">
        <v>535</v>
      </c>
      <c r="N35" s="82">
        <v>42</v>
      </c>
      <c r="O35" s="18">
        <v>26509</v>
      </c>
      <c r="P35" s="36">
        <f>(O35/20000/500)*C35*D35*N35</f>
        <v>517.05274320000001</v>
      </c>
      <c r="Q35" s="36">
        <f t="shared" si="2"/>
        <v>10.052743200000009</v>
      </c>
      <c r="R35">
        <f t="shared" si="3"/>
        <v>33.85826771653543</v>
      </c>
      <c r="S35">
        <f t="shared" si="4"/>
        <v>16.535433070866141</v>
      </c>
    </row>
    <row r="36" spans="1:19" hidden="1" x14ac:dyDescent="0.25">
      <c r="A36" s="35">
        <v>45061</v>
      </c>
      <c r="B36" s="18" t="s">
        <v>534</v>
      </c>
      <c r="C36" s="18">
        <v>86</v>
      </c>
      <c r="D36" s="18">
        <v>54</v>
      </c>
      <c r="E36" s="18">
        <v>9219</v>
      </c>
      <c r="F36" s="18">
        <v>1</v>
      </c>
      <c r="G36" s="36">
        <v>427</v>
      </c>
      <c r="H36" s="35">
        <v>45078</v>
      </c>
      <c r="I36" s="18" t="s">
        <v>514</v>
      </c>
      <c r="J36" s="18">
        <f t="shared" si="7"/>
        <v>9219</v>
      </c>
      <c r="K36" s="18">
        <f t="shared" si="7"/>
        <v>1</v>
      </c>
      <c r="L36" s="18">
        <f t="shared" si="7"/>
        <v>427</v>
      </c>
      <c r="M36" s="18" t="s">
        <v>535</v>
      </c>
      <c r="N36" s="18">
        <v>42</v>
      </c>
      <c r="O36" s="18">
        <v>22468</v>
      </c>
      <c r="P36" s="36">
        <f t="shared" si="1"/>
        <v>438.23384639999995</v>
      </c>
      <c r="Q36" s="36">
        <f t="shared" si="2"/>
        <v>11.233846399999948</v>
      </c>
      <c r="R36">
        <f t="shared" si="3"/>
        <v>33.85826771653543</v>
      </c>
      <c r="S36">
        <f t="shared" si="4"/>
        <v>16.535433070866141</v>
      </c>
    </row>
    <row r="37" spans="1:19" hidden="1" x14ac:dyDescent="0.25">
      <c r="A37" s="35">
        <v>45061</v>
      </c>
      <c r="B37" s="18" t="s">
        <v>534</v>
      </c>
      <c r="C37" s="18">
        <v>86</v>
      </c>
      <c r="D37" s="18">
        <v>54</v>
      </c>
      <c r="E37" s="18">
        <v>9228</v>
      </c>
      <c r="F37" s="18">
        <v>1</v>
      </c>
      <c r="G37" s="36">
        <v>473</v>
      </c>
      <c r="H37" s="35">
        <v>45078</v>
      </c>
      <c r="I37" s="18" t="s">
        <v>514</v>
      </c>
      <c r="J37" s="18">
        <f t="shared" si="7"/>
        <v>9228</v>
      </c>
      <c r="K37" s="18">
        <f t="shared" si="7"/>
        <v>1</v>
      </c>
      <c r="L37" s="18">
        <f t="shared" si="7"/>
        <v>473</v>
      </c>
      <c r="M37" s="18" t="s">
        <v>535</v>
      </c>
      <c r="N37" s="18">
        <v>42</v>
      </c>
      <c r="O37" s="18">
        <v>24155</v>
      </c>
      <c r="P37" s="36">
        <f t="shared" si="1"/>
        <v>471.13844399999999</v>
      </c>
      <c r="Q37" s="36">
        <f t="shared" si="2"/>
        <v>-1.8615560000000073</v>
      </c>
      <c r="R37">
        <f t="shared" si="3"/>
        <v>33.85826771653543</v>
      </c>
      <c r="S37">
        <f t="shared" si="4"/>
        <v>16.535433070866141</v>
      </c>
    </row>
    <row r="38" spans="1:19" x14ac:dyDescent="0.25">
      <c r="A38" s="35">
        <v>45061</v>
      </c>
      <c r="B38" s="18" t="s">
        <v>534</v>
      </c>
      <c r="C38" s="18">
        <v>86</v>
      </c>
      <c r="D38" s="18">
        <v>54</v>
      </c>
      <c r="E38" s="18">
        <v>9239</v>
      </c>
      <c r="F38" s="18">
        <v>1</v>
      </c>
      <c r="G38" s="36">
        <v>481</v>
      </c>
      <c r="H38" s="35">
        <v>45066</v>
      </c>
      <c r="I38" s="18" t="s">
        <v>450</v>
      </c>
      <c r="J38" s="18">
        <f t="shared" si="7"/>
        <v>9239</v>
      </c>
      <c r="K38" s="18">
        <f t="shared" si="7"/>
        <v>1</v>
      </c>
      <c r="L38" s="18">
        <f t="shared" si="7"/>
        <v>481</v>
      </c>
      <c r="M38" s="18" t="s">
        <v>535</v>
      </c>
      <c r="N38" s="82">
        <v>42</v>
      </c>
      <c r="O38" s="18">
        <v>24581</v>
      </c>
      <c r="P38" s="36">
        <f t="shared" si="1"/>
        <v>479.44748879999997</v>
      </c>
      <c r="Q38" s="36">
        <f t="shared" si="2"/>
        <v>-1.5525112000000263</v>
      </c>
      <c r="R38">
        <f t="shared" si="3"/>
        <v>33.85826771653543</v>
      </c>
      <c r="S38">
        <f t="shared" si="4"/>
        <v>16.535433070866141</v>
      </c>
    </row>
    <row r="39" spans="1:19" x14ac:dyDescent="0.25">
      <c r="A39" s="35">
        <v>45061</v>
      </c>
      <c r="B39" s="18" t="s">
        <v>534</v>
      </c>
      <c r="C39" s="18">
        <v>86</v>
      </c>
      <c r="D39" s="18">
        <v>54</v>
      </c>
      <c r="E39" s="18">
        <v>9254</v>
      </c>
      <c r="F39" s="18">
        <v>1</v>
      </c>
      <c r="G39" s="36">
        <v>493</v>
      </c>
      <c r="H39" s="35">
        <v>45066</v>
      </c>
      <c r="I39" s="18" t="s">
        <v>450</v>
      </c>
      <c r="J39" s="18">
        <f t="shared" si="7"/>
        <v>9254</v>
      </c>
      <c r="K39" s="18">
        <f t="shared" si="7"/>
        <v>1</v>
      </c>
      <c r="L39" s="18">
        <f t="shared" si="7"/>
        <v>493</v>
      </c>
      <c r="M39" s="18" t="s">
        <v>535</v>
      </c>
      <c r="N39" s="82">
        <v>42</v>
      </c>
      <c r="O39" s="18">
        <v>24501</v>
      </c>
      <c r="P39" s="36">
        <f t="shared" si="1"/>
        <v>477.88710479999997</v>
      </c>
      <c r="Q39" s="36">
        <f t="shared" si="2"/>
        <v>-15.112895200000025</v>
      </c>
      <c r="R39">
        <f t="shared" si="3"/>
        <v>33.85826771653543</v>
      </c>
      <c r="S39">
        <f t="shared" si="4"/>
        <v>16.535433070866141</v>
      </c>
    </row>
    <row r="40" spans="1:19" hidden="1" x14ac:dyDescent="0.25">
      <c r="A40" s="35">
        <v>45061</v>
      </c>
      <c r="B40" s="18" t="s">
        <v>534</v>
      </c>
      <c r="C40" s="18">
        <v>86</v>
      </c>
      <c r="D40" s="18">
        <v>54</v>
      </c>
      <c r="E40" s="18">
        <v>9218</v>
      </c>
      <c r="F40" s="18">
        <v>1</v>
      </c>
      <c r="G40" s="36">
        <v>427</v>
      </c>
      <c r="H40" s="35">
        <v>45077</v>
      </c>
      <c r="I40" s="18" t="s">
        <v>514</v>
      </c>
      <c r="J40" s="18">
        <f t="shared" si="7"/>
        <v>9218</v>
      </c>
      <c r="K40" s="18">
        <f t="shared" si="7"/>
        <v>1</v>
      </c>
      <c r="L40" s="18">
        <f t="shared" si="7"/>
        <v>427</v>
      </c>
      <c r="M40" s="18" t="s">
        <v>535</v>
      </c>
      <c r="N40" s="18">
        <v>42</v>
      </c>
      <c r="O40" s="18">
        <v>22153</v>
      </c>
      <c r="P40" s="36">
        <f t="shared" si="1"/>
        <v>432.08983439999997</v>
      </c>
      <c r="Q40" s="36">
        <f t="shared" si="2"/>
        <v>5.0898343999999724</v>
      </c>
      <c r="R40">
        <f t="shared" si="3"/>
        <v>33.85826771653543</v>
      </c>
      <c r="S40">
        <f t="shared" si="4"/>
        <v>16.535433070866141</v>
      </c>
    </row>
    <row r="41" spans="1:19" hidden="1" x14ac:dyDescent="0.25">
      <c r="A41" s="35">
        <v>45061</v>
      </c>
      <c r="B41" s="18" t="s">
        <v>534</v>
      </c>
      <c r="C41" s="18">
        <v>86</v>
      </c>
      <c r="D41" s="18">
        <v>54</v>
      </c>
      <c r="E41" s="18">
        <v>9223</v>
      </c>
      <c r="F41" s="18">
        <v>1</v>
      </c>
      <c r="G41" s="36">
        <v>475</v>
      </c>
      <c r="H41" s="18"/>
      <c r="I41" s="18"/>
      <c r="J41" s="18"/>
      <c r="K41" s="18"/>
      <c r="L41" s="18"/>
      <c r="M41" s="18"/>
      <c r="N41" s="18"/>
      <c r="O41" s="18"/>
      <c r="P41" s="36">
        <f t="shared" si="1"/>
        <v>0</v>
      </c>
      <c r="Q41" s="36">
        <f t="shared" si="2"/>
        <v>-475</v>
      </c>
      <c r="R41">
        <f t="shared" si="3"/>
        <v>33.85826771653543</v>
      </c>
      <c r="S41">
        <f t="shared" si="4"/>
        <v>0</v>
      </c>
    </row>
    <row r="42" spans="1:19" hidden="1" x14ac:dyDescent="0.25">
      <c r="A42" s="35">
        <v>45061</v>
      </c>
      <c r="B42" s="18" t="s">
        <v>534</v>
      </c>
      <c r="C42" s="18">
        <v>86</v>
      </c>
      <c r="D42" s="18">
        <v>54</v>
      </c>
      <c r="E42" s="18">
        <v>9233</v>
      </c>
      <c r="F42" s="18">
        <v>1</v>
      </c>
      <c r="G42" s="36">
        <v>482</v>
      </c>
      <c r="H42" s="18"/>
      <c r="I42" s="18"/>
      <c r="J42" s="18"/>
      <c r="K42" s="18"/>
      <c r="L42" s="18"/>
      <c r="M42" s="18"/>
      <c r="N42" s="18"/>
      <c r="O42" s="18"/>
      <c r="P42" s="36">
        <f t="shared" si="1"/>
        <v>0</v>
      </c>
      <c r="Q42" s="36">
        <f t="shared" si="2"/>
        <v>-482</v>
      </c>
      <c r="R42">
        <f t="shared" si="3"/>
        <v>33.85826771653543</v>
      </c>
      <c r="S42">
        <f t="shared" si="4"/>
        <v>0</v>
      </c>
    </row>
    <row r="43" spans="1:19" hidden="1" x14ac:dyDescent="0.25">
      <c r="A43" s="35">
        <v>45061</v>
      </c>
      <c r="B43" s="18" t="s">
        <v>534</v>
      </c>
      <c r="C43" s="18">
        <v>86</v>
      </c>
      <c r="D43" s="18">
        <v>54</v>
      </c>
      <c r="E43" s="18">
        <v>9253</v>
      </c>
      <c r="F43" s="18">
        <v>1</v>
      </c>
      <c r="G43" s="36">
        <v>494</v>
      </c>
      <c r="H43" s="18"/>
      <c r="I43" s="18"/>
      <c r="J43" s="18"/>
      <c r="K43" s="18"/>
      <c r="L43" s="18"/>
      <c r="M43" s="18"/>
      <c r="N43" s="18"/>
      <c r="O43" s="18"/>
      <c r="P43" s="36">
        <f t="shared" si="1"/>
        <v>0</v>
      </c>
      <c r="Q43" s="36">
        <f t="shared" si="2"/>
        <v>-494</v>
      </c>
      <c r="R43">
        <f t="shared" si="3"/>
        <v>33.85826771653543</v>
      </c>
      <c r="S43">
        <f t="shared" si="4"/>
        <v>0</v>
      </c>
    </row>
    <row r="44" spans="1:19" hidden="1" x14ac:dyDescent="0.25">
      <c r="A44" s="35">
        <v>45061</v>
      </c>
      <c r="B44" s="18" t="s">
        <v>534</v>
      </c>
      <c r="C44" s="18">
        <v>86</v>
      </c>
      <c r="D44" s="18">
        <v>54</v>
      </c>
      <c r="E44" s="18">
        <v>9239</v>
      </c>
      <c r="F44" s="18">
        <v>1</v>
      </c>
      <c r="G44" s="36">
        <v>481</v>
      </c>
      <c r="H44" s="35">
        <v>45078</v>
      </c>
      <c r="I44" s="18" t="s">
        <v>514</v>
      </c>
      <c r="J44" s="18">
        <f t="shared" ref="J44:L45" si="8">+E44</f>
        <v>9239</v>
      </c>
      <c r="K44" s="18">
        <f t="shared" si="8"/>
        <v>1</v>
      </c>
      <c r="L44" s="18">
        <f t="shared" si="8"/>
        <v>481</v>
      </c>
      <c r="M44" s="18" t="s">
        <v>535</v>
      </c>
      <c r="N44" s="18">
        <v>42</v>
      </c>
      <c r="O44" s="18">
        <v>24585</v>
      </c>
      <c r="P44" s="36">
        <f t="shared" si="1"/>
        <v>479.52550799999995</v>
      </c>
      <c r="Q44" s="36">
        <f t="shared" si="2"/>
        <v>-1.4744920000000548</v>
      </c>
      <c r="R44">
        <f t="shared" si="3"/>
        <v>33.85826771653543</v>
      </c>
      <c r="S44">
        <f t="shared" si="4"/>
        <v>16.535433070866141</v>
      </c>
    </row>
    <row r="45" spans="1:19" hidden="1" x14ac:dyDescent="0.25">
      <c r="A45" s="35">
        <v>45061</v>
      </c>
      <c r="B45" s="18" t="s">
        <v>534</v>
      </c>
      <c r="C45" s="18">
        <v>96</v>
      </c>
      <c r="D45" s="18">
        <v>54</v>
      </c>
      <c r="E45" s="18">
        <v>9211</v>
      </c>
      <c r="F45" s="18">
        <v>1</v>
      </c>
      <c r="G45" s="36">
        <v>563</v>
      </c>
      <c r="H45" s="35">
        <v>45062</v>
      </c>
      <c r="I45" s="18" t="s">
        <v>469</v>
      </c>
      <c r="J45" s="18">
        <f t="shared" si="8"/>
        <v>9211</v>
      </c>
      <c r="K45" s="18">
        <f t="shared" si="8"/>
        <v>1</v>
      </c>
      <c r="L45" s="18">
        <f t="shared" si="8"/>
        <v>563</v>
      </c>
      <c r="M45" s="18" t="s">
        <v>535</v>
      </c>
      <c r="N45" s="18">
        <v>36.5</v>
      </c>
      <c r="O45" s="18">
        <v>29740</v>
      </c>
      <c r="P45" s="36">
        <f t="shared" si="1"/>
        <v>562.72838400000001</v>
      </c>
      <c r="Q45" s="36">
        <f t="shared" si="2"/>
        <v>-0.27161599999999453</v>
      </c>
      <c r="R45">
        <f t="shared" si="3"/>
        <v>37.795275590551178</v>
      </c>
      <c r="S45">
        <f t="shared" si="4"/>
        <v>14.37007874015748</v>
      </c>
    </row>
    <row r="46" spans="1:19" hidden="1" x14ac:dyDescent="0.25">
      <c r="A46" s="35">
        <v>45061</v>
      </c>
      <c r="B46" s="18" t="s">
        <v>534</v>
      </c>
      <c r="C46" s="18">
        <v>96</v>
      </c>
      <c r="D46" s="18">
        <v>54</v>
      </c>
      <c r="E46" s="18">
        <v>9216</v>
      </c>
      <c r="F46" s="18">
        <v>1</v>
      </c>
      <c r="G46" s="36">
        <v>473</v>
      </c>
      <c r="H46" s="18"/>
      <c r="I46" s="18"/>
      <c r="J46" s="18"/>
      <c r="K46" s="18"/>
      <c r="L46" s="18"/>
      <c r="M46" s="18"/>
      <c r="N46" s="18"/>
      <c r="O46" s="18"/>
      <c r="P46" s="36">
        <f t="shared" si="1"/>
        <v>0</v>
      </c>
      <c r="Q46" s="36">
        <f t="shared" si="2"/>
        <v>-473</v>
      </c>
      <c r="R46">
        <f t="shared" si="3"/>
        <v>37.795275590551178</v>
      </c>
      <c r="S46">
        <f t="shared" si="4"/>
        <v>0</v>
      </c>
    </row>
    <row r="47" spans="1:19" hidden="1" x14ac:dyDescent="0.25">
      <c r="A47" s="35">
        <v>45061</v>
      </c>
      <c r="B47" s="18" t="s">
        <v>534</v>
      </c>
      <c r="C47" s="18">
        <v>96</v>
      </c>
      <c r="D47" s="18">
        <v>54</v>
      </c>
      <c r="E47" s="18">
        <v>9221</v>
      </c>
      <c r="F47" s="18">
        <v>1</v>
      </c>
      <c r="G47" s="36">
        <v>526</v>
      </c>
      <c r="H47" s="35">
        <v>45062</v>
      </c>
      <c r="I47" s="18" t="s">
        <v>469</v>
      </c>
      <c r="J47" s="18">
        <f t="shared" ref="J47:L49" si="9">+E47</f>
        <v>9221</v>
      </c>
      <c r="K47" s="18">
        <f t="shared" si="9"/>
        <v>1</v>
      </c>
      <c r="L47" s="18">
        <f t="shared" si="9"/>
        <v>526</v>
      </c>
      <c r="M47" s="18" t="s">
        <v>535</v>
      </c>
      <c r="N47" s="18">
        <v>36.5</v>
      </c>
      <c r="O47" s="18">
        <v>27666</v>
      </c>
      <c r="P47" s="36">
        <f t="shared" si="1"/>
        <v>523.48498559999996</v>
      </c>
      <c r="Q47" s="36">
        <f t="shared" si="2"/>
        <v>-2.515014400000041</v>
      </c>
      <c r="R47">
        <f t="shared" si="3"/>
        <v>37.795275590551178</v>
      </c>
      <c r="S47">
        <f t="shared" si="4"/>
        <v>14.37007874015748</v>
      </c>
    </row>
    <row r="48" spans="1:19" hidden="1" x14ac:dyDescent="0.25">
      <c r="A48" s="35">
        <v>45061</v>
      </c>
      <c r="B48" s="18" t="s">
        <v>534</v>
      </c>
      <c r="C48" s="18">
        <v>96</v>
      </c>
      <c r="D48" s="18">
        <v>54</v>
      </c>
      <c r="E48" s="18">
        <v>9226</v>
      </c>
      <c r="F48" s="18">
        <v>1</v>
      </c>
      <c r="G48" s="36">
        <v>522</v>
      </c>
      <c r="H48" s="35">
        <v>45062</v>
      </c>
      <c r="I48" s="18" t="s">
        <v>469</v>
      </c>
      <c r="J48" s="18">
        <f t="shared" si="9"/>
        <v>9226</v>
      </c>
      <c r="K48" s="18">
        <f t="shared" si="9"/>
        <v>1</v>
      </c>
      <c r="L48" s="18">
        <f t="shared" si="9"/>
        <v>522</v>
      </c>
      <c r="M48" s="18" t="s">
        <v>535</v>
      </c>
      <c r="N48" s="18">
        <v>36.5</v>
      </c>
      <c r="O48" s="18">
        <v>27515</v>
      </c>
      <c r="P48" s="36">
        <f t="shared" si="1"/>
        <v>520.62782400000003</v>
      </c>
      <c r="Q48" s="36">
        <f t="shared" si="2"/>
        <v>-1.3721759999999676</v>
      </c>
      <c r="R48">
        <f t="shared" si="3"/>
        <v>37.795275590551178</v>
      </c>
      <c r="S48">
        <f t="shared" si="4"/>
        <v>14.37007874015748</v>
      </c>
    </row>
    <row r="49" spans="1:19" x14ac:dyDescent="0.25">
      <c r="A49" s="35">
        <v>45061</v>
      </c>
      <c r="B49" s="18" t="s">
        <v>534</v>
      </c>
      <c r="C49" s="18">
        <v>96</v>
      </c>
      <c r="D49" s="18">
        <v>54</v>
      </c>
      <c r="E49" s="18">
        <v>9231</v>
      </c>
      <c r="F49" s="18">
        <v>1</v>
      </c>
      <c r="G49" s="36">
        <v>531</v>
      </c>
      <c r="H49" s="35">
        <v>45062</v>
      </c>
      <c r="I49" s="18" t="s">
        <v>450</v>
      </c>
      <c r="J49" s="18">
        <f t="shared" si="9"/>
        <v>9231</v>
      </c>
      <c r="K49" s="18">
        <f t="shared" si="9"/>
        <v>1</v>
      </c>
      <c r="L49" s="18">
        <f t="shared" si="9"/>
        <v>531</v>
      </c>
      <c r="M49" s="18" t="s">
        <v>535</v>
      </c>
      <c r="N49" s="82">
        <v>36.5</v>
      </c>
      <c r="O49" s="18">
        <v>28315</v>
      </c>
      <c r="P49" s="36">
        <f t="shared" si="1"/>
        <v>535.76510400000006</v>
      </c>
      <c r="Q49" s="36">
        <f t="shared" si="2"/>
        <v>4.7651040000000648</v>
      </c>
      <c r="R49">
        <f t="shared" si="3"/>
        <v>37.795275590551178</v>
      </c>
      <c r="S49">
        <f t="shared" si="4"/>
        <v>14.37007874015748</v>
      </c>
    </row>
    <row r="50" spans="1:19" hidden="1" x14ac:dyDescent="0.25">
      <c r="A50" s="35">
        <v>45061</v>
      </c>
      <c r="B50" s="18" t="s">
        <v>534</v>
      </c>
      <c r="C50" s="18">
        <v>96</v>
      </c>
      <c r="D50" s="18">
        <v>54</v>
      </c>
      <c r="E50" s="18">
        <v>9236</v>
      </c>
      <c r="F50" s="18">
        <v>1</v>
      </c>
      <c r="G50" s="36">
        <v>530</v>
      </c>
      <c r="H50" s="18"/>
      <c r="I50" s="18"/>
      <c r="J50" s="18"/>
      <c r="K50" s="18"/>
      <c r="L50" s="18"/>
      <c r="M50" s="18"/>
      <c r="N50" s="18"/>
      <c r="O50" s="18"/>
      <c r="P50" s="36">
        <f t="shared" si="1"/>
        <v>0</v>
      </c>
      <c r="Q50" s="36">
        <f t="shared" si="2"/>
        <v>-530</v>
      </c>
      <c r="R50">
        <f t="shared" si="3"/>
        <v>37.795275590551178</v>
      </c>
      <c r="S50">
        <f t="shared" si="4"/>
        <v>0</v>
      </c>
    </row>
    <row r="51" spans="1:19" hidden="1" x14ac:dyDescent="0.25">
      <c r="A51" s="35">
        <v>45061</v>
      </c>
      <c r="B51" s="18" t="s">
        <v>534</v>
      </c>
      <c r="C51" s="18">
        <v>96</v>
      </c>
      <c r="D51" s="18">
        <v>54</v>
      </c>
      <c r="E51" s="18">
        <v>9241</v>
      </c>
      <c r="F51" s="18">
        <v>1</v>
      </c>
      <c r="G51" s="36">
        <v>530</v>
      </c>
      <c r="H51" s="35">
        <v>45062</v>
      </c>
      <c r="I51" s="18" t="s">
        <v>469</v>
      </c>
      <c r="J51" s="18">
        <f t="shared" ref="J51:L51" si="10">+E51</f>
        <v>9241</v>
      </c>
      <c r="K51" s="18">
        <f t="shared" si="10"/>
        <v>1</v>
      </c>
      <c r="L51" s="18">
        <f t="shared" si="10"/>
        <v>530</v>
      </c>
      <c r="M51" s="18" t="s">
        <v>535</v>
      </c>
      <c r="N51" s="18">
        <v>36.5</v>
      </c>
      <c r="O51" s="18">
        <v>28121</v>
      </c>
      <c r="P51" s="36">
        <f t="shared" si="1"/>
        <v>532.09431360000008</v>
      </c>
      <c r="Q51" s="36">
        <f t="shared" si="2"/>
        <v>2.0943136000000777</v>
      </c>
      <c r="R51">
        <f t="shared" si="3"/>
        <v>37.795275590551178</v>
      </c>
      <c r="S51">
        <f t="shared" si="4"/>
        <v>14.37007874015748</v>
      </c>
    </row>
    <row r="52" spans="1:19" hidden="1" x14ac:dyDescent="0.25">
      <c r="A52" s="35">
        <v>45061</v>
      </c>
      <c r="B52" s="18" t="s">
        <v>534</v>
      </c>
      <c r="C52" s="18">
        <v>96</v>
      </c>
      <c r="D52" s="18">
        <v>54</v>
      </c>
      <c r="E52" s="18">
        <v>9212</v>
      </c>
      <c r="F52" s="18">
        <v>1</v>
      </c>
      <c r="G52" s="36">
        <v>562</v>
      </c>
      <c r="H52" s="18"/>
      <c r="I52" s="18"/>
      <c r="J52" s="18"/>
      <c r="K52" s="18"/>
      <c r="L52" s="18"/>
      <c r="M52" s="18"/>
      <c r="N52" s="18"/>
      <c r="O52" s="18"/>
      <c r="P52" s="36">
        <f t="shared" si="1"/>
        <v>0</v>
      </c>
      <c r="Q52" s="36">
        <f t="shared" si="2"/>
        <v>-562</v>
      </c>
      <c r="R52">
        <f t="shared" si="3"/>
        <v>37.795275590551178</v>
      </c>
      <c r="S52">
        <f t="shared" si="4"/>
        <v>0</v>
      </c>
    </row>
    <row r="53" spans="1:19" x14ac:dyDescent="0.25">
      <c r="A53" s="35">
        <v>45061</v>
      </c>
      <c r="B53" s="18" t="s">
        <v>534</v>
      </c>
      <c r="C53" s="18">
        <v>96</v>
      </c>
      <c r="D53" s="18">
        <v>54</v>
      </c>
      <c r="E53" s="18">
        <v>9217</v>
      </c>
      <c r="F53" s="18">
        <v>1</v>
      </c>
      <c r="G53" s="36">
        <v>473</v>
      </c>
      <c r="H53" s="35">
        <v>45062</v>
      </c>
      <c r="I53" s="18" t="s">
        <v>450</v>
      </c>
      <c r="J53" s="18">
        <f t="shared" ref="J53:L59" si="11">+E53</f>
        <v>9217</v>
      </c>
      <c r="K53" s="18">
        <f t="shared" si="11"/>
        <v>1</v>
      </c>
      <c r="L53" s="18">
        <f t="shared" si="11"/>
        <v>473</v>
      </c>
      <c r="M53" s="18" t="s">
        <v>535</v>
      </c>
      <c r="N53" s="82">
        <v>36.5</v>
      </c>
      <c r="O53" s="18">
        <v>25696</v>
      </c>
      <c r="P53" s="36">
        <f t="shared" si="1"/>
        <v>486.20943360000001</v>
      </c>
      <c r="Q53" s="36">
        <f t="shared" si="2"/>
        <v>13.209433600000011</v>
      </c>
      <c r="R53">
        <f t="shared" si="3"/>
        <v>37.795275590551178</v>
      </c>
      <c r="S53">
        <f t="shared" si="4"/>
        <v>14.37007874015748</v>
      </c>
    </row>
    <row r="54" spans="1:19" x14ac:dyDescent="0.25">
      <c r="A54" s="35">
        <v>45061</v>
      </c>
      <c r="B54" s="18" t="s">
        <v>534</v>
      </c>
      <c r="C54" s="18">
        <v>96</v>
      </c>
      <c r="D54" s="18">
        <v>54</v>
      </c>
      <c r="E54" s="18">
        <v>9222</v>
      </c>
      <c r="F54" s="18">
        <v>1</v>
      </c>
      <c r="G54" s="36">
        <v>527</v>
      </c>
      <c r="H54" s="35">
        <v>45062</v>
      </c>
      <c r="I54" s="18" t="s">
        <v>515</v>
      </c>
      <c r="J54" s="18">
        <f t="shared" si="11"/>
        <v>9222</v>
      </c>
      <c r="K54" s="18">
        <f t="shared" si="11"/>
        <v>1</v>
      </c>
      <c r="L54" s="18">
        <f t="shared" si="11"/>
        <v>527</v>
      </c>
      <c r="M54" s="18" t="s">
        <v>535</v>
      </c>
      <c r="N54" s="82">
        <v>36.5</v>
      </c>
      <c r="O54" s="18">
        <v>12647</v>
      </c>
      <c r="P54" s="36">
        <f t="shared" si="1"/>
        <v>239.3014752</v>
      </c>
      <c r="Q54" s="36">
        <f t="shared" si="2"/>
        <v>-287.69852479999997</v>
      </c>
      <c r="R54">
        <f t="shared" si="3"/>
        <v>37.795275590551178</v>
      </c>
      <c r="S54">
        <f t="shared" si="4"/>
        <v>14.37007874015748</v>
      </c>
    </row>
    <row r="55" spans="1:19" hidden="1" x14ac:dyDescent="0.25">
      <c r="A55" s="35"/>
      <c r="B55" s="18" t="s">
        <v>534</v>
      </c>
      <c r="C55" s="18">
        <v>96</v>
      </c>
      <c r="D55" s="18">
        <v>54</v>
      </c>
      <c r="E55" s="18">
        <v>9222</v>
      </c>
      <c r="F55" s="18"/>
      <c r="G55" s="36"/>
      <c r="H55" s="35">
        <v>45062</v>
      </c>
      <c r="I55" s="18" t="s">
        <v>469</v>
      </c>
      <c r="J55" s="18">
        <f t="shared" si="11"/>
        <v>9222</v>
      </c>
      <c r="K55" s="18"/>
      <c r="L55" s="18"/>
      <c r="M55" s="18" t="s">
        <v>535</v>
      </c>
      <c r="N55" s="18">
        <v>36.5</v>
      </c>
      <c r="O55" s="18">
        <v>15279</v>
      </c>
      <c r="P55" s="36">
        <f t="shared" si="1"/>
        <v>289.10312640000001</v>
      </c>
      <c r="Q55" s="36">
        <f t="shared" si="2"/>
        <v>289.10312640000001</v>
      </c>
      <c r="R55">
        <f t="shared" si="3"/>
        <v>37.795275590551178</v>
      </c>
      <c r="S55">
        <f t="shared" si="4"/>
        <v>14.37007874015748</v>
      </c>
    </row>
    <row r="56" spans="1:19" hidden="1" x14ac:dyDescent="0.25">
      <c r="A56" s="35">
        <v>45061</v>
      </c>
      <c r="B56" s="18" t="s">
        <v>534</v>
      </c>
      <c r="C56" s="18">
        <v>96</v>
      </c>
      <c r="D56" s="18">
        <v>54</v>
      </c>
      <c r="E56" s="18">
        <v>9227</v>
      </c>
      <c r="F56" s="18">
        <v>1</v>
      </c>
      <c r="G56" s="36">
        <v>522</v>
      </c>
      <c r="H56" s="35">
        <v>45062</v>
      </c>
      <c r="I56" s="18" t="s">
        <v>469</v>
      </c>
      <c r="J56" s="18">
        <f t="shared" si="11"/>
        <v>9227</v>
      </c>
      <c r="K56" s="18">
        <f t="shared" si="11"/>
        <v>1</v>
      </c>
      <c r="L56" s="18">
        <f t="shared" si="11"/>
        <v>522</v>
      </c>
      <c r="M56" s="18" t="s">
        <v>535</v>
      </c>
      <c r="N56" s="18">
        <v>36.5</v>
      </c>
      <c r="O56" s="18">
        <v>27643</v>
      </c>
      <c r="P56" s="36">
        <f t="shared" si="1"/>
        <v>523.04978879999999</v>
      </c>
      <c r="Q56" s="36">
        <f t="shared" si="2"/>
        <v>1.0497887999999875</v>
      </c>
      <c r="R56">
        <f t="shared" si="3"/>
        <v>37.795275590551178</v>
      </c>
      <c r="S56">
        <f t="shared" si="4"/>
        <v>14.37007874015748</v>
      </c>
    </row>
    <row r="57" spans="1:19" x14ac:dyDescent="0.25">
      <c r="A57" s="35">
        <v>45061</v>
      </c>
      <c r="B57" s="18" t="s">
        <v>534</v>
      </c>
      <c r="C57" s="18">
        <v>96</v>
      </c>
      <c r="D57" s="18">
        <v>54</v>
      </c>
      <c r="E57" s="18">
        <v>9232</v>
      </c>
      <c r="F57" s="18">
        <v>1</v>
      </c>
      <c r="G57" s="36">
        <v>532</v>
      </c>
      <c r="H57" s="35">
        <v>45062</v>
      </c>
      <c r="I57" s="18" t="s">
        <v>450</v>
      </c>
      <c r="J57" s="18">
        <f t="shared" si="11"/>
        <v>9232</v>
      </c>
      <c r="K57" s="18">
        <f t="shared" si="11"/>
        <v>1</v>
      </c>
      <c r="L57" s="18">
        <f t="shared" si="11"/>
        <v>532</v>
      </c>
      <c r="M57" s="18" t="s">
        <v>535</v>
      </c>
      <c r="N57" s="82">
        <v>36.5</v>
      </c>
      <c r="O57" s="18">
        <v>28224</v>
      </c>
      <c r="P57" s="36">
        <f t="shared" si="1"/>
        <v>534.04323840000006</v>
      </c>
      <c r="Q57" s="36">
        <f t="shared" si="2"/>
        <v>2.0432384000000638</v>
      </c>
      <c r="R57">
        <f t="shared" si="3"/>
        <v>37.795275590551178</v>
      </c>
      <c r="S57">
        <f t="shared" si="4"/>
        <v>14.37007874015748</v>
      </c>
    </row>
    <row r="58" spans="1:19" x14ac:dyDescent="0.25">
      <c r="A58" s="35">
        <v>45061</v>
      </c>
      <c r="B58" s="18" t="s">
        <v>534</v>
      </c>
      <c r="C58" s="18">
        <v>96</v>
      </c>
      <c r="D58" s="18">
        <v>54</v>
      </c>
      <c r="E58" s="18">
        <v>9237</v>
      </c>
      <c r="F58" s="18">
        <v>1</v>
      </c>
      <c r="G58" s="36">
        <v>531</v>
      </c>
      <c r="H58" s="35">
        <v>45062</v>
      </c>
      <c r="I58" s="18" t="s">
        <v>450</v>
      </c>
      <c r="J58" s="18">
        <f t="shared" si="11"/>
        <v>9237</v>
      </c>
      <c r="K58" s="18">
        <f t="shared" si="11"/>
        <v>1</v>
      </c>
      <c r="L58" s="18">
        <f t="shared" si="11"/>
        <v>531</v>
      </c>
      <c r="M58" s="18" t="s">
        <v>535</v>
      </c>
      <c r="N58" s="82">
        <v>36.5</v>
      </c>
      <c r="O58" s="18">
        <v>25265</v>
      </c>
      <c r="P58" s="36">
        <f t="shared" si="1"/>
        <v>478.05422400000003</v>
      </c>
      <c r="Q58" s="36">
        <f t="shared" si="2"/>
        <v>-52.945775999999967</v>
      </c>
      <c r="R58">
        <f t="shared" si="3"/>
        <v>37.795275590551178</v>
      </c>
      <c r="S58">
        <f t="shared" si="4"/>
        <v>14.37007874015748</v>
      </c>
    </row>
    <row r="59" spans="1:19" x14ac:dyDescent="0.25">
      <c r="A59" s="35">
        <v>45061</v>
      </c>
      <c r="B59" s="18" t="s">
        <v>534</v>
      </c>
      <c r="C59" s="18">
        <v>96</v>
      </c>
      <c r="D59" s="18">
        <v>54</v>
      </c>
      <c r="E59" s="18">
        <v>9246</v>
      </c>
      <c r="F59" s="18">
        <v>1</v>
      </c>
      <c r="G59" s="36">
        <v>555</v>
      </c>
      <c r="H59" s="35">
        <v>45062</v>
      </c>
      <c r="I59" s="18" t="s">
        <v>515</v>
      </c>
      <c r="J59" s="18">
        <f t="shared" si="11"/>
        <v>9246</v>
      </c>
      <c r="K59" s="18">
        <f t="shared" si="11"/>
        <v>1</v>
      </c>
      <c r="L59" s="18">
        <f t="shared" si="11"/>
        <v>555</v>
      </c>
      <c r="M59" s="18" t="s">
        <v>535</v>
      </c>
      <c r="N59" s="82">
        <v>36.5</v>
      </c>
      <c r="O59" s="18">
        <v>28474</v>
      </c>
      <c r="P59" s="36">
        <f t="shared" si="1"/>
        <v>538.77363839999998</v>
      </c>
      <c r="Q59" s="36">
        <f t="shared" si="2"/>
        <v>-16.226361600000018</v>
      </c>
      <c r="R59">
        <f t="shared" si="3"/>
        <v>37.795275590551178</v>
      </c>
      <c r="S59">
        <f t="shared" si="4"/>
        <v>14.37007874015748</v>
      </c>
    </row>
    <row r="60" spans="1:19" hidden="1" x14ac:dyDescent="0.25">
      <c r="A60" s="35">
        <v>45061</v>
      </c>
      <c r="B60" s="18" t="s">
        <v>534</v>
      </c>
      <c r="C60" s="18">
        <v>80</v>
      </c>
      <c r="D60" s="18">
        <v>54</v>
      </c>
      <c r="E60" s="18">
        <v>9220</v>
      </c>
      <c r="F60" s="18">
        <v>1</v>
      </c>
      <c r="G60" s="36">
        <v>395</v>
      </c>
      <c r="H60" s="18"/>
      <c r="I60" s="18"/>
      <c r="J60" s="18"/>
      <c r="K60" s="18"/>
      <c r="L60" s="18"/>
      <c r="M60" s="18"/>
      <c r="N60" s="18"/>
      <c r="O60" s="18"/>
      <c r="P60" s="36">
        <f t="shared" si="1"/>
        <v>0</v>
      </c>
      <c r="Q60" s="36">
        <f t="shared" si="2"/>
        <v>-395</v>
      </c>
      <c r="R60">
        <f t="shared" si="3"/>
        <v>31.496062992125985</v>
      </c>
      <c r="S60">
        <f t="shared" si="4"/>
        <v>0</v>
      </c>
    </row>
    <row r="61" spans="1:19" hidden="1" x14ac:dyDescent="0.25">
      <c r="A61" s="35">
        <v>45061</v>
      </c>
      <c r="B61" s="18" t="s">
        <v>534</v>
      </c>
      <c r="C61" s="18">
        <v>80</v>
      </c>
      <c r="D61" s="18">
        <v>54</v>
      </c>
      <c r="E61" s="18">
        <v>9235</v>
      </c>
      <c r="F61" s="18">
        <v>1</v>
      </c>
      <c r="G61" s="36">
        <v>447</v>
      </c>
      <c r="H61" s="18"/>
      <c r="I61" s="18"/>
      <c r="J61" s="18"/>
      <c r="K61" s="18"/>
      <c r="L61" s="18"/>
      <c r="M61" s="18"/>
      <c r="N61" s="18"/>
      <c r="O61" s="18"/>
      <c r="P61" s="36">
        <f t="shared" si="1"/>
        <v>0</v>
      </c>
      <c r="Q61" s="36">
        <f t="shared" si="2"/>
        <v>-447</v>
      </c>
      <c r="R61">
        <f t="shared" si="3"/>
        <v>31.496062992125985</v>
      </c>
      <c r="S61">
        <f t="shared" si="4"/>
        <v>0</v>
      </c>
    </row>
    <row r="62" spans="1:19" hidden="1" x14ac:dyDescent="0.25">
      <c r="A62" s="35">
        <v>45061</v>
      </c>
      <c r="B62" s="18" t="s">
        <v>534</v>
      </c>
      <c r="C62" s="18">
        <v>80</v>
      </c>
      <c r="D62" s="18">
        <v>54</v>
      </c>
      <c r="E62" s="18">
        <v>9250</v>
      </c>
      <c r="F62" s="18">
        <v>1</v>
      </c>
      <c r="G62" s="36">
        <v>468</v>
      </c>
      <c r="H62" s="18"/>
      <c r="I62" s="18"/>
      <c r="J62" s="18"/>
      <c r="K62" s="18"/>
      <c r="L62" s="18"/>
      <c r="M62" s="18"/>
      <c r="N62" s="18"/>
      <c r="O62" s="18"/>
      <c r="P62" s="36">
        <f t="shared" si="1"/>
        <v>0</v>
      </c>
      <c r="Q62" s="36">
        <f t="shared" si="2"/>
        <v>-468</v>
      </c>
      <c r="R62">
        <f t="shared" si="3"/>
        <v>31.496062992125985</v>
      </c>
      <c r="S62">
        <f t="shared" si="4"/>
        <v>0</v>
      </c>
    </row>
    <row r="63" spans="1:19" hidden="1" x14ac:dyDescent="0.25">
      <c r="A63" s="35">
        <v>45061</v>
      </c>
      <c r="B63" s="18" t="s">
        <v>534</v>
      </c>
      <c r="C63" s="18">
        <v>80</v>
      </c>
      <c r="D63" s="18">
        <v>54</v>
      </c>
      <c r="E63" s="18">
        <v>9269</v>
      </c>
      <c r="F63" s="18">
        <v>1</v>
      </c>
      <c r="G63" s="36">
        <v>394</v>
      </c>
      <c r="H63" s="18"/>
      <c r="I63" s="18"/>
      <c r="J63" s="18"/>
      <c r="K63" s="18"/>
      <c r="L63" s="18"/>
      <c r="M63" s="18"/>
      <c r="N63" s="18"/>
      <c r="O63" s="18"/>
      <c r="P63" s="36">
        <f t="shared" si="1"/>
        <v>0</v>
      </c>
      <c r="Q63" s="36">
        <f t="shared" si="2"/>
        <v>-394</v>
      </c>
      <c r="R63">
        <f t="shared" si="3"/>
        <v>31.496062992125985</v>
      </c>
      <c r="S63">
        <f t="shared" si="4"/>
        <v>0</v>
      </c>
    </row>
    <row r="64" spans="1:19" x14ac:dyDescent="0.25">
      <c r="A64" s="35">
        <v>45061</v>
      </c>
      <c r="B64" s="18" t="s">
        <v>534</v>
      </c>
      <c r="C64" s="18">
        <v>80</v>
      </c>
      <c r="D64" s="18">
        <v>54</v>
      </c>
      <c r="E64" s="18">
        <v>9225</v>
      </c>
      <c r="F64" s="18">
        <v>1</v>
      </c>
      <c r="G64" s="36">
        <v>443</v>
      </c>
      <c r="H64" s="35">
        <v>45066</v>
      </c>
      <c r="I64" s="18" t="s">
        <v>450</v>
      </c>
      <c r="J64" s="18">
        <f t="shared" ref="J64:L66" si="12">+E64</f>
        <v>9225</v>
      </c>
      <c r="K64" s="18">
        <f t="shared" si="12"/>
        <v>1</v>
      </c>
      <c r="L64" s="18">
        <f t="shared" si="12"/>
        <v>443</v>
      </c>
      <c r="M64" s="18" t="s">
        <v>535</v>
      </c>
      <c r="N64" s="82">
        <f>69/2</f>
        <v>34.5</v>
      </c>
      <c r="O64" s="18">
        <v>29595</v>
      </c>
      <c r="P64" s="36">
        <f t="shared" si="1"/>
        <v>441.08388000000002</v>
      </c>
      <c r="Q64" s="36">
        <f t="shared" si="2"/>
        <v>-1.9161199999999781</v>
      </c>
      <c r="R64">
        <f t="shared" si="3"/>
        <v>31.496062992125985</v>
      </c>
      <c r="S64">
        <f t="shared" si="4"/>
        <v>13.58267716535433</v>
      </c>
    </row>
    <row r="65" spans="1:19" x14ac:dyDescent="0.25">
      <c r="A65" s="35">
        <v>45061</v>
      </c>
      <c r="B65" s="18" t="s">
        <v>534</v>
      </c>
      <c r="C65" s="18">
        <v>80</v>
      </c>
      <c r="D65" s="18">
        <v>54</v>
      </c>
      <c r="E65" s="18">
        <v>9245</v>
      </c>
      <c r="F65" s="18">
        <v>1</v>
      </c>
      <c r="G65" s="36">
        <v>447</v>
      </c>
      <c r="H65" s="35">
        <v>45066</v>
      </c>
      <c r="I65" s="18" t="s">
        <v>450</v>
      </c>
      <c r="J65" s="18">
        <f t="shared" si="12"/>
        <v>9245</v>
      </c>
      <c r="K65" s="18">
        <f t="shared" si="12"/>
        <v>1</v>
      </c>
      <c r="L65" s="18">
        <f t="shared" si="12"/>
        <v>447</v>
      </c>
      <c r="M65" s="18" t="s">
        <v>535</v>
      </c>
      <c r="N65" s="82">
        <f t="shared" ref="N65:N66" si="13">69/2</f>
        <v>34.5</v>
      </c>
      <c r="O65" s="18">
        <v>30062</v>
      </c>
      <c r="P65" s="36">
        <f t="shared" si="1"/>
        <v>448.04404799999998</v>
      </c>
      <c r="Q65" s="36">
        <f t="shared" si="2"/>
        <v>1.0440479999999752</v>
      </c>
      <c r="R65">
        <f t="shared" si="3"/>
        <v>31.496062992125985</v>
      </c>
      <c r="S65">
        <f t="shared" si="4"/>
        <v>13.58267716535433</v>
      </c>
    </row>
    <row r="66" spans="1:19" x14ac:dyDescent="0.25">
      <c r="A66" s="35">
        <v>45061</v>
      </c>
      <c r="B66" s="18" t="s">
        <v>534</v>
      </c>
      <c r="C66" s="18">
        <v>80</v>
      </c>
      <c r="D66" s="18">
        <v>54</v>
      </c>
      <c r="E66" s="18">
        <v>9264</v>
      </c>
      <c r="F66" s="18">
        <v>1</v>
      </c>
      <c r="G66" s="36">
        <v>447</v>
      </c>
      <c r="H66" s="35">
        <v>45066</v>
      </c>
      <c r="I66" s="18" t="s">
        <v>450</v>
      </c>
      <c r="J66" s="18">
        <f t="shared" si="12"/>
        <v>9264</v>
      </c>
      <c r="K66" s="18">
        <f t="shared" si="12"/>
        <v>1</v>
      </c>
      <c r="L66" s="18">
        <f t="shared" si="12"/>
        <v>447</v>
      </c>
      <c r="M66" s="18" t="s">
        <v>535</v>
      </c>
      <c r="N66" s="82">
        <f t="shared" si="13"/>
        <v>34.5</v>
      </c>
      <c r="O66" s="18">
        <v>30207</v>
      </c>
      <c r="P66" s="36">
        <f>(O66/20000/500)*C66*D66*N66</f>
        <v>450.20512800000006</v>
      </c>
      <c r="Q66" s="36">
        <f t="shared" si="2"/>
        <v>3.2051280000000588</v>
      </c>
      <c r="R66">
        <f t="shared" si="3"/>
        <v>31.496062992125985</v>
      </c>
      <c r="S66">
        <f t="shared" si="4"/>
        <v>13.58267716535433</v>
      </c>
    </row>
    <row r="67" spans="1:19" hidden="1" x14ac:dyDescent="0.25">
      <c r="A67" s="35">
        <v>45061</v>
      </c>
      <c r="B67" s="18" t="s">
        <v>534</v>
      </c>
      <c r="C67" s="18">
        <v>80</v>
      </c>
      <c r="D67" s="18">
        <v>54</v>
      </c>
      <c r="E67" s="18">
        <v>9270</v>
      </c>
      <c r="F67" s="18">
        <v>1</v>
      </c>
      <c r="G67" s="36">
        <v>394</v>
      </c>
      <c r="H67" s="18"/>
      <c r="I67" s="18"/>
      <c r="J67" s="18"/>
      <c r="K67" s="18"/>
      <c r="L67" s="18"/>
      <c r="M67" s="18"/>
      <c r="N67" s="18"/>
      <c r="O67" s="18"/>
      <c r="P67" s="36">
        <f t="shared" ref="P67:P131" si="14">(O67/20000/500)*C67*D67*N67</f>
        <v>0</v>
      </c>
      <c r="Q67" s="36">
        <f t="shared" ref="Q67:Q131" si="15">+P67-G67</f>
        <v>-394</v>
      </c>
      <c r="R67">
        <f t="shared" ref="R67:R130" si="16">C67/2.54</f>
        <v>31.496062992125985</v>
      </c>
      <c r="S67">
        <f t="shared" ref="S67:S130" si="17">N67/2.54</f>
        <v>0</v>
      </c>
    </row>
    <row r="68" spans="1:19" hidden="1" x14ac:dyDescent="0.25">
      <c r="A68" s="35">
        <v>45063</v>
      </c>
      <c r="B68" s="18" t="s">
        <v>538</v>
      </c>
      <c r="C68" s="18">
        <v>86</v>
      </c>
      <c r="D68" s="18">
        <v>54</v>
      </c>
      <c r="E68" s="18">
        <v>9762</v>
      </c>
      <c r="F68" s="18">
        <v>1</v>
      </c>
      <c r="G68" s="36">
        <v>418</v>
      </c>
      <c r="H68" s="35">
        <v>45063</v>
      </c>
      <c r="I68" s="18" t="s">
        <v>469</v>
      </c>
      <c r="J68" s="18">
        <f t="shared" ref="J68:L83" si="18">+E68</f>
        <v>9762</v>
      </c>
      <c r="K68" s="18">
        <f t="shared" si="18"/>
        <v>1</v>
      </c>
      <c r="L68" s="18">
        <f t="shared" si="18"/>
        <v>418</v>
      </c>
      <c r="M68" s="18" t="s">
        <v>536</v>
      </c>
      <c r="N68" s="18">
        <v>42</v>
      </c>
      <c r="O68" s="18">
        <v>20612</v>
      </c>
      <c r="P68" s="36">
        <f t="shared" si="14"/>
        <v>402.03293760000003</v>
      </c>
      <c r="Q68" s="36">
        <f t="shared" si="15"/>
        <v>-15.967062399999975</v>
      </c>
      <c r="R68">
        <f t="shared" si="16"/>
        <v>33.85826771653543</v>
      </c>
      <c r="S68">
        <f t="shared" si="17"/>
        <v>16.535433070866141</v>
      </c>
    </row>
    <row r="69" spans="1:19" hidden="1" x14ac:dyDescent="0.25">
      <c r="A69" s="35">
        <v>45063</v>
      </c>
      <c r="B69" s="18" t="s">
        <v>538</v>
      </c>
      <c r="C69" s="18">
        <v>86</v>
      </c>
      <c r="D69" s="18">
        <v>54</v>
      </c>
      <c r="E69" s="18">
        <v>9755</v>
      </c>
      <c r="F69" s="18">
        <v>1</v>
      </c>
      <c r="G69" s="36">
        <v>428</v>
      </c>
      <c r="H69" s="35">
        <v>45064</v>
      </c>
      <c r="I69" s="18" t="s">
        <v>469</v>
      </c>
      <c r="J69" s="18">
        <f t="shared" si="18"/>
        <v>9755</v>
      </c>
      <c r="K69" s="18">
        <f t="shared" si="18"/>
        <v>1</v>
      </c>
      <c r="L69" s="18">
        <f t="shared" si="18"/>
        <v>428</v>
      </c>
      <c r="M69" s="18" t="s">
        <v>536</v>
      </c>
      <c r="N69" s="18">
        <v>42</v>
      </c>
      <c r="O69" s="18">
        <v>21310</v>
      </c>
      <c r="P69" s="36">
        <f t="shared" si="14"/>
        <v>415.64728799999995</v>
      </c>
      <c r="Q69" s="36">
        <f t="shared" si="15"/>
        <v>-12.352712000000054</v>
      </c>
      <c r="R69">
        <f t="shared" si="16"/>
        <v>33.85826771653543</v>
      </c>
      <c r="S69">
        <f t="shared" si="17"/>
        <v>16.535433070866141</v>
      </c>
    </row>
    <row r="70" spans="1:19" hidden="1" x14ac:dyDescent="0.25">
      <c r="A70" s="35">
        <v>45063</v>
      </c>
      <c r="B70" s="18" t="s">
        <v>538</v>
      </c>
      <c r="C70" s="18">
        <v>86</v>
      </c>
      <c r="D70" s="18">
        <v>54</v>
      </c>
      <c r="E70" s="18">
        <v>9757</v>
      </c>
      <c r="F70" s="18">
        <v>1</v>
      </c>
      <c r="G70" s="36">
        <v>408</v>
      </c>
      <c r="H70" s="35">
        <v>45064</v>
      </c>
      <c r="I70" s="18" t="s">
        <v>469</v>
      </c>
      <c r="J70" s="18">
        <f t="shared" si="18"/>
        <v>9757</v>
      </c>
      <c r="K70" s="18">
        <f t="shared" si="18"/>
        <v>1</v>
      </c>
      <c r="L70" s="18">
        <f t="shared" si="18"/>
        <v>408</v>
      </c>
      <c r="M70" s="18" t="s">
        <v>536</v>
      </c>
      <c r="N70" s="18">
        <v>42</v>
      </c>
      <c r="O70" s="18">
        <v>20467</v>
      </c>
      <c r="P70" s="36">
        <f t="shared" si="14"/>
        <v>399.20474159999998</v>
      </c>
      <c r="Q70" s="36">
        <f t="shared" si="15"/>
        <v>-8.7952584000000229</v>
      </c>
      <c r="R70">
        <f t="shared" si="16"/>
        <v>33.85826771653543</v>
      </c>
      <c r="S70">
        <f t="shared" si="17"/>
        <v>16.535433070866141</v>
      </c>
    </row>
    <row r="71" spans="1:19" hidden="1" x14ac:dyDescent="0.25">
      <c r="A71" s="35">
        <v>45063</v>
      </c>
      <c r="B71" s="18" t="s">
        <v>538</v>
      </c>
      <c r="C71" s="18">
        <v>86</v>
      </c>
      <c r="D71" s="18">
        <v>54</v>
      </c>
      <c r="E71" s="18">
        <v>9759</v>
      </c>
      <c r="F71" s="18">
        <v>1</v>
      </c>
      <c r="G71" s="36">
        <v>424</v>
      </c>
      <c r="H71" s="35">
        <v>45064</v>
      </c>
      <c r="I71" s="18" t="s">
        <v>469</v>
      </c>
      <c r="J71" s="18">
        <f t="shared" si="18"/>
        <v>9759</v>
      </c>
      <c r="K71" s="18">
        <f t="shared" si="18"/>
        <v>1</v>
      </c>
      <c r="L71" s="18">
        <f t="shared" si="18"/>
        <v>424</v>
      </c>
      <c r="M71" s="18" t="s">
        <v>536</v>
      </c>
      <c r="N71" s="18">
        <v>42</v>
      </c>
      <c r="O71" s="18">
        <v>21846</v>
      </c>
      <c r="P71" s="36">
        <f t="shared" si="14"/>
        <v>426.10186080000005</v>
      </c>
      <c r="Q71" s="36">
        <f t="shared" si="15"/>
        <v>2.101860800000054</v>
      </c>
      <c r="R71">
        <f t="shared" si="16"/>
        <v>33.85826771653543</v>
      </c>
      <c r="S71">
        <f t="shared" si="17"/>
        <v>16.535433070866141</v>
      </c>
    </row>
    <row r="72" spans="1:19" hidden="1" x14ac:dyDescent="0.25">
      <c r="A72" s="35">
        <v>45063</v>
      </c>
      <c r="B72" s="18" t="s">
        <v>538</v>
      </c>
      <c r="C72" s="18">
        <v>86</v>
      </c>
      <c r="D72" s="18">
        <v>54</v>
      </c>
      <c r="E72" s="18">
        <v>9763</v>
      </c>
      <c r="F72" s="18">
        <v>1</v>
      </c>
      <c r="G72" s="36">
        <v>412</v>
      </c>
      <c r="H72" s="35">
        <v>45063</v>
      </c>
      <c r="I72" s="18" t="s">
        <v>469</v>
      </c>
      <c r="J72" s="18">
        <f t="shared" si="18"/>
        <v>9763</v>
      </c>
      <c r="K72" s="18">
        <f t="shared" si="18"/>
        <v>1</v>
      </c>
      <c r="L72" s="18">
        <f t="shared" si="18"/>
        <v>412</v>
      </c>
      <c r="M72" s="18" t="s">
        <v>536</v>
      </c>
      <c r="N72" s="18">
        <v>42</v>
      </c>
      <c r="O72" s="18">
        <v>20624</v>
      </c>
      <c r="P72" s="36">
        <f t="shared" si="14"/>
        <v>402.26699519999994</v>
      </c>
      <c r="Q72" s="36">
        <f t="shared" si="15"/>
        <v>-9.7330048000000602</v>
      </c>
      <c r="R72">
        <f t="shared" si="16"/>
        <v>33.85826771653543</v>
      </c>
      <c r="S72">
        <f t="shared" si="17"/>
        <v>16.535433070866141</v>
      </c>
    </row>
    <row r="73" spans="1:19" hidden="1" x14ac:dyDescent="0.25">
      <c r="A73" s="35">
        <v>45063</v>
      </c>
      <c r="B73" s="18" t="s">
        <v>538</v>
      </c>
      <c r="C73" s="18">
        <v>86</v>
      </c>
      <c r="D73" s="18">
        <v>54</v>
      </c>
      <c r="E73" s="18">
        <v>9761</v>
      </c>
      <c r="F73" s="18">
        <v>1</v>
      </c>
      <c r="G73" s="36">
        <v>427</v>
      </c>
      <c r="H73" s="35">
        <v>45063</v>
      </c>
      <c r="I73" s="18" t="s">
        <v>469</v>
      </c>
      <c r="J73" s="18">
        <f t="shared" si="18"/>
        <v>9761</v>
      </c>
      <c r="K73" s="18">
        <f t="shared" si="18"/>
        <v>1</v>
      </c>
      <c r="L73" s="18">
        <f t="shared" si="18"/>
        <v>427</v>
      </c>
      <c r="M73" s="18" t="s">
        <v>536</v>
      </c>
      <c r="N73" s="18">
        <v>42</v>
      </c>
      <c r="O73" s="18">
        <v>21782</v>
      </c>
      <c r="P73" s="36">
        <f t="shared" si="14"/>
        <v>424.85355359999994</v>
      </c>
      <c r="Q73" s="36">
        <f t="shared" si="15"/>
        <v>-2.1464464000000589</v>
      </c>
      <c r="R73">
        <f t="shared" si="16"/>
        <v>33.85826771653543</v>
      </c>
      <c r="S73">
        <f t="shared" si="17"/>
        <v>16.535433070866141</v>
      </c>
    </row>
    <row r="74" spans="1:19" hidden="1" x14ac:dyDescent="0.25">
      <c r="A74" s="35">
        <v>45063</v>
      </c>
      <c r="B74" s="18" t="s">
        <v>538</v>
      </c>
      <c r="C74" s="18">
        <v>86</v>
      </c>
      <c r="D74" s="18">
        <v>54</v>
      </c>
      <c r="E74" s="18">
        <v>9764</v>
      </c>
      <c r="F74" s="18">
        <v>1</v>
      </c>
      <c r="G74" s="36">
        <v>435</v>
      </c>
      <c r="H74" s="35">
        <v>45063</v>
      </c>
      <c r="I74" s="18" t="s">
        <v>469</v>
      </c>
      <c r="J74" s="18">
        <f t="shared" si="18"/>
        <v>9764</v>
      </c>
      <c r="K74" s="18">
        <f t="shared" si="18"/>
        <v>1</v>
      </c>
      <c r="L74" s="18">
        <f t="shared" si="18"/>
        <v>435</v>
      </c>
      <c r="M74" s="18" t="s">
        <v>536</v>
      </c>
      <c r="N74" s="18">
        <v>42</v>
      </c>
      <c r="O74" s="18">
        <v>21315</v>
      </c>
      <c r="P74" s="36">
        <f t="shared" si="14"/>
        <v>415.74481199999997</v>
      </c>
      <c r="Q74" s="36">
        <f t="shared" si="15"/>
        <v>-19.255188000000032</v>
      </c>
      <c r="R74">
        <f t="shared" si="16"/>
        <v>33.85826771653543</v>
      </c>
      <c r="S74">
        <f t="shared" si="17"/>
        <v>16.535433070866141</v>
      </c>
    </row>
    <row r="75" spans="1:19" hidden="1" x14ac:dyDescent="0.25">
      <c r="A75" s="35">
        <v>45063</v>
      </c>
      <c r="B75" s="18" t="s">
        <v>538</v>
      </c>
      <c r="C75" s="18">
        <v>86</v>
      </c>
      <c r="D75" s="18">
        <v>54</v>
      </c>
      <c r="E75" s="18">
        <v>9722</v>
      </c>
      <c r="F75" s="18">
        <v>1</v>
      </c>
      <c r="G75" s="36">
        <v>413</v>
      </c>
      <c r="H75" s="35">
        <v>45063</v>
      </c>
      <c r="I75" s="18" t="s">
        <v>469</v>
      </c>
      <c r="J75" s="18">
        <f t="shared" si="18"/>
        <v>9722</v>
      </c>
      <c r="K75" s="18">
        <f t="shared" si="18"/>
        <v>1</v>
      </c>
      <c r="L75" s="18">
        <f t="shared" si="18"/>
        <v>413</v>
      </c>
      <c r="M75" s="18" t="s">
        <v>536</v>
      </c>
      <c r="N75" s="18">
        <v>42</v>
      </c>
      <c r="O75" s="18">
        <v>21200</v>
      </c>
      <c r="P75" s="36">
        <f t="shared" si="14"/>
        <v>413.50175999999993</v>
      </c>
      <c r="Q75" s="36">
        <f t="shared" si="15"/>
        <v>0.50175999999993337</v>
      </c>
      <c r="R75">
        <f t="shared" si="16"/>
        <v>33.85826771653543</v>
      </c>
      <c r="S75">
        <f t="shared" si="17"/>
        <v>16.535433070866141</v>
      </c>
    </row>
    <row r="76" spans="1:19" hidden="1" x14ac:dyDescent="0.25">
      <c r="A76" s="35">
        <v>45063</v>
      </c>
      <c r="B76" s="18" t="s">
        <v>538</v>
      </c>
      <c r="C76" s="18">
        <v>86</v>
      </c>
      <c r="D76" s="18">
        <v>54</v>
      </c>
      <c r="E76" s="18">
        <v>9713</v>
      </c>
      <c r="F76" s="18">
        <v>1</v>
      </c>
      <c r="G76" s="36">
        <v>416</v>
      </c>
      <c r="H76" s="35">
        <v>45063</v>
      </c>
      <c r="I76" s="18" t="s">
        <v>469</v>
      </c>
      <c r="J76" s="18">
        <f t="shared" si="18"/>
        <v>9713</v>
      </c>
      <c r="K76" s="18">
        <f t="shared" si="18"/>
        <v>1</v>
      </c>
      <c r="L76" s="18">
        <f t="shared" si="18"/>
        <v>416</v>
      </c>
      <c r="M76" s="18" t="s">
        <v>536</v>
      </c>
      <c r="N76" s="18">
        <v>42</v>
      </c>
      <c r="O76" s="18">
        <v>21306</v>
      </c>
      <c r="P76" s="36">
        <f t="shared" si="14"/>
        <v>415.56926879999997</v>
      </c>
      <c r="Q76" s="36">
        <f t="shared" si="15"/>
        <v>-0.43073120000002518</v>
      </c>
      <c r="R76">
        <f t="shared" si="16"/>
        <v>33.85826771653543</v>
      </c>
      <c r="S76">
        <f t="shared" si="17"/>
        <v>16.535433070866141</v>
      </c>
    </row>
    <row r="77" spans="1:19" hidden="1" x14ac:dyDescent="0.25">
      <c r="A77" s="35">
        <v>45063</v>
      </c>
      <c r="B77" s="18" t="s">
        <v>538</v>
      </c>
      <c r="C77" s="18">
        <v>86</v>
      </c>
      <c r="D77" s="18">
        <v>54</v>
      </c>
      <c r="E77" s="18">
        <v>9721</v>
      </c>
      <c r="F77" s="18">
        <v>1</v>
      </c>
      <c r="G77" s="36">
        <v>424</v>
      </c>
      <c r="H77" s="35">
        <v>45063</v>
      </c>
      <c r="I77" s="18" t="s">
        <v>469</v>
      </c>
      <c r="J77" s="18">
        <f t="shared" si="18"/>
        <v>9721</v>
      </c>
      <c r="K77" s="18">
        <f t="shared" si="18"/>
        <v>1</v>
      </c>
      <c r="L77" s="18">
        <f t="shared" si="18"/>
        <v>424</v>
      </c>
      <c r="M77" s="18" t="s">
        <v>536</v>
      </c>
      <c r="N77" s="18">
        <v>42</v>
      </c>
      <c r="O77" s="18">
        <v>21781</v>
      </c>
      <c r="P77" s="36">
        <f t="shared" si="14"/>
        <v>424.83404880000001</v>
      </c>
      <c r="Q77" s="36">
        <f t="shared" si="15"/>
        <v>0.83404880000000503</v>
      </c>
      <c r="R77">
        <f t="shared" si="16"/>
        <v>33.85826771653543</v>
      </c>
      <c r="S77">
        <f t="shared" si="17"/>
        <v>16.535433070866141</v>
      </c>
    </row>
    <row r="78" spans="1:19" hidden="1" x14ac:dyDescent="0.25">
      <c r="A78" s="35">
        <v>45063</v>
      </c>
      <c r="B78" s="18" t="s">
        <v>538</v>
      </c>
      <c r="C78" s="18">
        <v>86</v>
      </c>
      <c r="D78" s="18">
        <v>54</v>
      </c>
      <c r="E78" s="18">
        <v>9723</v>
      </c>
      <c r="F78" s="18">
        <v>1</v>
      </c>
      <c r="G78" s="36">
        <v>461</v>
      </c>
      <c r="H78" s="35">
        <v>45063</v>
      </c>
      <c r="I78" s="18" t="s">
        <v>469</v>
      </c>
      <c r="J78" s="18">
        <f t="shared" si="18"/>
        <v>9723</v>
      </c>
      <c r="K78" s="18">
        <f t="shared" si="18"/>
        <v>1</v>
      </c>
      <c r="L78" s="18">
        <f t="shared" si="18"/>
        <v>461</v>
      </c>
      <c r="M78" s="18" t="s">
        <v>536</v>
      </c>
      <c r="N78" s="18">
        <v>42</v>
      </c>
      <c r="O78" s="18">
        <v>23429</v>
      </c>
      <c r="P78" s="36">
        <f t="shared" si="14"/>
        <v>456.97795920000004</v>
      </c>
      <c r="Q78" s="36">
        <f t="shared" si="15"/>
        <v>-4.0220407999999566</v>
      </c>
      <c r="R78">
        <f t="shared" si="16"/>
        <v>33.85826771653543</v>
      </c>
      <c r="S78">
        <f t="shared" si="17"/>
        <v>16.535433070866141</v>
      </c>
    </row>
    <row r="79" spans="1:19" hidden="1" x14ac:dyDescent="0.25">
      <c r="A79" s="35">
        <v>45063</v>
      </c>
      <c r="B79" s="18" t="s">
        <v>538</v>
      </c>
      <c r="C79" s="18">
        <v>86</v>
      </c>
      <c r="D79" s="18">
        <v>54</v>
      </c>
      <c r="E79" s="18">
        <v>9726</v>
      </c>
      <c r="F79" s="18">
        <v>1</v>
      </c>
      <c r="G79" s="36">
        <v>399</v>
      </c>
      <c r="H79" s="35">
        <v>45063</v>
      </c>
      <c r="I79" s="18" t="s">
        <v>469</v>
      </c>
      <c r="J79" s="18">
        <f t="shared" si="18"/>
        <v>9726</v>
      </c>
      <c r="K79" s="18">
        <f t="shared" si="18"/>
        <v>1</v>
      </c>
      <c r="L79" s="18">
        <f t="shared" si="18"/>
        <v>399</v>
      </c>
      <c r="M79" s="18" t="s">
        <v>536</v>
      </c>
      <c r="N79" s="18">
        <v>42</v>
      </c>
      <c r="O79" s="18">
        <v>20335</v>
      </c>
      <c r="P79" s="36">
        <f t="shared" si="14"/>
        <v>396.63010800000001</v>
      </c>
      <c r="Q79" s="36">
        <f t="shared" si="15"/>
        <v>-2.369891999999993</v>
      </c>
      <c r="R79">
        <f t="shared" si="16"/>
        <v>33.85826771653543</v>
      </c>
      <c r="S79">
        <f t="shared" si="17"/>
        <v>16.535433070866141</v>
      </c>
    </row>
    <row r="80" spans="1:19" hidden="1" x14ac:dyDescent="0.25">
      <c r="A80" s="35">
        <v>45063</v>
      </c>
      <c r="B80" s="18" t="s">
        <v>538</v>
      </c>
      <c r="C80" s="18">
        <v>86</v>
      </c>
      <c r="D80" s="18">
        <v>54</v>
      </c>
      <c r="E80" s="18">
        <v>9728</v>
      </c>
      <c r="F80" s="18">
        <v>1</v>
      </c>
      <c r="G80" s="36">
        <v>420</v>
      </c>
      <c r="H80" s="35">
        <v>45064</v>
      </c>
      <c r="I80" s="18" t="s">
        <v>469</v>
      </c>
      <c r="J80" s="18">
        <f t="shared" si="18"/>
        <v>9728</v>
      </c>
      <c r="K80" s="18">
        <f t="shared" si="18"/>
        <v>1</v>
      </c>
      <c r="L80" s="18">
        <f t="shared" si="18"/>
        <v>420</v>
      </c>
      <c r="M80" s="18" t="s">
        <v>536</v>
      </c>
      <c r="N80" s="18">
        <v>42</v>
      </c>
      <c r="O80" s="18">
        <v>21543</v>
      </c>
      <c r="P80" s="36">
        <f t="shared" si="14"/>
        <v>420.19190640000005</v>
      </c>
      <c r="Q80" s="36">
        <f t="shared" si="15"/>
        <v>0.19190640000005033</v>
      </c>
      <c r="R80">
        <f t="shared" si="16"/>
        <v>33.85826771653543</v>
      </c>
      <c r="S80">
        <f t="shared" si="17"/>
        <v>16.535433070866141</v>
      </c>
    </row>
    <row r="81" spans="1:19" hidden="1" x14ac:dyDescent="0.25">
      <c r="A81" s="35">
        <v>45063</v>
      </c>
      <c r="B81" s="18" t="s">
        <v>538</v>
      </c>
      <c r="C81" s="18">
        <v>80</v>
      </c>
      <c r="D81" s="18">
        <v>54</v>
      </c>
      <c r="E81" s="18">
        <v>9803</v>
      </c>
      <c r="F81" s="18">
        <v>1</v>
      </c>
      <c r="G81" s="36">
        <v>390</v>
      </c>
      <c r="H81" s="35">
        <v>45063</v>
      </c>
      <c r="I81" s="18" t="s">
        <v>469</v>
      </c>
      <c r="J81" s="18">
        <f t="shared" si="18"/>
        <v>9803</v>
      </c>
      <c r="K81" s="18">
        <f t="shared" si="18"/>
        <v>1</v>
      </c>
      <c r="L81" s="18">
        <f t="shared" si="18"/>
        <v>390</v>
      </c>
      <c r="M81" s="37" t="s">
        <v>535</v>
      </c>
      <c r="N81" s="18">
        <f t="shared" ref="N81:N117" si="19">69/2</f>
        <v>34.5</v>
      </c>
      <c r="O81" s="18">
        <v>25738</v>
      </c>
      <c r="P81" s="36">
        <f t="shared" si="14"/>
        <v>383.59915199999995</v>
      </c>
      <c r="Q81" s="36">
        <f t="shared" si="15"/>
        <v>-6.4008480000000532</v>
      </c>
      <c r="R81">
        <f t="shared" si="16"/>
        <v>31.496062992125985</v>
      </c>
      <c r="S81">
        <f t="shared" si="17"/>
        <v>13.58267716535433</v>
      </c>
    </row>
    <row r="82" spans="1:19" hidden="1" x14ac:dyDescent="0.25">
      <c r="A82" s="35">
        <v>45063</v>
      </c>
      <c r="B82" s="18" t="s">
        <v>538</v>
      </c>
      <c r="C82" s="18">
        <v>80</v>
      </c>
      <c r="D82" s="18">
        <v>54</v>
      </c>
      <c r="E82" s="18">
        <v>9797</v>
      </c>
      <c r="F82" s="18">
        <v>1</v>
      </c>
      <c r="G82" s="36">
        <v>398</v>
      </c>
      <c r="H82" s="35">
        <v>45063</v>
      </c>
      <c r="I82" s="18" t="s">
        <v>469</v>
      </c>
      <c r="J82" s="18">
        <f t="shared" si="18"/>
        <v>9797</v>
      </c>
      <c r="K82" s="18">
        <f t="shared" si="18"/>
        <v>1</v>
      </c>
      <c r="L82" s="18">
        <f t="shared" si="18"/>
        <v>398</v>
      </c>
      <c r="M82" s="37" t="s">
        <v>535</v>
      </c>
      <c r="N82" s="18">
        <f t="shared" si="19"/>
        <v>34.5</v>
      </c>
      <c r="O82" s="18">
        <v>26234</v>
      </c>
      <c r="P82" s="36">
        <f t="shared" si="14"/>
        <v>390.991536</v>
      </c>
      <c r="Q82" s="36">
        <f t="shared" si="15"/>
        <v>-7.0084640000000036</v>
      </c>
      <c r="R82">
        <f t="shared" si="16"/>
        <v>31.496062992125985</v>
      </c>
      <c r="S82">
        <f t="shared" si="17"/>
        <v>13.58267716535433</v>
      </c>
    </row>
    <row r="83" spans="1:19" hidden="1" x14ac:dyDescent="0.25">
      <c r="A83" s="35">
        <v>45063</v>
      </c>
      <c r="B83" s="18" t="s">
        <v>538</v>
      </c>
      <c r="C83" s="18">
        <v>80</v>
      </c>
      <c r="D83" s="18">
        <v>54</v>
      </c>
      <c r="E83" s="18">
        <v>9775</v>
      </c>
      <c r="F83" s="18">
        <v>1</v>
      </c>
      <c r="G83" s="36">
        <v>393</v>
      </c>
      <c r="H83" s="35">
        <v>45064</v>
      </c>
      <c r="I83" s="18" t="s">
        <v>469</v>
      </c>
      <c r="J83" s="18">
        <f t="shared" si="18"/>
        <v>9775</v>
      </c>
      <c r="K83" s="18">
        <f t="shared" si="18"/>
        <v>1</v>
      </c>
      <c r="L83" s="18">
        <f t="shared" si="18"/>
        <v>393</v>
      </c>
      <c r="M83" s="37" t="s">
        <v>535</v>
      </c>
      <c r="N83" s="18">
        <f t="shared" si="19"/>
        <v>34.5</v>
      </c>
      <c r="O83" s="18">
        <v>25309</v>
      </c>
      <c r="P83" s="36">
        <f t="shared" si="14"/>
        <v>377.20533599999993</v>
      </c>
      <c r="Q83" s="36">
        <f t="shared" si="15"/>
        <v>-15.794664000000068</v>
      </c>
      <c r="R83">
        <f t="shared" si="16"/>
        <v>31.496062992125985</v>
      </c>
      <c r="S83">
        <f t="shared" si="17"/>
        <v>13.58267716535433</v>
      </c>
    </row>
    <row r="84" spans="1:19" hidden="1" x14ac:dyDescent="0.25">
      <c r="A84" s="35">
        <v>45063</v>
      </c>
      <c r="B84" s="18" t="s">
        <v>538</v>
      </c>
      <c r="C84" s="18">
        <v>80</v>
      </c>
      <c r="D84" s="18">
        <v>54</v>
      </c>
      <c r="E84" s="18">
        <v>9766</v>
      </c>
      <c r="F84" s="18">
        <v>1</v>
      </c>
      <c r="G84" s="36">
        <v>371</v>
      </c>
      <c r="H84" s="35">
        <v>45063</v>
      </c>
      <c r="I84" s="18" t="s">
        <v>469</v>
      </c>
      <c r="J84" s="18">
        <f t="shared" ref="J84:L99" si="20">+E84</f>
        <v>9766</v>
      </c>
      <c r="K84" s="18">
        <f t="shared" si="20"/>
        <v>1</v>
      </c>
      <c r="L84" s="18">
        <f t="shared" si="20"/>
        <v>371</v>
      </c>
      <c r="M84" s="37" t="s">
        <v>535</v>
      </c>
      <c r="N84" s="18">
        <f t="shared" si="19"/>
        <v>34.5</v>
      </c>
      <c r="O84" s="18">
        <v>24462</v>
      </c>
      <c r="P84" s="36">
        <f t="shared" si="14"/>
        <v>364.58164799999992</v>
      </c>
      <c r="Q84" s="36">
        <f t="shared" si="15"/>
        <v>-6.418352000000084</v>
      </c>
      <c r="R84">
        <f t="shared" si="16"/>
        <v>31.496062992125985</v>
      </c>
      <c r="S84">
        <f t="shared" si="17"/>
        <v>13.58267716535433</v>
      </c>
    </row>
    <row r="85" spans="1:19" hidden="1" x14ac:dyDescent="0.25">
      <c r="A85" s="35">
        <v>45063</v>
      </c>
      <c r="B85" s="18" t="s">
        <v>538</v>
      </c>
      <c r="C85" s="18">
        <v>80</v>
      </c>
      <c r="D85" s="18">
        <v>54</v>
      </c>
      <c r="E85" s="18">
        <v>9810</v>
      </c>
      <c r="F85" s="18">
        <v>1</v>
      </c>
      <c r="G85" s="36">
        <v>426</v>
      </c>
      <c r="H85" s="35">
        <v>45063</v>
      </c>
      <c r="I85" s="18" t="s">
        <v>469</v>
      </c>
      <c r="J85" s="18">
        <f t="shared" si="20"/>
        <v>9810</v>
      </c>
      <c r="K85" s="18">
        <f t="shared" si="20"/>
        <v>1</v>
      </c>
      <c r="L85" s="18">
        <f t="shared" si="20"/>
        <v>426</v>
      </c>
      <c r="M85" s="37" t="s">
        <v>535</v>
      </c>
      <c r="N85" s="18">
        <f t="shared" si="19"/>
        <v>34.5</v>
      </c>
      <c r="O85" s="18">
        <v>27727</v>
      </c>
      <c r="P85" s="36">
        <f t="shared" si="14"/>
        <v>413.24320799999998</v>
      </c>
      <c r="Q85" s="36">
        <f t="shared" si="15"/>
        <v>-12.756792000000019</v>
      </c>
      <c r="R85">
        <f t="shared" si="16"/>
        <v>31.496062992125985</v>
      </c>
      <c r="S85">
        <f t="shared" si="17"/>
        <v>13.58267716535433</v>
      </c>
    </row>
    <row r="86" spans="1:19" hidden="1" x14ac:dyDescent="0.25">
      <c r="A86" s="35">
        <v>45063</v>
      </c>
      <c r="B86" s="18" t="s">
        <v>538</v>
      </c>
      <c r="C86" s="18">
        <v>80</v>
      </c>
      <c r="D86" s="18">
        <v>54</v>
      </c>
      <c r="E86" s="18">
        <v>9811</v>
      </c>
      <c r="F86" s="18">
        <v>1</v>
      </c>
      <c r="G86" s="36">
        <v>381</v>
      </c>
      <c r="H86" s="35">
        <v>45064</v>
      </c>
      <c r="I86" s="18" t="s">
        <v>469</v>
      </c>
      <c r="J86" s="18">
        <f t="shared" si="20"/>
        <v>9811</v>
      </c>
      <c r="K86" s="18">
        <f t="shared" si="20"/>
        <v>1</v>
      </c>
      <c r="L86" s="18">
        <f t="shared" si="20"/>
        <v>381</v>
      </c>
      <c r="M86" s="37" t="s">
        <v>535</v>
      </c>
      <c r="N86" s="18">
        <f t="shared" si="19"/>
        <v>34.5</v>
      </c>
      <c r="O86" s="18">
        <v>25074</v>
      </c>
      <c r="P86" s="36">
        <f t="shared" si="14"/>
        <v>373.70289600000001</v>
      </c>
      <c r="Q86" s="36">
        <f t="shared" si="15"/>
        <v>-7.2971039999999903</v>
      </c>
      <c r="R86">
        <f t="shared" si="16"/>
        <v>31.496062992125985</v>
      </c>
      <c r="S86">
        <f t="shared" si="17"/>
        <v>13.58267716535433</v>
      </c>
    </row>
    <row r="87" spans="1:19" hidden="1" x14ac:dyDescent="0.25">
      <c r="A87" s="35">
        <v>45063</v>
      </c>
      <c r="B87" s="18" t="s">
        <v>538</v>
      </c>
      <c r="C87" s="18">
        <v>80</v>
      </c>
      <c r="D87" s="18">
        <v>54</v>
      </c>
      <c r="E87" s="18">
        <v>9801</v>
      </c>
      <c r="F87" s="18">
        <v>1</v>
      </c>
      <c r="G87" s="36">
        <v>393</v>
      </c>
      <c r="H87" s="35">
        <v>45063</v>
      </c>
      <c r="I87" s="18" t="s">
        <v>469</v>
      </c>
      <c r="J87" s="18">
        <f t="shared" si="20"/>
        <v>9801</v>
      </c>
      <c r="K87" s="18">
        <f t="shared" si="20"/>
        <v>1</v>
      </c>
      <c r="L87" s="18">
        <f t="shared" si="20"/>
        <v>393</v>
      </c>
      <c r="M87" s="37" t="s">
        <v>535</v>
      </c>
      <c r="N87" s="18">
        <f t="shared" si="19"/>
        <v>34.5</v>
      </c>
      <c r="O87" s="18">
        <v>25249</v>
      </c>
      <c r="P87" s="36">
        <f t="shared" si="14"/>
        <v>376.31109599999996</v>
      </c>
      <c r="Q87" s="36">
        <f t="shared" si="15"/>
        <v>-16.688904000000036</v>
      </c>
      <c r="R87">
        <f t="shared" si="16"/>
        <v>31.496062992125985</v>
      </c>
      <c r="S87">
        <f t="shared" si="17"/>
        <v>13.58267716535433</v>
      </c>
    </row>
    <row r="88" spans="1:19" hidden="1" x14ac:dyDescent="0.25">
      <c r="A88" s="35">
        <v>45063</v>
      </c>
      <c r="B88" s="18" t="s">
        <v>538</v>
      </c>
      <c r="C88" s="18">
        <v>80</v>
      </c>
      <c r="D88" s="18">
        <v>54</v>
      </c>
      <c r="E88" s="18">
        <v>9820</v>
      </c>
      <c r="F88" s="18">
        <v>1</v>
      </c>
      <c r="G88" s="36">
        <v>387</v>
      </c>
      <c r="H88" s="35">
        <v>45064</v>
      </c>
      <c r="I88" s="18" t="s">
        <v>469</v>
      </c>
      <c r="J88" s="18">
        <f t="shared" si="20"/>
        <v>9820</v>
      </c>
      <c r="K88" s="18">
        <f t="shared" si="20"/>
        <v>1</v>
      </c>
      <c r="L88" s="18">
        <f t="shared" si="20"/>
        <v>387</v>
      </c>
      <c r="M88" s="37" t="s">
        <v>535</v>
      </c>
      <c r="N88" s="18">
        <f t="shared" si="19"/>
        <v>34.5</v>
      </c>
      <c r="O88" s="18">
        <v>25595</v>
      </c>
      <c r="P88" s="36">
        <f t="shared" si="14"/>
        <v>381.46787999999998</v>
      </c>
      <c r="Q88" s="36">
        <f t="shared" si="15"/>
        <v>-5.5321200000000204</v>
      </c>
      <c r="R88">
        <f t="shared" si="16"/>
        <v>31.496062992125985</v>
      </c>
      <c r="S88">
        <f t="shared" si="17"/>
        <v>13.58267716535433</v>
      </c>
    </row>
    <row r="89" spans="1:19" hidden="1" x14ac:dyDescent="0.25">
      <c r="A89" s="35">
        <v>45063</v>
      </c>
      <c r="B89" s="18" t="s">
        <v>538</v>
      </c>
      <c r="C89" s="18">
        <v>80</v>
      </c>
      <c r="D89" s="18">
        <v>54</v>
      </c>
      <c r="E89" s="18">
        <v>9767</v>
      </c>
      <c r="F89" s="18">
        <v>1</v>
      </c>
      <c r="G89" s="36">
        <v>405</v>
      </c>
      <c r="H89" s="35">
        <v>45063</v>
      </c>
      <c r="I89" s="18" t="s">
        <v>469</v>
      </c>
      <c r="J89" s="18">
        <f t="shared" si="20"/>
        <v>9767</v>
      </c>
      <c r="K89" s="18">
        <f t="shared" si="20"/>
        <v>1</v>
      </c>
      <c r="L89" s="18">
        <f t="shared" si="20"/>
        <v>405</v>
      </c>
      <c r="M89" s="37" t="s">
        <v>535</v>
      </c>
      <c r="N89" s="18">
        <f t="shared" si="19"/>
        <v>34.5</v>
      </c>
      <c r="O89" s="18">
        <v>27019</v>
      </c>
      <c r="P89" s="36">
        <f t="shared" si="14"/>
        <v>402.69117600000004</v>
      </c>
      <c r="Q89" s="36">
        <f t="shared" si="15"/>
        <v>-2.3088239999999587</v>
      </c>
      <c r="R89">
        <f t="shared" si="16"/>
        <v>31.496062992125985</v>
      </c>
      <c r="S89">
        <f t="shared" si="17"/>
        <v>13.58267716535433</v>
      </c>
    </row>
    <row r="90" spans="1:19" hidden="1" x14ac:dyDescent="0.25">
      <c r="A90" s="35">
        <v>45063</v>
      </c>
      <c r="B90" s="18" t="s">
        <v>538</v>
      </c>
      <c r="C90" s="18">
        <v>80</v>
      </c>
      <c r="D90" s="18">
        <v>54</v>
      </c>
      <c r="E90" s="18">
        <v>9804</v>
      </c>
      <c r="F90" s="18">
        <v>1</v>
      </c>
      <c r="G90" s="36">
        <v>379</v>
      </c>
      <c r="H90" s="35">
        <v>45064</v>
      </c>
      <c r="I90" s="18" t="s">
        <v>469</v>
      </c>
      <c r="J90" s="18">
        <f t="shared" si="20"/>
        <v>9804</v>
      </c>
      <c r="K90" s="18">
        <f t="shared" si="20"/>
        <v>1</v>
      </c>
      <c r="L90" s="18">
        <f t="shared" si="20"/>
        <v>379</v>
      </c>
      <c r="M90" s="37" t="s">
        <v>535</v>
      </c>
      <c r="N90" s="18">
        <f t="shared" si="19"/>
        <v>34.5</v>
      </c>
      <c r="O90" s="18">
        <v>24914</v>
      </c>
      <c r="P90" s="36">
        <f t="shared" si="14"/>
        <v>371.31825600000002</v>
      </c>
      <c r="Q90" s="36">
        <f t="shared" si="15"/>
        <v>-7.6817439999999806</v>
      </c>
      <c r="R90">
        <f t="shared" si="16"/>
        <v>31.496062992125985</v>
      </c>
      <c r="S90">
        <f t="shared" si="17"/>
        <v>13.58267716535433</v>
      </c>
    </row>
    <row r="91" spans="1:19" hidden="1" x14ac:dyDescent="0.25">
      <c r="A91" s="35">
        <v>45063</v>
      </c>
      <c r="B91" s="18" t="s">
        <v>538</v>
      </c>
      <c r="C91" s="18">
        <v>80</v>
      </c>
      <c r="D91" s="18">
        <v>54</v>
      </c>
      <c r="E91" s="18">
        <v>9796</v>
      </c>
      <c r="F91" s="18">
        <v>1</v>
      </c>
      <c r="G91" s="36">
        <v>416</v>
      </c>
      <c r="H91" s="35">
        <v>45064</v>
      </c>
      <c r="I91" s="18" t="s">
        <v>469</v>
      </c>
      <c r="J91" s="18">
        <f t="shared" si="20"/>
        <v>9796</v>
      </c>
      <c r="K91" s="18">
        <f t="shared" si="20"/>
        <v>1</v>
      </c>
      <c r="L91" s="18">
        <f t="shared" si="20"/>
        <v>416</v>
      </c>
      <c r="M91" s="37" t="s">
        <v>535</v>
      </c>
      <c r="N91" s="18">
        <f t="shared" si="19"/>
        <v>34.5</v>
      </c>
      <c r="O91" s="18">
        <v>27415</v>
      </c>
      <c r="P91" s="36">
        <f t="shared" si="14"/>
        <v>408.59316000000001</v>
      </c>
      <c r="Q91" s="36">
        <f t="shared" si="15"/>
        <v>-7.4068399999999883</v>
      </c>
      <c r="R91">
        <f t="shared" si="16"/>
        <v>31.496062992125985</v>
      </c>
      <c r="S91">
        <f t="shared" si="17"/>
        <v>13.58267716535433</v>
      </c>
    </row>
    <row r="92" spans="1:19" hidden="1" x14ac:dyDescent="0.25">
      <c r="A92" s="35">
        <v>45063</v>
      </c>
      <c r="B92" s="18" t="s">
        <v>538</v>
      </c>
      <c r="C92" s="18">
        <v>80</v>
      </c>
      <c r="D92" s="18">
        <v>54</v>
      </c>
      <c r="E92" s="18">
        <v>9770</v>
      </c>
      <c r="F92" s="18">
        <v>1</v>
      </c>
      <c r="G92" s="36">
        <v>381</v>
      </c>
      <c r="H92" s="35">
        <v>45063</v>
      </c>
      <c r="I92" s="18" t="s">
        <v>469</v>
      </c>
      <c r="J92" s="18">
        <f t="shared" si="20"/>
        <v>9770</v>
      </c>
      <c r="K92" s="18">
        <f t="shared" si="20"/>
        <v>1</v>
      </c>
      <c r="L92" s="18">
        <f t="shared" si="20"/>
        <v>381</v>
      </c>
      <c r="M92" s="37" t="s">
        <v>535</v>
      </c>
      <c r="N92" s="18">
        <f t="shared" si="19"/>
        <v>34.5</v>
      </c>
      <c r="O92" s="18">
        <v>25515</v>
      </c>
      <c r="P92" s="36">
        <f t="shared" si="14"/>
        <v>380.27555999999998</v>
      </c>
      <c r="Q92" s="36">
        <f t="shared" si="15"/>
        <v>-0.72444000000001552</v>
      </c>
      <c r="R92">
        <f t="shared" si="16"/>
        <v>31.496062992125985</v>
      </c>
      <c r="S92">
        <f t="shared" si="17"/>
        <v>13.58267716535433</v>
      </c>
    </row>
    <row r="93" spans="1:19" hidden="1" x14ac:dyDescent="0.25">
      <c r="A93" s="35">
        <v>45063</v>
      </c>
      <c r="B93" s="18" t="s">
        <v>538</v>
      </c>
      <c r="C93" s="18">
        <v>80</v>
      </c>
      <c r="D93" s="18">
        <v>54</v>
      </c>
      <c r="E93" s="18">
        <v>9805</v>
      </c>
      <c r="F93" s="18">
        <v>1</v>
      </c>
      <c r="G93" s="36">
        <v>401</v>
      </c>
      <c r="H93" s="35">
        <v>45063</v>
      </c>
      <c r="I93" s="18" t="s">
        <v>469</v>
      </c>
      <c r="J93" s="18">
        <f t="shared" si="20"/>
        <v>9805</v>
      </c>
      <c r="K93" s="18">
        <f t="shared" si="20"/>
        <v>1</v>
      </c>
      <c r="L93" s="18">
        <f t="shared" si="20"/>
        <v>401</v>
      </c>
      <c r="M93" s="37" t="s">
        <v>535</v>
      </c>
      <c r="N93" s="18">
        <f t="shared" si="19"/>
        <v>34.5</v>
      </c>
      <c r="O93" s="18">
        <v>25630</v>
      </c>
      <c r="P93" s="36">
        <f t="shared" si="14"/>
        <v>381.98952000000003</v>
      </c>
      <c r="Q93" s="36">
        <f t="shared" si="15"/>
        <v>-19.010479999999973</v>
      </c>
      <c r="R93">
        <f t="shared" si="16"/>
        <v>31.496062992125985</v>
      </c>
      <c r="S93">
        <f t="shared" si="17"/>
        <v>13.58267716535433</v>
      </c>
    </row>
    <row r="94" spans="1:19" hidden="1" x14ac:dyDescent="0.25">
      <c r="A94" s="35">
        <v>45063</v>
      </c>
      <c r="B94" s="18" t="s">
        <v>538</v>
      </c>
      <c r="C94" s="18">
        <v>80</v>
      </c>
      <c r="D94" s="18">
        <v>54</v>
      </c>
      <c r="E94" s="18">
        <v>9771</v>
      </c>
      <c r="F94" s="18">
        <v>1</v>
      </c>
      <c r="G94" s="36">
        <v>380</v>
      </c>
      <c r="H94" s="35">
        <v>45063</v>
      </c>
      <c r="I94" s="18" t="s">
        <v>469</v>
      </c>
      <c r="J94" s="18">
        <f t="shared" si="20"/>
        <v>9771</v>
      </c>
      <c r="K94" s="18">
        <f t="shared" si="20"/>
        <v>1</v>
      </c>
      <c r="L94" s="18">
        <f t="shared" si="20"/>
        <v>380</v>
      </c>
      <c r="M94" s="37" t="s">
        <v>535</v>
      </c>
      <c r="N94" s="18">
        <f t="shared" si="19"/>
        <v>34.5</v>
      </c>
      <c r="O94" s="18">
        <v>25158</v>
      </c>
      <c r="P94" s="36">
        <f t="shared" si="14"/>
        <v>374.95483200000001</v>
      </c>
      <c r="Q94" s="36">
        <f t="shared" si="15"/>
        <v>-5.0451679999999897</v>
      </c>
      <c r="R94">
        <f t="shared" si="16"/>
        <v>31.496062992125985</v>
      </c>
      <c r="S94">
        <f t="shared" si="17"/>
        <v>13.58267716535433</v>
      </c>
    </row>
    <row r="95" spans="1:19" hidden="1" x14ac:dyDescent="0.25">
      <c r="A95" s="35">
        <v>45063</v>
      </c>
      <c r="B95" s="18" t="s">
        <v>538</v>
      </c>
      <c r="C95" s="18">
        <v>80</v>
      </c>
      <c r="D95" s="18">
        <v>54</v>
      </c>
      <c r="E95" s="18">
        <v>9772</v>
      </c>
      <c r="F95" s="18">
        <v>1</v>
      </c>
      <c r="G95" s="36">
        <v>382</v>
      </c>
      <c r="H95" s="35">
        <v>45063</v>
      </c>
      <c r="I95" s="18" t="s">
        <v>469</v>
      </c>
      <c r="J95" s="18">
        <f t="shared" si="20"/>
        <v>9772</v>
      </c>
      <c r="K95" s="18">
        <f t="shared" si="20"/>
        <v>1</v>
      </c>
      <c r="L95" s="18">
        <f t="shared" si="20"/>
        <v>382</v>
      </c>
      <c r="M95" s="37" t="s">
        <v>535</v>
      </c>
      <c r="N95" s="18">
        <f t="shared" si="19"/>
        <v>34.5</v>
      </c>
      <c r="O95" s="18">
        <v>25256</v>
      </c>
      <c r="P95" s="36">
        <f t="shared" si="14"/>
        <v>376.41542399999997</v>
      </c>
      <c r="Q95" s="36">
        <f t="shared" si="15"/>
        <v>-5.5845760000000269</v>
      </c>
      <c r="R95">
        <f t="shared" si="16"/>
        <v>31.496062992125985</v>
      </c>
      <c r="S95">
        <f t="shared" si="17"/>
        <v>13.58267716535433</v>
      </c>
    </row>
    <row r="96" spans="1:19" hidden="1" x14ac:dyDescent="0.25">
      <c r="A96" s="35">
        <v>45063</v>
      </c>
      <c r="B96" s="18" t="s">
        <v>538</v>
      </c>
      <c r="C96" s="18">
        <v>80</v>
      </c>
      <c r="D96" s="18">
        <v>54</v>
      </c>
      <c r="E96" s="18">
        <v>9774</v>
      </c>
      <c r="F96" s="18">
        <v>1</v>
      </c>
      <c r="G96" s="36">
        <v>395</v>
      </c>
      <c r="H96" s="35">
        <v>45064</v>
      </c>
      <c r="I96" s="18" t="s">
        <v>469</v>
      </c>
      <c r="J96" s="18">
        <f t="shared" si="20"/>
        <v>9774</v>
      </c>
      <c r="K96" s="18">
        <f t="shared" si="20"/>
        <v>1</v>
      </c>
      <c r="L96" s="18">
        <f t="shared" si="20"/>
        <v>395</v>
      </c>
      <c r="M96" s="37" t="s">
        <v>535</v>
      </c>
      <c r="N96" s="18">
        <f t="shared" si="19"/>
        <v>34.5</v>
      </c>
      <c r="O96" s="18">
        <v>25740</v>
      </c>
      <c r="P96" s="36">
        <f t="shared" si="14"/>
        <v>383.62895999999995</v>
      </c>
      <c r="Q96" s="36">
        <f t="shared" si="15"/>
        <v>-11.37104000000005</v>
      </c>
      <c r="R96">
        <f t="shared" si="16"/>
        <v>31.496062992125985</v>
      </c>
      <c r="S96">
        <f t="shared" si="17"/>
        <v>13.58267716535433</v>
      </c>
    </row>
    <row r="97" spans="1:19" hidden="1" x14ac:dyDescent="0.25">
      <c r="A97" s="35">
        <v>45063</v>
      </c>
      <c r="B97" s="18" t="s">
        <v>538</v>
      </c>
      <c r="C97" s="18">
        <v>80</v>
      </c>
      <c r="D97" s="18">
        <v>54</v>
      </c>
      <c r="E97" s="18">
        <v>9765</v>
      </c>
      <c r="F97" s="18">
        <v>1</v>
      </c>
      <c r="G97" s="36">
        <v>422</v>
      </c>
      <c r="H97" s="35">
        <v>45064</v>
      </c>
      <c r="I97" s="18" t="s">
        <v>469</v>
      </c>
      <c r="J97" s="18">
        <f t="shared" si="20"/>
        <v>9765</v>
      </c>
      <c r="K97" s="18">
        <f t="shared" si="20"/>
        <v>1</v>
      </c>
      <c r="L97" s="18">
        <f t="shared" si="20"/>
        <v>422</v>
      </c>
      <c r="M97" s="37" t="s">
        <v>535</v>
      </c>
      <c r="N97" s="18">
        <f t="shared" si="19"/>
        <v>34.5</v>
      </c>
      <c r="O97" s="18">
        <v>27890</v>
      </c>
      <c r="P97" s="36">
        <f t="shared" si="14"/>
        <v>415.67256000000003</v>
      </c>
      <c r="Q97" s="36">
        <f t="shared" si="15"/>
        <v>-6.3274399999999673</v>
      </c>
      <c r="R97">
        <f t="shared" si="16"/>
        <v>31.496062992125985</v>
      </c>
      <c r="S97">
        <f t="shared" si="17"/>
        <v>13.58267716535433</v>
      </c>
    </row>
    <row r="98" spans="1:19" hidden="1" x14ac:dyDescent="0.25">
      <c r="A98" s="35">
        <v>45063</v>
      </c>
      <c r="B98" s="18" t="s">
        <v>538</v>
      </c>
      <c r="C98" s="18">
        <v>80</v>
      </c>
      <c r="D98" s="18">
        <v>54</v>
      </c>
      <c r="E98" s="18">
        <v>9795</v>
      </c>
      <c r="F98" s="18">
        <v>1</v>
      </c>
      <c r="G98" s="36">
        <v>376</v>
      </c>
      <c r="H98" s="35">
        <v>45064</v>
      </c>
      <c r="I98" s="18" t="s">
        <v>469</v>
      </c>
      <c r="J98" s="18">
        <f t="shared" si="20"/>
        <v>9795</v>
      </c>
      <c r="K98" s="18">
        <f t="shared" si="20"/>
        <v>1</v>
      </c>
      <c r="L98" s="18">
        <f t="shared" si="20"/>
        <v>376</v>
      </c>
      <c r="M98" s="37" t="s">
        <v>535</v>
      </c>
      <c r="N98" s="18">
        <f t="shared" si="19"/>
        <v>34.5</v>
      </c>
      <c r="O98" s="18">
        <v>24243</v>
      </c>
      <c r="P98" s="36">
        <f t="shared" si="14"/>
        <v>361.31767200000002</v>
      </c>
      <c r="Q98" s="36">
        <f t="shared" si="15"/>
        <v>-14.682327999999984</v>
      </c>
      <c r="R98">
        <f t="shared" si="16"/>
        <v>31.496062992125985</v>
      </c>
      <c r="S98">
        <f t="shared" si="17"/>
        <v>13.58267716535433</v>
      </c>
    </row>
    <row r="99" spans="1:19" hidden="1" x14ac:dyDescent="0.25">
      <c r="A99" s="35">
        <v>45063</v>
      </c>
      <c r="B99" s="18" t="s">
        <v>538</v>
      </c>
      <c r="C99" s="18">
        <v>80</v>
      </c>
      <c r="D99" s="18">
        <v>54</v>
      </c>
      <c r="E99" s="18">
        <v>9802</v>
      </c>
      <c r="F99" s="18">
        <v>1</v>
      </c>
      <c r="G99" s="36">
        <v>383</v>
      </c>
      <c r="H99" s="35">
        <v>45064</v>
      </c>
      <c r="I99" s="18" t="s">
        <v>469</v>
      </c>
      <c r="J99" s="18">
        <f t="shared" si="20"/>
        <v>9802</v>
      </c>
      <c r="K99" s="18">
        <f t="shared" si="20"/>
        <v>1</v>
      </c>
      <c r="L99" s="18">
        <f t="shared" si="20"/>
        <v>383</v>
      </c>
      <c r="M99" s="37" t="s">
        <v>535</v>
      </c>
      <c r="N99" s="18">
        <f t="shared" si="19"/>
        <v>34.5</v>
      </c>
      <c r="O99" s="18">
        <v>25074</v>
      </c>
      <c r="P99" s="36">
        <f t="shared" si="14"/>
        <v>373.70289600000001</v>
      </c>
      <c r="Q99" s="36">
        <f t="shared" si="15"/>
        <v>-9.2971039999999903</v>
      </c>
      <c r="R99">
        <f t="shared" si="16"/>
        <v>31.496062992125985</v>
      </c>
      <c r="S99">
        <f t="shared" si="17"/>
        <v>13.58267716535433</v>
      </c>
    </row>
    <row r="100" spans="1:19" hidden="1" x14ac:dyDescent="0.25">
      <c r="A100" s="35">
        <v>45063</v>
      </c>
      <c r="B100" s="18" t="s">
        <v>538</v>
      </c>
      <c r="C100" s="18">
        <v>80</v>
      </c>
      <c r="D100" s="18">
        <v>54</v>
      </c>
      <c r="E100" s="18">
        <v>9794</v>
      </c>
      <c r="F100" s="18">
        <v>1</v>
      </c>
      <c r="G100" s="36">
        <v>384</v>
      </c>
      <c r="H100" s="35">
        <v>45063</v>
      </c>
      <c r="I100" s="18" t="s">
        <v>469</v>
      </c>
      <c r="J100" s="18">
        <f t="shared" ref="J100:L115" si="21">+E100</f>
        <v>9794</v>
      </c>
      <c r="K100" s="18">
        <f t="shared" si="21"/>
        <v>1</v>
      </c>
      <c r="L100" s="18">
        <f t="shared" si="21"/>
        <v>384</v>
      </c>
      <c r="M100" s="37" t="s">
        <v>535</v>
      </c>
      <c r="N100" s="18">
        <f t="shared" si="19"/>
        <v>34.5</v>
      </c>
      <c r="O100" s="18">
        <v>25132</v>
      </c>
      <c r="P100" s="36">
        <f t="shared" si="14"/>
        <v>374.56732799999997</v>
      </c>
      <c r="Q100" s="36">
        <f t="shared" si="15"/>
        <v>-9.432672000000025</v>
      </c>
      <c r="R100">
        <f t="shared" si="16"/>
        <v>31.496062992125985</v>
      </c>
      <c r="S100">
        <f t="shared" si="17"/>
        <v>13.58267716535433</v>
      </c>
    </row>
    <row r="101" spans="1:19" hidden="1" x14ac:dyDescent="0.25">
      <c r="A101" s="35">
        <v>45063</v>
      </c>
      <c r="B101" s="18" t="s">
        <v>538</v>
      </c>
      <c r="C101" s="18">
        <v>80</v>
      </c>
      <c r="D101" s="18">
        <v>54</v>
      </c>
      <c r="E101" s="18">
        <v>9799</v>
      </c>
      <c r="F101" s="18">
        <v>1</v>
      </c>
      <c r="G101" s="36">
        <v>382</v>
      </c>
      <c r="H101" s="35">
        <v>45063</v>
      </c>
      <c r="I101" s="18" t="s">
        <v>469</v>
      </c>
      <c r="J101" s="18">
        <f t="shared" si="21"/>
        <v>9799</v>
      </c>
      <c r="K101" s="18">
        <f t="shared" si="21"/>
        <v>1</v>
      </c>
      <c r="L101" s="18">
        <f t="shared" si="21"/>
        <v>382</v>
      </c>
      <c r="M101" s="37" t="s">
        <v>535</v>
      </c>
      <c r="N101" s="18">
        <f t="shared" si="19"/>
        <v>34.5</v>
      </c>
      <c r="O101" s="18">
        <v>25411</v>
      </c>
      <c r="P101" s="36">
        <f t="shared" si="14"/>
        <v>378.72554400000001</v>
      </c>
      <c r="Q101" s="36">
        <f t="shared" si="15"/>
        <v>-3.2744559999999865</v>
      </c>
      <c r="R101">
        <f t="shared" si="16"/>
        <v>31.496062992125985</v>
      </c>
      <c r="S101">
        <f t="shared" si="17"/>
        <v>13.58267716535433</v>
      </c>
    </row>
    <row r="102" spans="1:19" hidden="1" x14ac:dyDescent="0.25">
      <c r="A102" s="35">
        <v>45063</v>
      </c>
      <c r="B102" s="18" t="s">
        <v>538</v>
      </c>
      <c r="C102" s="18">
        <v>80</v>
      </c>
      <c r="D102" s="18">
        <v>54</v>
      </c>
      <c r="E102" s="18">
        <v>9800</v>
      </c>
      <c r="F102" s="18">
        <v>1</v>
      </c>
      <c r="G102" s="36">
        <v>380</v>
      </c>
      <c r="H102" s="35">
        <v>45063</v>
      </c>
      <c r="I102" s="18" t="s">
        <v>469</v>
      </c>
      <c r="J102" s="18">
        <f t="shared" si="21"/>
        <v>9800</v>
      </c>
      <c r="K102" s="18">
        <f t="shared" si="21"/>
        <v>1</v>
      </c>
      <c r="L102" s="18">
        <f t="shared" si="21"/>
        <v>380</v>
      </c>
      <c r="M102" s="37" t="s">
        <v>535</v>
      </c>
      <c r="N102" s="18">
        <f t="shared" si="19"/>
        <v>34.5</v>
      </c>
      <c r="O102" s="18">
        <v>25112</v>
      </c>
      <c r="P102" s="36">
        <f t="shared" si="14"/>
        <v>374.269248</v>
      </c>
      <c r="Q102" s="36">
        <f t="shared" si="15"/>
        <v>-5.7307519999999954</v>
      </c>
      <c r="R102">
        <f t="shared" si="16"/>
        <v>31.496062992125985</v>
      </c>
      <c r="S102">
        <f t="shared" si="17"/>
        <v>13.58267716535433</v>
      </c>
    </row>
    <row r="103" spans="1:19" hidden="1" x14ac:dyDescent="0.25">
      <c r="A103" s="35">
        <v>45063</v>
      </c>
      <c r="B103" s="18" t="s">
        <v>538</v>
      </c>
      <c r="C103" s="18">
        <v>80</v>
      </c>
      <c r="D103" s="18">
        <v>54</v>
      </c>
      <c r="E103" s="18">
        <v>9701</v>
      </c>
      <c r="F103" s="18">
        <v>1</v>
      </c>
      <c r="G103" s="36">
        <v>386</v>
      </c>
      <c r="H103" s="35">
        <v>45063</v>
      </c>
      <c r="I103" s="18" t="s">
        <v>469</v>
      </c>
      <c r="J103" s="18">
        <f t="shared" si="21"/>
        <v>9701</v>
      </c>
      <c r="K103" s="18">
        <f t="shared" si="21"/>
        <v>1</v>
      </c>
      <c r="L103" s="18">
        <f t="shared" si="21"/>
        <v>386</v>
      </c>
      <c r="M103" s="37" t="s">
        <v>535</v>
      </c>
      <c r="N103" s="18">
        <f t="shared" si="19"/>
        <v>34.5</v>
      </c>
      <c r="O103" s="18">
        <v>25778</v>
      </c>
      <c r="P103" s="36">
        <f t="shared" si="14"/>
        <v>384.195312</v>
      </c>
      <c r="Q103" s="36">
        <f t="shared" si="15"/>
        <v>-1.8046879999999987</v>
      </c>
      <c r="R103">
        <f t="shared" si="16"/>
        <v>31.496062992125985</v>
      </c>
      <c r="S103">
        <f t="shared" si="17"/>
        <v>13.58267716535433</v>
      </c>
    </row>
    <row r="104" spans="1:19" hidden="1" x14ac:dyDescent="0.25">
      <c r="A104" s="35">
        <v>45063</v>
      </c>
      <c r="B104" s="18" t="s">
        <v>538</v>
      </c>
      <c r="C104" s="18">
        <v>80</v>
      </c>
      <c r="D104" s="18">
        <v>54</v>
      </c>
      <c r="E104" s="18">
        <v>9705</v>
      </c>
      <c r="F104" s="18">
        <v>1</v>
      </c>
      <c r="G104" s="36">
        <v>406</v>
      </c>
      <c r="H104" s="35">
        <v>45064</v>
      </c>
      <c r="I104" s="18" t="s">
        <v>469</v>
      </c>
      <c r="J104" s="18">
        <f t="shared" si="21"/>
        <v>9705</v>
      </c>
      <c r="K104" s="18">
        <f t="shared" si="21"/>
        <v>1</v>
      </c>
      <c r="L104" s="18">
        <f t="shared" si="21"/>
        <v>406</v>
      </c>
      <c r="M104" s="37" t="s">
        <v>535</v>
      </c>
      <c r="N104" s="18">
        <f t="shared" si="19"/>
        <v>34.5</v>
      </c>
      <c r="O104" s="18">
        <v>26234</v>
      </c>
      <c r="P104" s="36">
        <f t="shared" si="14"/>
        <v>390.991536</v>
      </c>
      <c r="Q104" s="36">
        <f t="shared" si="15"/>
        <v>-15.008464000000004</v>
      </c>
      <c r="R104">
        <f t="shared" si="16"/>
        <v>31.496062992125985</v>
      </c>
      <c r="S104">
        <f t="shared" si="17"/>
        <v>13.58267716535433</v>
      </c>
    </row>
    <row r="105" spans="1:19" hidden="1" x14ac:dyDescent="0.25">
      <c r="A105" s="35">
        <v>45063</v>
      </c>
      <c r="B105" s="18" t="s">
        <v>538</v>
      </c>
      <c r="C105" s="18">
        <v>80</v>
      </c>
      <c r="D105" s="18">
        <v>54</v>
      </c>
      <c r="E105" s="18">
        <v>9798</v>
      </c>
      <c r="F105" s="18">
        <v>1</v>
      </c>
      <c r="G105" s="36">
        <v>394</v>
      </c>
      <c r="H105" s="35">
        <v>45063</v>
      </c>
      <c r="I105" s="18" t="s">
        <v>469</v>
      </c>
      <c r="J105" s="18">
        <f t="shared" si="21"/>
        <v>9798</v>
      </c>
      <c r="K105" s="18">
        <f t="shared" si="21"/>
        <v>1</v>
      </c>
      <c r="L105" s="18">
        <f t="shared" si="21"/>
        <v>394</v>
      </c>
      <c r="M105" s="37" t="s">
        <v>535</v>
      </c>
      <c r="N105" s="18">
        <f t="shared" si="19"/>
        <v>34.5</v>
      </c>
      <c r="O105" s="18">
        <v>25931</v>
      </c>
      <c r="P105" s="36">
        <f t="shared" si="14"/>
        <v>386.47562400000004</v>
      </c>
      <c r="Q105" s="36">
        <f t="shared" si="15"/>
        <v>-7.5243759999999611</v>
      </c>
      <c r="R105">
        <f t="shared" si="16"/>
        <v>31.496062992125985</v>
      </c>
      <c r="S105">
        <f t="shared" si="17"/>
        <v>13.58267716535433</v>
      </c>
    </row>
    <row r="106" spans="1:19" hidden="1" x14ac:dyDescent="0.25">
      <c r="A106" s="35">
        <v>45064</v>
      </c>
      <c r="B106" s="18" t="s">
        <v>538</v>
      </c>
      <c r="C106" s="18">
        <v>80</v>
      </c>
      <c r="D106" s="18">
        <v>54</v>
      </c>
      <c r="E106" s="18">
        <v>9702</v>
      </c>
      <c r="F106" s="18">
        <v>1</v>
      </c>
      <c r="G106" s="36">
        <v>392</v>
      </c>
      <c r="H106" s="35">
        <v>45065</v>
      </c>
      <c r="I106" s="18" t="s">
        <v>469</v>
      </c>
      <c r="J106" s="18">
        <f t="shared" si="21"/>
        <v>9702</v>
      </c>
      <c r="K106" s="18">
        <f t="shared" si="21"/>
        <v>1</v>
      </c>
      <c r="L106" s="18">
        <f t="shared" si="21"/>
        <v>392</v>
      </c>
      <c r="M106" s="37" t="s">
        <v>535</v>
      </c>
      <c r="N106" s="18">
        <f t="shared" si="19"/>
        <v>34.5</v>
      </c>
      <c r="O106" s="18">
        <v>26376</v>
      </c>
      <c r="P106" s="36">
        <f t="shared" si="14"/>
        <v>393.10790400000002</v>
      </c>
      <c r="Q106" s="36">
        <f t="shared" si="15"/>
        <v>1.1079040000000191</v>
      </c>
      <c r="R106">
        <f t="shared" si="16"/>
        <v>31.496062992125985</v>
      </c>
      <c r="S106">
        <f t="shared" si="17"/>
        <v>13.58267716535433</v>
      </c>
    </row>
    <row r="107" spans="1:19" hidden="1" x14ac:dyDescent="0.25">
      <c r="A107" s="35">
        <v>45064</v>
      </c>
      <c r="B107" s="18" t="s">
        <v>538</v>
      </c>
      <c r="C107" s="18">
        <v>80</v>
      </c>
      <c r="D107" s="18">
        <v>54</v>
      </c>
      <c r="E107" s="18">
        <v>9703</v>
      </c>
      <c r="F107" s="18">
        <v>1</v>
      </c>
      <c r="G107" s="36">
        <v>372</v>
      </c>
      <c r="H107" s="35">
        <v>45064</v>
      </c>
      <c r="I107" s="18" t="s">
        <v>469</v>
      </c>
      <c r="J107" s="18">
        <f t="shared" si="21"/>
        <v>9703</v>
      </c>
      <c r="K107" s="18">
        <f t="shared" si="21"/>
        <v>1</v>
      </c>
      <c r="L107" s="18">
        <f t="shared" si="21"/>
        <v>372</v>
      </c>
      <c r="M107" s="37" t="s">
        <v>535</v>
      </c>
      <c r="N107" s="18">
        <f t="shared" si="19"/>
        <v>34.5</v>
      </c>
      <c r="O107" s="18">
        <v>24804</v>
      </c>
      <c r="P107" s="36">
        <f t="shared" si="14"/>
        <v>369.67881599999998</v>
      </c>
      <c r="Q107" s="36">
        <f t="shared" si="15"/>
        <v>-2.3211840000000166</v>
      </c>
      <c r="R107">
        <f t="shared" si="16"/>
        <v>31.496062992125985</v>
      </c>
      <c r="S107">
        <f t="shared" si="17"/>
        <v>13.58267716535433</v>
      </c>
    </row>
    <row r="108" spans="1:19" hidden="1" x14ac:dyDescent="0.25">
      <c r="A108" s="35">
        <v>45064</v>
      </c>
      <c r="B108" s="18" t="s">
        <v>538</v>
      </c>
      <c r="C108" s="18">
        <v>80</v>
      </c>
      <c r="D108" s="18">
        <v>54</v>
      </c>
      <c r="E108" s="18">
        <v>9704</v>
      </c>
      <c r="F108" s="18">
        <v>1</v>
      </c>
      <c r="G108" s="36">
        <v>370</v>
      </c>
      <c r="H108" s="35">
        <v>45064</v>
      </c>
      <c r="I108" s="18" t="s">
        <v>469</v>
      </c>
      <c r="J108" s="18">
        <f t="shared" si="21"/>
        <v>9704</v>
      </c>
      <c r="K108" s="18">
        <f t="shared" si="21"/>
        <v>1</v>
      </c>
      <c r="L108" s="18">
        <f t="shared" si="21"/>
        <v>370</v>
      </c>
      <c r="M108" s="37" t="s">
        <v>535</v>
      </c>
      <c r="N108" s="18">
        <f t="shared" si="19"/>
        <v>34.5</v>
      </c>
      <c r="O108" s="18">
        <v>24754</v>
      </c>
      <c r="P108" s="36">
        <f t="shared" si="14"/>
        <v>368.93361600000003</v>
      </c>
      <c r="Q108" s="36">
        <f t="shared" si="15"/>
        <v>-1.0663839999999709</v>
      </c>
      <c r="R108">
        <f t="shared" si="16"/>
        <v>31.496062992125985</v>
      </c>
      <c r="S108">
        <f t="shared" si="17"/>
        <v>13.58267716535433</v>
      </c>
    </row>
    <row r="109" spans="1:19" hidden="1" x14ac:dyDescent="0.25">
      <c r="A109" s="35">
        <v>45064</v>
      </c>
      <c r="B109" s="18" t="s">
        <v>538</v>
      </c>
      <c r="C109" s="18">
        <v>80</v>
      </c>
      <c r="D109" s="18">
        <v>54</v>
      </c>
      <c r="E109" s="18">
        <v>9768</v>
      </c>
      <c r="F109" s="18">
        <v>1</v>
      </c>
      <c r="G109" s="36">
        <v>394</v>
      </c>
      <c r="H109" s="35">
        <v>45064</v>
      </c>
      <c r="I109" s="18" t="s">
        <v>469</v>
      </c>
      <c r="J109" s="18">
        <f t="shared" si="21"/>
        <v>9768</v>
      </c>
      <c r="K109" s="18">
        <f t="shared" si="21"/>
        <v>1</v>
      </c>
      <c r="L109" s="18">
        <f t="shared" si="21"/>
        <v>394</v>
      </c>
      <c r="M109" s="37" t="s">
        <v>535</v>
      </c>
      <c r="N109" s="18">
        <f t="shared" si="19"/>
        <v>34.5</v>
      </c>
      <c r="O109" s="18">
        <v>25530</v>
      </c>
      <c r="P109" s="36">
        <f t="shared" si="14"/>
        <v>380.49912</v>
      </c>
      <c r="Q109" s="36">
        <f t="shared" si="15"/>
        <v>-13.500879999999995</v>
      </c>
      <c r="R109">
        <f t="shared" si="16"/>
        <v>31.496062992125985</v>
      </c>
      <c r="S109">
        <f t="shared" si="17"/>
        <v>13.58267716535433</v>
      </c>
    </row>
    <row r="110" spans="1:19" hidden="1" x14ac:dyDescent="0.25">
      <c r="A110" s="35">
        <v>45064</v>
      </c>
      <c r="B110" s="18" t="s">
        <v>538</v>
      </c>
      <c r="C110" s="18">
        <v>80</v>
      </c>
      <c r="D110" s="18">
        <v>54</v>
      </c>
      <c r="E110" s="18">
        <v>9685</v>
      </c>
      <c r="F110" s="18">
        <v>1</v>
      </c>
      <c r="G110" s="36">
        <v>403</v>
      </c>
      <c r="H110" s="35">
        <v>45065</v>
      </c>
      <c r="I110" s="18" t="s">
        <v>469</v>
      </c>
      <c r="J110" s="18">
        <f t="shared" si="21"/>
        <v>9685</v>
      </c>
      <c r="K110" s="18">
        <f t="shared" si="21"/>
        <v>1</v>
      </c>
      <c r="L110" s="18">
        <f t="shared" si="21"/>
        <v>403</v>
      </c>
      <c r="M110" s="37" t="s">
        <v>535</v>
      </c>
      <c r="N110" s="18">
        <f t="shared" si="19"/>
        <v>34.5</v>
      </c>
      <c r="O110" s="18">
        <v>26241</v>
      </c>
      <c r="P110" s="36">
        <f t="shared" si="14"/>
        <v>391.09586400000001</v>
      </c>
      <c r="Q110" s="36">
        <f t="shared" si="15"/>
        <v>-11.904135999999994</v>
      </c>
      <c r="R110">
        <f t="shared" si="16"/>
        <v>31.496062992125985</v>
      </c>
      <c r="S110">
        <f t="shared" si="17"/>
        <v>13.58267716535433</v>
      </c>
    </row>
    <row r="111" spans="1:19" hidden="1" x14ac:dyDescent="0.25">
      <c r="A111" s="35">
        <v>45064</v>
      </c>
      <c r="B111" s="18" t="s">
        <v>538</v>
      </c>
      <c r="C111" s="18">
        <v>80</v>
      </c>
      <c r="D111" s="18">
        <v>54</v>
      </c>
      <c r="E111" s="18">
        <v>9769</v>
      </c>
      <c r="F111" s="18">
        <v>1</v>
      </c>
      <c r="G111" s="36">
        <v>384</v>
      </c>
      <c r="H111" s="35">
        <v>45064</v>
      </c>
      <c r="I111" s="18" t="s">
        <v>469</v>
      </c>
      <c r="J111" s="18">
        <f t="shared" si="21"/>
        <v>9769</v>
      </c>
      <c r="K111" s="18">
        <f t="shared" si="21"/>
        <v>1</v>
      </c>
      <c r="L111" s="18">
        <f t="shared" si="21"/>
        <v>384</v>
      </c>
      <c r="M111" s="37" t="s">
        <v>535</v>
      </c>
      <c r="N111" s="18">
        <f t="shared" si="19"/>
        <v>34.5</v>
      </c>
      <c r="O111" s="18">
        <v>25301</v>
      </c>
      <c r="P111" s="36">
        <f t="shared" si="14"/>
        <v>377.08610400000003</v>
      </c>
      <c r="Q111" s="36">
        <f t="shared" si="15"/>
        <v>-6.9138959999999656</v>
      </c>
      <c r="R111">
        <f t="shared" si="16"/>
        <v>31.496062992125985</v>
      </c>
      <c r="S111">
        <f t="shared" si="17"/>
        <v>13.58267716535433</v>
      </c>
    </row>
    <row r="112" spans="1:19" hidden="1" x14ac:dyDescent="0.25">
      <c r="A112" s="35">
        <v>45064</v>
      </c>
      <c r="B112" s="18" t="s">
        <v>538</v>
      </c>
      <c r="C112" s="18">
        <v>80</v>
      </c>
      <c r="D112" s="18">
        <v>54</v>
      </c>
      <c r="E112" s="18">
        <v>9777</v>
      </c>
      <c r="F112" s="18">
        <v>1</v>
      </c>
      <c r="G112" s="36">
        <v>381</v>
      </c>
      <c r="H112" s="35">
        <v>45065</v>
      </c>
      <c r="I112" s="18" t="s">
        <v>469</v>
      </c>
      <c r="J112" s="18">
        <f t="shared" si="21"/>
        <v>9777</v>
      </c>
      <c r="K112" s="18">
        <f t="shared" si="21"/>
        <v>1</v>
      </c>
      <c r="L112" s="18">
        <f t="shared" si="21"/>
        <v>381</v>
      </c>
      <c r="M112" s="37" t="s">
        <v>535</v>
      </c>
      <c r="N112" s="18">
        <f t="shared" si="19"/>
        <v>34.5</v>
      </c>
      <c r="O112" s="18">
        <v>25113</v>
      </c>
      <c r="P112" s="36">
        <f t="shared" si="14"/>
        <v>374.28415199999995</v>
      </c>
      <c r="Q112" s="36">
        <f t="shared" si="15"/>
        <v>-6.7158480000000509</v>
      </c>
      <c r="R112">
        <f t="shared" si="16"/>
        <v>31.496062992125985</v>
      </c>
      <c r="S112">
        <f t="shared" si="17"/>
        <v>13.58267716535433</v>
      </c>
    </row>
    <row r="113" spans="1:19" hidden="1" x14ac:dyDescent="0.25">
      <c r="A113" s="35">
        <v>45064</v>
      </c>
      <c r="B113" s="18" t="s">
        <v>538</v>
      </c>
      <c r="C113" s="18">
        <v>80</v>
      </c>
      <c r="D113" s="18">
        <v>54</v>
      </c>
      <c r="E113" s="18">
        <v>9684</v>
      </c>
      <c r="F113" s="18">
        <v>1</v>
      </c>
      <c r="G113" s="36">
        <v>406</v>
      </c>
      <c r="H113" s="35">
        <v>45064</v>
      </c>
      <c r="I113" s="18" t="s">
        <v>469</v>
      </c>
      <c r="J113" s="18">
        <f t="shared" si="21"/>
        <v>9684</v>
      </c>
      <c r="K113" s="18">
        <f t="shared" si="21"/>
        <v>1</v>
      </c>
      <c r="L113" s="18">
        <f t="shared" si="21"/>
        <v>406</v>
      </c>
      <c r="M113" s="37" t="s">
        <v>535</v>
      </c>
      <c r="N113" s="18">
        <f t="shared" si="19"/>
        <v>34.5</v>
      </c>
      <c r="O113" s="18">
        <v>27324</v>
      </c>
      <c r="P113" s="36">
        <f t="shared" si="14"/>
        <v>407.23689600000006</v>
      </c>
      <c r="Q113" s="36">
        <f t="shared" si="15"/>
        <v>1.2368960000000584</v>
      </c>
      <c r="R113">
        <f t="shared" si="16"/>
        <v>31.496062992125985</v>
      </c>
      <c r="S113">
        <f t="shared" si="17"/>
        <v>13.58267716535433</v>
      </c>
    </row>
    <row r="114" spans="1:19" hidden="1" x14ac:dyDescent="0.25">
      <c r="A114" s="35">
        <v>45064</v>
      </c>
      <c r="B114" s="18" t="s">
        <v>538</v>
      </c>
      <c r="C114" s="18">
        <v>80</v>
      </c>
      <c r="D114" s="18">
        <v>54</v>
      </c>
      <c r="E114" s="18">
        <v>9778</v>
      </c>
      <c r="F114" s="18">
        <v>1</v>
      </c>
      <c r="G114" s="36">
        <v>396</v>
      </c>
      <c r="H114" s="35">
        <v>45064</v>
      </c>
      <c r="I114" s="18" t="s">
        <v>469</v>
      </c>
      <c r="J114" s="18">
        <f t="shared" si="21"/>
        <v>9778</v>
      </c>
      <c r="K114" s="18">
        <f t="shared" si="21"/>
        <v>1</v>
      </c>
      <c r="L114" s="18">
        <f t="shared" si="21"/>
        <v>396</v>
      </c>
      <c r="M114" s="37" t="s">
        <v>535</v>
      </c>
      <c r="N114" s="18">
        <f t="shared" si="19"/>
        <v>34.5</v>
      </c>
      <c r="O114" s="18">
        <v>25874</v>
      </c>
      <c r="P114" s="36">
        <f t="shared" si="14"/>
        <v>385.62609600000002</v>
      </c>
      <c r="Q114" s="36">
        <f t="shared" si="15"/>
        <v>-10.373903999999982</v>
      </c>
      <c r="R114">
        <f t="shared" si="16"/>
        <v>31.496062992125985</v>
      </c>
      <c r="S114">
        <f t="shared" si="17"/>
        <v>13.58267716535433</v>
      </c>
    </row>
    <row r="115" spans="1:19" hidden="1" x14ac:dyDescent="0.25">
      <c r="A115" s="35">
        <v>45064</v>
      </c>
      <c r="B115" s="18" t="s">
        <v>538</v>
      </c>
      <c r="C115" s="18">
        <v>80</v>
      </c>
      <c r="D115" s="18">
        <v>54</v>
      </c>
      <c r="E115" s="18">
        <v>9776</v>
      </c>
      <c r="F115" s="18">
        <v>1</v>
      </c>
      <c r="G115" s="36">
        <v>390</v>
      </c>
      <c r="H115" s="35">
        <v>45065</v>
      </c>
      <c r="I115" s="18" t="s">
        <v>469</v>
      </c>
      <c r="J115" s="18">
        <f t="shared" si="21"/>
        <v>9776</v>
      </c>
      <c r="K115" s="18">
        <f t="shared" si="21"/>
        <v>1</v>
      </c>
      <c r="L115" s="18">
        <f t="shared" si="21"/>
        <v>390</v>
      </c>
      <c r="M115" s="37" t="s">
        <v>535</v>
      </c>
      <c r="N115" s="18">
        <f t="shared" si="19"/>
        <v>34.5</v>
      </c>
      <c r="O115" s="18">
        <v>24888</v>
      </c>
      <c r="P115" s="36">
        <f t="shared" si="14"/>
        <v>370.93075199999993</v>
      </c>
      <c r="Q115" s="36">
        <f t="shared" si="15"/>
        <v>-19.069248000000073</v>
      </c>
      <c r="R115">
        <f t="shared" si="16"/>
        <v>31.496062992125985</v>
      </c>
      <c r="S115">
        <f t="shared" si="17"/>
        <v>13.58267716535433</v>
      </c>
    </row>
    <row r="116" spans="1:19" hidden="1" x14ac:dyDescent="0.25">
      <c r="A116" s="35">
        <v>45064</v>
      </c>
      <c r="B116" s="18" t="s">
        <v>538</v>
      </c>
      <c r="C116" s="18">
        <v>80</v>
      </c>
      <c r="D116" s="18">
        <v>54</v>
      </c>
      <c r="E116" s="18">
        <v>9779</v>
      </c>
      <c r="F116" s="18">
        <v>1</v>
      </c>
      <c r="G116" s="36">
        <v>396</v>
      </c>
      <c r="H116" s="35">
        <v>45064</v>
      </c>
      <c r="I116" s="18" t="s">
        <v>469</v>
      </c>
      <c r="J116" s="18">
        <f t="shared" ref="J116:L131" si="22">+E116</f>
        <v>9779</v>
      </c>
      <c r="K116" s="18">
        <f t="shared" si="22"/>
        <v>1</v>
      </c>
      <c r="L116" s="18">
        <f t="shared" si="22"/>
        <v>396</v>
      </c>
      <c r="M116" s="37" t="s">
        <v>535</v>
      </c>
      <c r="N116" s="18">
        <f t="shared" si="19"/>
        <v>34.5</v>
      </c>
      <c r="O116" s="18">
        <v>25666</v>
      </c>
      <c r="P116" s="36">
        <f t="shared" si="14"/>
        <v>382.52606400000002</v>
      </c>
      <c r="Q116" s="36">
        <f t="shared" si="15"/>
        <v>-13.473935999999981</v>
      </c>
      <c r="R116">
        <f t="shared" si="16"/>
        <v>31.496062992125985</v>
      </c>
      <c r="S116">
        <f t="shared" si="17"/>
        <v>13.58267716535433</v>
      </c>
    </row>
    <row r="117" spans="1:19" hidden="1" x14ac:dyDescent="0.25">
      <c r="A117" s="35">
        <v>45064</v>
      </c>
      <c r="B117" s="18" t="s">
        <v>538</v>
      </c>
      <c r="C117" s="18">
        <v>80</v>
      </c>
      <c r="D117" s="18">
        <v>54</v>
      </c>
      <c r="E117" s="18">
        <v>9773</v>
      </c>
      <c r="F117" s="18">
        <v>1</v>
      </c>
      <c r="G117" s="36">
        <v>392</v>
      </c>
      <c r="H117" s="35">
        <v>45065</v>
      </c>
      <c r="I117" s="18" t="s">
        <v>469</v>
      </c>
      <c r="J117" s="18">
        <f t="shared" si="22"/>
        <v>9773</v>
      </c>
      <c r="K117" s="18">
        <f t="shared" si="22"/>
        <v>1</v>
      </c>
      <c r="L117" s="18">
        <f t="shared" si="22"/>
        <v>392</v>
      </c>
      <c r="M117" s="37" t="s">
        <v>535</v>
      </c>
      <c r="N117" s="18">
        <f t="shared" si="19"/>
        <v>34.5</v>
      </c>
      <c r="O117" s="18">
        <v>26409</v>
      </c>
      <c r="P117" s="36">
        <f t="shared" si="14"/>
        <v>393.59973600000001</v>
      </c>
      <c r="Q117" s="36">
        <f t="shared" si="15"/>
        <v>1.5997360000000072</v>
      </c>
      <c r="R117">
        <f t="shared" si="16"/>
        <v>31.496062992125985</v>
      </c>
      <c r="S117">
        <f t="shared" si="17"/>
        <v>13.58267716535433</v>
      </c>
    </row>
    <row r="118" spans="1:19" hidden="1" x14ac:dyDescent="0.25">
      <c r="A118" s="35">
        <v>45064</v>
      </c>
      <c r="B118" s="18" t="s">
        <v>538</v>
      </c>
      <c r="C118" s="18">
        <v>86</v>
      </c>
      <c r="D118" s="18">
        <v>54</v>
      </c>
      <c r="E118" s="18">
        <v>9727</v>
      </c>
      <c r="F118" s="18">
        <v>1</v>
      </c>
      <c r="G118" s="36">
        <v>413</v>
      </c>
      <c r="H118" s="35">
        <v>45065</v>
      </c>
      <c r="I118" s="18" t="s">
        <v>469</v>
      </c>
      <c r="J118" s="18">
        <f t="shared" si="22"/>
        <v>9727</v>
      </c>
      <c r="K118" s="18">
        <f t="shared" si="22"/>
        <v>1</v>
      </c>
      <c r="L118" s="18">
        <f t="shared" si="22"/>
        <v>413</v>
      </c>
      <c r="M118" s="37" t="s">
        <v>536</v>
      </c>
      <c r="N118" s="18">
        <v>42</v>
      </c>
      <c r="O118" s="18">
        <v>21070</v>
      </c>
      <c r="P118" s="36">
        <f>(O118/20000/500)*C118*D118*N118</f>
        <v>410.96613600000006</v>
      </c>
      <c r="Q118" s="36">
        <f t="shared" si="15"/>
        <v>-2.0338639999999373</v>
      </c>
      <c r="R118">
        <f t="shared" si="16"/>
        <v>33.85826771653543</v>
      </c>
      <c r="S118">
        <f t="shared" si="17"/>
        <v>16.535433070866141</v>
      </c>
    </row>
    <row r="119" spans="1:19" hidden="1" x14ac:dyDescent="0.25">
      <c r="A119" s="35">
        <v>45064</v>
      </c>
      <c r="B119" s="18" t="s">
        <v>538</v>
      </c>
      <c r="C119" s="18">
        <v>86</v>
      </c>
      <c r="D119" s="18">
        <v>54</v>
      </c>
      <c r="E119" s="18">
        <v>9729</v>
      </c>
      <c r="F119" s="18">
        <v>1</v>
      </c>
      <c r="G119" s="36">
        <v>418</v>
      </c>
      <c r="H119" s="35">
        <v>45066</v>
      </c>
      <c r="I119" s="18" t="s">
        <v>469</v>
      </c>
      <c r="J119" s="18">
        <f t="shared" si="22"/>
        <v>9729</v>
      </c>
      <c r="K119" s="18">
        <f t="shared" si="22"/>
        <v>1</v>
      </c>
      <c r="L119" s="18">
        <f t="shared" si="22"/>
        <v>418</v>
      </c>
      <c r="M119" s="37" t="s">
        <v>536</v>
      </c>
      <c r="N119" s="18">
        <v>42</v>
      </c>
      <c r="O119" s="18">
        <v>20991</v>
      </c>
      <c r="P119" s="36">
        <f t="shared" si="14"/>
        <v>409.42525680000006</v>
      </c>
      <c r="Q119" s="36">
        <f t="shared" si="15"/>
        <v>-8.5747431999999435</v>
      </c>
      <c r="R119">
        <f t="shared" si="16"/>
        <v>33.85826771653543</v>
      </c>
      <c r="S119">
        <f t="shared" si="17"/>
        <v>16.535433070866141</v>
      </c>
    </row>
    <row r="120" spans="1:19" hidden="1" x14ac:dyDescent="0.25">
      <c r="A120" s="35">
        <v>45064</v>
      </c>
      <c r="B120" s="18" t="s">
        <v>538</v>
      </c>
      <c r="C120" s="18">
        <v>86</v>
      </c>
      <c r="D120" s="18">
        <v>54</v>
      </c>
      <c r="E120" s="18">
        <v>9731</v>
      </c>
      <c r="F120" s="18">
        <v>1</v>
      </c>
      <c r="G120" s="36">
        <v>403</v>
      </c>
      <c r="H120" s="35">
        <v>45065</v>
      </c>
      <c r="I120" s="18" t="s">
        <v>469</v>
      </c>
      <c r="J120" s="18">
        <f t="shared" si="22"/>
        <v>9731</v>
      </c>
      <c r="K120" s="18">
        <f t="shared" si="22"/>
        <v>1</v>
      </c>
      <c r="L120" s="18">
        <f t="shared" si="22"/>
        <v>403</v>
      </c>
      <c r="M120" s="37" t="s">
        <v>536</v>
      </c>
      <c r="N120" s="18">
        <v>42</v>
      </c>
      <c r="O120" s="18">
        <v>20369</v>
      </c>
      <c r="P120" s="36">
        <f t="shared" si="14"/>
        <v>397.29327120000005</v>
      </c>
      <c r="Q120" s="36">
        <f t="shared" si="15"/>
        <v>-5.7067287999999508</v>
      </c>
      <c r="R120">
        <f t="shared" si="16"/>
        <v>33.85826771653543</v>
      </c>
      <c r="S120">
        <f t="shared" si="17"/>
        <v>16.535433070866141</v>
      </c>
    </row>
    <row r="121" spans="1:19" hidden="1" x14ac:dyDescent="0.25">
      <c r="A121" s="35">
        <v>45064</v>
      </c>
      <c r="B121" s="18" t="s">
        <v>538</v>
      </c>
      <c r="C121" s="18">
        <v>86</v>
      </c>
      <c r="D121" s="18">
        <v>54</v>
      </c>
      <c r="E121" s="18">
        <v>9732</v>
      </c>
      <c r="F121" s="18">
        <v>1</v>
      </c>
      <c r="G121" s="36">
        <v>400</v>
      </c>
      <c r="H121" s="35">
        <v>45065</v>
      </c>
      <c r="I121" s="18" t="s">
        <v>469</v>
      </c>
      <c r="J121" s="18">
        <f t="shared" si="22"/>
        <v>9732</v>
      </c>
      <c r="K121" s="18">
        <f t="shared" si="22"/>
        <v>1</v>
      </c>
      <c r="L121" s="18">
        <f t="shared" si="22"/>
        <v>400</v>
      </c>
      <c r="M121" s="37" t="s">
        <v>536</v>
      </c>
      <c r="N121" s="18">
        <v>42</v>
      </c>
      <c r="O121" s="18">
        <v>20731</v>
      </c>
      <c r="P121" s="36">
        <f t="shared" si="14"/>
        <v>404.35400879999997</v>
      </c>
      <c r="Q121" s="36">
        <f t="shared" si="15"/>
        <v>4.3540087999999741</v>
      </c>
      <c r="R121">
        <f t="shared" si="16"/>
        <v>33.85826771653543</v>
      </c>
      <c r="S121">
        <f t="shared" si="17"/>
        <v>16.535433070866141</v>
      </c>
    </row>
    <row r="122" spans="1:19" hidden="1" x14ac:dyDescent="0.25">
      <c r="A122" s="35">
        <v>45064</v>
      </c>
      <c r="B122" s="18" t="s">
        <v>538</v>
      </c>
      <c r="C122" s="18">
        <v>86</v>
      </c>
      <c r="D122" s="18">
        <v>54</v>
      </c>
      <c r="E122" s="18">
        <v>9736</v>
      </c>
      <c r="F122" s="18">
        <v>1</v>
      </c>
      <c r="G122" s="36">
        <v>406</v>
      </c>
      <c r="H122" s="35">
        <v>45066</v>
      </c>
      <c r="I122" s="18" t="s">
        <v>469</v>
      </c>
      <c r="J122" s="18">
        <f t="shared" si="22"/>
        <v>9736</v>
      </c>
      <c r="K122" s="18">
        <f t="shared" si="22"/>
        <v>1</v>
      </c>
      <c r="L122" s="18">
        <f t="shared" si="22"/>
        <v>406</v>
      </c>
      <c r="M122" s="37" t="s">
        <v>536</v>
      </c>
      <c r="N122" s="18">
        <v>42</v>
      </c>
      <c r="O122" s="18">
        <v>20907</v>
      </c>
      <c r="P122" s="36">
        <f t="shared" si="14"/>
        <v>407.78685359999997</v>
      </c>
      <c r="Q122" s="36">
        <f t="shared" si="15"/>
        <v>1.7868535999999722</v>
      </c>
      <c r="R122">
        <f t="shared" si="16"/>
        <v>33.85826771653543</v>
      </c>
      <c r="S122">
        <f t="shared" si="17"/>
        <v>16.535433070866141</v>
      </c>
    </row>
    <row r="123" spans="1:19" hidden="1" x14ac:dyDescent="0.25">
      <c r="A123" s="35">
        <v>45064</v>
      </c>
      <c r="B123" s="18" t="s">
        <v>538</v>
      </c>
      <c r="C123" s="18">
        <v>86</v>
      </c>
      <c r="D123" s="18">
        <v>54</v>
      </c>
      <c r="E123" s="18">
        <v>9760</v>
      </c>
      <c r="F123" s="18">
        <v>1</v>
      </c>
      <c r="G123" s="36">
        <v>418</v>
      </c>
      <c r="H123" s="35">
        <v>45066</v>
      </c>
      <c r="I123" s="18" t="s">
        <v>469</v>
      </c>
      <c r="J123" s="18">
        <f t="shared" si="22"/>
        <v>9760</v>
      </c>
      <c r="K123" s="18">
        <f t="shared" si="22"/>
        <v>1</v>
      </c>
      <c r="L123" s="18">
        <f t="shared" si="22"/>
        <v>418</v>
      </c>
      <c r="M123" s="37" t="s">
        <v>536</v>
      </c>
      <c r="N123" s="18">
        <v>42</v>
      </c>
      <c r="O123" s="18">
        <v>21269</v>
      </c>
      <c r="P123" s="36">
        <f t="shared" si="14"/>
        <v>414.84759120000001</v>
      </c>
      <c r="Q123" s="36">
        <f t="shared" si="15"/>
        <v>-3.1524087999999892</v>
      </c>
      <c r="R123">
        <f t="shared" si="16"/>
        <v>33.85826771653543</v>
      </c>
      <c r="S123">
        <f t="shared" si="17"/>
        <v>16.535433070866141</v>
      </c>
    </row>
    <row r="124" spans="1:19" hidden="1" x14ac:dyDescent="0.25">
      <c r="A124" s="35">
        <v>45064</v>
      </c>
      <c r="B124" s="18" t="s">
        <v>538</v>
      </c>
      <c r="C124" s="18">
        <v>86</v>
      </c>
      <c r="D124" s="18">
        <v>54</v>
      </c>
      <c r="E124" s="18">
        <v>9758</v>
      </c>
      <c r="F124" s="18">
        <v>1</v>
      </c>
      <c r="G124" s="36">
        <v>416</v>
      </c>
      <c r="H124" s="35">
        <v>45065</v>
      </c>
      <c r="I124" s="18" t="s">
        <v>469</v>
      </c>
      <c r="J124" s="18">
        <f t="shared" si="22"/>
        <v>9758</v>
      </c>
      <c r="K124" s="18">
        <f t="shared" si="22"/>
        <v>1</v>
      </c>
      <c r="L124" s="18">
        <f t="shared" si="22"/>
        <v>416</v>
      </c>
      <c r="M124" s="37" t="s">
        <v>536</v>
      </c>
      <c r="N124" s="18">
        <v>42</v>
      </c>
      <c r="O124" s="18">
        <v>20397</v>
      </c>
      <c r="P124" s="36">
        <f t="shared" si="14"/>
        <v>397.83940559999996</v>
      </c>
      <c r="Q124" s="36">
        <f t="shared" si="15"/>
        <v>-18.160594400000036</v>
      </c>
      <c r="R124">
        <f t="shared" si="16"/>
        <v>33.85826771653543</v>
      </c>
      <c r="S124">
        <f t="shared" si="17"/>
        <v>16.535433070866141</v>
      </c>
    </row>
    <row r="125" spans="1:19" hidden="1" x14ac:dyDescent="0.25">
      <c r="A125" s="35">
        <v>45064</v>
      </c>
      <c r="B125" s="18" t="s">
        <v>538</v>
      </c>
      <c r="C125" s="18">
        <v>86</v>
      </c>
      <c r="D125" s="18">
        <v>54</v>
      </c>
      <c r="E125" s="18">
        <v>9753</v>
      </c>
      <c r="F125" s="18">
        <v>1</v>
      </c>
      <c r="G125" s="36">
        <v>427</v>
      </c>
      <c r="H125" s="35">
        <v>45065</v>
      </c>
      <c r="I125" s="18" t="s">
        <v>469</v>
      </c>
      <c r="J125" s="18">
        <f t="shared" si="22"/>
        <v>9753</v>
      </c>
      <c r="K125" s="18">
        <f t="shared" si="22"/>
        <v>1</v>
      </c>
      <c r="L125" s="18">
        <f t="shared" si="22"/>
        <v>427</v>
      </c>
      <c r="M125" s="37" t="s">
        <v>536</v>
      </c>
      <c r="N125" s="18">
        <v>42</v>
      </c>
      <c r="O125" s="18">
        <v>21896</v>
      </c>
      <c r="P125" s="36">
        <f t="shared" si="14"/>
        <v>427.07710079999998</v>
      </c>
      <c r="Q125" s="36">
        <f t="shared" si="15"/>
        <v>7.7100799999982428E-2</v>
      </c>
      <c r="R125">
        <f t="shared" si="16"/>
        <v>33.85826771653543</v>
      </c>
      <c r="S125">
        <f t="shared" si="17"/>
        <v>16.535433070866141</v>
      </c>
    </row>
    <row r="126" spans="1:19" hidden="1" x14ac:dyDescent="0.25">
      <c r="A126" s="35">
        <v>45064</v>
      </c>
      <c r="B126" s="18" t="s">
        <v>538</v>
      </c>
      <c r="C126" s="18">
        <v>86</v>
      </c>
      <c r="D126" s="18">
        <v>54</v>
      </c>
      <c r="E126" s="18">
        <v>9725</v>
      </c>
      <c r="F126" s="18">
        <v>1</v>
      </c>
      <c r="G126" s="36">
        <v>441</v>
      </c>
      <c r="H126" s="35">
        <v>45065</v>
      </c>
      <c r="I126" s="18" t="s">
        <v>469</v>
      </c>
      <c r="J126" s="18">
        <f t="shared" si="22"/>
        <v>9725</v>
      </c>
      <c r="K126" s="18">
        <f t="shared" si="22"/>
        <v>1</v>
      </c>
      <c r="L126" s="18">
        <f t="shared" si="22"/>
        <v>441</v>
      </c>
      <c r="M126" s="37" t="s">
        <v>536</v>
      </c>
      <c r="N126" s="18">
        <v>42</v>
      </c>
      <c r="O126" s="18">
        <v>22416</v>
      </c>
      <c r="P126" s="36">
        <f t="shared" si="14"/>
        <v>437.21959679999998</v>
      </c>
      <c r="Q126" s="36">
        <f t="shared" si="15"/>
        <v>-3.7804032000000234</v>
      </c>
      <c r="R126">
        <f t="shared" si="16"/>
        <v>33.85826771653543</v>
      </c>
      <c r="S126">
        <f t="shared" si="17"/>
        <v>16.535433070866141</v>
      </c>
    </row>
    <row r="127" spans="1:19" hidden="1" x14ac:dyDescent="0.25">
      <c r="A127" s="35">
        <v>45064</v>
      </c>
      <c r="B127" s="18" t="s">
        <v>538</v>
      </c>
      <c r="C127" s="18">
        <v>86</v>
      </c>
      <c r="D127" s="18">
        <v>54</v>
      </c>
      <c r="E127" s="18">
        <v>9724</v>
      </c>
      <c r="F127" s="18">
        <v>1</v>
      </c>
      <c r="G127" s="36">
        <v>416</v>
      </c>
      <c r="H127" s="35">
        <v>45066</v>
      </c>
      <c r="I127" s="18" t="s">
        <v>469</v>
      </c>
      <c r="J127" s="18">
        <f t="shared" si="22"/>
        <v>9724</v>
      </c>
      <c r="K127" s="18">
        <f t="shared" si="22"/>
        <v>1</v>
      </c>
      <c r="L127" s="18">
        <f t="shared" si="22"/>
        <v>416</v>
      </c>
      <c r="M127" s="37" t="s">
        <v>536</v>
      </c>
      <c r="N127" s="18">
        <v>42</v>
      </c>
      <c r="O127" s="18">
        <v>21256</v>
      </c>
      <c r="P127" s="36">
        <f t="shared" si="14"/>
        <v>414.59402880000005</v>
      </c>
      <c r="Q127" s="36">
        <f t="shared" si="15"/>
        <v>-1.4059711999999536</v>
      </c>
      <c r="R127">
        <f t="shared" si="16"/>
        <v>33.85826771653543</v>
      </c>
      <c r="S127">
        <f t="shared" si="17"/>
        <v>16.535433070866141</v>
      </c>
    </row>
    <row r="128" spans="1:19" hidden="1" x14ac:dyDescent="0.25">
      <c r="A128" s="35">
        <v>45064</v>
      </c>
      <c r="B128" s="18" t="s">
        <v>538</v>
      </c>
      <c r="C128" s="18">
        <v>86</v>
      </c>
      <c r="D128" s="18">
        <v>54</v>
      </c>
      <c r="E128" s="18">
        <v>9717</v>
      </c>
      <c r="F128" s="18">
        <v>1</v>
      </c>
      <c r="G128" s="36">
        <v>436</v>
      </c>
      <c r="H128" s="35">
        <v>45065</v>
      </c>
      <c r="I128" s="18" t="s">
        <v>469</v>
      </c>
      <c r="J128" s="18">
        <f t="shared" si="22"/>
        <v>9717</v>
      </c>
      <c r="K128" s="18">
        <f t="shared" si="22"/>
        <v>1</v>
      </c>
      <c r="L128" s="18">
        <f t="shared" si="22"/>
        <v>436</v>
      </c>
      <c r="M128" s="37" t="s">
        <v>536</v>
      </c>
      <c r="N128" s="18">
        <v>42</v>
      </c>
      <c r="O128" s="18">
        <v>21861</v>
      </c>
      <c r="P128" s="36">
        <f t="shared" si="14"/>
        <v>426.39443280000006</v>
      </c>
      <c r="Q128" s="36">
        <f t="shared" si="15"/>
        <v>-9.605567199999939</v>
      </c>
      <c r="R128">
        <f t="shared" si="16"/>
        <v>33.85826771653543</v>
      </c>
      <c r="S128">
        <f t="shared" si="17"/>
        <v>16.535433070866141</v>
      </c>
    </row>
    <row r="129" spans="1:19" hidden="1" x14ac:dyDescent="0.25">
      <c r="A129" s="35">
        <v>45064</v>
      </c>
      <c r="B129" s="18" t="s">
        <v>538</v>
      </c>
      <c r="C129" s="18">
        <v>86</v>
      </c>
      <c r="D129" s="18">
        <v>54</v>
      </c>
      <c r="E129" s="18">
        <v>9733</v>
      </c>
      <c r="F129" s="18">
        <v>1</v>
      </c>
      <c r="G129" s="36">
        <v>405</v>
      </c>
      <c r="H129" s="35">
        <v>45069</v>
      </c>
      <c r="I129" s="18" t="s">
        <v>469</v>
      </c>
      <c r="J129" s="18">
        <f t="shared" si="22"/>
        <v>9733</v>
      </c>
      <c r="K129" s="18">
        <f t="shared" si="22"/>
        <v>1</v>
      </c>
      <c r="L129" s="18">
        <f t="shared" si="22"/>
        <v>405</v>
      </c>
      <c r="M129" s="37" t="s">
        <v>536</v>
      </c>
      <c r="N129" s="18">
        <v>42</v>
      </c>
      <c r="O129" s="18">
        <v>20613</v>
      </c>
      <c r="P129" s="36">
        <f t="shared" si="14"/>
        <v>402.05244240000002</v>
      </c>
      <c r="Q129" s="36">
        <f t="shared" si="15"/>
        <v>-2.9475575999999819</v>
      </c>
      <c r="R129">
        <f t="shared" si="16"/>
        <v>33.85826771653543</v>
      </c>
      <c r="S129">
        <f t="shared" si="17"/>
        <v>16.535433070866141</v>
      </c>
    </row>
    <row r="130" spans="1:19" hidden="1" x14ac:dyDescent="0.25">
      <c r="A130" s="35">
        <v>45064</v>
      </c>
      <c r="B130" s="18" t="s">
        <v>538</v>
      </c>
      <c r="C130" s="18">
        <v>86</v>
      </c>
      <c r="D130" s="18">
        <v>54</v>
      </c>
      <c r="E130" s="18">
        <v>9756</v>
      </c>
      <c r="F130" s="18">
        <v>1</v>
      </c>
      <c r="G130" s="36">
        <v>436</v>
      </c>
      <c r="H130" s="35">
        <v>45066</v>
      </c>
      <c r="I130" s="18" t="s">
        <v>469</v>
      </c>
      <c r="J130" s="18">
        <f t="shared" si="22"/>
        <v>9756</v>
      </c>
      <c r="K130" s="18">
        <f t="shared" si="22"/>
        <v>1</v>
      </c>
      <c r="L130" s="18">
        <f t="shared" si="22"/>
        <v>436</v>
      </c>
      <c r="M130" s="37" t="s">
        <v>536</v>
      </c>
      <c r="N130" s="18">
        <v>42</v>
      </c>
      <c r="O130" s="18">
        <v>22283</v>
      </c>
      <c r="P130" s="36">
        <f t="shared" si="14"/>
        <v>434.62545840000001</v>
      </c>
      <c r="Q130" s="36">
        <f t="shared" si="15"/>
        <v>-1.3745415999999864</v>
      </c>
      <c r="R130">
        <f t="shared" si="16"/>
        <v>33.85826771653543</v>
      </c>
      <c r="S130">
        <f t="shared" si="17"/>
        <v>16.535433070866141</v>
      </c>
    </row>
    <row r="131" spans="1:19" hidden="1" x14ac:dyDescent="0.25">
      <c r="A131" s="35">
        <v>45064</v>
      </c>
      <c r="B131" s="18" t="s">
        <v>538</v>
      </c>
      <c r="C131" s="18">
        <v>86</v>
      </c>
      <c r="D131" s="18">
        <v>54</v>
      </c>
      <c r="E131" s="18">
        <v>9730</v>
      </c>
      <c r="F131" s="18">
        <v>1</v>
      </c>
      <c r="G131" s="36">
        <v>461</v>
      </c>
      <c r="H131" s="35">
        <v>45069</v>
      </c>
      <c r="I131" s="18" t="s">
        <v>469</v>
      </c>
      <c r="J131" s="18">
        <f t="shared" si="22"/>
        <v>9730</v>
      </c>
      <c r="K131" s="18">
        <f t="shared" si="22"/>
        <v>1</v>
      </c>
      <c r="L131" s="18">
        <f t="shared" si="22"/>
        <v>461</v>
      </c>
      <c r="M131" s="37" t="s">
        <v>536</v>
      </c>
      <c r="N131" s="18">
        <v>42</v>
      </c>
      <c r="O131" s="18">
        <v>23300</v>
      </c>
      <c r="P131" s="36">
        <f t="shared" si="14"/>
        <v>454.46184</v>
      </c>
      <c r="Q131" s="36">
        <f t="shared" si="15"/>
        <v>-6.5381600000000049</v>
      </c>
      <c r="R131">
        <f t="shared" ref="R131:R194" si="23">C131/2.54</f>
        <v>33.85826771653543</v>
      </c>
      <c r="S131">
        <f t="shared" ref="S131:S194" si="24">N131/2.54</f>
        <v>16.535433070866141</v>
      </c>
    </row>
    <row r="132" spans="1:19" hidden="1" x14ac:dyDescent="0.25">
      <c r="A132" s="35">
        <v>45064</v>
      </c>
      <c r="B132" s="18" t="s">
        <v>538</v>
      </c>
      <c r="C132" s="18">
        <v>86</v>
      </c>
      <c r="D132" s="18">
        <v>54</v>
      </c>
      <c r="E132" s="18">
        <v>9735</v>
      </c>
      <c r="F132" s="18">
        <v>1</v>
      </c>
      <c r="G132" s="36">
        <v>406</v>
      </c>
      <c r="H132" s="35">
        <v>45070</v>
      </c>
      <c r="I132" s="18" t="s">
        <v>469</v>
      </c>
      <c r="J132" s="18">
        <f t="shared" ref="J132:L141" si="25">+E132</f>
        <v>9735</v>
      </c>
      <c r="K132" s="18">
        <f t="shared" si="25"/>
        <v>1</v>
      </c>
      <c r="L132" s="18">
        <f t="shared" si="25"/>
        <v>406</v>
      </c>
      <c r="M132" s="37" t="s">
        <v>536</v>
      </c>
      <c r="N132" s="18">
        <v>42</v>
      </c>
      <c r="O132" s="18">
        <v>20868</v>
      </c>
      <c r="P132" s="36">
        <f t="shared" ref="P132:P196" si="26">(O132/20000/500)*C132*D132*N132</f>
        <v>407.02616640000002</v>
      </c>
      <c r="Q132" s="36">
        <f t="shared" ref="Q132:Q196" si="27">+P132-G132</f>
        <v>1.0261664000000223</v>
      </c>
      <c r="R132">
        <f t="shared" si="23"/>
        <v>33.85826771653543</v>
      </c>
      <c r="S132">
        <f t="shared" si="24"/>
        <v>16.535433070866141</v>
      </c>
    </row>
    <row r="133" spans="1:19" hidden="1" x14ac:dyDescent="0.25">
      <c r="A133" s="35">
        <v>45064</v>
      </c>
      <c r="B133" s="18" t="s">
        <v>538</v>
      </c>
      <c r="C133" s="18">
        <v>86</v>
      </c>
      <c r="D133" s="18">
        <v>54</v>
      </c>
      <c r="E133" s="18">
        <v>9754</v>
      </c>
      <c r="F133" s="18">
        <v>1</v>
      </c>
      <c r="G133" s="36">
        <v>426</v>
      </c>
      <c r="H133" s="35">
        <v>45065</v>
      </c>
      <c r="I133" s="18" t="s">
        <v>469</v>
      </c>
      <c r="J133" s="18">
        <f t="shared" si="25"/>
        <v>9754</v>
      </c>
      <c r="K133" s="18">
        <f t="shared" si="25"/>
        <v>1</v>
      </c>
      <c r="L133" s="18">
        <f t="shared" si="25"/>
        <v>426</v>
      </c>
      <c r="M133" s="37" t="s">
        <v>536</v>
      </c>
      <c r="N133" s="18">
        <v>42</v>
      </c>
      <c r="O133" s="18">
        <v>21463</v>
      </c>
      <c r="P133" s="36">
        <f t="shared" si="26"/>
        <v>418.63152240000005</v>
      </c>
      <c r="Q133" s="36">
        <f t="shared" si="27"/>
        <v>-7.3684775999999488</v>
      </c>
      <c r="R133">
        <f t="shared" si="23"/>
        <v>33.85826771653543</v>
      </c>
      <c r="S133">
        <f t="shared" si="24"/>
        <v>16.535433070866141</v>
      </c>
    </row>
    <row r="134" spans="1:19" hidden="1" x14ac:dyDescent="0.25">
      <c r="A134" s="35">
        <v>45064</v>
      </c>
      <c r="B134" s="18" t="s">
        <v>538</v>
      </c>
      <c r="C134" s="18">
        <v>86</v>
      </c>
      <c r="D134" s="18">
        <v>54</v>
      </c>
      <c r="E134" s="18">
        <v>9683</v>
      </c>
      <c r="F134" s="18">
        <v>1</v>
      </c>
      <c r="G134" s="36">
        <v>437</v>
      </c>
      <c r="H134" s="35">
        <v>45065</v>
      </c>
      <c r="I134" s="18" t="s">
        <v>469</v>
      </c>
      <c r="J134" s="18">
        <f t="shared" si="25"/>
        <v>9683</v>
      </c>
      <c r="K134" s="18">
        <f t="shared" si="25"/>
        <v>1</v>
      </c>
      <c r="L134" s="18">
        <f t="shared" si="25"/>
        <v>437</v>
      </c>
      <c r="M134" s="37" t="s">
        <v>536</v>
      </c>
      <c r="N134" s="18">
        <v>42</v>
      </c>
      <c r="O134" s="18">
        <v>22609</v>
      </c>
      <c r="P134" s="36">
        <f t="shared" si="26"/>
        <v>440.98402319999997</v>
      </c>
      <c r="Q134" s="36">
        <f t="shared" si="27"/>
        <v>3.9840231999999673</v>
      </c>
      <c r="R134">
        <f t="shared" si="23"/>
        <v>33.85826771653543</v>
      </c>
      <c r="S134">
        <f t="shared" si="24"/>
        <v>16.535433070866141</v>
      </c>
    </row>
    <row r="135" spans="1:19" hidden="1" x14ac:dyDescent="0.25">
      <c r="A135" s="35">
        <v>45064</v>
      </c>
      <c r="B135" s="18" t="s">
        <v>538</v>
      </c>
      <c r="C135" s="18">
        <v>86</v>
      </c>
      <c r="D135" s="18">
        <v>54</v>
      </c>
      <c r="E135" s="18">
        <v>9716</v>
      </c>
      <c r="F135" s="18">
        <v>1</v>
      </c>
      <c r="G135" s="36">
        <v>450</v>
      </c>
      <c r="H135" s="35">
        <v>45065</v>
      </c>
      <c r="I135" s="18" t="s">
        <v>469</v>
      </c>
      <c r="J135" s="18">
        <f t="shared" si="25"/>
        <v>9716</v>
      </c>
      <c r="K135" s="18">
        <f t="shared" si="25"/>
        <v>1</v>
      </c>
      <c r="L135" s="18">
        <f t="shared" si="25"/>
        <v>450</v>
      </c>
      <c r="M135" s="37" t="s">
        <v>536</v>
      </c>
      <c r="N135" s="18">
        <v>42</v>
      </c>
      <c r="O135" s="18">
        <v>24417</v>
      </c>
      <c r="P135" s="36">
        <f t="shared" si="26"/>
        <v>476.24870159999995</v>
      </c>
      <c r="Q135" s="36">
        <f t="shared" si="27"/>
        <v>26.248701599999947</v>
      </c>
      <c r="R135">
        <f t="shared" si="23"/>
        <v>33.85826771653543</v>
      </c>
      <c r="S135">
        <f t="shared" si="24"/>
        <v>16.535433070866141</v>
      </c>
    </row>
    <row r="136" spans="1:19" hidden="1" x14ac:dyDescent="0.25">
      <c r="A136" s="35">
        <v>45064</v>
      </c>
      <c r="B136" s="18" t="s">
        <v>538</v>
      </c>
      <c r="C136" s="18">
        <v>86</v>
      </c>
      <c r="D136" s="18">
        <v>54</v>
      </c>
      <c r="E136" s="18">
        <v>9682</v>
      </c>
      <c r="F136" s="18">
        <v>1</v>
      </c>
      <c r="G136" s="36">
        <v>435</v>
      </c>
      <c r="H136" s="35">
        <v>45065</v>
      </c>
      <c r="I136" s="18" t="s">
        <v>469</v>
      </c>
      <c r="J136" s="18">
        <f t="shared" si="25"/>
        <v>9682</v>
      </c>
      <c r="K136" s="18">
        <f t="shared" si="25"/>
        <v>1</v>
      </c>
      <c r="L136" s="18">
        <f t="shared" si="25"/>
        <v>435</v>
      </c>
      <c r="M136" s="37" t="s">
        <v>536</v>
      </c>
      <c r="N136" s="18">
        <v>42</v>
      </c>
      <c r="O136" s="18">
        <v>22116</v>
      </c>
      <c r="P136" s="36">
        <f t="shared" si="26"/>
        <v>431.36815679999995</v>
      </c>
      <c r="Q136" s="36">
        <f t="shared" si="27"/>
        <v>-3.6318432000000485</v>
      </c>
      <c r="R136">
        <f t="shared" si="23"/>
        <v>33.85826771653543</v>
      </c>
      <c r="S136">
        <f t="shared" si="24"/>
        <v>16.535433070866141</v>
      </c>
    </row>
    <row r="137" spans="1:19" hidden="1" x14ac:dyDescent="0.25">
      <c r="A137" s="35">
        <v>45064</v>
      </c>
      <c r="B137" s="18" t="s">
        <v>538</v>
      </c>
      <c r="C137" s="18">
        <v>86</v>
      </c>
      <c r="D137" s="18">
        <v>54</v>
      </c>
      <c r="E137" s="18">
        <v>9714</v>
      </c>
      <c r="F137" s="18">
        <v>1</v>
      </c>
      <c r="G137" s="36">
        <v>404</v>
      </c>
      <c r="H137" s="35">
        <v>45069</v>
      </c>
      <c r="I137" s="18" t="s">
        <v>469</v>
      </c>
      <c r="J137" s="18">
        <f t="shared" si="25"/>
        <v>9714</v>
      </c>
      <c r="K137" s="18">
        <f t="shared" si="25"/>
        <v>1</v>
      </c>
      <c r="L137" s="18">
        <f t="shared" si="25"/>
        <v>404</v>
      </c>
      <c r="M137" s="37" t="s">
        <v>536</v>
      </c>
      <c r="N137" s="18">
        <v>42</v>
      </c>
      <c r="O137" s="18">
        <v>20658</v>
      </c>
      <c r="P137" s="36">
        <f t="shared" si="26"/>
        <v>402.93015839999998</v>
      </c>
      <c r="Q137" s="36">
        <f t="shared" si="27"/>
        <v>-1.0698416000000179</v>
      </c>
      <c r="R137">
        <f t="shared" si="23"/>
        <v>33.85826771653543</v>
      </c>
      <c r="S137">
        <f t="shared" si="24"/>
        <v>16.535433070866141</v>
      </c>
    </row>
    <row r="138" spans="1:19" hidden="1" x14ac:dyDescent="0.25">
      <c r="A138" s="35">
        <v>45064</v>
      </c>
      <c r="B138" s="18" t="s">
        <v>538</v>
      </c>
      <c r="C138" s="18">
        <v>86</v>
      </c>
      <c r="D138" s="18">
        <v>54</v>
      </c>
      <c r="E138" s="18">
        <v>9718</v>
      </c>
      <c r="F138" s="18">
        <v>1</v>
      </c>
      <c r="G138" s="36">
        <v>454</v>
      </c>
      <c r="H138" s="35">
        <v>45066</v>
      </c>
      <c r="I138" s="18" t="s">
        <v>469</v>
      </c>
      <c r="J138" s="18">
        <f t="shared" si="25"/>
        <v>9718</v>
      </c>
      <c r="K138" s="18">
        <f t="shared" si="25"/>
        <v>1</v>
      </c>
      <c r="L138" s="18">
        <f t="shared" si="25"/>
        <v>454</v>
      </c>
      <c r="M138" s="37" t="s">
        <v>536</v>
      </c>
      <c r="N138" s="18">
        <v>42</v>
      </c>
      <c r="O138" s="18">
        <v>23367</v>
      </c>
      <c r="P138" s="36">
        <f t="shared" si="26"/>
        <v>455.76866159999997</v>
      </c>
      <c r="Q138" s="36">
        <f t="shared" si="27"/>
        <v>1.7686615999999731</v>
      </c>
      <c r="R138">
        <f t="shared" si="23"/>
        <v>33.85826771653543</v>
      </c>
      <c r="S138">
        <f t="shared" si="24"/>
        <v>16.535433070866141</v>
      </c>
    </row>
    <row r="139" spans="1:19" hidden="1" x14ac:dyDescent="0.25">
      <c r="A139" s="35">
        <v>45064</v>
      </c>
      <c r="B139" s="18" t="s">
        <v>538</v>
      </c>
      <c r="C139" s="18">
        <v>86</v>
      </c>
      <c r="D139" s="18">
        <v>54</v>
      </c>
      <c r="E139" s="18">
        <v>9715</v>
      </c>
      <c r="F139" s="18">
        <v>1</v>
      </c>
      <c r="G139" s="36">
        <v>423</v>
      </c>
      <c r="H139" s="35">
        <v>45066</v>
      </c>
      <c r="I139" s="18" t="s">
        <v>469</v>
      </c>
      <c r="J139" s="18">
        <f t="shared" si="25"/>
        <v>9715</v>
      </c>
      <c r="K139" s="18">
        <f t="shared" si="25"/>
        <v>1</v>
      </c>
      <c r="L139" s="18">
        <f t="shared" si="25"/>
        <v>423</v>
      </c>
      <c r="M139" s="37" t="s">
        <v>536</v>
      </c>
      <c r="N139" s="18">
        <v>42</v>
      </c>
      <c r="O139" s="18">
        <v>21676</v>
      </c>
      <c r="P139" s="36">
        <f t="shared" si="26"/>
        <v>422.78604480000001</v>
      </c>
      <c r="Q139" s="36">
        <f t="shared" si="27"/>
        <v>-0.21395519999998669</v>
      </c>
      <c r="R139">
        <f t="shared" si="23"/>
        <v>33.85826771653543</v>
      </c>
      <c r="S139">
        <f t="shared" si="24"/>
        <v>16.535433070866141</v>
      </c>
    </row>
    <row r="140" spans="1:19" hidden="1" x14ac:dyDescent="0.25">
      <c r="A140" s="35">
        <v>45064</v>
      </c>
      <c r="B140" s="18" t="s">
        <v>538</v>
      </c>
      <c r="C140" s="18">
        <v>86</v>
      </c>
      <c r="D140" s="18">
        <v>54</v>
      </c>
      <c r="E140" s="18">
        <v>9734</v>
      </c>
      <c r="F140" s="18">
        <v>1</v>
      </c>
      <c r="G140" s="36">
        <v>404</v>
      </c>
      <c r="H140" s="35">
        <v>45066</v>
      </c>
      <c r="I140" s="18" t="s">
        <v>469</v>
      </c>
      <c r="J140" s="18">
        <f t="shared" si="25"/>
        <v>9734</v>
      </c>
      <c r="K140" s="18">
        <f t="shared" si="25"/>
        <v>1</v>
      </c>
      <c r="L140" s="18">
        <f t="shared" si="25"/>
        <v>404</v>
      </c>
      <c r="M140" s="37" t="s">
        <v>536</v>
      </c>
      <c r="N140" s="18">
        <v>42</v>
      </c>
      <c r="O140" s="18">
        <v>20734</v>
      </c>
      <c r="P140" s="36">
        <f t="shared" si="26"/>
        <v>404.41252320000001</v>
      </c>
      <c r="Q140" s="36">
        <f t="shared" si="27"/>
        <v>0.41252320000000964</v>
      </c>
      <c r="R140">
        <f t="shared" si="23"/>
        <v>33.85826771653543</v>
      </c>
      <c r="S140">
        <f t="shared" si="24"/>
        <v>16.535433070866141</v>
      </c>
    </row>
    <row r="141" spans="1:19" hidden="1" x14ac:dyDescent="0.25">
      <c r="A141" s="35">
        <v>45064</v>
      </c>
      <c r="B141" s="18" t="s">
        <v>538</v>
      </c>
      <c r="C141" s="18">
        <v>86</v>
      </c>
      <c r="D141" s="18">
        <v>54</v>
      </c>
      <c r="E141" s="18">
        <v>9719</v>
      </c>
      <c r="F141" s="18">
        <v>1</v>
      </c>
      <c r="G141" s="36">
        <v>434</v>
      </c>
      <c r="H141" s="35">
        <v>45066</v>
      </c>
      <c r="I141" s="18" t="s">
        <v>469</v>
      </c>
      <c r="J141" s="18">
        <f t="shared" si="25"/>
        <v>9719</v>
      </c>
      <c r="K141" s="18">
        <f t="shared" si="25"/>
        <v>1</v>
      </c>
      <c r="L141" s="18">
        <f t="shared" si="25"/>
        <v>434</v>
      </c>
      <c r="M141" s="37" t="s">
        <v>536</v>
      </c>
      <c r="N141" s="18">
        <v>42</v>
      </c>
      <c r="O141" s="18">
        <v>21722</v>
      </c>
      <c r="P141" s="36">
        <f t="shared" si="26"/>
        <v>423.68326559999997</v>
      </c>
      <c r="Q141" s="36">
        <f t="shared" si="27"/>
        <v>-10.31673440000003</v>
      </c>
      <c r="R141">
        <f t="shared" si="23"/>
        <v>33.85826771653543</v>
      </c>
      <c r="S141">
        <f t="shared" si="24"/>
        <v>16.535433070866141</v>
      </c>
    </row>
    <row r="142" spans="1:19" hidden="1" x14ac:dyDescent="0.25">
      <c r="A142" s="35">
        <v>45064</v>
      </c>
      <c r="B142" s="18" t="s">
        <v>538</v>
      </c>
      <c r="C142" s="18">
        <v>86</v>
      </c>
      <c r="D142" s="18">
        <v>54</v>
      </c>
      <c r="E142" s="18">
        <v>9720</v>
      </c>
      <c r="F142" s="18">
        <v>1</v>
      </c>
      <c r="G142" s="36">
        <v>415</v>
      </c>
      <c r="H142" s="35">
        <v>45065</v>
      </c>
      <c r="I142" s="18" t="s">
        <v>469</v>
      </c>
      <c r="J142" s="18">
        <f>+E142</f>
        <v>9720</v>
      </c>
      <c r="K142" s="18">
        <f>+F142</f>
        <v>1</v>
      </c>
      <c r="L142" s="18">
        <f>+G142</f>
        <v>415</v>
      </c>
      <c r="M142" s="37" t="s">
        <v>536</v>
      </c>
      <c r="N142" s="18">
        <v>42</v>
      </c>
      <c r="O142" s="18">
        <v>21572</v>
      </c>
      <c r="P142" s="36">
        <f t="shared" si="26"/>
        <v>420.75754560000001</v>
      </c>
      <c r="Q142" s="36">
        <f t="shared" si="27"/>
        <v>5.7575456000000145</v>
      </c>
      <c r="R142">
        <f t="shared" si="23"/>
        <v>33.85826771653543</v>
      </c>
      <c r="S142">
        <f t="shared" si="24"/>
        <v>16.535433070866141</v>
      </c>
    </row>
    <row r="143" spans="1:19" hidden="1" x14ac:dyDescent="0.25">
      <c r="A143" s="35">
        <v>45067</v>
      </c>
      <c r="B143" s="18" t="s">
        <v>539</v>
      </c>
      <c r="C143" s="18">
        <v>96</v>
      </c>
      <c r="D143" s="18">
        <v>52</v>
      </c>
      <c r="E143" s="18">
        <v>105691</v>
      </c>
      <c r="F143" s="18">
        <v>1</v>
      </c>
      <c r="G143" s="36">
        <v>572.29999999999995</v>
      </c>
      <c r="H143" s="35">
        <v>45072</v>
      </c>
      <c r="I143" s="18" t="s">
        <v>516</v>
      </c>
      <c r="J143" s="18">
        <f t="shared" ref="J143:L158" si="28">+E143</f>
        <v>105691</v>
      </c>
      <c r="K143" s="18">
        <f t="shared" si="28"/>
        <v>1</v>
      </c>
      <c r="L143" s="18">
        <f t="shared" si="28"/>
        <v>572.29999999999995</v>
      </c>
      <c r="M143" s="18" t="s">
        <v>535</v>
      </c>
      <c r="N143" s="18">
        <f t="shared" ref="N143:N158" si="29">73/2</f>
        <v>36.5</v>
      </c>
      <c r="O143" s="18">
        <v>31626</v>
      </c>
      <c r="P143" s="36">
        <f t="shared" si="26"/>
        <v>576.25102079999999</v>
      </c>
      <c r="Q143" s="36">
        <f t="shared" si="27"/>
        <v>3.9510208000000375</v>
      </c>
      <c r="R143">
        <f t="shared" si="23"/>
        <v>37.795275590551178</v>
      </c>
      <c r="S143">
        <f t="shared" si="24"/>
        <v>14.37007874015748</v>
      </c>
    </row>
    <row r="144" spans="1:19" hidden="1" x14ac:dyDescent="0.25">
      <c r="A144" s="35">
        <v>45067</v>
      </c>
      <c r="B144" s="18" t="s">
        <v>539</v>
      </c>
      <c r="C144" s="18">
        <v>96</v>
      </c>
      <c r="D144" s="18">
        <v>52</v>
      </c>
      <c r="E144" s="18">
        <v>105693</v>
      </c>
      <c r="F144" s="18">
        <v>1</v>
      </c>
      <c r="G144" s="36">
        <v>616.79999999999995</v>
      </c>
      <c r="H144" s="35">
        <v>45072</v>
      </c>
      <c r="I144" s="18" t="s">
        <v>517</v>
      </c>
      <c r="J144" s="18">
        <f t="shared" si="28"/>
        <v>105693</v>
      </c>
      <c r="K144" s="18">
        <f t="shared" si="28"/>
        <v>1</v>
      </c>
      <c r="L144" s="18">
        <f t="shared" si="28"/>
        <v>616.79999999999995</v>
      </c>
      <c r="M144" s="18" t="s">
        <v>535</v>
      </c>
      <c r="N144" s="18">
        <f t="shared" si="29"/>
        <v>36.5</v>
      </c>
      <c r="O144" s="18">
        <v>33393</v>
      </c>
      <c r="P144" s="36">
        <f t="shared" si="26"/>
        <v>608.44717439999999</v>
      </c>
      <c r="Q144" s="36">
        <f t="shared" si="27"/>
        <v>-8.3528255999999601</v>
      </c>
      <c r="R144">
        <f t="shared" si="23"/>
        <v>37.795275590551178</v>
      </c>
      <c r="S144">
        <f t="shared" si="24"/>
        <v>14.37007874015748</v>
      </c>
    </row>
    <row r="145" spans="1:19" hidden="1" x14ac:dyDescent="0.25">
      <c r="A145" s="35">
        <v>45067</v>
      </c>
      <c r="B145" s="18" t="s">
        <v>539</v>
      </c>
      <c r="C145" s="18">
        <v>96</v>
      </c>
      <c r="D145" s="18">
        <v>52</v>
      </c>
      <c r="E145" s="18">
        <v>105694</v>
      </c>
      <c r="F145" s="18">
        <v>1</v>
      </c>
      <c r="G145" s="36">
        <v>612.4</v>
      </c>
      <c r="H145" s="35">
        <v>45069</v>
      </c>
      <c r="I145" s="18" t="s">
        <v>469</v>
      </c>
      <c r="J145" s="18">
        <f t="shared" si="28"/>
        <v>105694</v>
      </c>
      <c r="K145" s="18">
        <f t="shared" si="28"/>
        <v>1</v>
      </c>
      <c r="L145" s="18">
        <f t="shared" si="28"/>
        <v>612.4</v>
      </c>
      <c r="M145" s="18" t="s">
        <v>535</v>
      </c>
      <c r="N145" s="18">
        <f t="shared" si="29"/>
        <v>36.5</v>
      </c>
      <c r="O145" s="18">
        <v>33384</v>
      </c>
      <c r="P145" s="36">
        <f t="shared" si="26"/>
        <v>608.28318719999993</v>
      </c>
      <c r="Q145" s="36">
        <f t="shared" si="27"/>
        <v>-4.1168128000000479</v>
      </c>
      <c r="R145">
        <f t="shared" si="23"/>
        <v>37.795275590551178</v>
      </c>
      <c r="S145">
        <f t="shared" si="24"/>
        <v>14.37007874015748</v>
      </c>
    </row>
    <row r="146" spans="1:19" hidden="1" x14ac:dyDescent="0.25">
      <c r="A146" s="35">
        <v>45067</v>
      </c>
      <c r="B146" s="18" t="s">
        <v>539</v>
      </c>
      <c r="C146" s="18">
        <v>96</v>
      </c>
      <c r="D146" s="18">
        <v>52</v>
      </c>
      <c r="E146" s="18">
        <v>105696</v>
      </c>
      <c r="F146" s="18">
        <v>1</v>
      </c>
      <c r="G146" s="36">
        <v>589.5</v>
      </c>
      <c r="H146" s="35">
        <v>45069</v>
      </c>
      <c r="I146" s="18" t="s">
        <v>469</v>
      </c>
      <c r="J146" s="18">
        <f t="shared" si="28"/>
        <v>105696</v>
      </c>
      <c r="K146" s="18">
        <f t="shared" si="28"/>
        <v>1</v>
      </c>
      <c r="L146" s="18">
        <f t="shared" si="28"/>
        <v>589.5</v>
      </c>
      <c r="M146" s="18" t="s">
        <v>535</v>
      </c>
      <c r="N146" s="18">
        <f t="shared" si="29"/>
        <v>36.5</v>
      </c>
      <c r="O146" s="18">
        <v>31296</v>
      </c>
      <c r="P146" s="36">
        <f t="shared" si="26"/>
        <v>570.23815679999996</v>
      </c>
      <c r="Q146" s="36">
        <f t="shared" si="27"/>
        <v>-19.261843200000044</v>
      </c>
      <c r="R146">
        <f t="shared" si="23"/>
        <v>37.795275590551178</v>
      </c>
      <c r="S146">
        <f t="shared" si="24"/>
        <v>14.37007874015748</v>
      </c>
    </row>
    <row r="147" spans="1:19" hidden="1" x14ac:dyDescent="0.25">
      <c r="A147" s="35">
        <v>45067</v>
      </c>
      <c r="B147" s="18" t="s">
        <v>539</v>
      </c>
      <c r="C147" s="18">
        <v>96</v>
      </c>
      <c r="D147" s="18">
        <v>52</v>
      </c>
      <c r="E147" s="18">
        <v>105697</v>
      </c>
      <c r="F147" s="18">
        <v>1</v>
      </c>
      <c r="G147" s="36">
        <v>587.20000000000005</v>
      </c>
      <c r="H147" s="35">
        <v>45069</v>
      </c>
      <c r="I147" s="18" t="s">
        <v>469</v>
      </c>
      <c r="J147" s="18">
        <f t="shared" si="28"/>
        <v>105697</v>
      </c>
      <c r="K147" s="18">
        <f t="shared" si="28"/>
        <v>1</v>
      </c>
      <c r="L147" s="18">
        <f t="shared" si="28"/>
        <v>587.20000000000005</v>
      </c>
      <c r="M147" s="18" t="s">
        <v>535</v>
      </c>
      <c r="N147" s="18">
        <f t="shared" si="29"/>
        <v>36.5</v>
      </c>
      <c r="O147" s="18">
        <v>31591</v>
      </c>
      <c r="P147" s="36">
        <f t="shared" si="26"/>
        <v>575.61329280000007</v>
      </c>
      <c r="Q147" s="36">
        <f t="shared" si="27"/>
        <v>-11.586707199999978</v>
      </c>
      <c r="R147">
        <f t="shared" si="23"/>
        <v>37.795275590551178</v>
      </c>
      <c r="S147">
        <f t="shared" si="24"/>
        <v>14.37007874015748</v>
      </c>
    </row>
    <row r="148" spans="1:19" hidden="1" x14ac:dyDescent="0.25">
      <c r="A148" s="35">
        <v>45067</v>
      </c>
      <c r="B148" s="18" t="s">
        <v>539</v>
      </c>
      <c r="C148" s="18">
        <v>96</v>
      </c>
      <c r="D148" s="18">
        <v>52</v>
      </c>
      <c r="E148" s="18">
        <v>105708</v>
      </c>
      <c r="F148" s="18">
        <v>1</v>
      </c>
      <c r="G148" s="36">
        <v>604</v>
      </c>
      <c r="H148" s="35">
        <v>45069</v>
      </c>
      <c r="I148" s="18" t="s">
        <v>469</v>
      </c>
      <c r="J148" s="18">
        <f t="shared" si="28"/>
        <v>105708</v>
      </c>
      <c r="K148" s="18">
        <f t="shared" si="28"/>
        <v>1</v>
      </c>
      <c r="L148" s="18">
        <f t="shared" si="28"/>
        <v>604</v>
      </c>
      <c r="M148" s="18" t="s">
        <v>535</v>
      </c>
      <c r="N148" s="18">
        <f t="shared" si="29"/>
        <v>36.5</v>
      </c>
      <c r="O148" s="18">
        <v>33590</v>
      </c>
      <c r="P148" s="36">
        <f t="shared" si="26"/>
        <v>612.03667199999995</v>
      </c>
      <c r="Q148" s="36">
        <f t="shared" si="27"/>
        <v>8.0366719999999532</v>
      </c>
      <c r="R148">
        <f t="shared" si="23"/>
        <v>37.795275590551178</v>
      </c>
      <c r="S148">
        <f t="shared" si="24"/>
        <v>14.37007874015748</v>
      </c>
    </row>
    <row r="149" spans="1:19" hidden="1" x14ac:dyDescent="0.25">
      <c r="A149" s="35">
        <v>45067</v>
      </c>
      <c r="B149" s="18" t="s">
        <v>539</v>
      </c>
      <c r="C149" s="18">
        <v>96</v>
      </c>
      <c r="D149" s="18">
        <v>52</v>
      </c>
      <c r="E149" s="18">
        <v>105709</v>
      </c>
      <c r="F149" s="18">
        <v>1</v>
      </c>
      <c r="G149" s="36">
        <v>607.1</v>
      </c>
      <c r="H149" s="35">
        <v>45069</v>
      </c>
      <c r="I149" s="18" t="s">
        <v>469</v>
      </c>
      <c r="J149" s="18">
        <f t="shared" si="28"/>
        <v>105709</v>
      </c>
      <c r="K149" s="18">
        <f t="shared" si="28"/>
        <v>1</v>
      </c>
      <c r="L149" s="18">
        <f t="shared" si="28"/>
        <v>607.1</v>
      </c>
      <c r="M149" s="18" t="s">
        <v>535</v>
      </c>
      <c r="N149" s="18">
        <f t="shared" si="29"/>
        <v>36.5</v>
      </c>
      <c r="O149" s="18">
        <v>33842</v>
      </c>
      <c r="P149" s="36">
        <f t="shared" si="26"/>
        <v>616.62831359999996</v>
      </c>
      <c r="Q149" s="36">
        <f t="shared" si="27"/>
        <v>9.5283135999999331</v>
      </c>
      <c r="R149">
        <f t="shared" si="23"/>
        <v>37.795275590551178</v>
      </c>
      <c r="S149">
        <f t="shared" si="24"/>
        <v>14.37007874015748</v>
      </c>
    </row>
    <row r="150" spans="1:19" hidden="1" x14ac:dyDescent="0.25">
      <c r="A150" s="35">
        <v>45067</v>
      </c>
      <c r="B150" s="18" t="s">
        <v>539</v>
      </c>
      <c r="C150" s="18">
        <v>96</v>
      </c>
      <c r="D150" s="18">
        <v>52</v>
      </c>
      <c r="E150" s="18">
        <v>105711</v>
      </c>
      <c r="F150" s="18">
        <v>1</v>
      </c>
      <c r="G150" s="36">
        <v>605.4</v>
      </c>
      <c r="H150" s="35">
        <v>45067</v>
      </c>
      <c r="I150" s="18" t="s">
        <v>469</v>
      </c>
      <c r="J150" s="18">
        <f t="shared" si="28"/>
        <v>105711</v>
      </c>
      <c r="K150" s="18">
        <f t="shared" si="28"/>
        <v>1</v>
      </c>
      <c r="L150" s="18">
        <f t="shared" si="28"/>
        <v>605.4</v>
      </c>
      <c r="M150" s="18" t="s">
        <v>535</v>
      </c>
      <c r="N150" s="18">
        <f t="shared" si="29"/>
        <v>36.5</v>
      </c>
      <c r="O150" s="18">
        <v>33506</v>
      </c>
      <c r="P150" s="36">
        <f t="shared" si="26"/>
        <v>610.50612479999995</v>
      </c>
      <c r="Q150" s="36">
        <f t="shared" si="27"/>
        <v>5.106124799999975</v>
      </c>
      <c r="R150">
        <f t="shared" si="23"/>
        <v>37.795275590551178</v>
      </c>
      <c r="S150">
        <f t="shared" si="24"/>
        <v>14.37007874015748</v>
      </c>
    </row>
    <row r="151" spans="1:19" hidden="1" x14ac:dyDescent="0.25">
      <c r="A151" s="35">
        <v>45067</v>
      </c>
      <c r="B151" s="18" t="s">
        <v>539</v>
      </c>
      <c r="C151" s="18">
        <v>96</v>
      </c>
      <c r="D151" s="18">
        <v>52</v>
      </c>
      <c r="E151" s="18">
        <v>105712</v>
      </c>
      <c r="F151" s="18">
        <v>1</v>
      </c>
      <c r="G151" s="36">
        <v>603.9</v>
      </c>
      <c r="H151" s="35">
        <v>45072</v>
      </c>
      <c r="I151" s="18" t="s">
        <v>518</v>
      </c>
      <c r="J151" s="18">
        <f t="shared" si="28"/>
        <v>105712</v>
      </c>
      <c r="K151" s="18">
        <f t="shared" si="28"/>
        <v>1</v>
      </c>
      <c r="L151" s="18">
        <f t="shared" si="28"/>
        <v>603.9</v>
      </c>
      <c r="M151" s="18" t="s">
        <v>535</v>
      </c>
      <c r="N151" s="18">
        <f t="shared" si="29"/>
        <v>36.5</v>
      </c>
      <c r="O151" s="18">
        <v>33432</v>
      </c>
      <c r="P151" s="36">
        <f t="shared" si="26"/>
        <v>609.15778560000001</v>
      </c>
      <c r="Q151" s="36">
        <f t="shared" si="27"/>
        <v>5.2577856000000338</v>
      </c>
      <c r="R151">
        <f t="shared" si="23"/>
        <v>37.795275590551178</v>
      </c>
      <c r="S151">
        <f t="shared" si="24"/>
        <v>14.37007874015748</v>
      </c>
    </row>
    <row r="152" spans="1:19" hidden="1" x14ac:dyDescent="0.25">
      <c r="A152" s="35">
        <v>45067</v>
      </c>
      <c r="B152" s="18" t="s">
        <v>539</v>
      </c>
      <c r="C152" s="18">
        <v>96</v>
      </c>
      <c r="D152" s="18">
        <v>52</v>
      </c>
      <c r="E152" s="18">
        <v>105714</v>
      </c>
      <c r="F152" s="18">
        <v>1</v>
      </c>
      <c r="G152" s="36">
        <v>615.9</v>
      </c>
      <c r="H152" s="35">
        <v>45074</v>
      </c>
      <c r="I152" s="18" t="s">
        <v>493</v>
      </c>
      <c r="J152" s="18">
        <f t="shared" si="28"/>
        <v>105714</v>
      </c>
      <c r="K152" s="18">
        <f t="shared" si="28"/>
        <v>1</v>
      </c>
      <c r="L152" s="18">
        <f t="shared" si="28"/>
        <v>615.9</v>
      </c>
      <c r="M152" s="18" t="s">
        <v>535</v>
      </c>
      <c r="N152" s="18">
        <f t="shared" si="29"/>
        <v>36.5</v>
      </c>
      <c r="O152" s="18">
        <v>34421</v>
      </c>
      <c r="P152" s="36">
        <f t="shared" si="26"/>
        <v>627.17815680000001</v>
      </c>
      <c r="Q152" s="36">
        <f t="shared" si="27"/>
        <v>11.278156800000033</v>
      </c>
      <c r="R152">
        <f t="shared" si="23"/>
        <v>37.795275590551178</v>
      </c>
      <c r="S152">
        <f t="shared" si="24"/>
        <v>14.37007874015748</v>
      </c>
    </row>
    <row r="153" spans="1:19" hidden="1" x14ac:dyDescent="0.25">
      <c r="A153" s="35">
        <v>45067</v>
      </c>
      <c r="B153" s="18" t="s">
        <v>539</v>
      </c>
      <c r="C153" s="18">
        <v>96</v>
      </c>
      <c r="D153" s="18">
        <v>52</v>
      </c>
      <c r="E153" s="18">
        <v>105722</v>
      </c>
      <c r="F153" s="18">
        <v>1</v>
      </c>
      <c r="G153" s="36">
        <v>568</v>
      </c>
      <c r="H153" s="35">
        <v>45069</v>
      </c>
      <c r="I153" s="18" t="s">
        <v>469</v>
      </c>
      <c r="J153" s="18">
        <f t="shared" si="28"/>
        <v>105722</v>
      </c>
      <c r="K153" s="18">
        <f t="shared" si="28"/>
        <v>1</v>
      </c>
      <c r="L153" s="18">
        <f t="shared" si="28"/>
        <v>568</v>
      </c>
      <c r="M153" s="18" t="s">
        <v>535</v>
      </c>
      <c r="N153" s="18">
        <f t="shared" si="29"/>
        <v>36.5</v>
      </c>
      <c r="O153" s="18">
        <v>31055</v>
      </c>
      <c r="P153" s="36">
        <f t="shared" si="26"/>
        <v>565.84694400000001</v>
      </c>
      <c r="Q153" s="36">
        <f t="shared" si="27"/>
        <v>-2.1530559999999923</v>
      </c>
      <c r="R153">
        <f t="shared" si="23"/>
        <v>37.795275590551178</v>
      </c>
      <c r="S153">
        <f t="shared" si="24"/>
        <v>14.37007874015748</v>
      </c>
    </row>
    <row r="154" spans="1:19" hidden="1" x14ac:dyDescent="0.25">
      <c r="A154" s="35">
        <v>45067</v>
      </c>
      <c r="B154" s="18" t="s">
        <v>539</v>
      </c>
      <c r="C154" s="18">
        <v>96</v>
      </c>
      <c r="D154" s="18">
        <v>52</v>
      </c>
      <c r="E154" s="18">
        <v>105723</v>
      </c>
      <c r="F154" s="18">
        <v>1</v>
      </c>
      <c r="G154" s="36">
        <v>563.70000000000005</v>
      </c>
      <c r="H154" s="35">
        <v>45072</v>
      </c>
      <c r="I154" s="18" t="s">
        <v>518</v>
      </c>
      <c r="J154" s="18">
        <f t="shared" si="28"/>
        <v>105723</v>
      </c>
      <c r="K154" s="18">
        <f t="shared" si="28"/>
        <v>1</v>
      </c>
      <c r="L154" s="18">
        <f t="shared" si="28"/>
        <v>563.70000000000005</v>
      </c>
      <c r="M154" s="18" t="s">
        <v>535</v>
      </c>
      <c r="N154" s="18">
        <f t="shared" si="29"/>
        <v>36.5</v>
      </c>
      <c r="O154" s="18">
        <v>31006</v>
      </c>
      <c r="P154" s="36">
        <f t="shared" si="26"/>
        <v>564.95412480000005</v>
      </c>
      <c r="Q154" s="36">
        <f t="shared" si="27"/>
        <v>1.2541247999999996</v>
      </c>
      <c r="R154">
        <f t="shared" si="23"/>
        <v>37.795275590551178</v>
      </c>
      <c r="S154">
        <f t="shared" si="24"/>
        <v>14.37007874015748</v>
      </c>
    </row>
    <row r="155" spans="1:19" hidden="1" x14ac:dyDescent="0.25">
      <c r="A155" s="35">
        <v>45067</v>
      </c>
      <c r="B155" s="18" t="s">
        <v>539</v>
      </c>
      <c r="C155" s="18">
        <v>96</v>
      </c>
      <c r="D155" s="18">
        <v>52</v>
      </c>
      <c r="E155" s="18">
        <v>105725</v>
      </c>
      <c r="F155" s="18">
        <v>1</v>
      </c>
      <c r="G155" s="36">
        <v>627.79999999999995</v>
      </c>
      <c r="H155" s="35">
        <v>45074</v>
      </c>
      <c r="I155" s="18" t="s">
        <v>493</v>
      </c>
      <c r="J155" s="18">
        <f t="shared" si="28"/>
        <v>105725</v>
      </c>
      <c r="K155" s="18">
        <f t="shared" si="28"/>
        <v>1</v>
      </c>
      <c r="L155" s="18">
        <f t="shared" si="28"/>
        <v>627.79999999999995</v>
      </c>
      <c r="M155" s="18" t="s">
        <v>535</v>
      </c>
      <c r="N155" s="18">
        <f t="shared" si="29"/>
        <v>36.5</v>
      </c>
      <c r="O155" s="18">
        <v>34619</v>
      </c>
      <c r="P155" s="36">
        <f t="shared" si="26"/>
        <v>630.78587519999996</v>
      </c>
      <c r="Q155" s="36">
        <f t="shared" si="27"/>
        <v>2.9858752000000095</v>
      </c>
      <c r="R155">
        <f t="shared" si="23"/>
        <v>37.795275590551178</v>
      </c>
      <c r="S155">
        <f t="shared" si="24"/>
        <v>14.37007874015748</v>
      </c>
    </row>
    <row r="156" spans="1:19" hidden="1" x14ac:dyDescent="0.25">
      <c r="A156" s="35">
        <v>45067</v>
      </c>
      <c r="B156" s="18" t="s">
        <v>539</v>
      </c>
      <c r="C156" s="18">
        <v>96</v>
      </c>
      <c r="D156" s="18">
        <v>52</v>
      </c>
      <c r="E156" s="18">
        <v>105726</v>
      </c>
      <c r="F156" s="18">
        <v>1</v>
      </c>
      <c r="G156" s="36">
        <v>620.4</v>
      </c>
      <c r="H156" s="35">
        <v>45074</v>
      </c>
      <c r="I156" s="18" t="s">
        <v>493</v>
      </c>
      <c r="J156" s="18">
        <f t="shared" si="28"/>
        <v>105726</v>
      </c>
      <c r="K156" s="18">
        <f t="shared" si="28"/>
        <v>1</v>
      </c>
      <c r="L156" s="18">
        <f t="shared" si="28"/>
        <v>620.4</v>
      </c>
      <c r="M156" s="18" t="s">
        <v>535</v>
      </c>
      <c r="N156" s="18">
        <f t="shared" si="29"/>
        <v>36.5</v>
      </c>
      <c r="O156" s="18">
        <v>33865</v>
      </c>
      <c r="P156" s="36">
        <f t="shared" si="26"/>
        <v>617.04739199999995</v>
      </c>
      <c r="Q156" s="36">
        <f t="shared" si="27"/>
        <v>-3.352608000000032</v>
      </c>
      <c r="R156">
        <f t="shared" si="23"/>
        <v>37.795275590551178</v>
      </c>
      <c r="S156">
        <f t="shared" si="24"/>
        <v>14.37007874015748</v>
      </c>
    </row>
    <row r="157" spans="1:19" hidden="1" x14ac:dyDescent="0.25">
      <c r="A157" s="35">
        <v>45067</v>
      </c>
      <c r="B157" s="18" t="s">
        <v>539</v>
      </c>
      <c r="C157" s="18">
        <v>96</v>
      </c>
      <c r="D157" s="18">
        <v>52</v>
      </c>
      <c r="E157" s="18">
        <v>105728</v>
      </c>
      <c r="F157" s="18">
        <v>1</v>
      </c>
      <c r="G157" s="36">
        <v>533.6</v>
      </c>
      <c r="H157" s="35">
        <v>45067</v>
      </c>
      <c r="I157" s="18" t="s">
        <v>469</v>
      </c>
      <c r="J157" s="18">
        <f t="shared" si="28"/>
        <v>105728</v>
      </c>
      <c r="K157" s="18">
        <f t="shared" si="28"/>
        <v>1</v>
      </c>
      <c r="L157" s="18">
        <f t="shared" si="28"/>
        <v>533.6</v>
      </c>
      <c r="M157" s="18" t="s">
        <v>535</v>
      </c>
      <c r="N157" s="18">
        <f t="shared" si="29"/>
        <v>36.5</v>
      </c>
      <c r="O157" s="18">
        <v>29560</v>
      </c>
      <c r="P157" s="36">
        <f t="shared" si="26"/>
        <v>538.6068479999999</v>
      </c>
      <c r="Q157" s="36">
        <f t="shared" si="27"/>
        <v>5.0068479999998772</v>
      </c>
      <c r="R157">
        <f t="shared" si="23"/>
        <v>37.795275590551178</v>
      </c>
      <c r="S157">
        <f t="shared" si="24"/>
        <v>14.37007874015748</v>
      </c>
    </row>
    <row r="158" spans="1:19" hidden="1" x14ac:dyDescent="0.25">
      <c r="A158" s="35">
        <v>45067</v>
      </c>
      <c r="B158" s="18" t="s">
        <v>539</v>
      </c>
      <c r="C158" s="18">
        <v>96</v>
      </c>
      <c r="D158" s="18">
        <v>52</v>
      </c>
      <c r="E158" s="18">
        <v>105729</v>
      </c>
      <c r="F158" s="18">
        <v>1</v>
      </c>
      <c r="G158" s="36">
        <v>540.6</v>
      </c>
      <c r="H158" s="35">
        <v>45069</v>
      </c>
      <c r="I158" s="18" t="s">
        <v>469</v>
      </c>
      <c r="J158" s="18">
        <f t="shared" si="28"/>
        <v>105729</v>
      </c>
      <c r="K158" s="18">
        <f t="shared" si="28"/>
        <v>1</v>
      </c>
      <c r="L158" s="18">
        <f t="shared" si="28"/>
        <v>540.6</v>
      </c>
      <c r="M158" s="18" t="s">
        <v>535</v>
      </c>
      <c r="N158" s="18">
        <f t="shared" si="29"/>
        <v>36.5</v>
      </c>
      <c r="O158" s="18">
        <v>29537</v>
      </c>
      <c r="P158" s="36">
        <f t="shared" si="26"/>
        <v>538.18776960000002</v>
      </c>
      <c r="Q158" s="36">
        <f t="shared" si="27"/>
        <v>-2.4122303999999986</v>
      </c>
      <c r="R158">
        <f t="shared" si="23"/>
        <v>37.795275590551178</v>
      </c>
      <c r="S158">
        <f t="shared" si="24"/>
        <v>14.37007874015748</v>
      </c>
    </row>
    <row r="159" spans="1:19" hidden="1" x14ac:dyDescent="0.25">
      <c r="A159" s="35">
        <v>45067</v>
      </c>
      <c r="B159" s="18" t="s">
        <v>539</v>
      </c>
      <c r="C159" s="18">
        <v>96</v>
      </c>
      <c r="D159" s="18">
        <v>52</v>
      </c>
      <c r="E159" s="18">
        <v>105768</v>
      </c>
      <c r="F159" s="18">
        <v>1</v>
      </c>
      <c r="G159" s="36">
        <v>620.4</v>
      </c>
      <c r="H159" s="18"/>
      <c r="I159" s="18"/>
      <c r="J159" s="18"/>
      <c r="K159" s="18"/>
      <c r="L159" s="18"/>
      <c r="M159" s="18"/>
      <c r="N159" s="18"/>
      <c r="O159" s="18"/>
      <c r="P159" s="36">
        <f t="shared" si="26"/>
        <v>0</v>
      </c>
      <c r="Q159" s="36">
        <f t="shared" si="27"/>
        <v>-620.4</v>
      </c>
      <c r="R159">
        <f t="shared" si="23"/>
        <v>37.795275590551178</v>
      </c>
      <c r="S159">
        <f t="shared" si="24"/>
        <v>0</v>
      </c>
    </row>
    <row r="160" spans="1:19" hidden="1" x14ac:dyDescent="0.25">
      <c r="A160" s="35">
        <v>45067</v>
      </c>
      <c r="B160" s="18" t="s">
        <v>539</v>
      </c>
      <c r="C160" s="18">
        <v>96</v>
      </c>
      <c r="D160" s="18">
        <v>52</v>
      </c>
      <c r="E160" s="18">
        <v>105774</v>
      </c>
      <c r="F160" s="18">
        <v>1</v>
      </c>
      <c r="G160" s="36">
        <v>601.1</v>
      </c>
      <c r="H160" s="35">
        <v>45072</v>
      </c>
      <c r="I160" s="18" t="s">
        <v>518</v>
      </c>
      <c r="J160" s="18">
        <f t="shared" ref="J160:L169" si="30">+E160</f>
        <v>105774</v>
      </c>
      <c r="K160" s="18">
        <f t="shared" si="30"/>
        <v>1</v>
      </c>
      <c r="L160" s="18">
        <f t="shared" si="30"/>
        <v>601.1</v>
      </c>
      <c r="M160" s="18" t="s">
        <v>535</v>
      </c>
      <c r="N160" s="18">
        <f t="shared" ref="N160:N168" si="31">73/2</f>
        <v>36.5</v>
      </c>
      <c r="O160" s="18">
        <v>32821</v>
      </c>
      <c r="P160" s="36">
        <f t="shared" si="26"/>
        <v>598.0248767999999</v>
      </c>
      <c r="Q160" s="36">
        <f t="shared" si="27"/>
        <v>-3.075123200000121</v>
      </c>
      <c r="R160">
        <f t="shared" si="23"/>
        <v>37.795275590551178</v>
      </c>
      <c r="S160">
        <f t="shared" si="24"/>
        <v>14.37007874015748</v>
      </c>
    </row>
    <row r="161" spans="1:19" hidden="1" x14ac:dyDescent="0.25">
      <c r="A161" s="35">
        <v>45067</v>
      </c>
      <c r="B161" s="18" t="s">
        <v>539</v>
      </c>
      <c r="C161" s="18">
        <v>96</v>
      </c>
      <c r="D161" s="18">
        <v>52</v>
      </c>
      <c r="E161" s="18">
        <v>105782</v>
      </c>
      <c r="F161" s="18">
        <v>1</v>
      </c>
      <c r="G161" s="36">
        <v>601.5</v>
      </c>
      <c r="H161" s="35">
        <v>45069</v>
      </c>
      <c r="I161" s="18" t="s">
        <v>469</v>
      </c>
      <c r="J161" s="18">
        <f t="shared" si="30"/>
        <v>105782</v>
      </c>
      <c r="K161" s="18">
        <f t="shared" si="30"/>
        <v>1</v>
      </c>
      <c r="L161" s="18">
        <f t="shared" si="30"/>
        <v>601.5</v>
      </c>
      <c r="M161" s="18" t="s">
        <v>535</v>
      </c>
      <c r="N161" s="18">
        <f t="shared" si="31"/>
        <v>36.5</v>
      </c>
      <c r="O161" s="18">
        <v>32180</v>
      </c>
      <c r="P161" s="36">
        <f t="shared" si="26"/>
        <v>586.34534400000007</v>
      </c>
      <c r="Q161" s="36">
        <f t="shared" si="27"/>
        <v>-15.154655999999932</v>
      </c>
      <c r="R161">
        <f t="shared" si="23"/>
        <v>37.795275590551178</v>
      </c>
      <c r="S161">
        <f t="shared" si="24"/>
        <v>14.37007874015748</v>
      </c>
    </row>
    <row r="162" spans="1:19" hidden="1" x14ac:dyDescent="0.25">
      <c r="A162" s="35">
        <v>45067</v>
      </c>
      <c r="B162" s="18" t="s">
        <v>539</v>
      </c>
      <c r="C162" s="18">
        <v>96</v>
      </c>
      <c r="D162" s="18">
        <v>52</v>
      </c>
      <c r="E162" s="18">
        <v>105783</v>
      </c>
      <c r="F162" s="18">
        <v>1</v>
      </c>
      <c r="G162" s="36">
        <v>597.5</v>
      </c>
      <c r="H162" s="35">
        <v>45069</v>
      </c>
      <c r="I162" s="18" t="s">
        <v>469</v>
      </c>
      <c r="J162" s="18">
        <f t="shared" si="30"/>
        <v>105783</v>
      </c>
      <c r="K162" s="18">
        <f t="shared" si="30"/>
        <v>1</v>
      </c>
      <c r="L162" s="18">
        <f t="shared" si="30"/>
        <v>597.5</v>
      </c>
      <c r="M162" s="18" t="s">
        <v>535</v>
      </c>
      <c r="N162" s="18">
        <f t="shared" si="31"/>
        <v>36.5</v>
      </c>
      <c r="O162" s="18">
        <v>32183</v>
      </c>
      <c r="P162" s="36">
        <f t="shared" si="26"/>
        <v>586.40000640000005</v>
      </c>
      <c r="Q162" s="36">
        <f t="shared" si="27"/>
        <v>-11.099993599999948</v>
      </c>
      <c r="R162">
        <f t="shared" si="23"/>
        <v>37.795275590551178</v>
      </c>
      <c r="S162">
        <f t="shared" si="24"/>
        <v>14.37007874015748</v>
      </c>
    </row>
    <row r="163" spans="1:19" hidden="1" x14ac:dyDescent="0.25">
      <c r="A163" s="35">
        <v>45067</v>
      </c>
      <c r="B163" s="18" t="s">
        <v>539</v>
      </c>
      <c r="C163" s="18">
        <v>96</v>
      </c>
      <c r="D163" s="18">
        <v>52</v>
      </c>
      <c r="E163" s="18">
        <v>105786</v>
      </c>
      <c r="F163" s="18">
        <v>1</v>
      </c>
      <c r="G163" s="36">
        <v>625.6</v>
      </c>
      <c r="H163" s="35">
        <v>45072</v>
      </c>
      <c r="I163" s="18" t="s">
        <v>516</v>
      </c>
      <c r="J163" s="18">
        <f t="shared" si="30"/>
        <v>105786</v>
      </c>
      <c r="K163" s="18">
        <f t="shared" si="30"/>
        <v>1</v>
      </c>
      <c r="L163" s="18">
        <f t="shared" si="30"/>
        <v>625.6</v>
      </c>
      <c r="M163" s="18" t="s">
        <v>535</v>
      </c>
      <c r="N163" s="18">
        <f t="shared" si="31"/>
        <v>36.5</v>
      </c>
      <c r="O163" s="18">
        <v>33958</v>
      </c>
      <c r="P163" s="36">
        <f t="shared" si="26"/>
        <v>618.74192640000001</v>
      </c>
      <c r="Q163" s="36">
        <f t="shared" si="27"/>
        <v>-6.8580736000000115</v>
      </c>
      <c r="R163">
        <f t="shared" si="23"/>
        <v>37.795275590551178</v>
      </c>
      <c r="S163">
        <f t="shared" si="24"/>
        <v>14.37007874015748</v>
      </c>
    </row>
    <row r="164" spans="1:19" hidden="1" x14ac:dyDescent="0.25">
      <c r="A164" s="35">
        <v>45067</v>
      </c>
      <c r="B164" s="18" t="s">
        <v>539</v>
      </c>
      <c r="C164" s="18">
        <v>96</v>
      </c>
      <c r="D164" s="18">
        <v>52</v>
      </c>
      <c r="E164" s="18">
        <v>105787</v>
      </c>
      <c r="F164" s="18">
        <v>1</v>
      </c>
      <c r="G164" s="36">
        <v>629.1</v>
      </c>
      <c r="H164" s="35">
        <v>45072</v>
      </c>
      <c r="I164" s="18" t="s">
        <v>517</v>
      </c>
      <c r="J164" s="18">
        <f t="shared" si="30"/>
        <v>105787</v>
      </c>
      <c r="K164" s="18">
        <f t="shared" si="30"/>
        <v>1</v>
      </c>
      <c r="L164" s="18">
        <v>426</v>
      </c>
      <c r="M164" s="18" t="s">
        <v>535</v>
      </c>
      <c r="N164" s="18">
        <f t="shared" si="31"/>
        <v>36.5</v>
      </c>
      <c r="O164" s="18">
        <v>23375</v>
      </c>
      <c r="P164" s="36">
        <f t="shared" si="26"/>
        <v>425.91119999999995</v>
      </c>
      <c r="Q164" s="36">
        <f t="shared" si="27"/>
        <v>-203.18880000000007</v>
      </c>
      <c r="R164">
        <f t="shared" si="23"/>
        <v>37.795275590551178</v>
      </c>
      <c r="S164">
        <f t="shared" si="24"/>
        <v>14.37007874015748</v>
      </c>
    </row>
    <row r="165" spans="1:19" hidden="1" x14ac:dyDescent="0.25">
      <c r="A165" s="35"/>
      <c r="B165" s="18" t="s">
        <v>539</v>
      </c>
      <c r="C165" s="18">
        <v>96</v>
      </c>
      <c r="D165" s="18">
        <v>52</v>
      </c>
      <c r="E165" s="18">
        <v>105787</v>
      </c>
      <c r="F165" s="18"/>
      <c r="G165" s="36"/>
      <c r="H165" s="35">
        <v>45072</v>
      </c>
      <c r="I165" s="18" t="s">
        <v>516</v>
      </c>
      <c r="J165" s="18">
        <f t="shared" si="30"/>
        <v>105787</v>
      </c>
      <c r="K165" s="18"/>
      <c r="L165" s="18">
        <f>+G164-L164</f>
        <v>203.10000000000002</v>
      </c>
      <c r="M165" s="18" t="s">
        <v>535</v>
      </c>
      <c r="N165" s="18">
        <f t="shared" si="31"/>
        <v>36.5</v>
      </c>
      <c r="O165" s="18">
        <v>10596</v>
      </c>
      <c r="P165" s="36">
        <f t="shared" si="26"/>
        <v>193.06759680000005</v>
      </c>
      <c r="Q165" s="36">
        <f>+P165-G165</f>
        <v>193.06759680000005</v>
      </c>
      <c r="R165">
        <f t="shared" si="23"/>
        <v>37.795275590551178</v>
      </c>
      <c r="S165">
        <f t="shared" si="24"/>
        <v>14.37007874015748</v>
      </c>
    </row>
    <row r="166" spans="1:19" hidden="1" x14ac:dyDescent="0.25">
      <c r="A166" s="35">
        <v>45067</v>
      </c>
      <c r="B166" s="18" t="s">
        <v>539</v>
      </c>
      <c r="C166" s="18">
        <v>96</v>
      </c>
      <c r="D166" s="18">
        <v>52</v>
      </c>
      <c r="E166" s="18">
        <v>105788</v>
      </c>
      <c r="F166" s="18">
        <v>1</v>
      </c>
      <c r="G166" s="36">
        <v>590.79999999999995</v>
      </c>
      <c r="H166" s="35">
        <v>45069</v>
      </c>
      <c r="I166" s="18" t="s">
        <v>469</v>
      </c>
      <c r="J166" s="18">
        <f t="shared" si="30"/>
        <v>105788</v>
      </c>
      <c r="K166" s="18">
        <f t="shared" si="30"/>
        <v>1</v>
      </c>
      <c r="L166" s="18">
        <f t="shared" si="30"/>
        <v>590.79999999999995</v>
      </c>
      <c r="M166" s="18" t="s">
        <v>535</v>
      </c>
      <c r="N166" s="18">
        <f t="shared" si="31"/>
        <v>36.5</v>
      </c>
      <c r="O166" s="18">
        <v>33456</v>
      </c>
      <c r="P166" s="36">
        <f t="shared" si="26"/>
        <v>609.5950848</v>
      </c>
      <c r="Q166" s="36">
        <f t="shared" si="27"/>
        <v>18.795084800000041</v>
      </c>
      <c r="R166">
        <f t="shared" si="23"/>
        <v>37.795275590551178</v>
      </c>
      <c r="S166">
        <f t="shared" si="24"/>
        <v>14.37007874015748</v>
      </c>
    </row>
    <row r="167" spans="1:19" hidden="1" x14ac:dyDescent="0.25">
      <c r="A167" s="35">
        <v>45067</v>
      </c>
      <c r="B167" s="18" t="s">
        <v>539</v>
      </c>
      <c r="C167" s="18">
        <v>96</v>
      </c>
      <c r="D167" s="18">
        <v>52</v>
      </c>
      <c r="E167" s="18">
        <v>105473</v>
      </c>
      <c r="F167" s="18">
        <v>1</v>
      </c>
      <c r="G167" s="36">
        <v>560.5</v>
      </c>
      <c r="H167" s="35">
        <v>45067</v>
      </c>
      <c r="I167" s="18" t="s">
        <v>469</v>
      </c>
      <c r="J167" s="18">
        <f t="shared" si="30"/>
        <v>105473</v>
      </c>
      <c r="K167" s="18">
        <f t="shared" si="30"/>
        <v>1</v>
      </c>
      <c r="L167" s="18">
        <f t="shared" si="30"/>
        <v>560.5</v>
      </c>
      <c r="M167" s="18" t="s">
        <v>535</v>
      </c>
      <c r="N167" s="18">
        <f t="shared" si="31"/>
        <v>36.5</v>
      </c>
      <c r="O167" s="18">
        <v>31221</v>
      </c>
      <c r="P167" s="36">
        <f t="shared" si="26"/>
        <v>568.87159680000002</v>
      </c>
      <c r="Q167" s="36">
        <f t="shared" si="27"/>
        <v>8.3715968000000203</v>
      </c>
      <c r="R167">
        <f t="shared" si="23"/>
        <v>37.795275590551178</v>
      </c>
      <c r="S167">
        <f t="shared" si="24"/>
        <v>14.37007874015748</v>
      </c>
    </row>
    <row r="168" spans="1:19" hidden="1" x14ac:dyDescent="0.25">
      <c r="A168" s="35">
        <v>45067</v>
      </c>
      <c r="B168" s="18" t="s">
        <v>539</v>
      </c>
      <c r="C168" s="18">
        <v>96</v>
      </c>
      <c r="D168" s="18">
        <v>52</v>
      </c>
      <c r="E168" s="18">
        <v>105476</v>
      </c>
      <c r="F168" s="18">
        <v>1</v>
      </c>
      <c r="G168" s="36">
        <v>574</v>
      </c>
      <c r="H168" s="35">
        <v>45069</v>
      </c>
      <c r="I168" s="18" t="s">
        <v>469</v>
      </c>
      <c r="J168" s="18">
        <f t="shared" si="30"/>
        <v>105476</v>
      </c>
      <c r="K168" s="18">
        <f t="shared" si="30"/>
        <v>1</v>
      </c>
      <c r="L168" s="18">
        <f t="shared" si="30"/>
        <v>574</v>
      </c>
      <c r="M168" s="18" t="s">
        <v>535</v>
      </c>
      <c r="N168" s="18">
        <f t="shared" si="31"/>
        <v>36.5</v>
      </c>
      <c r="O168" s="18">
        <v>31350</v>
      </c>
      <c r="P168" s="36">
        <f t="shared" si="26"/>
        <v>571.22208000000001</v>
      </c>
      <c r="Q168" s="36">
        <f t="shared" si="27"/>
        <v>-2.7779199999999946</v>
      </c>
      <c r="R168">
        <f t="shared" si="23"/>
        <v>37.795275590551178</v>
      </c>
      <c r="S168">
        <f t="shared" si="24"/>
        <v>14.37007874015748</v>
      </c>
    </row>
    <row r="169" spans="1:19" hidden="1" x14ac:dyDescent="0.25">
      <c r="A169" s="38">
        <v>45067</v>
      </c>
      <c r="B169" s="27" t="s">
        <v>539</v>
      </c>
      <c r="C169" s="27">
        <v>96</v>
      </c>
      <c r="D169" s="27">
        <v>52</v>
      </c>
      <c r="E169" s="27">
        <v>105477</v>
      </c>
      <c r="F169" s="27">
        <v>1</v>
      </c>
      <c r="G169" s="39">
        <v>568.70000000000005</v>
      </c>
      <c r="H169" s="38">
        <v>45072</v>
      </c>
      <c r="I169" s="27" t="s">
        <v>518</v>
      </c>
      <c r="J169" s="27">
        <f t="shared" si="30"/>
        <v>105477</v>
      </c>
      <c r="K169" s="27">
        <f t="shared" si="30"/>
        <v>1</v>
      </c>
      <c r="L169" s="27">
        <f t="shared" si="30"/>
        <v>568.70000000000005</v>
      </c>
      <c r="M169" s="27" t="s">
        <v>535</v>
      </c>
      <c r="N169" s="27">
        <f>73/2</f>
        <v>36.5</v>
      </c>
      <c r="O169" s="27">
        <v>32348</v>
      </c>
      <c r="P169" s="39">
        <f t="shared" si="26"/>
        <v>589.40643839999996</v>
      </c>
      <c r="Q169" s="39">
        <f t="shared" si="27"/>
        <v>20.706438399999911</v>
      </c>
      <c r="R169">
        <f t="shared" si="23"/>
        <v>37.795275590551178</v>
      </c>
      <c r="S169">
        <f t="shared" si="24"/>
        <v>14.37007874015748</v>
      </c>
    </row>
    <row r="170" spans="1:19" hidden="1" x14ac:dyDescent="0.25">
      <c r="A170" s="35">
        <v>45067</v>
      </c>
      <c r="B170" s="18" t="s">
        <v>539</v>
      </c>
      <c r="C170" s="18">
        <v>96</v>
      </c>
      <c r="D170" s="18">
        <v>52</v>
      </c>
      <c r="E170" s="18">
        <v>105479</v>
      </c>
      <c r="F170" s="18">
        <v>1</v>
      </c>
      <c r="G170" s="36">
        <v>583.79999999999995</v>
      </c>
      <c r="H170" s="35">
        <v>45067</v>
      </c>
      <c r="I170" s="18" t="s">
        <v>469</v>
      </c>
      <c r="J170" s="18">
        <f>+E170</f>
        <v>105479</v>
      </c>
      <c r="K170" s="18">
        <f>+F170</f>
        <v>1</v>
      </c>
      <c r="L170" s="18">
        <f>+G170</f>
        <v>583.79999999999995</v>
      </c>
      <c r="M170" s="18" t="s">
        <v>535</v>
      </c>
      <c r="N170" s="18">
        <f>73/2</f>
        <v>36.5</v>
      </c>
      <c r="O170" s="18">
        <v>31913</v>
      </c>
      <c r="P170" s="36">
        <f t="shared" si="26"/>
        <v>581.48039039999992</v>
      </c>
      <c r="Q170" s="36">
        <f t="shared" si="27"/>
        <v>-2.3196096000000352</v>
      </c>
      <c r="R170">
        <f t="shared" si="23"/>
        <v>37.795275590551178</v>
      </c>
      <c r="S170">
        <f t="shared" si="24"/>
        <v>14.37007874015748</v>
      </c>
    </row>
    <row r="171" spans="1:19" hidden="1" x14ac:dyDescent="0.25">
      <c r="A171" s="35">
        <v>45067</v>
      </c>
      <c r="B171" s="18" t="s">
        <v>539</v>
      </c>
      <c r="C171" s="18">
        <v>96</v>
      </c>
      <c r="D171" s="18">
        <v>52</v>
      </c>
      <c r="E171" s="18">
        <v>105480</v>
      </c>
      <c r="F171" s="18">
        <v>1</v>
      </c>
      <c r="G171" s="36">
        <v>588.79999999999995</v>
      </c>
      <c r="H171" s="35">
        <v>45074</v>
      </c>
      <c r="I171" s="18" t="s">
        <v>493</v>
      </c>
      <c r="J171" s="18">
        <f t="shared" ref="J171:L171" si="32">+E171</f>
        <v>105480</v>
      </c>
      <c r="K171" s="18">
        <f t="shared" si="32"/>
        <v>1</v>
      </c>
      <c r="L171" s="18">
        <f t="shared" si="32"/>
        <v>588.79999999999995</v>
      </c>
      <c r="M171" s="18" t="s">
        <v>535</v>
      </c>
      <c r="N171" s="18">
        <f>73/2</f>
        <v>36.5</v>
      </c>
      <c r="O171" s="18">
        <v>31993</v>
      </c>
      <c r="P171" s="36">
        <f t="shared" si="26"/>
        <v>582.93805439999994</v>
      </c>
      <c r="Q171" s="36">
        <f t="shared" si="27"/>
        <v>-5.8619456000000127</v>
      </c>
      <c r="R171">
        <f t="shared" si="23"/>
        <v>37.795275590551178</v>
      </c>
      <c r="S171">
        <f t="shared" si="24"/>
        <v>14.37007874015748</v>
      </c>
    </row>
    <row r="172" spans="1:19" hidden="1" x14ac:dyDescent="0.25">
      <c r="A172" s="35">
        <v>45067</v>
      </c>
      <c r="B172" s="18" t="s">
        <v>539</v>
      </c>
      <c r="C172" s="18">
        <v>96</v>
      </c>
      <c r="D172" s="18">
        <v>52</v>
      </c>
      <c r="E172" s="18">
        <v>105547</v>
      </c>
      <c r="F172" s="18">
        <v>1</v>
      </c>
      <c r="G172" s="36">
        <v>613.20000000000005</v>
      </c>
      <c r="H172" s="35"/>
      <c r="I172" s="18"/>
      <c r="J172" s="18"/>
      <c r="K172" s="18"/>
      <c r="L172" s="18"/>
      <c r="M172" s="18"/>
      <c r="N172" s="18"/>
      <c r="O172" s="18"/>
      <c r="P172" s="36">
        <f t="shared" si="26"/>
        <v>0</v>
      </c>
      <c r="Q172" s="36">
        <f t="shared" si="27"/>
        <v>-613.20000000000005</v>
      </c>
      <c r="R172">
        <f t="shared" si="23"/>
        <v>37.795275590551178</v>
      </c>
      <c r="S172">
        <f t="shared" si="24"/>
        <v>0</v>
      </c>
    </row>
    <row r="173" spans="1:19" hidden="1" x14ac:dyDescent="0.25">
      <c r="A173" s="35">
        <v>45067</v>
      </c>
      <c r="B173" s="18" t="s">
        <v>539</v>
      </c>
      <c r="C173" s="18">
        <v>96</v>
      </c>
      <c r="D173" s="18">
        <v>52</v>
      </c>
      <c r="E173" s="18">
        <v>105548</v>
      </c>
      <c r="F173" s="18">
        <v>1</v>
      </c>
      <c r="G173" s="36">
        <v>612</v>
      </c>
      <c r="H173" s="35">
        <v>45074</v>
      </c>
      <c r="I173" s="18" t="s">
        <v>514</v>
      </c>
      <c r="J173" s="18">
        <f t="shared" ref="J173:L175" si="33">+E173</f>
        <v>105548</v>
      </c>
      <c r="K173" s="18">
        <f t="shared" si="33"/>
        <v>1</v>
      </c>
      <c r="L173" s="18">
        <f t="shared" si="33"/>
        <v>612</v>
      </c>
      <c r="M173" s="18" t="s">
        <v>535</v>
      </c>
      <c r="N173" s="18">
        <f>73/2</f>
        <v>36.5</v>
      </c>
      <c r="O173" s="18">
        <v>33796</v>
      </c>
      <c r="P173" s="36">
        <f t="shared" si="26"/>
        <v>615.79015679999998</v>
      </c>
      <c r="Q173" s="36">
        <f t="shared" si="27"/>
        <v>3.790156799999977</v>
      </c>
      <c r="R173">
        <f t="shared" si="23"/>
        <v>37.795275590551178</v>
      </c>
      <c r="S173">
        <f t="shared" si="24"/>
        <v>14.37007874015748</v>
      </c>
    </row>
    <row r="174" spans="1:19" hidden="1" x14ac:dyDescent="0.25">
      <c r="A174" s="35">
        <v>45067</v>
      </c>
      <c r="B174" s="18" t="s">
        <v>539</v>
      </c>
      <c r="C174" s="18">
        <v>96</v>
      </c>
      <c r="D174" s="18">
        <v>52</v>
      </c>
      <c r="E174" s="18">
        <v>105551</v>
      </c>
      <c r="F174" s="18">
        <v>1</v>
      </c>
      <c r="G174" s="36">
        <v>498.8</v>
      </c>
      <c r="H174" s="35">
        <v>45067</v>
      </c>
      <c r="I174" s="18" t="s">
        <v>469</v>
      </c>
      <c r="J174" s="18">
        <f t="shared" si="33"/>
        <v>105551</v>
      </c>
      <c r="K174" s="18">
        <f t="shared" si="33"/>
        <v>1</v>
      </c>
      <c r="L174" s="18">
        <f t="shared" si="33"/>
        <v>498.8</v>
      </c>
      <c r="M174" s="18" t="s">
        <v>535</v>
      </c>
      <c r="N174" s="18">
        <f>73/2</f>
        <v>36.5</v>
      </c>
      <c r="O174" s="18">
        <v>27336</v>
      </c>
      <c r="P174" s="36">
        <f t="shared" si="26"/>
        <v>498.08378880000009</v>
      </c>
      <c r="Q174" s="36">
        <f t="shared" si="27"/>
        <v>-0.71621119999991834</v>
      </c>
      <c r="R174">
        <f t="shared" si="23"/>
        <v>37.795275590551178</v>
      </c>
      <c r="S174">
        <f t="shared" si="24"/>
        <v>14.37007874015748</v>
      </c>
    </row>
    <row r="175" spans="1:19" hidden="1" x14ac:dyDescent="0.25">
      <c r="A175" s="35">
        <v>45067</v>
      </c>
      <c r="B175" s="18" t="s">
        <v>539</v>
      </c>
      <c r="C175" s="18">
        <v>96</v>
      </c>
      <c r="D175" s="18">
        <v>52</v>
      </c>
      <c r="E175" s="18">
        <v>105571</v>
      </c>
      <c r="F175" s="18">
        <v>1</v>
      </c>
      <c r="G175" s="36">
        <v>570.5</v>
      </c>
      <c r="H175" s="35">
        <v>45072</v>
      </c>
      <c r="I175" s="18" t="s">
        <v>518</v>
      </c>
      <c r="J175" s="18">
        <f t="shared" si="33"/>
        <v>105571</v>
      </c>
      <c r="K175" s="18">
        <f t="shared" si="33"/>
        <v>1</v>
      </c>
      <c r="L175" s="18">
        <f t="shared" si="33"/>
        <v>570.5</v>
      </c>
      <c r="M175" s="18" t="s">
        <v>535</v>
      </c>
      <c r="N175" s="18">
        <f>73/2</f>
        <v>36.5</v>
      </c>
      <c r="O175" s="18">
        <v>30679</v>
      </c>
      <c r="P175" s="36">
        <f t="shared" si="26"/>
        <v>558.99592319999988</v>
      </c>
      <c r="Q175" s="36">
        <f t="shared" si="27"/>
        <v>-11.504076800000121</v>
      </c>
      <c r="R175">
        <f t="shared" si="23"/>
        <v>37.795275590551178</v>
      </c>
      <c r="S175">
        <f t="shared" si="24"/>
        <v>14.37007874015748</v>
      </c>
    </row>
    <row r="176" spans="1:19" hidden="1" x14ac:dyDescent="0.25">
      <c r="A176" s="35">
        <v>45067</v>
      </c>
      <c r="B176" s="18" t="s">
        <v>539</v>
      </c>
      <c r="C176" s="18">
        <v>96</v>
      </c>
      <c r="D176" s="18">
        <v>52</v>
      </c>
      <c r="E176" s="18">
        <v>105574</v>
      </c>
      <c r="F176" s="18">
        <v>1</v>
      </c>
      <c r="G176" s="36">
        <v>583.6</v>
      </c>
      <c r="H176" s="18"/>
      <c r="I176" s="18"/>
      <c r="J176" s="18"/>
      <c r="K176" s="18"/>
      <c r="L176" s="18"/>
      <c r="M176" s="18"/>
      <c r="N176" s="18"/>
      <c r="O176" s="18"/>
      <c r="P176" s="36">
        <f t="shared" si="26"/>
        <v>0</v>
      </c>
      <c r="Q176" s="36">
        <f t="shared" si="27"/>
        <v>-583.6</v>
      </c>
      <c r="R176">
        <f t="shared" si="23"/>
        <v>37.795275590551178</v>
      </c>
      <c r="S176">
        <f t="shared" si="24"/>
        <v>0</v>
      </c>
    </row>
    <row r="177" spans="1:19" hidden="1" x14ac:dyDescent="0.25">
      <c r="A177" s="35">
        <v>45067</v>
      </c>
      <c r="B177" s="18" t="s">
        <v>539</v>
      </c>
      <c r="C177" s="18">
        <v>96</v>
      </c>
      <c r="D177" s="18">
        <v>52</v>
      </c>
      <c r="E177" s="18">
        <v>105575</v>
      </c>
      <c r="F177" s="18">
        <v>1</v>
      </c>
      <c r="G177" s="36">
        <v>587.5</v>
      </c>
      <c r="H177" s="35">
        <v>45072</v>
      </c>
      <c r="I177" s="18" t="s">
        <v>518</v>
      </c>
      <c r="J177" s="18">
        <f t="shared" ref="J177:L181" si="34">+E177</f>
        <v>105575</v>
      </c>
      <c r="K177" s="18">
        <f t="shared" si="34"/>
        <v>1</v>
      </c>
      <c r="L177" s="18">
        <f t="shared" si="34"/>
        <v>587.5</v>
      </c>
      <c r="M177" s="18" t="s">
        <v>535</v>
      </c>
      <c r="N177" s="18">
        <f t="shared" ref="N177:N223" si="35">73/2</f>
        <v>36.5</v>
      </c>
      <c r="O177" s="18">
        <v>32340</v>
      </c>
      <c r="P177" s="36">
        <f t="shared" si="26"/>
        <v>589.260672</v>
      </c>
      <c r="Q177" s="36">
        <f t="shared" si="27"/>
        <v>1.7606719999999996</v>
      </c>
      <c r="R177">
        <f t="shared" si="23"/>
        <v>37.795275590551178</v>
      </c>
      <c r="S177">
        <f t="shared" si="24"/>
        <v>14.37007874015748</v>
      </c>
    </row>
    <row r="178" spans="1:19" hidden="1" x14ac:dyDescent="0.25">
      <c r="A178" s="35">
        <v>45067</v>
      </c>
      <c r="B178" s="18" t="s">
        <v>539</v>
      </c>
      <c r="C178" s="18">
        <v>96</v>
      </c>
      <c r="D178" s="18">
        <v>52</v>
      </c>
      <c r="E178" s="18">
        <v>105577</v>
      </c>
      <c r="F178" s="18">
        <v>1</v>
      </c>
      <c r="G178" s="36">
        <v>566.29999999999995</v>
      </c>
      <c r="H178" s="35">
        <v>45067</v>
      </c>
      <c r="I178" s="18" t="s">
        <v>469</v>
      </c>
      <c r="J178" s="18">
        <f t="shared" si="34"/>
        <v>105577</v>
      </c>
      <c r="K178" s="18">
        <f t="shared" si="34"/>
        <v>1</v>
      </c>
      <c r="L178" s="18">
        <f t="shared" si="34"/>
        <v>566.29999999999995</v>
      </c>
      <c r="M178" s="18" t="s">
        <v>535</v>
      </c>
      <c r="N178" s="18">
        <f t="shared" si="35"/>
        <v>36.5</v>
      </c>
      <c r="O178" s="18">
        <v>30856</v>
      </c>
      <c r="P178" s="36">
        <f t="shared" si="26"/>
        <v>562.22100479999995</v>
      </c>
      <c r="Q178" s="36">
        <f t="shared" si="27"/>
        <v>-4.0789952000000085</v>
      </c>
      <c r="R178">
        <f t="shared" si="23"/>
        <v>37.795275590551178</v>
      </c>
      <c r="S178">
        <f t="shared" si="24"/>
        <v>14.37007874015748</v>
      </c>
    </row>
    <row r="179" spans="1:19" hidden="1" x14ac:dyDescent="0.25">
      <c r="A179" s="35">
        <v>45067</v>
      </c>
      <c r="B179" s="18" t="s">
        <v>539</v>
      </c>
      <c r="C179" s="18">
        <v>96</v>
      </c>
      <c r="D179" s="18">
        <v>52</v>
      </c>
      <c r="E179" s="18">
        <v>105578</v>
      </c>
      <c r="F179" s="18">
        <v>1</v>
      </c>
      <c r="G179" s="36">
        <v>560.79999999999995</v>
      </c>
      <c r="H179" s="35">
        <v>45074</v>
      </c>
      <c r="I179" s="18" t="s">
        <v>493</v>
      </c>
      <c r="J179" s="18">
        <f t="shared" si="34"/>
        <v>105578</v>
      </c>
      <c r="K179" s="18">
        <f t="shared" si="34"/>
        <v>1</v>
      </c>
      <c r="L179" s="18">
        <f t="shared" si="34"/>
        <v>560.79999999999995</v>
      </c>
      <c r="M179" s="18" t="s">
        <v>535</v>
      </c>
      <c r="N179" s="18">
        <f t="shared" si="35"/>
        <v>36.5</v>
      </c>
      <c r="O179" s="18">
        <v>30724</v>
      </c>
      <c r="P179" s="36">
        <f t="shared" si="26"/>
        <v>559.81585919999998</v>
      </c>
      <c r="Q179" s="36">
        <f t="shared" si="27"/>
        <v>-0.98414079999997739</v>
      </c>
      <c r="R179">
        <f t="shared" si="23"/>
        <v>37.795275590551178</v>
      </c>
      <c r="S179">
        <f t="shared" si="24"/>
        <v>14.37007874015748</v>
      </c>
    </row>
    <row r="180" spans="1:19" hidden="1" x14ac:dyDescent="0.25">
      <c r="A180" s="35">
        <v>45067</v>
      </c>
      <c r="B180" s="18" t="s">
        <v>539</v>
      </c>
      <c r="C180" s="18">
        <v>96</v>
      </c>
      <c r="D180" s="18">
        <v>52</v>
      </c>
      <c r="E180" s="18">
        <v>105789</v>
      </c>
      <c r="F180" s="18">
        <v>1</v>
      </c>
      <c r="G180" s="36">
        <v>586.79999999999995</v>
      </c>
      <c r="H180" s="35">
        <v>45067</v>
      </c>
      <c r="I180" s="18" t="s">
        <v>469</v>
      </c>
      <c r="J180" s="18">
        <f t="shared" si="34"/>
        <v>105789</v>
      </c>
      <c r="K180" s="18">
        <f t="shared" si="34"/>
        <v>1</v>
      </c>
      <c r="L180" s="18">
        <f t="shared" si="34"/>
        <v>586.79999999999995</v>
      </c>
      <c r="M180" s="18" t="s">
        <v>535</v>
      </c>
      <c r="N180" s="18">
        <f t="shared" si="35"/>
        <v>36.5</v>
      </c>
      <c r="O180" s="18">
        <v>32166</v>
      </c>
      <c r="P180" s="36">
        <f t="shared" si="26"/>
        <v>586.09025279999992</v>
      </c>
      <c r="Q180" s="36">
        <f t="shared" si="27"/>
        <v>-0.70974720000003799</v>
      </c>
      <c r="R180">
        <f t="shared" si="23"/>
        <v>37.795275590551178</v>
      </c>
      <c r="S180">
        <f t="shared" si="24"/>
        <v>14.37007874015748</v>
      </c>
    </row>
    <row r="181" spans="1:19" hidden="1" x14ac:dyDescent="0.25">
      <c r="A181" s="35">
        <v>45067</v>
      </c>
      <c r="B181" s="18" t="s">
        <v>539</v>
      </c>
      <c r="C181" s="18">
        <v>96</v>
      </c>
      <c r="D181" s="18">
        <v>52</v>
      </c>
      <c r="E181" s="18">
        <v>105793</v>
      </c>
      <c r="F181" s="18">
        <v>1</v>
      </c>
      <c r="G181" s="36">
        <v>584.29999999999995</v>
      </c>
      <c r="H181" s="35">
        <v>45072</v>
      </c>
      <c r="I181" s="18" t="s">
        <v>509</v>
      </c>
      <c r="J181" s="18">
        <f t="shared" si="34"/>
        <v>105793</v>
      </c>
      <c r="K181" s="18">
        <f t="shared" si="34"/>
        <v>1</v>
      </c>
      <c r="L181" s="18">
        <f t="shared" si="34"/>
        <v>584.29999999999995</v>
      </c>
      <c r="M181" s="18" t="s">
        <v>535</v>
      </c>
      <c r="N181" s="18">
        <f t="shared" si="35"/>
        <v>36.5</v>
      </c>
      <c r="O181" s="18">
        <v>31740</v>
      </c>
      <c r="P181" s="36">
        <f t="shared" si="26"/>
        <v>578.32819199999994</v>
      </c>
      <c r="Q181" s="36">
        <f t="shared" si="27"/>
        <v>-5.97180800000001</v>
      </c>
      <c r="R181">
        <f t="shared" si="23"/>
        <v>37.795275590551178</v>
      </c>
      <c r="S181">
        <f t="shared" si="24"/>
        <v>14.37007874015748</v>
      </c>
    </row>
    <row r="182" spans="1:19" hidden="1" x14ac:dyDescent="0.25">
      <c r="A182" s="35">
        <v>45067</v>
      </c>
      <c r="B182" s="18" t="s">
        <v>539</v>
      </c>
      <c r="C182" s="18">
        <v>96</v>
      </c>
      <c r="D182" s="18">
        <v>52</v>
      </c>
      <c r="E182" s="18">
        <v>105795</v>
      </c>
      <c r="F182" s="18">
        <v>1</v>
      </c>
      <c r="G182" s="36">
        <v>603.4</v>
      </c>
      <c r="H182" s="35">
        <v>45072</v>
      </c>
      <c r="I182" s="18" t="s">
        <v>516</v>
      </c>
      <c r="J182" s="18">
        <f>+E182</f>
        <v>105795</v>
      </c>
      <c r="K182" s="18">
        <f>+F182</f>
        <v>1</v>
      </c>
      <c r="L182" s="18">
        <v>139</v>
      </c>
      <c r="M182" s="18" t="s">
        <v>535</v>
      </c>
      <c r="N182" s="18">
        <f t="shared" si="35"/>
        <v>36.5</v>
      </c>
      <c r="O182" s="18">
        <v>7589</v>
      </c>
      <c r="P182" s="36">
        <f t="shared" si="26"/>
        <v>138.27765120000001</v>
      </c>
      <c r="Q182" s="36">
        <f t="shared" si="27"/>
        <v>-465.12234879999994</v>
      </c>
      <c r="R182">
        <f t="shared" si="23"/>
        <v>37.795275590551178</v>
      </c>
      <c r="S182">
        <f t="shared" si="24"/>
        <v>14.37007874015748</v>
      </c>
    </row>
    <row r="183" spans="1:19" hidden="1" x14ac:dyDescent="0.25">
      <c r="A183" s="35"/>
      <c r="B183" s="18" t="s">
        <v>539</v>
      </c>
      <c r="C183" s="18">
        <v>96</v>
      </c>
      <c r="D183" s="18">
        <v>52</v>
      </c>
      <c r="E183" s="18">
        <v>105795</v>
      </c>
      <c r="F183" s="18"/>
      <c r="G183" s="36"/>
      <c r="H183" s="35">
        <v>45072</v>
      </c>
      <c r="I183" s="18" t="s">
        <v>518</v>
      </c>
      <c r="J183" s="18">
        <f>+E183</f>
        <v>105795</v>
      </c>
      <c r="K183" s="18"/>
      <c r="L183" s="18">
        <f>+G182-L182</f>
        <v>464.4</v>
      </c>
      <c r="M183" s="18" t="s">
        <v>535</v>
      </c>
      <c r="N183" s="18">
        <f t="shared" si="35"/>
        <v>36.5</v>
      </c>
      <c r="O183" s="18">
        <v>25178</v>
      </c>
      <c r="P183" s="36">
        <f t="shared" si="26"/>
        <v>458.76330239999999</v>
      </c>
      <c r="Q183" s="36">
        <f t="shared" si="27"/>
        <v>458.76330239999999</v>
      </c>
      <c r="R183">
        <f t="shared" si="23"/>
        <v>37.795275590551178</v>
      </c>
      <c r="S183">
        <f t="shared" si="24"/>
        <v>14.37007874015748</v>
      </c>
    </row>
    <row r="184" spans="1:19" hidden="1" x14ac:dyDescent="0.25">
      <c r="A184" s="35">
        <v>45067</v>
      </c>
      <c r="B184" s="18" t="s">
        <v>539</v>
      </c>
      <c r="C184" s="18">
        <v>96</v>
      </c>
      <c r="D184" s="18">
        <v>52</v>
      </c>
      <c r="E184" s="18">
        <v>105796</v>
      </c>
      <c r="F184" s="18">
        <v>1</v>
      </c>
      <c r="G184" s="36">
        <v>599.4</v>
      </c>
      <c r="H184" s="35">
        <v>45069</v>
      </c>
      <c r="I184" s="18" t="s">
        <v>469</v>
      </c>
      <c r="J184" s="18">
        <f>+E184</f>
        <v>105796</v>
      </c>
      <c r="K184" s="18">
        <f>+F184</f>
        <v>1</v>
      </c>
      <c r="L184" s="18">
        <f>+G184</f>
        <v>599.4</v>
      </c>
      <c r="M184" s="18" t="s">
        <v>535</v>
      </c>
      <c r="N184" s="18">
        <f t="shared" si="35"/>
        <v>36.5</v>
      </c>
      <c r="O184" s="18">
        <v>32725</v>
      </c>
      <c r="P184" s="36">
        <f t="shared" si="26"/>
        <v>596.27567999999997</v>
      </c>
      <c r="Q184" s="36">
        <f t="shared" si="27"/>
        <v>-3.1243200000000115</v>
      </c>
      <c r="R184">
        <f t="shared" si="23"/>
        <v>37.795275590551178</v>
      </c>
      <c r="S184">
        <f t="shared" si="24"/>
        <v>14.37007874015748</v>
      </c>
    </row>
    <row r="185" spans="1:19" hidden="1" x14ac:dyDescent="0.25">
      <c r="A185" s="35">
        <v>45067</v>
      </c>
      <c r="B185" s="18" t="s">
        <v>539</v>
      </c>
      <c r="C185" s="18">
        <v>96</v>
      </c>
      <c r="D185" s="18">
        <v>52</v>
      </c>
      <c r="E185" s="18">
        <v>105801</v>
      </c>
      <c r="F185" s="18">
        <v>1</v>
      </c>
      <c r="G185" s="36">
        <v>501.1</v>
      </c>
      <c r="H185" s="35">
        <v>45074</v>
      </c>
      <c r="I185" s="18" t="s">
        <v>493</v>
      </c>
      <c r="J185" s="18">
        <f t="shared" ref="J185:L200" si="36">+E185</f>
        <v>105801</v>
      </c>
      <c r="K185" s="18">
        <f t="shared" si="36"/>
        <v>1</v>
      </c>
      <c r="L185" s="18">
        <f t="shared" si="36"/>
        <v>501.1</v>
      </c>
      <c r="M185" s="18" t="s">
        <v>535</v>
      </c>
      <c r="N185" s="18">
        <f t="shared" si="35"/>
        <v>36.5</v>
      </c>
      <c r="O185" s="18">
        <v>27330</v>
      </c>
      <c r="P185" s="36">
        <f t="shared" si="26"/>
        <v>497.97446400000007</v>
      </c>
      <c r="Q185" s="36">
        <f t="shared" si="27"/>
        <v>-3.1255359999999541</v>
      </c>
      <c r="R185">
        <f t="shared" si="23"/>
        <v>37.795275590551178</v>
      </c>
      <c r="S185">
        <f t="shared" si="24"/>
        <v>14.37007874015748</v>
      </c>
    </row>
    <row r="186" spans="1:19" hidden="1" x14ac:dyDescent="0.25">
      <c r="A186" s="35">
        <v>45067</v>
      </c>
      <c r="B186" s="18" t="s">
        <v>539</v>
      </c>
      <c r="C186" s="18">
        <v>96</v>
      </c>
      <c r="D186" s="18">
        <v>52</v>
      </c>
      <c r="E186" s="18">
        <v>105830</v>
      </c>
      <c r="F186" s="18">
        <v>1</v>
      </c>
      <c r="G186" s="36">
        <v>500</v>
      </c>
      <c r="H186" s="35">
        <v>45067</v>
      </c>
      <c r="I186" s="18" t="s">
        <v>469</v>
      </c>
      <c r="J186" s="18">
        <f t="shared" si="36"/>
        <v>105830</v>
      </c>
      <c r="K186" s="18">
        <f t="shared" si="36"/>
        <v>1</v>
      </c>
      <c r="L186" s="18">
        <f t="shared" si="36"/>
        <v>500</v>
      </c>
      <c r="M186" s="18" t="s">
        <v>535</v>
      </c>
      <c r="N186" s="18">
        <f t="shared" si="35"/>
        <v>36.5</v>
      </c>
      <c r="O186" s="18">
        <v>27179</v>
      </c>
      <c r="P186" s="36">
        <f t="shared" si="26"/>
        <v>495.22312319999997</v>
      </c>
      <c r="Q186" s="36">
        <f t="shared" si="27"/>
        <v>-4.776876800000025</v>
      </c>
      <c r="R186">
        <f t="shared" si="23"/>
        <v>37.795275590551178</v>
      </c>
      <c r="S186">
        <f t="shared" si="24"/>
        <v>14.37007874015748</v>
      </c>
    </row>
    <row r="187" spans="1:19" hidden="1" x14ac:dyDescent="0.25">
      <c r="A187" s="35">
        <v>45069</v>
      </c>
      <c r="B187" s="18" t="s">
        <v>538</v>
      </c>
      <c r="C187" s="18">
        <v>96</v>
      </c>
      <c r="D187" s="18">
        <v>54</v>
      </c>
      <c r="E187" s="18">
        <v>10514</v>
      </c>
      <c r="F187" s="18">
        <v>1</v>
      </c>
      <c r="G187" s="36">
        <v>488</v>
      </c>
      <c r="H187" s="35">
        <v>45071</v>
      </c>
      <c r="I187" s="18" t="s">
        <v>469</v>
      </c>
      <c r="J187" s="18">
        <f t="shared" si="36"/>
        <v>10514</v>
      </c>
      <c r="K187" s="18">
        <f t="shared" si="36"/>
        <v>1</v>
      </c>
      <c r="L187" s="18">
        <f t="shared" si="36"/>
        <v>488</v>
      </c>
      <c r="M187" s="18" t="s">
        <v>535</v>
      </c>
      <c r="N187" s="18">
        <f t="shared" si="35"/>
        <v>36.5</v>
      </c>
      <c r="O187" s="18">
        <v>25412</v>
      </c>
      <c r="P187" s="36">
        <f t="shared" si="26"/>
        <v>480.83569920000002</v>
      </c>
      <c r="Q187" s="36">
        <f t="shared" si="27"/>
        <v>-7.1643007999999782</v>
      </c>
      <c r="R187">
        <f t="shared" si="23"/>
        <v>37.795275590551178</v>
      </c>
      <c r="S187">
        <f t="shared" si="24"/>
        <v>14.37007874015748</v>
      </c>
    </row>
    <row r="188" spans="1:19" hidden="1" x14ac:dyDescent="0.25">
      <c r="A188" s="35">
        <v>45069</v>
      </c>
      <c r="B188" s="18" t="s">
        <v>538</v>
      </c>
      <c r="C188" s="18">
        <v>96</v>
      </c>
      <c r="D188" s="18">
        <v>54</v>
      </c>
      <c r="E188" s="18">
        <v>10515</v>
      </c>
      <c r="F188" s="18">
        <v>1</v>
      </c>
      <c r="G188" s="36">
        <v>470</v>
      </c>
      <c r="H188" s="35">
        <v>45071</v>
      </c>
      <c r="I188" s="18" t="s">
        <v>469</v>
      </c>
      <c r="J188" s="18">
        <f t="shared" si="36"/>
        <v>10515</v>
      </c>
      <c r="K188" s="18">
        <f t="shared" si="36"/>
        <v>1</v>
      </c>
      <c r="L188" s="18">
        <f t="shared" si="36"/>
        <v>470</v>
      </c>
      <c r="M188" s="18" t="s">
        <v>535</v>
      </c>
      <c r="N188" s="18">
        <f t="shared" si="35"/>
        <v>36.5</v>
      </c>
      <c r="O188" s="18">
        <v>24626</v>
      </c>
      <c r="P188" s="36">
        <f t="shared" si="26"/>
        <v>465.96332159999997</v>
      </c>
      <c r="Q188" s="36">
        <f t="shared" si="27"/>
        <v>-4.036678400000028</v>
      </c>
      <c r="R188">
        <f t="shared" si="23"/>
        <v>37.795275590551178</v>
      </c>
      <c r="S188">
        <f t="shared" si="24"/>
        <v>14.37007874015748</v>
      </c>
    </row>
    <row r="189" spans="1:19" hidden="1" x14ac:dyDescent="0.25">
      <c r="A189" s="35">
        <v>45069</v>
      </c>
      <c r="B189" s="18" t="s">
        <v>538</v>
      </c>
      <c r="C189" s="18">
        <v>96</v>
      </c>
      <c r="D189" s="18">
        <v>54</v>
      </c>
      <c r="E189" s="18">
        <v>10516</v>
      </c>
      <c r="F189" s="18">
        <v>1</v>
      </c>
      <c r="G189" s="36">
        <v>475</v>
      </c>
      <c r="H189" s="35">
        <v>45070</v>
      </c>
      <c r="I189" s="18" t="s">
        <v>469</v>
      </c>
      <c r="J189" s="18">
        <f t="shared" si="36"/>
        <v>10516</v>
      </c>
      <c r="K189" s="18">
        <f t="shared" si="36"/>
        <v>1</v>
      </c>
      <c r="L189" s="18">
        <f t="shared" si="36"/>
        <v>475</v>
      </c>
      <c r="M189" s="18" t="s">
        <v>535</v>
      </c>
      <c r="N189" s="18">
        <f t="shared" si="35"/>
        <v>36.5</v>
      </c>
      <c r="O189" s="18">
        <v>25050</v>
      </c>
      <c r="P189" s="36">
        <f t="shared" si="26"/>
        <v>473.98607999999996</v>
      </c>
      <c r="Q189" s="36">
        <f t="shared" si="27"/>
        <v>-1.0139200000000415</v>
      </c>
      <c r="R189">
        <f t="shared" si="23"/>
        <v>37.795275590551178</v>
      </c>
      <c r="S189">
        <f t="shared" si="24"/>
        <v>14.37007874015748</v>
      </c>
    </row>
    <row r="190" spans="1:19" hidden="1" x14ac:dyDescent="0.25">
      <c r="A190" s="35">
        <v>45069</v>
      </c>
      <c r="B190" s="18" t="s">
        <v>538</v>
      </c>
      <c r="C190" s="18">
        <v>96</v>
      </c>
      <c r="D190" s="18">
        <v>54</v>
      </c>
      <c r="E190" s="18">
        <v>10517</v>
      </c>
      <c r="F190" s="18">
        <v>1</v>
      </c>
      <c r="G190" s="36">
        <v>463</v>
      </c>
      <c r="H190" s="35">
        <v>45071</v>
      </c>
      <c r="I190" s="18" t="s">
        <v>469</v>
      </c>
      <c r="J190" s="18">
        <f t="shared" si="36"/>
        <v>10517</v>
      </c>
      <c r="K190" s="18">
        <f t="shared" si="36"/>
        <v>1</v>
      </c>
      <c r="L190" s="18">
        <f t="shared" si="36"/>
        <v>463</v>
      </c>
      <c r="M190" s="18" t="s">
        <v>535</v>
      </c>
      <c r="N190" s="18">
        <f t="shared" si="35"/>
        <v>36.5</v>
      </c>
      <c r="O190" s="18">
        <v>23907</v>
      </c>
      <c r="P190" s="36">
        <f t="shared" si="26"/>
        <v>452.35869120000001</v>
      </c>
      <c r="Q190" s="36">
        <f t="shared" si="27"/>
        <v>-10.64130879999999</v>
      </c>
      <c r="R190">
        <f t="shared" si="23"/>
        <v>37.795275590551178</v>
      </c>
      <c r="S190">
        <f t="shared" si="24"/>
        <v>14.37007874015748</v>
      </c>
    </row>
    <row r="191" spans="1:19" hidden="1" x14ac:dyDescent="0.25">
      <c r="A191" s="35">
        <v>45069</v>
      </c>
      <c r="B191" s="18" t="s">
        <v>538</v>
      </c>
      <c r="C191" s="18">
        <v>96</v>
      </c>
      <c r="D191" s="18">
        <v>54</v>
      </c>
      <c r="E191" s="18">
        <v>10518</v>
      </c>
      <c r="F191" s="18">
        <v>1</v>
      </c>
      <c r="G191" s="36">
        <v>440</v>
      </c>
      <c r="H191" s="35">
        <v>45070</v>
      </c>
      <c r="I191" s="18" t="s">
        <v>469</v>
      </c>
      <c r="J191" s="18">
        <f t="shared" si="36"/>
        <v>10518</v>
      </c>
      <c r="K191" s="18">
        <f t="shared" si="36"/>
        <v>1</v>
      </c>
      <c r="L191" s="18">
        <f t="shared" si="36"/>
        <v>440</v>
      </c>
      <c r="M191" s="18" t="s">
        <v>535</v>
      </c>
      <c r="N191" s="18">
        <f t="shared" si="35"/>
        <v>36.5</v>
      </c>
      <c r="O191" s="18">
        <v>22914</v>
      </c>
      <c r="P191" s="36">
        <f t="shared" si="26"/>
        <v>433.56954239999999</v>
      </c>
      <c r="Q191" s="36">
        <f t="shared" si="27"/>
        <v>-6.4304576000000111</v>
      </c>
      <c r="R191">
        <f t="shared" si="23"/>
        <v>37.795275590551178</v>
      </c>
      <c r="S191">
        <f t="shared" si="24"/>
        <v>14.37007874015748</v>
      </c>
    </row>
    <row r="192" spans="1:19" hidden="1" x14ac:dyDescent="0.25">
      <c r="A192" s="35">
        <v>45069</v>
      </c>
      <c r="B192" s="18" t="s">
        <v>538</v>
      </c>
      <c r="C192" s="18">
        <v>96</v>
      </c>
      <c r="D192" s="18">
        <v>54</v>
      </c>
      <c r="E192" s="18">
        <v>10575</v>
      </c>
      <c r="F192" s="18">
        <v>1</v>
      </c>
      <c r="G192" s="36">
        <v>469</v>
      </c>
      <c r="H192" s="35">
        <v>45070</v>
      </c>
      <c r="I192" s="18" t="s">
        <v>469</v>
      </c>
      <c r="J192" s="18">
        <f t="shared" si="36"/>
        <v>10575</v>
      </c>
      <c r="K192" s="18">
        <f t="shared" si="36"/>
        <v>1</v>
      </c>
      <c r="L192" s="18">
        <f t="shared" si="36"/>
        <v>469</v>
      </c>
      <c r="M192" s="18" t="s">
        <v>535</v>
      </c>
      <c r="N192" s="18">
        <f t="shared" si="35"/>
        <v>36.5</v>
      </c>
      <c r="O192" s="18">
        <v>24641</v>
      </c>
      <c r="P192" s="36">
        <f t="shared" si="26"/>
        <v>466.24714560000007</v>
      </c>
      <c r="Q192" s="36">
        <f t="shared" si="27"/>
        <v>-2.7528543999999329</v>
      </c>
      <c r="R192">
        <f t="shared" si="23"/>
        <v>37.795275590551178</v>
      </c>
      <c r="S192">
        <f t="shared" si="24"/>
        <v>14.37007874015748</v>
      </c>
    </row>
    <row r="193" spans="1:19" hidden="1" x14ac:dyDescent="0.25">
      <c r="A193" s="35">
        <v>45069</v>
      </c>
      <c r="B193" s="18" t="s">
        <v>538</v>
      </c>
      <c r="C193" s="18">
        <v>96</v>
      </c>
      <c r="D193" s="18">
        <v>54</v>
      </c>
      <c r="E193" s="18">
        <v>10576</v>
      </c>
      <c r="F193" s="18">
        <v>1</v>
      </c>
      <c r="G193" s="36">
        <v>465</v>
      </c>
      <c r="H193" s="35">
        <v>45071</v>
      </c>
      <c r="I193" s="18" t="s">
        <v>469</v>
      </c>
      <c r="J193" s="18">
        <f t="shared" si="36"/>
        <v>10576</v>
      </c>
      <c r="K193" s="18">
        <f t="shared" si="36"/>
        <v>1</v>
      </c>
      <c r="L193" s="18">
        <f t="shared" si="36"/>
        <v>465</v>
      </c>
      <c r="M193" s="18" t="s">
        <v>535</v>
      </c>
      <c r="N193" s="18">
        <f t="shared" si="35"/>
        <v>36.5</v>
      </c>
      <c r="O193" s="18">
        <v>24271</v>
      </c>
      <c r="P193" s="36">
        <f t="shared" si="26"/>
        <v>459.2461535999999</v>
      </c>
      <c r="Q193" s="36">
        <f t="shared" si="27"/>
        <v>-5.7538464000000999</v>
      </c>
      <c r="R193">
        <f t="shared" si="23"/>
        <v>37.795275590551178</v>
      </c>
      <c r="S193">
        <f t="shared" si="24"/>
        <v>14.37007874015748</v>
      </c>
    </row>
    <row r="194" spans="1:19" hidden="1" x14ac:dyDescent="0.25">
      <c r="A194" s="35">
        <v>45069</v>
      </c>
      <c r="B194" s="18" t="s">
        <v>538</v>
      </c>
      <c r="C194" s="18">
        <v>96</v>
      </c>
      <c r="D194" s="18">
        <v>54</v>
      </c>
      <c r="E194" s="18">
        <v>10577</v>
      </c>
      <c r="F194" s="18">
        <v>1</v>
      </c>
      <c r="G194" s="36">
        <v>496</v>
      </c>
      <c r="H194" s="35">
        <v>45070</v>
      </c>
      <c r="I194" s="18" t="s">
        <v>469</v>
      </c>
      <c r="J194" s="18">
        <f t="shared" si="36"/>
        <v>10577</v>
      </c>
      <c r="K194" s="18">
        <f t="shared" si="36"/>
        <v>1</v>
      </c>
      <c r="L194" s="18">
        <f t="shared" si="36"/>
        <v>496</v>
      </c>
      <c r="M194" s="18" t="s">
        <v>535</v>
      </c>
      <c r="N194" s="18">
        <f t="shared" si="35"/>
        <v>36.5</v>
      </c>
      <c r="O194" s="18">
        <v>25948</v>
      </c>
      <c r="P194" s="36">
        <f t="shared" si="26"/>
        <v>490.97767680000004</v>
      </c>
      <c r="Q194" s="36">
        <f t="shared" si="27"/>
        <v>-5.0223231999999598</v>
      </c>
      <c r="R194">
        <f t="shared" si="23"/>
        <v>37.795275590551178</v>
      </c>
      <c r="S194">
        <f t="shared" si="24"/>
        <v>14.37007874015748</v>
      </c>
    </row>
    <row r="195" spans="1:19" hidden="1" x14ac:dyDescent="0.25">
      <c r="A195" s="35">
        <v>45069</v>
      </c>
      <c r="B195" s="18" t="s">
        <v>538</v>
      </c>
      <c r="C195" s="18">
        <v>96</v>
      </c>
      <c r="D195" s="18">
        <v>54</v>
      </c>
      <c r="E195" s="18">
        <v>10578</v>
      </c>
      <c r="F195" s="18">
        <v>1</v>
      </c>
      <c r="G195" s="36">
        <v>485</v>
      </c>
      <c r="H195" s="35">
        <v>45073</v>
      </c>
      <c r="I195" s="18" t="s">
        <v>514</v>
      </c>
      <c r="J195" s="18">
        <f t="shared" si="36"/>
        <v>10578</v>
      </c>
      <c r="K195" s="18">
        <f t="shared" si="36"/>
        <v>1</v>
      </c>
      <c r="L195" s="18">
        <f t="shared" si="36"/>
        <v>485</v>
      </c>
      <c r="M195" s="18" t="s">
        <v>535</v>
      </c>
      <c r="N195" s="18">
        <f t="shared" si="35"/>
        <v>36.5</v>
      </c>
      <c r="O195" s="18">
        <v>25585</v>
      </c>
      <c r="P195" s="36">
        <f t="shared" si="26"/>
        <v>484.10913599999998</v>
      </c>
      <c r="Q195" s="36">
        <f t="shared" si="27"/>
        <v>-0.89086400000002186</v>
      </c>
      <c r="R195">
        <f t="shared" ref="R195:R258" si="37">C195/2.54</f>
        <v>37.795275590551178</v>
      </c>
      <c r="S195">
        <f t="shared" ref="S195:S258" si="38">N195/2.54</f>
        <v>14.37007874015748</v>
      </c>
    </row>
    <row r="196" spans="1:19" hidden="1" x14ac:dyDescent="0.25">
      <c r="A196" s="35">
        <v>45069</v>
      </c>
      <c r="B196" s="18" t="s">
        <v>538</v>
      </c>
      <c r="C196" s="18">
        <v>96</v>
      </c>
      <c r="D196" s="18">
        <v>54</v>
      </c>
      <c r="E196" s="18">
        <v>10579</v>
      </c>
      <c r="F196" s="18">
        <v>1</v>
      </c>
      <c r="G196" s="36">
        <v>486</v>
      </c>
      <c r="H196" s="35">
        <v>45073</v>
      </c>
      <c r="I196" s="18" t="s">
        <v>518</v>
      </c>
      <c r="J196" s="18">
        <f t="shared" si="36"/>
        <v>10579</v>
      </c>
      <c r="K196" s="18">
        <f t="shared" si="36"/>
        <v>1</v>
      </c>
      <c r="L196" s="18">
        <v>155</v>
      </c>
      <c r="M196" s="18" t="s">
        <v>535</v>
      </c>
      <c r="N196" s="18">
        <f t="shared" si="35"/>
        <v>36.5</v>
      </c>
      <c r="O196" s="18">
        <v>8153</v>
      </c>
      <c r="P196" s="36">
        <f t="shared" si="26"/>
        <v>154.26780479999999</v>
      </c>
      <c r="Q196" s="36">
        <f t="shared" si="27"/>
        <v>-331.73219519999998</v>
      </c>
      <c r="R196">
        <f t="shared" si="37"/>
        <v>37.795275590551178</v>
      </c>
      <c r="S196">
        <f t="shared" si="38"/>
        <v>14.37007874015748</v>
      </c>
    </row>
    <row r="197" spans="1:19" hidden="1" x14ac:dyDescent="0.25">
      <c r="A197" s="35"/>
      <c r="B197" s="18" t="s">
        <v>538</v>
      </c>
      <c r="C197" s="18">
        <v>96</v>
      </c>
      <c r="D197" s="18">
        <v>54</v>
      </c>
      <c r="E197" s="18">
        <v>10579</v>
      </c>
      <c r="F197" s="18"/>
      <c r="G197" s="36"/>
      <c r="H197" s="35">
        <v>45073</v>
      </c>
      <c r="I197" s="18" t="s">
        <v>514</v>
      </c>
      <c r="J197" s="18">
        <f t="shared" si="36"/>
        <v>10579</v>
      </c>
      <c r="K197" s="18"/>
      <c r="L197" s="18">
        <f>+G196-L196</f>
        <v>331</v>
      </c>
      <c r="M197" s="18" t="s">
        <v>535</v>
      </c>
      <c r="N197" s="18">
        <f t="shared" si="35"/>
        <v>36.5</v>
      </c>
      <c r="O197" s="18">
        <v>17314</v>
      </c>
      <c r="P197" s="36">
        <f t="shared" ref="P197:P261" si="39">(O197/20000/500)*C197*D197*N197</f>
        <v>327.60858240000005</v>
      </c>
      <c r="Q197" s="36">
        <f t="shared" ref="Q197:Q261" si="40">+P197-G197</f>
        <v>327.60858240000005</v>
      </c>
      <c r="R197">
        <f t="shared" si="37"/>
        <v>37.795275590551178</v>
      </c>
      <c r="S197">
        <f t="shared" si="38"/>
        <v>14.37007874015748</v>
      </c>
    </row>
    <row r="198" spans="1:19" hidden="1" x14ac:dyDescent="0.25">
      <c r="A198" s="35">
        <v>45069</v>
      </c>
      <c r="B198" s="18" t="s">
        <v>538</v>
      </c>
      <c r="C198" s="18">
        <v>96</v>
      </c>
      <c r="D198" s="18">
        <v>54</v>
      </c>
      <c r="E198" s="18">
        <v>10580</v>
      </c>
      <c r="F198" s="18">
        <v>1</v>
      </c>
      <c r="G198" s="36">
        <v>428</v>
      </c>
      <c r="H198" s="35">
        <v>45071</v>
      </c>
      <c r="I198" s="18" t="s">
        <v>469</v>
      </c>
      <c r="J198" s="18">
        <f t="shared" si="36"/>
        <v>10580</v>
      </c>
      <c r="K198" s="18">
        <f t="shared" si="36"/>
        <v>1</v>
      </c>
      <c r="L198" s="18">
        <f t="shared" si="36"/>
        <v>428</v>
      </c>
      <c r="M198" s="18" t="s">
        <v>535</v>
      </c>
      <c r="N198" s="18">
        <f t="shared" si="35"/>
        <v>36.5</v>
      </c>
      <c r="O198" s="18">
        <v>22186</v>
      </c>
      <c r="P198" s="36">
        <f t="shared" si="39"/>
        <v>419.79461759999998</v>
      </c>
      <c r="Q198" s="36">
        <f t="shared" si="40"/>
        <v>-8.2053824000000191</v>
      </c>
      <c r="R198">
        <f t="shared" si="37"/>
        <v>37.795275590551178</v>
      </c>
      <c r="S198">
        <f t="shared" si="38"/>
        <v>14.37007874015748</v>
      </c>
    </row>
    <row r="199" spans="1:19" hidden="1" x14ac:dyDescent="0.25">
      <c r="A199" s="35">
        <v>45069</v>
      </c>
      <c r="B199" s="18" t="s">
        <v>538</v>
      </c>
      <c r="C199" s="18">
        <v>96</v>
      </c>
      <c r="D199" s="18">
        <v>54</v>
      </c>
      <c r="E199" s="18">
        <v>10581</v>
      </c>
      <c r="F199" s="18">
        <v>1</v>
      </c>
      <c r="G199" s="36">
        <v>453</v>
      </c>
      <c r="H199" s="35">
        <v>45070</v>
      </c>
      <c r="I199" s="18" t="s">
        <v>469</v>
      </c>
      <c r="J199" s="18">
        <f t="shared" si="36"/>
        <v>10581</v>
      </c>
      <c r="K199" s="18">
        <f t="shared" si="36"/>
        <v>1</v>
      </c>
      <c r="L199" s="18">
        <f t="shared" si="36"/>
        <v>453</v>
      </c>
      <c r="M199" s="18" t="s">
        <v>535</v>
      </c>
      <c r="N199" s="18">
        <f t="shared" si="35"/>
        <v>36.5</v>
      </c>
      <c r="O199" s="18">
        <v>23420</v>
      </c>
      <c r="P199" s="36">
        <f t="shared" si="39"/>
        <v>443.14387199999993</v>
      </c>
      <c r="Q199" s="36">
        <f t="shared" si="40"/>
        <v>-9.8561280000000693</v>
      </c>
      <c r="R199">
        <f t="shared" si="37"/>
        <v>37.795275590551178</v>
      </c>
      <c r="S199">
        <f t="shared" si="38"/>
        <v>14.37007874015748</v>
      </c>
    </row>
    <row r="200" spans="1:19" hidden="1" x14ac:dyDescent="0.25">
      <c r="A200" s="35">
        <v>45069</v>
      </c>
      <c r="B200" s="18" t="s">
        <v>538</v>
      </c>
      <c r="C200" s="18">
        <v>96</v>
      </c>
      <c r="D200" s="18">
        <v>54</v>
      </c>
      <c r="E200" s="18">
        <v>10582</v>
      </c>
      <c r="F200" s="18">
        <v>1</v>
      </c>
      <c r="G200" s="36">
        <v>480</v>
      </c>
      <c r="H200" s="35">
        <v>45073</v>
      </c>
      <c r="I200" s="18" t="s">
        <v>518</v>
      </c>
      <c r="J200" s="18">
        <f t="shared" si="36"/>
        <v>10582</v>
      </c>
      <c r="K200" s="18">
        <f t="shared" si="36"/>
        <v>1</v>
      </c>
      <c r="L200" s="18">
        <f t="shared" si="36"/>
        <v>480</v>
      </c>
      <c r="M200" s="18" t="s">
        <v>535</v>
      </c>
      <c r="N200" s="18">
        <f t="shared" si="35"/>
        <v>36.5</v>
      </c>
      <c r="O200" s="18">
        <v>24914</v>
      </c>
      <c r="P200" s="36">
        <f t="shared" si="39"/>
        <v>471.41274240000007</v>
      </c>
      <c r="Q200" s="36">
        <f t="shared" si="40"/>
        <v>-8.5872575999999299</v>
      </c>
      <c r="R200">
        <f t="shared" si="37"/>
        <v>37.795275590551178</v>
      </c>
      <c r="S200">
        <f t="shared" si="38"/>
        <v>14.37007874015748</v>
      </c>
    </row>
    <row r="201" spans="1:19" hidden="1" x14ac:dyDescent="0.25">
      <c r="A201" s="35">
        <v>45069</v>
      </c>
      <c r="B201" s="18" t="s">
        <v>538</v>
      </c>
      <c r="C201" s="18">
        <v>96</v>
      </c>
      <c r="D201" s="18">
        <v>54</v>
      </c>
      <c r="E201" s="18">
        <v>10604</v>
      </c>
      <c r="F201" s="18">
        <v>1</v>
      </c>
      <c r="G201" s="36">
        <v>442</v>
      </c>
      <c r="H201" s="35">
        <v>45071</v>
      </c>
      <c r="I201" s="18" t="s">
        <v>469</v>
      </c>
      <c r="J201" s="18">
        <f t="shared" ref="J201:L210" si="41">+E201</f>
        <v>10604</v>
      </c>
      <c r="K201" s="18">
        <f t="shared" si="41"/>
        <v>1</v>
      </c>
      <c r="L201" s="18">
        <f t="shared" si="41"/>
        <v>442</v>
      </c>
      <c r="M201" s="18" t="s">
        <v>535</v>
      </c>
      <c r="N201" s="18">
        <f t="shared" si="35"/>
        <v>36.5</v>
      </c>
      <c r="O201" s="18">
        <v>22552</v>
      </c>
      <c r="P201" s="36">
        <f t="shared" si="39"/>
        <v>426.71992319999993</v>
      </c>
      <c r="Q201" s="36">
        <f t="shared" si="40"/>
        <v>-15.280076800000074</v>
      </c>
      <c r="R201">
        <f t="shared" si="37"/>
        <v>37.795275590551178</v>
      </c>
      <c r="S201">
        <f t="shared" si="38"/>
        <v>14.37007874015748</v>
      </c>
    </row>
    <row r="202" spans="1:19" hidden="1" x14ac:dyDescent="0.25">
      <c r="A202" s="35">
        <v>45069</v>
      </c>
      <c r="B202" s="18" t="s">
        <v>538</v>
      </c>
      <c r="C202" s="18">
        <v>96</v>
      </c>
      <c r="D202" s="18">
        <v>54</v>
      </c>
      <c r="E202" s="18">
        <v>11224</v>
      </c>
      <c r="F202" s="18">
        <v>1</v>
      </c>
      <c r="G202" s="36">
        <v>472</v>
      </c>
      <c r="H202" s="35">
        <v>45071</v>
      </c>
      <c r="I202" s="18" t="s">
        <v>469</v>
      </c>
      <c r="J202" s="18">
        <f t="shared" si="41"/>
        <v>11224</v>
      </c>
      <c r="K202" s="18">
        <f t="shared" si="41"/>
        <v>1</v>
      </c>
      <c r="L202" s="18">
        <f t="shared" si="41"/>
        <v>472</v>
      </c>
      <c r="M202" s="18" t="s">
        <v>535</v>
      </c>
      <c r="N202" s="18">
        <f t="shared" si="35"/>
        <v>36.5</v>
      </c>
      <c r="O202" s="18">
        <v>24127</v>
      </c>
      <c r="P202" s="36">
        <f t="shared" si="39"/>
        <v>456.52144320000002</v>
      </c>
      <c r="Q202" s="36">
        <f t="shared" si="40"/>
        <v>-15.478556799999978</v>
      </c>
      <c r="R202">
        <f t="shared" si="37"/>
        <v>37.795275590551178</v>
      </c>
      <c r="S202">
        <f t="shared" si="38"/>
        <v>14.37007874015748</v>
      </c>
    </row>
    <row r="203" spans="1:19" hidden="1" x14ac:dyDescent="0.25">
      <c r="A203" s="35">
        <v>45069</v>
      </c>
      <c r="B203" s="18" t="s">
        <v>538</v>
      </c>
      <c r="C203" s="18">
        <v>96</v>
      </c>
      <c r="D203" s="18">
        <v>54</v>
      </c>
      <c r="E203" s="18">
        <v>11225</v>
      </c>
      <c r="F203" s="18">
        <v>1</v>
      </c>
      <c r="G203" s="36">
        <v>494</v>
      </c>
      <c r="H203" s="35">
        <v>45073</v>
      </c>
      <c r="I203" s="18" t="s">
        <v>518</v>
      </c>
      <c r="J203" s="18">
        <f t="shared" si="41"/>
        <v>11225</v>
      </c>
      <c r="K203" s="18">
        <f t="shared" si="41"/>
        <v>1</v>
      </c>
      <c r="L203" s="18">
        <f t="shared" si="41"/>
        <v>494</v>
      </c>
      <c r="M203" s="18" t="s">
        <v>535</v>
      </c>
      <c r="N203" s="18">
        <f t="shared" si="35"/>
        <v>36.5</v>
      </c>
      <c r="O203" s="18">
        <v>24929</v>
      </c>
      <c r="P203" s="36">
        <f t="shared" si="39"/>
        <v>471.69656640000005</v>
      </c>
      <c r="Q203" s="36">
        <f t="shared" si="40"/>
        <v>-22.303433599999948</v>
      </c>
      <c r="R203">
        <f t="shared" si="37"/>
        <v>37.795275590551178</v>
      </c>
      <c r="S203">
        <f t="shared" si="38"/>
        <v>14.37007874015748</v>
      </c>
    </row>
    <row r="204" spans="1:19" hidden="1" x14ac:dyDescent="0.25">
      <c r="A204" s="35">
        <v>45069</v>
      </c>
      <c r="B204" s="18" t="s">
        <v>538</v>
      </c>
      <c r="C204" s="18">
        <v>96</v>
      </c>
      <c r="D204" s="18">
        <v>54</v>
      </c>
      <c r="E204" s="18">
        <v>11226</v>
      </c>
      <c r="F204" s="18">
        <v>1</v>
      </c>
      <c r="G204" s="36">
        <v>452</v>
      </c>
      <c r="H204" s="35">
        <v>45071</v>
      </c>
      <c r="I204" s="18" t="s">
        <v>469</v>
      </c>
      <c r="J204" s="18">
        <f t="shared" si="41"/>
        <v>11226</v>
      </c>
      <c r="K204" s="18">
        <f t="shared" si="41"/>
        <v>1</v>
      </c>
      <c r="L204" s="18">
        <f t="shared" si="41"/>
        <v>452</v>
      </c>
      <c r="M204" s="18" t="s">
        <v>535</v>
      </c>
      <c r="N204" s="18">
        <f t="shared" si="35"/>
        <v>36.5</v>
      </c>
      <c r="O204" s="18">
        <v>23355</v>
      </c>
      <c r="P204" s="36">
        <f t="shared" si="39"/>
        <v>441.91396800000007</v>
      </c>
      <c r="Q204" s="36">
        <f t="shared" si="40"/>
        <v>-10.086031999999932</v>
      </c>
      <c r="R204">
        <f t="shared" si="37"/>
        <v>37.795275590551178</v>
      </c>
      <c r="S204">
        <f t="shared" si="38"/>
        <v>14.37007874015748</v>
      </c>
    </row>
    <row r="205" spans="1:19" hidden="1" x14ac:dyDescent="0.25">
      <c r="A205" s="35">
        <v>45069</v>
      </c>
      <c r="B205" s="18" t="s">
        <v>538</v>
      </c>
      <c r="C205" s="18">
        <v>96</v>
      </c>
      <c r="D205" s="18">
        <v>54</v>
      </c>
      <c r="E205" s="18">
        <v>11227</v>
      </c>
      <c r="F205" s="18">
        <v>1</v>
      </c>
      <c r="G205" s="36">
        <v>491</v>
      </c>
      <c r="H205" s="35">
        <v>45071</v>
      </c>
      <c r="I205" s="18" t="s">
        <v>469</v>
      </c>
      <c r="J205" s="18">
        <f t="shared" si="41"/>
        <v>11227</v>
      </c>
      <c r="K205" s="18">
        <f t="shared" si="41"/>
        <v>1</v>
      </c>
      <c r="L205" s="18">
        <f t="shared" si="41"/>
        <v>491</v>
      </c>
      <c r="M205" s="18" t="s">
        <v>535</v>
      </c>
      <c r="N205" s="18">
        <f t="shared" si="35"/>
        <v>36.5</v>
      </c>
      <c r="O205" s="18">
        <v>25538</v>
      </c>
      <c r="P205" s="36">
        <f t="shared" si="39"/>
        <v>483.21982079999998</v>
      </c>
      <c r="Q205" s="36">
        <f t="shared" si="40"/>
        <v>-7.7801792000000205</v>
      </c>
      <c r="R205">
        <f t="shared" si="37"/>
        <v>37.795275590551178</v>
      </c>
      <c r="S205">
        <f t="shared" si="38"/>
        <v>14.37007874015748</v>
      </c>
    </row>
    <row r="206" spans="1:19" hidden="1" x14ac:dyDescent="0.25">
      <c r="A206" s="35">
        <v>45069</v>
      </c>
      <c r="B206" s="18" t="s">
        <v>538</v>
      </c>
      <c r="C206" s="18">
        <v>96</v>
      </c>
      <c r="D206" s="18">
        <v>54</v>
      </c>
      <c r="E206" s="18">
        <v>11228</v>
      </c>
      <c r="F206" s="18">
        <v>1</v>
      </c>
      <c r="G206" s="36">
        <v>481</v>
      </c>
      <c r="H206" s="35">
        <v>45071</v>
      </c>
      <c r="I206" s="18" t="s">
        <v>469</v>
      </c>
      <c r="J206" s="18">
        <f t="shared" si="41"/>
        <v>11228</v>
      </c>
      <c r="K206" s="18">
        <f t="shared" si="41"/>
        <v>1</v>
      </c>
      <c r="L206" s="18">
        <f t="shared" si="41"/>
        <v>481</v>
      </c>
      <c r="M206" s="18" t="s">
        <v>535</v>
      </c>
      <c r="N206" s="18">
        <f t="shared" si="35"/>
        <v>36.5</v>
      </c>
      <c r="O206" s="18">
        <v>24285</v>
      </c>
      <c r="P206" s="36">
        <f t="shared" si="39"/>
        <v>459.511056</v>
      </c>
      <c r="Q206" s="36">
        <f t="shared" si="40"/>
        <v>-21.488944000000004</v>
      </c>
      <c r="R206">
        <f t="shared" si="37"/>
        <v>37.795275590551178</v>
      </c>
      <c r="S206">
        <f t="shared" si="38"/>
        <v>14.37007874015748</v>
      </c>
    </row>
    <row r="207" spans="1:19" hidden="1" x14ac:dyDescent="0.25">
      <c r="A207" s="35">
        <v>45069</v>
      </c>
      <c r="B207" s="18" t="s">
        <v>538</v>
      </c>
      <c r="C207" s="18">
        <v>96</v>
      </c>
      <c r="D207" s="18">
        <v>54</v>
      </c>
      <c r="E207" s="18">
        <v>11229</v>
      </c>
      <c r="F207" s="18">
        <v>1</v>
      </c>
      <c r="G207" s="36">
        <v>484</v>
      </c>
      <c r="H207" s="35">
        <v>45073</v>
      </c>
      <c r="I207" s="18" t="s">
        <v>514</v>
      </c>
      <c r="J207" s="18">
        <f t="shared" si="41"/>
        <v>11229</v>
      </c>
      <c r="K207" s="18">
        <f t="shared" si="41"/>
        <v>1</v>
      </c>
      <c r="L207" s="18">
        <f t="shared" si="41"/>
        <v>484</v>
      </c>
      <c r="M207" s="18" t="s">
        <v>535</v>
      </c>
      <c r="N207" s="18">
        <f t="shared" si="35"/>
        <v>36.5</v>
      </c>
      <c r="O207" s="18">
        <v>21684</v>
      </c>
      <c r="P207" s="36">
        <f t="shared" si="39"/>
        <v>410.29597439999998</v>
      </c>
      <c r="Q207" s="36">
        <f t="shared" si="40"/>
        <v>-73.704025600000023</v>
      </c>
      <c r="R207">
        <f t="shared" si="37"/>
        <v>37.795275590551178</v>
      </c>
      <c r="S207">
        <f t="shared" si="38"/>
        <v>14.37007874015748</v>
      </c>
    </row>
    <row r="208" spans="1:19" hidden="1" x14ac:dyDescent="0.25">
      <c r="A208" s="35">
        <v>45069</v>
      </c>
      <c r="B208" s="18" t="s">
        <v>538</v>
      </c>
      <c r="C208" s="18">
        <v>96</v>
      </c>
      <c r="D208" s="18">
        <v>54</v>
      </c>
      <c r="E208" s="18">
        <v>11230</v>
      </c>
      <c r="F208" s="18">
        <v>1</v>
      </c>
      <c r="G208" s="36">
        <v>485</v>
      </c>
      <c r="H208" s="35">
        <v>45076</v>
      </c>
      <c r="I208" s="18" t="s">
        <v>493</v>
      </c>
      <c r="J208" s="18">
        <f t="shared" si="41"/>
        <v>11230</v>
      </c>
      <c r="K208" s="18">
        <f t="shared" si="41"/>
        <v>1</v>
      </c>
      <c r="L208" s="18">
        <f t="shared" si="41"/>
        <v>485</v>
      </c>
      <c r="M208" s="18" t="s">
        <v>535</v>
      </c>
      <c r="N208" s="18">
        <f t="shared" si="35"/>
        <v>36.5</v>
      </c>
      <c r="O208" s="18">
        <v>25540</v>
      </c>
      <c r="P208" s="36">
        <f t="shared" si="39"/>
        <v>483.25766399999992</v>
      </c>
      <c r="Q208" s="36">
        <f t="shared" si="40"/>
        <v>-1.7423360000000798</v>
      </c>
      <c r="R208">
        <f t="shared" si="37"/>
        <v>37.795275590551178</v>
      </c>
      <c r="S208">
        <f t="shared" si="38"/>
        <v>14.37007874015748</v>
      </c>
    </row>
    <row r="209" spans="1:19" hidden="1" x14ac:dyDescent="0.25">
      <c r="A209" s="35">
        <v>45069</v>
      </c>
      <c r="B209" s="18" t="s">
        <v>538</v>
      </c>
      <c r="C209" s="18">
        <v>96</v>
      </c>
      <c r="D209" s="18">
        <v>54</v>
      </c>
      <c r="E209" s="18">
        <v>11231</v>
      </c>
      <c r="F209" s="18">
        <v>1</v>
      </c>
      <c r="G209" s="36">
        <v>485</v>
      </c>
      <c r="H209" s="35">
        <v>45070</v>
      </c>
      <c r="I209" s="18" t="s">
        <v>469</v>
      </c>
      <c r="J209" s="18">
        <f t="shared" si="41"/>
        <v>11231</v>
      </c>
      <c r="K209" s="18">
        <f t="shared" si="41"/>
        <v>1</v>
      </c>
      <c r="L209" s="18">
        <f t="shared" si="41"/>
        <v>485</v>
      </c>
      <c r="M209" s="18" t="s">
        <v>535</v>
      </c>
      <c r="N209" s="18">
        <f t="shared" si="35"/>
        <v>36.5</v>
      </c>
      <c r="O209" s="18">
        <v>24509</v>
      </c>
      <c r="P209" s="36">
        <f t="shared" si="39"/>
        <v>463.74949439999995</v>
      </c>
      <c r="Q209" s="36">
        <f t="shared" si="40"/>
        <v>-21.250505600000054</v>
      </c>
      <c r="R209">
        <f t="shared" si="37"/>
        <v>37.795275590551178</v>
      </c>
      <c r="S209">
        <f t="shared" si="38"/>
        <v>14.37007874015748</v>
      </c>
    </row>
    <row r="210" spans="1:19" hidden="1" x14ac:dyDescent="0.25">
      <c r="A210" s="35">
        <v>45069</v>
      </c>
      <c r="B210" s="18" t="s">
        <v>538</v>
      </c>
      <c r="C210" s="18">
        <v>96</v>
      </c>
      <c r="D210" s="18">
        <v>54</v>
      </c>
      <c r="E210" s="18">
        <v>11232</v>
      </c>
      <c r="F210" s="18">
        <v>1</v>
      </c>
      <c r="G210" s="36">
        <v>491</v>
      </c>
      <c r="H210" s="35">
        <v>45071</v>
      </c>
      <c r="I210" s="28" t="s">
        <v>469</v>
      </c>
      <c r="J210" s="18">
        <f t="shared" si="41"/>
        <v>11232</v>
      </c>
      <c r="K210" s="18">
        <f t="shared" si="41"/>
        <v>1</v>
      </c>
      <c r="L210" s="18">
        <f t="shared" si="41"/>
        <v>491</v>
      </c>
      <c r="M210" s="18" t="s">
        <v>535</v>
      </c>
      <c r="N210" s="18">
        <f t="shared" si="35"/>
        <v>36.5</v>
      </c>
      <c r="O210" s="18">
        <v>24931</v>
      </c>
      <c r="P210" s="36">
        <f t="shared" si="39"/>
        <v>471.73440960000011</v>
      </c>
      <c r="Q210" s="36">
        <f t="shared" si="40"/>
        <v>-19.265590399999894</v>
      </c>
      <c r="R210">
        <f t="shared" si="37"/>
        <v>37.795275590551178</v>
      </c>
      <c r="S210">
        <f t="shared" si="38"/>
        <v>14.37007874015748</v>
      </c>
    </row>
    <row r="211" spans="1:19" hidden="1" x14ac:dyDescent="0.25">
      <c r="A211" s="35">
        <v>45069</v>
      </c>
      <c r="B211" s="18" t="s">
        <v>538</v>
      </c>
      <c r="C211" s="18">
        <v>96</v>
      </c>
      <c r="D211" s="18">
        <v>54</v>
      </c>
      <c r="E211" s="18">
        <v>11233</v>
      </c>
      <c r="F211" s="18">
        <v>1</v>
      </c>
      <c r="G211" s="36">
        <v>493</v>
      </c>
      <c r="H211" s="40">
        <v>45073</v>
      </c>
      <c r="I211" s="18" t="s">
        <v>518</v>
      </c>
      <c r="J211" s="18">
        <f>+E211</f>
        <v>11233</v>
      </c>
      <c r="K211" s="18">
        <f>+F211</f>
        <v>1</v>
      </c>
      <c r="L211" s="18">
        <f>+G211</f>
        <v>493</v>
      </c>
      <c r="M211" s="18" t="s">
        <v>535</v>
      </c>
      <c r="N211" s="18">
        <f t="shared" si="35"/>
        <v>36.5</v>
      </c>
      <c r="O211" s="18">
        <v>25367</v>
      </c>
      <c r="P211" s="36">
        <f t="shared" si="39"/>
        <v>479.98422720000002</v>
      </c>
      <c r="Q211" s="36">
        <f t="shared" si="40"/>
        <v>-13.015772799999979</v>
      </c>
      <c r="R211">
        <f t="shared" si="37"/>
        <v>37.795275590551178</v>
      </c>
      <c r="S211">
        <f t="shared" si="38"/>
        <v>14.37007874015748</v>
      </c>
    </row>
    <row r="212" spans="1:19" hidden="1" x14ac:dyDescent="0.25">
      <c r="A212" s="35">
        <v>45069</v>
      </c>
      <c r="B212" s="18" t="s">
        <v>538</v>
      </c>
      <c r="C212" s="18">
        <v>96</v>
      </c>
      <c r="D212" s="18">
        <v>54</v>
      </c>
      <c r="E212" s="18">
        <v>11234</v>
      </c>
      <c r="F212" s="18">
        <v>1</v>
      </c>
      <c r="G212" s="36">
        <v>502</v>
      </c>
      <c r="H212" s="35">
        <v>45071</v>
      </c>
      <c r="I212" s="18" t="s">
        <v>469</v>
      </c>
      <c r="J212" s="18">
        <f t="shared" ref="J212:L227" si="42">+E212</f>
        <v>11234</v>
      </c>
      <c r="K212" s="18">
        <f t="shared" si="42"/>
        <v>1</v>
      </c>
      <c r="L212" s="18">
        <f t="shared" si="42"/>
        <v>502</v>
      </c>
      <c r="M212" s="18" t="s">
        <v>535</v>
      </c>
      <c r="N212" s="18">
        <f t="shared" si="35"/>
        <v>36.5</v>
      </c>
      <c r="O212" s="18">
        <v>25659</v>
      </c>
      <c r="P212" s="36">
        <f t="shared" si="39"/>
        <v>485.5093344</v>
      </c>
      <c r="Q212" s="36">
        <f t="shared" si="40"/>
        <v>-16.4906656</v>
      </c>
      <c r="R212">
        <f t="shared" si="37"/>
        <v>37.795275590551178</v>
      </c>
      <c r="S212">
        <f t="shared" si="38"/>
        <v>14.37007874015748</v>
      </c>
    </row>
    <row r="213" spans="1:19" hidden="1" x14ac:dyDescent="0.25">
      <c r="A213" s="35">
        <v>45069</v>
      </c>
      <c r="B213" s="18" t="s">
        <v>538</v>
      </c>
      <c r="C213" s="18">
        <v>96</v>
      </c>
      <c r="D213" s="18">
        <v>54</v>
      </c>
      <c r="E213" s="18">
        <v>11235</v>
      </c>
      <c r="F213" s="18">
        <v>1</v>
      </c>
      <c r="G213" s="36">
        <v>486</v>
      </c>
      <c r="H213" s="35">
        <v>45071</v>
      </c>
      <c r="I213" s="18" t="s">
        <v>469</v>
      </c>
      <c r="J213" s="18">
        <f t="shared" si="42"/>
        <v>11235</v>
      </c>
      <c r="K213" s="18">
        <f t="shared" si="42"/>
        <v>1</v>
      </c>
      <c r="L213" s="18">
        <f t="shared" si="42"/>
        <v>486</v>
      </c>
      <c r="M213" s="18" t="s">
        <v>535</v>
      </c>
      <c r="N213" s="18">
        <f t="shared" si="35"/>
        <v>36.5</v>
      </c>
      <c r="O213" s="18">
        <v>24374</v>
      </c>
      <c r="P213" s="36">
        <f t="shared" si="39"/>
        <v>461.19507839999994</v>
      </c>
      <c r="Q213" s="36">
        <f t="shared" si="40"/>
        <v>-24.804921600000057</v>
      </c>
      <c r="R213">
        <f t="shared" si="37"/>
        <v>37.795275590551178</v>
      </c>
      <c r="S213">
        <f t="shared" si="38"/>
        <v>14.37007874015748</v>
      </c>
    </row>
    <row r="214" spans="1:19" hidden="1" x14ac:dyDescent="0.25">
      <c r="A214" s="35">
        <v>45069</v>
      </c>
      <c r="B214" s="18" t="s">
        <v>538</v>
      </c>
      <c r="C214" s="18">
        <v>96</v>
      </c>
      <c r="D214" s="18">
        <v>54</v>
      </c>
      <c r="E214" s="18">
        <v>11236</v>
      </c>
      <c r="F214" s="18">
        <v>1</v>
      </c>
      <c r="G214" s="36">
        <v>454</v>
      </c>
      <c r="H214" s="35">
        <v>45076</v>
      </c>
      <c r="I214" s="18" t="s">
        <v>493</v>
      </c>
      <c r="J214" s="18">
        <f t="shared" si="42"/>
        <v>11236</v>
      </c>
      <c r="K214" s="18">
        <f t="shared" si="42"/>
        <v>1</v>
      </c>
      <c r="L214" s="18">
        <f t="shared" si="42"/>
        <v>454</v>
      </c>
      <c r="M214" s="18" t="s">
        <v>535</v>
      </c>
      <c r="N214" s="18">
        <f t="shared" si="35"/>
        <v>36.5</v>
      </c>
      <c r="O214" s="18">
        <v>23822</v>
      </c>
      <c r="P214" s="36">
        <f t="shared" si="39"/>
        <v>450.7503552</v>
      </c>
      <c r="Q214" s="36">
        <f t="shared" si="40"/>
        <v>-3.2496447999999987</v>
      </c>
      <c r="R214">
        <f t="shared" si="37"/>
        <v>37.795275590551178</v>
      </c>
      <c r="S214">
        <f t="shared" si="38"/>
        <v>14.37007874015748</v>
      </c>
    </row>
    <row r="215" spans="1:19" hidden="1" x14ac:dyDescent="0.25">
      <c r="A215" s="35">
        <v>45069</v>
      </c>
      <c r="B215" s="18" t="s">
        <v>538</v>
      </c>
      <c r="C215" s="18">
        <v>96</v>
      </c>
      <c r="D215" s="18">
        <v>54</v>
      </c>
      <c r="E215" s="18">
        <v>11237</v>
      </c>
      <c r="F215" s="18">
        <v>1</v>
      </c>
      <c r="G215" s="36">
        <v>476</v>
      </c>
      <c r="H215" s="35">
        <v>45071</v>
      </c>
      <c r="I215" s="18" t="s">
        <v>469</v>
      </c>
      <c r="J215" s="18">
        <f t="shared" si="42"/>
        <v>11237</v>
      </c>
      <c r="K215" s="18">
        <f t="shared" si="42"/>
        <v>1</v>
      </c>
      <c r="L215" s="18">
        <f t="shared" si="42"/>
        <v>476</v>
      </c>
      <c r="M215" s="18" t="s">
        <v>535</v>
      </c>
      <c r="N215" s="18">
        <f t="shared" si="35"/>
        <v>36.5</v>
      </c>
      <c r="O215" s="18">
        <v>24327</v>
      </c>
      <c r="P215" s="36">
        <f t="shared" si="39"/>
        <v>460.3057632</v>
      </c>
      <c r="Q215" s="36">
        <f t="shared" si="40"/>
        <v>-15.694236799999999</v>
      </c>
      <c r="R215">
        <f t="shared" si="37"/>
        <v>37.795275590551178</v>
      </c>
      <c r="S215">
        <f t="shared" si="38"/>
        <v>14.37007874015748</v>
      </c>
    </row>
    <row r="216" spans="1:19" hidden="1" x14ac:dyDescent="0.25">
      <c r="A216" s="35">
        <v>45069</v>
      </c>
      <c r="B216" s="18" t="s">
        <v>538</v>
      </c>
      <c r="C216" s="18">
        <v>96</v>
      </c>
      <c r="D216" s="18">
        <v>54</v>
      </c>
      <c r="E216" s="18">
        <v>11238</v>
      </c>
      <c r="F216" s="18">
        <v>1</v>
      </c>
      <c r="G216" s="36">
        <v>497</v>
      </c>
      <c r="H216" s="35">
        <v>45071</v>
      </c>
      <c r="I216" s="18" t="s">
        <v>469</v>
      </c>
      <c r="J216" s="18">
        <f t="shared" si="42"/>
        <v>11238</v>
      </c>
      <c r="K216" s="18">
        <f t="shared" si="42"/>
        <v>1</v>
      </c>
      <c r="L216" s="18">
        <f t="shared" si="42"/>
        <v>497</v>
      </c>
      <c r="M216" s="18" t="s">
        <v>535</v>
      </c>
      <c r="N216" s="18">
        <f t="shared" si="35"/>
        <v>36.5</v>
      </c>
      <c r="O216" s="18">
        <v>25376</v>
      </c>
      <c r="P216" s="36">
        <f t="shared" si="39"/>
        <v>480.15452160000001</v>
      </c>
      <c r="Q216" s="36">
        <f t="shared" si="40"/>
        <v>-16.84547839999999</v>
      </c>
      <c r="R216">
        <f t="shared" si="37"/>
        <v>37.795275590551178</v>
      </c>
      <c r="S216">
        <f t="shared" si="38"/>
        <v>14.37007874015748</v>
      </c>
    </row>
    <row r="217" spans="1:19" hidden="1" x14ac:dyDescent="0.25">
      <c r="A217" s="35">
        <v>45069</v>
      </c>
      <c r="B217" s="18" t="s">
        <v>538</v>
      </c>
      <c r="C217" s="18">
        <v>96</v>
      </c>
      <c r="D217" s="18">
        <v>54</v>
      </c>
      <c r="E217" s="18">
        <v>11239</v>
      </c>
      <c r="F217" s="18">
        <v>1</v>
      </c>
      <c r="G217" s="36">
        <v>494</v>
      </c>
      <c r="H217" s="35">
        <v>45076</v>
      </c>
      <c r="I217" s="18" t="s">
        <v>493</v>
      </c>
      <c r="J217" s="18">
        <f t="shared" si="42"/>
        <v>11239</v>
      </c>
      <c r="K217" s="18">
        <f t="shared" si="42"/>
        <v>1</v>
      </c>
      <c r="L217" s="18">
        <f t="shared" si="42"/>
        <v>494</v>
      </c>
      <c r="M217" s="18" t="s">
        <v>535</v>
      </c>
      <c r="N217" s="18">
        <f t="shared" si="35"/>
        <v>36.5</v>
      </c>
      <c r="O217" s="18">
        <v>25048</v>
      </c>
      <c r="P217" s="36">
        <f t="shared" si="39"/>
        <v>473.94823679999996</v>
      </c>
      <c r="Q217" s="36">
        <f t="shared" si="40"/>
        <v>-20.051763200000039</v>
      </c>
      <c r="R217">
        <f t="shared" si="37"/>
        <v>37.795275590551178</v>
      </c>
      <c r="S217">
        <f t="shared" si="38"/>
        <v>14.37007874015748</v>
      </c>
    </row>
    <row r="218" spans="1:19" hidden="1" x14ac:dyDescent="0.25">
      <c r="A218" s="35">
        <v>45069</v>
      </c>
      <c r="B218" s="18" t="s">
        <v>538</v>
      </c>
      <c r="C218" s="18">
        <v>96</v>
      </c>
      <c r="D218" s="18">
        <v>54</v>
      </c>
      <c r="E218" s="18">
        <v>11240</v>
      </c>
      <c r="F218" s="18">
        <v>1</v>
      </c>
      <c r="G218" s="36">
        <v>442</v>
      </c>
      <c r="H218" s="35">
        <v>45076</v>
      </c>
      <c r="I218" s="18" t="s">
        <v>493</v>
      </c>
      <c r="J218" s="18">
        <f t="shared" si="42"/>
        <v>11240</v>
      </c>
      <c r="K218" s="18">
        <f t="shared" si="42"/>
        <v>1</v>
      </c>
      <c r="L218" s="18">
        <f t="shared" si="42"/>
        <v>442</v>
      </c>
      <c r="M218" s="18" t="s">
        <v>535</v>
      </c>
      <c r="N218" s="18">
        <f t="shared" si="35"/>
        <v>36.5</v>
      </c>
      <c r="O218" s="18">
        <v>22824</v>
      </c>
      <c r="P218" s="36">
        <f t="shared" si="39"/>
        <v>431.86659839999999</v>
      </c>
      <c r="Q218" s="36">
        <f t="shared" si="40"/>
        <v>-10.133401600000013</v>
      </c>
      <c r="R218">
        <f t="shared" si="37"/>
        <v>37.795275590551178</v>
      </c>
      <c r="S218">
        <f t="shared" si="38"/>
        <v>14.37007874015748</v>
      </c>
    </row>
    <row r="219" spans="1:19" hidden="1" x14ac:dyDescent="0.25">
      <c r="A219" s="35">
        <v>45069</v>
      </c>
      <c r="B219" s="18" t="s">
        <v>538</v>
      </c>
      <c r="C219" s="18">
        <v>96</v>
      </c>
      <c r="D219" s="18">
        <v>54</v>
      </c>
      <c r="E219" s="18">
        <v>11241</v>
      </c>
      <c r="F219" s="18">
        <v>1</v>
      </c>
      <c r="G219" s="36">
        <v>490</v>
      </c>
      <c r="H219" s="35">
        <v>45076</v>
      </c>
      <c r="I219" s="18" t="s">
        <v>493</v>
      </c>
      <c r="J219" s="18">
        <f t="shared" si="42"/>
        <v>11241</v>
      </c>
      <c r="K219" s="18">
        <f t="shared" si="42"/>
        <v>1</v>
      </c>
      <c r="L219" s="18">
        <f t="shared" si="42"/>
        <v>490</v>
      </c>
      <c r="M219" s="18" t="s">
        <v>535</v>
      </c>
      <c r="N219" s="18">
        <f t="shared" si="35"/>
        <v>36.5</v>
      </c>
      <c r="O219" s="18">
        <v>25028</v>
      </c>
      <c r="P219" s="36">
        <f t="shared" si="39"/>
        <v>473.5698048000001</v>
      </c>
      <c r="Q219" s="36">
        <f t="shared" si="40"/>
        <v>-16.430195199999901</v>
      </c>
      <c r="R219">
        <f t="shared" si="37"/>
        <v>37.795275590551178</v>
      </c>
      <c r="S219">
        <f t="shared" si="38"/>
        <v>14.37007874015748</v>
      </c>
    </row>
    <row r="220" spans="1:19" hidden="1" x14ac:dyDescent="0.25">
      <c r="A220" s="35">
        <v>45069</v>
      </c>
      <c r="B220" s="18" t="s">
        <v>538</v>
      </c>
      <c r="C220" s="18">
        <v>96</v>
      </c>
      <c r="D220" s="18">
        <v>54</v>
      </c>
      <c r="E220" s="18">
        <v>11242</v>
      </c>
      <c r="F220" s="18">
        <v>1</v>
      </c>
      <c r="G220" s="36">
        <v>477</v>
      </c>
      <c r="H220" s="35">
        <v>45073</v>
      </c>
      <c r="I220" s="18" t="s">
        <v>518</v>
      </c>
      <c r="J220" s="18">
        <f t="shared" si="42"/>
        <v>11242</v>
      </c>
      <c r="K220" s="18">
        <f t="shared" si="42"/>
        <v>1</v>
      </c>
      <c r="L220" s="18">
        <f t="shared" si="42"/>
        <v>477</v>
      </c>
      <c r="M220" s="18" t="s">
        <v>535</v>
      </c>
      <c r="N220" s="18">
        <f t="shared" si="35"/>
        <v>36.5</v>
      </c>
      <c r="O220" s="18">
        <v>24713</v>
      </c>
      <c r="P220" s="36">
        <f t="shared" si="39"/>
        <v>467.60950079999992</v>
      </c>
      <c r="Q220" s="36">
        <f t="shared" si="40"/>
        <v>-9.3904992000000789</v>
      </c>
      <c r="R220">
        <f t="shared" si="37"/>
        <v>37.795275590551178</v>
      </c>
      <c r="S220">
        <f t="shared" si="38"/>
        <v>14.37007874015748</v>
      </c>
    </row>
    <row r="221" spans="1:19" hidden="1" x14ac:dyDescent="0.25">
      <c r="A221" s="35">
        <v>45069</v>
      </c>
      <c r="B221" s="18" t="s">
        <v>538</v>
      </c>
      <c r="C221" s="18">
        <v>96</v>
      </c>
      <c r="D221" s="18">
        <v>54</v>
      </c>
      <c r="E221" s="18">
        <v>11243</v>
      </c>
      <c r="F221" s="18">
        <v>1</v>
      </c>
      <c r="G221" s="36">
        <v>442</v>
      </c>
      <c r="H221" s="35">
        <v>45071</v>
      </c>
      <c r="I221" s="18" t="s">
        <v>469</v>
      </c>
      <c r="J221" s="18">
        <f t="shared" si="42"/>
        <v>11243</v>
      </c>
      <c r="K221" s="18">
        <f t="shared" si="42"/>
        <v>1</v>
      </c>
      <c r="L221" s="18">
        <f t="shared" si="42"/>
        <v>442</v>
      </c>
      <c r="M221" s="18" t="s">
        <v>535</v>
      </c>
      <c r="N221" s="18">
        <f t="shared" si="35"/>
        <v>36.5</v>
      </c>
      <c r="O221" s="18">
        <v>22592</v>
      </c>
      <c r="P221" s="36">
        <f t="shared" si="39"/>
        <v>427.47678719999999</v>
      </c>
      <c r="Q221" s="36">
        <f t="shared" si="40"/>
        <v>-14.52321280000001</v>
      </c>
      <c r="R221">
        <f t="shared" si="37"/>
        <v>37.795275590551178</v>
      </c>
      <c r="S221">
        <f t="shared" si="38"/>
        <v>14.37007874015748</v>
      </c>
    </row>
    <row r="222" spans="1:19" hidden="1" x14ac:dyDescent="0.25">
      <c r="A222" s="35">
        <v>45069</v>
      </c>
      <c r="B222" s="18" t="s">
        <v>538</v>
      </c>
      <c r="C222" s="18">
        <v>96</v>
      </c>
      <c r="D222" s="18">
        <v>54</v>
      </c>
      <c r="E222" s="18">
        <v>11290</v>
      </c>
      <c r="F222" s="18">
        <v>1</v>
      </c>
      <c r="G222" s="36">
        <v>461</v>
      </c>
      <c r="H222" s="35">
        <v>45073</v>
      </c>
      <c r="I222" s="18" t="s">
        <v>518</v>
      </c>
      <c r="J222" s="18">
        <f t="shared" si="42"/>
        <v>11290</v>
      </c>
      <c r="K222" s="18">
        <f t="shared" si="42"/>
        <v>1</v>
      </c>
      <c r="L222" s="18">
        <f t="shared" si="42"/>
        <v>461</v>
      </c>
      <c r="M222" s="18" t="s">
        <v>535</v>
      </c>
      <c r="N222" s="18">
        <f t="shared" si="35"/>
        <v>36.5</v>
      </c>
      <c r="O222" s="18">
        <v>24945</v>
      </c>
      <c r="P222" s="36">
        <f t="shared" si="39"/>
        <v>471.99931199999992</v>
      </c>
      <c r="Q222" s="36">
        <f t="shared" si="40"/>
        <v>10.999311999999918</v>
      </c>
      <c r="R222">
        <f t="shared" si="37"/>
        <v>37.795275590551178</v>
      </c>
      <c r="S222">
        <f t="shared" si="38"/>
        <v>14.37007874015748</v>
      </c>
    </row>
    <row r="223" spans="1:19" hidden="1" x14ac:dyDescent="0.25">
      <c r="A223" s="35">
        <v>45069</v>
      </c>
      <c r="B223" s="18" t="s">
        <v>538</v>
      </c>
      <c r="C223" s="18">
        <v>96</v>
      </c>
      <c r="D223" s="18">
        <v>54</v>
      </c>
      <c r="E223" s="18">
        <v>11289</v>
      </c>
      <c r="F223" s="18">
        <v>1</v>
      </c>
      <c r="G223" s="36">
        <v>466</v>
      </c>
      <c r="H223" s="35">
        <v>45073</v>
      </c>
      <c r="I223" s="18" t="s">
        <v>518</v>
      </c>
      <c r="J223" s="18">
        <f t="shared" si="42"/>
        <v>11289</v>
      </c>
      <c r="K223" s="18">
        <f t="shared" si="42"/>
        <v>1</v>
      </c>
      <c r="L223" s="18">
        <f t="shared" si="42"/>
        <v>466</v>
      </c>
      <c r="M223" s="18" t="s">
        <v>535</v>
      </c>
      <c r="N223" s="18">
        <f t="shared" si="35"/>
        <v>36.5</v>
      </c>
      <c r="O223" s="18">
        <v>25275</v>
      </c>
      <c r="P223" s="36">
        <f t="shared" si="39"/>
        <v>478.24343999999996</v>
      </c>
      <c r="Q223" s="36">
        <f t="shared" si="40"/>
        <v>12.243439999999964</v>
      </c>
      <c r="R223">
        <f t="shared" si="37"/>
        <v>37.795275590551178</v>
      </c>
      <c r="S223">
        <f t="shared" si="38"/>
        <v>14.37007874015748</v>
      </c>
    </row>
    <row r="224" spans="1:19" hidden="1" x14ac:dyDescent="0.25">
      <c r="A224" s="35">
        <v>45069</v>
      </c>
      <c r="B224" s="18" t="s">
        <v>538</v>
      </c>
      <c r="C224" s="18">
        <v>86</v>
      </c>
      <c r="D224" s="18">
        <v>54</v>
      </c>
      <c r="E224" s="18">
        <v>11210</v>
      </c>
      <c r="F224" s="18">
        <v>1</v>
      </c>
      <c r="G224" s="36">
        <v>440</v>
      </c>
      <c r="H224" s="35">
        <v>45070</v>
      </c>
      <c r="I224" s="18" t="s">
        <v>469</v>
      </c>
      <c r="J224" s="18">
        <f t="shared" si="42"/>
        <v>11210</v>
      </c>
      <c r="K224" s="18">
        <f t="shared" si="42"/>
        <v>1</v>
      </c>
      <c r="L224" s="18">
        <f t="shared" si="42"/>
        <v>440</v>
      </c>
      <c r="M224" s="18" t="s">
        <v>536</v>
      </c>
      <c r="N224" s="18">
        <v>42</v>
      </c>
      <c r="O224" s="18">
        <v>21968</v>
      </c>
      <c r="P224" s="36">
        <f t="shared" si="39"/>
        <v>428.48144639999998</v>
      </c>
      <c r="Q224" s="36">
        <f t="shared" si="40"/>
        <v>-11.518553600000018</v>
      </c>
      <c r="R224">
        <f t="shared" si="37"/>
        <v>33.85826771653543</v>
      </c>
      <c r="S224">
        <f t="shared" si="38"/>
        <v>16.535433070866141</v>
      </c>
    </row>
    <row r="225" spans="1:19" hidden="1" x14ac:dyDescent="0.25">
      <c r="A225" s="35">
        <v>45069</v>
      </c>
      <c r="B225" s="18" t="s">
        <v>538</v>
      </c>
      <c r="C225" s="18">
        <v>86</v>
      </c>
      <c r="D225" s="18">
        <v>54</v>
      </c>
      <c r="E225" s="18">
        <v>11215</v>
      </c>
      <c r="F225" s="18">
        <v>1</v>
      </c>
      <c r="G225" s="36">
        <v>445</v>
      </c>
      <c r="H225" s="35">
        <v>45070</v>
      </c>
      <c r="I225" s="18" t="s">
        <v>469</v>
      </c>
      <c r="J225" s="18">
        <f t="shared" si="42"/>
        <v>11215</v>
      </c>
      <c r="K225" s="18">
        <f t="shared" si="42"/>
        <v>1</v>
      </c>
      <c r="L225" s="18">
        <f t="shared" si="42"/>
        <v>445</v>
      </c>
      <c r="M225" s="18" t="s">
        <v>536</v>
      </c>
      <c r="N225" s="18">
        <v>42</v>
      </c>
      <c r="O225" s="18">
        <v>22291</v>
      </c>
      <c r="P225" s="36">
        <f t="shared" si="39"/>
        <v>434.78149680000001</v>
      </c>
      <c r="Q225" s="36">
        <f t="shared" si="40"/>
        <v>-10.218503199999986</v>
      </c>
      <c r="R225">
        <f t="shared" si="37"/>
        <v>33.85826771653543</v>
      </c>
      <c r="S225">
        <f t="shared" si="38"/>
        <v>16.535433070866141</v>
      </c>
    </row>
    <row r="226" spans="1:19" hidden="1" x14ac:dyDescent="0.25">
      <c r="A226" s="41">
        <v>45069</v>
      </c>
      <c r="B226" s="28" t="s">
        <v>538</v>
      </c>
      <c r="C226" s="28">
        <v>86</v>
      </c>
      <c r="D226" s="28">
        <v>54</v>
      </c>
      <c r="E226" s="28">
        <v>11219</v>
      </c>
      <c r="F226" s="28">
        <v>1</v>
      </c>
      <c r="G226" s="36">
        <v>440</v>
      </c>
      <c r="H226" s="35">
        <v>45070</v>
      </c>
      <c r="I226" s="18" t="s">
        <v>469</v>
      </c>
      <c r="J226" s="18">
        <f t="shared" si="42"/>
        <v>11219</v>
      </c>
      <c r="K226" s="18">
        <f t="shared" si="42"/>
        <v>1</v>
      </c>
      <c r="L226" s="18">
        <f t="shared" si="42"/>
        <v>440</v>
      </c>
      <c r="M226" s="18" t="s">
        <v>536</v>
      </c>
      <c r="N226" s="18">
        <v>42</v>
      </c>
      <c r="O226" s="18">
        <v>21581</v>
      </c>
      <c r="P226" s="42">
        <f t="shared" si="39"/>
        <v>420.93308880000001</v>
      </c>
      <c r="Q226" s="42">
        <f t="shared" si="40"/>
        <v>-19.066911199999993</v>
      </c>
      <c r="R226">
        <f t="shared" si="37"/>
        <v>33.85826771653543</v>
      </c>
      <c r="S226">
        <f t="shared" si="38"/>
        <v>16.535433070866141</v>
      </c>
    </row>
    <row r="227" spans="1:19" hidden="1" x14ac:dyDescent="0.25">
      <c r="A227" s="35">
        <v>45070</v>
      </c>
      <c r="B227" s="18" t="s">
        <v>538</v>
      </c>
      <c r="C227" s="18">
        <v>86</v>
      </c>
      <c r="D227" s="18">
        <v>54</v>
      </c>
      <c r="E227" s="18">
        <v>11211</v>
      </c>
      <c r="F227" s="18">
        <v>1</v>
      </c>
      <c r="G227" s="36">
        <v>435</v>
      </c>
      <c r="H227" s="35">
        <v>45070</v>
      </c>
      <c r="I227" s="18" t="s">
        <v>469</v>
      </c>
      <c r="J227" s="18">
        <f t="shared" si="42"/>
        <v>11211</v>
      </c>
      <c r="K227" s="18">
        <f t="shared" si="42"/>
        <v>1</v>
      </c>
      <c r="L227" s="18">
        <f t="shared" si="42"/>
        <v>435</v>
      </c>
      <c r="M227" s="18" t="s">
        <v>536</v>
      </c>
      <c r="N227" s="18">
        <v>42</v>
      </c>
      <c r="O227" s="18">
        <v>21719</v>
      </c>
      <c r="P227" s="36">
        <f t="shared" si="39"/>
        <v>423.62475120000005</v>
      </c>
      <c r="Q227" s="36">
        <f t="shared" si="40"/>
        <v>-11.375248799999952</v>
      </c>
      <c r="R227">
        <f t="shared" si="37"/>
        <v>33.85826771653543</v>
      </c>
      <c r="S227">
        <f t="shared" si="38"/>
        <v>16.535433070866141</v>
      </c>
    </row>
    <row r="228" spans="1:19" hidden="1" x14ac:dyDescent="0.25">
      <c r="A228" s="35">
        <v>45070</v>
      </c>
      <c r="B228" s="18" t="s">
        <v>538</v>
      </c>
      <c r="C228" s="18">
        <v>86</v>
      </c>
      <c r="D228" s="18">
        <v>54</v>
      </c>
      <c r="E228" s="18">
        <v>11213</v>
      </c>
      <c r="F228" s="18">
        <v>1</v>
      </c>
      <c r="G228" s="36">
        <v>419</v>
      </c>
      <c r="H228" s="35">
        <v>45071</v>
      </c>
      <c r="I228" s="18" t="s">
        <v>469</v>
      </c>
      <c r="J228" s="18">
        <f t="shared" ref="J228:L243" si="43">+E228</f>
        <v>11213</v>
      </c>
      <c r="K228" s="18">
        <f t="shared" si="43"/>
        <v>1</v>
      </c>
      <c r="L228" s="18">
        <f t="shared" si="43"/>
        <v>419</v>
      </c>
      <c r="M228" s="18" t="s">
        <v>536</v>
      </c>
      <c r="N228" s="18">
        <v>42</v>
      </c>
      <c r="O228" s="18">
        <v>21651</v>
      </c>
      <c r="P228" s="36">
        <f t="shared" si="39"/>
        <v>422.29842479999991</v>
      </c>
      <c r="Q228" s="36">
        <f t="shared" si="40"/>
        <v>3.298424799999907</v>
      </c>
      <c r="R228">
        <f t="shared" si="37"/>
        <v>33.85826771653543</v>
      </c>
      <c r="S228">
        <f t="shared" si="38"/>
        <v>16.535433070866141</v>
      </c>
    </row>
    <row r="229" spans="1:19" hidden="1" x14ac:dyDescent="0.25">
      <c r="A229" s="35">
        <v>45070</v>
      </c>
      <c r="B229" s="18" t="s">
        <v>538</v>
      </c>
      <c r="C229" s="18">
        <v>86</v>
      </c>
      <c r="D229" s="18">
        <v>54</v>
      </c>
      <c r="E229" s="18">
        <v>11214</v>
      </c>
      <c r="F229" s="18">
        <v>1</v>
      </c>
      <c r="G229" s="36">
        <v>421</v>
      </c>
      <c r="H229" s="35">
        <v>45072</v>
      </c>
      <c r="I229" s="18" t="s">
        <v>469</v>
      </c>
      <c r="J229" s="18">
        <f t="shared" si="43"/>
        <v>11214</v>
      </c>
      <c r="K229" s="18">
        <f t="shared" si="43"/>
        <v>1</v>
      </c>
      <c r="L229" s="18">
        <f t="shared" si="43"/>
        <v>421</v>
      </c>
      <c r="M229" s="18" t="s">
        <v>536</v>
      </c>
      <c r="N229" s="18">
        <v>42</v>
      </c>
      <c r="O229" s="18">
        <v>21646</v>
      </c>
      <c r="P229" s="36">
        <f t="shared" si="39"/>
        <v>422.2009008</v>
      </c>
      <c r="Q229" s="36">
        <f t="shared" si="40"/>
        <v>1.2009007999999994</v>
      </c>
      <c r="R229">
        <f t="shared" si="37"/>
        <v>33.85826771653543</v>
      </c>
      <c r="S229">
        <f t="shared" si="38"/>
        <v>16.535433070866141</v>
      </c>
    </row>
    <row r="230" spans="1:19" hidden="1" x14ac:dyDescent="0.25">
      <c r="A230" s="35">
        <v>45070</v>
      </c>
      <c r="B230" s="18" t="s">
        <v>538</v>
      </c>
      <c r="C230" s="18">
        <v>86</v>
      </c>
      <c r="D230" s="18">
        <v>54</v>
      </c>
      <c r="E230" s="18">
        <v>11212</v>
      </c>
      <c r="F230" s="18">
        <v>1</v>
      </c>
      <c r="G230" s="36">
        <v>431</v>
      </c>
      <c r="H230" s="35">
        <v>45074</v>
      </c>
      <c r="I230" s="18" t="s">
        <v>469</v>
      </c>
      <c r="J230" s="18">
        <f t="shared" si="43"/>
        <v>11212</v>
      </c>
      <c r="K230" s="18">
        <f t="shared" si="43"/>
        <v>1</v>
      </c>
      <c r="L230" s="18">
        <f t="shared" si="43"/>
        <v>431</v>
      </c>
      <c r="M230" s="18" t="s">
        <v>536</v>
      </c>
      <c r="N230" s="18">
        <v>42</v>
      </c>
      <c r="O230" s="18">
        <v>21605</v>
      </c>
      <c r="P230" s="36">
        <f t="shared" si="39"/>
        <v>421.40120399999995</v>
      </c>
      <c r="Q230" s="36">
        <f t="shared" si="40"/>
        <v>-9.5987960000000498</v>
      </c>
      <c r="R230">
        <f t="shared" si="37"/>
        <v>33.85826771653543</v>
      </c>
      <c r="S230">
        <f t="shared" si="38"/>
        <v>16.535433070866141</v>
      </c>
    </row>
    <row r="231" spans="1:19" hidden="1" x14ac:dyDescent="0.25">
      <c r="A231" s="35">
        <v>45070</v>
      </c>
      <c r="B231" s="18" t="s">
        <v>538</v>
      </c>
      <c r="C231" s="18">
        <v>86</v>
      </c>
      <c r="D231" s="18">
        <v>54</v>
      </c>
      <c r="E231" s="18">
        <v>11209</v>
      </c>
      <c r="F231" s="18">
        <v>1</v>
      </c>
      <c r="G231" s="36">
        <v>428</v>
      </c>
      <c r="H231" s="35">
        <v>45072</v>
      </c>
      <c r="I231" s="18" t="s">
        <v>469</v>
      </c>
      <c r="J231" s="18">
        <f t="shared" si="43"/>
        <v>11209</v>
      </c>
      <c r="K231" s="18">
        <f t="shared" si="43"/>
        <v>1</v>
      </c>
      <c r="L231" s="18">
        <f t="shared" si="43"/>
        <v>428</v>
      </c>
      <c r="M231" s="18" t="s">
        <v>536</v>
      </c>
      <c r="N231" s="18">
        <v>42</v>
      </c>
      <c r="O231" s="18">
        <v>22199</v>
      </c>
      <c r="P231" s="36">
        <f t="shared" si="39"/>
        <v>432.98705519999993</v>
      </c>
      <c r="Q231" s="36">
        <f t="shared" si="40"/>
        <v>4.9870551999999293</v>
      </c>
      <c r="R231">
        <f t="shared" si="37"/>
        <v>33.85826771653543</v>
      </c>
      <c r="S231">
        <f t="shared" si="38"/>
        <v>16.535433070866141</v>
      </c>
    </row>
    <row r="232" spans="1:19" hidden="1" x14ac:dyDescent="0.25">
      <c r="A232" s="35">
        <v>45070</v>
      </c>
      <c r="B232" s="18" t="s">
        <v>538</v>
      </c>
      <c r="C232" s="18">
        <v>86</v>
      </c>
      <c r="D232" s="18">
        <v>54</v>
      </c>
      <c r="E232" s="18">
        <v>11262</v>
      </c>
      <c r="F232" s="18">
        <v>1</v>
      </c>
      <c r="G232" s="36">
        <v>431</v>
      </c>
      <c r="H232" s="35">
        <v>45074</v>
      </c>
      <c r="I232" s="18" t="s">
        <v>469</v>
      </c>
      <c r="J232" s="18">
        <f t="shared" si="43"/>
        <v>11262</v>
      </c>
      <c r="K232" s="18">
        <f t="shared" si="43"/>
        <v>1</v>
      </c>
      <c r="L232" s="18">
        <f t="shared" si="43"/>
        <v>431</v>
      </c>
      <c r="M232" s="18" t="s">
        <v>536</v>
      </c>
      <c r="N232" s="18">
        <v>42</v>
      </c>
      <c r="O232" s="18">
        <v>22397</v>
      </c>
      <c r="P232" s="36">
        <f t="shared" si="39"/>
        <v>436.84900559999994</v>
      </c>
      <c r="Q232" s="36">
        <f t="shared" si="40"/>
        <v>5.8490055999999413</v>
      </c>
      <c r="R232">
        <f t="shared" si="37"/>
        <v>33.85826771653543</v>
      </c>
      <c r="S232">
        <f t="shared" si="38"/>
        <v>16.535433070866141</v>
      </c>
    </row>
    <row r="233" spans="1:19" hidden="1" x14ac:dyDescent="0.25">
      <c r="A233" s="35">
        <v>45070</v>
      </c>
      <c r="B233" s="18" t="s">
        <v>538</v>
      </c>
      <c r="C233" s="18">
        <v>86</v>
      </c>
      <c r="D233" s="18">
        <v>54</v>
      </c>
      <c r="E233" s="18">
        <v>11263</v>
      </c>
      <c r="F233" s="18">
        <v>1</v>
      </c>
      <c r="G233" s="36">
        <v>403</v>
      </c>
      <c r="H233" s="35">
        <v>45071</v>
      </c>
      <c r="I233" s="18" t="s">
        <v>469</v>
      </c>
      <c r="J233" s="18">
        <f t="shared" si="43"/>
        <v>11263</v>
      </c>
      <c r="K233" s="18">
        <f t="shared" si="43"/>
        <v>1</v>
      </c>
      <c r="L233" s="18">
        <f t="shared" si="43"/>
        <v>403</v>
      </c>
      <c r="M233" s="18" t="s">
        <v>536</v>
      </c>
      <c r="N233" s="18">
        <v>42</v>
      </c>
      <c r="O233" s="18">
        <v>20492</v>
      </c>
      <c r="P233" s="36">
        <f t="shared" si="39"/>
        <v>399.69236159999997</v>
      </c>
      <c r="Q233" s="36">
        <f t="shared" si="40"/>
        <v>-3.3076384000000303</v>
      </c>
      <c r="R233">
        <f t="shared" si="37"/>
        <v>33.85826771653543</v>
      </c>
      <c r="S233">
        <f t="shared" si="38"/>
        <v>16.535433070866141</v>
      </c>
    </row>
    <row r="234" spans="1:19" hidden="1" x14ac:dyDescent="0.25">
      <c r="A234" s="35">
        <v>45070</v>
      </c>
      <c r="B234" s="18" t="s">
        <v>538</v>
      </c>
      <c r="C234" s="18">
        <v>86</v>
      </c>
      <c r="D234" s="18">
        <v>54</v>
      </c>
      <c r="E234" s="18">
        <v>11216</v>
      </c>
      <c r="F234" s="18">
        <v>1</v>
      </c>
      <c r="G234" s="36">
        <v>427</v>
      </c>
      <c r="H234" s="35">
        <v>45072</v>
      </c>
      <c r="I234" s="18" t="s">
        <v>469</v>
      </c>
      <c r="J234" s="18">
        <f t="shared" si="43"/>
        <v>11216</v>
      </c>
      <c r="K234" s="18">
        <f t="shared" si="43"/>
        <v>1</v>
      </c>
      <c r="L234" s="18">
        <f t="shared" si="43"/>
        <v>427</v>
      </c>
      <c r="M234" s="18" t="s">
        <v>536</v>
      </c>
      <c r="N234" s="18">
        <v>42</v>
      </c>
      <c r="O234" s="18">
        <v>21648</v>
      </c>
      <c r="P234" s="36">
        <f t="shared" si="39"/>
        <v>422.23991040000004</v>
      </c>
      <c r="Q234" s="36">
        <f t="shared" si="40"/>
        <v>-4.760089599999958</v>
      </c>
      <c r="R234">
        <f t="shared" si="37"/>
        <v>33.85826771653543</v>
      </c>
      <c r="S234">
        <f t="shared" si="38"/>
        <v>16.535433070866141</v>
      </c>
    </row>
    <row r="235" spans="1:19" hidden="1" x14ac:dyDescent="0.25">
      <c r="A235" s="35">
        <v>45070</v>
      </c>
      <c r="B235" s="18" t="s">
        <v>538</v>
      </c>
      <c r="C235" s="18">
        <v>86</v>
      </c>
      <c r="D235" s="18">
        <v>54</v>
      </c>
      <c r="E235" s="18">
        <v>11280</v>
      </c>
      <c r="F235" s="18">
        <v>1</v>
      </c>
      <c r="G235" s="36">
        <v>422</v>
      </c>
      <c r="H235" s="35">
        <v>45072</v>
      </c>
      <c r="I235" s="18" t="s">
        <v>469</v>
      </c>
      <c r="J235" s="18">
        <f t="shared" si="43"/>
        <v>11280</v>
      </c>
      <c r="K235" s="18">
        <f t="shared" si="43"/>
        <v>1</v>
      </c>
      <c r="L235" s="18">
        <f t="shared" si="43"/>
        <v>422</v>
      </c>
      <c r="M235" s="18" t="s">
        <v>536</v>
      </c>
      <c r="N235" s="18">
        <v>42</v>
      </c>
      <c r="O235" s="18">
        <v>21877</v>
      </c>
      <c r="P235" s="36">
        <f t="shared" si="39"/>
        <v>426.70650959999995</v>
      </c>
      <c r="Q235" s="36">
        <f t="shared" si="40"/>
        <v>4.7065095999999471</v>
      </c>
      <c r="R235">
        <f t="shared" si="37"/>
        <v>33.85826771653543</v>
      </c>
      <c r="S235">
        <f t="shared" si="38"/>
        <v>16.535433070866141</v>
      </c>
    </row>
    <row r="236" spans="1:19" hidden="1" x14ac:dyDescent="0.25">
      <c r="A236" s="35">
        <v>45070</v>
      </c>
      <c r="B236" s="18" t="s">
        <v>538</v>
      </c>
      <c r="C236" s="18">
        <v>86</v>
      </c>
      <c r="D236" s="18">
        <v>54</v>
      </c>
      <c r="E236" s="18">
        <v>11219</v>
      </c>
      <c r="F236" s="18">
        <v>1</v>
      </c>
      <c r="G236" s="36">
        <v>432</v>
      </c>
      <c r="H236" s="35">
        <v>45072</v>
      </c>
      <c r="I236" s="18" t="s">
        <v>469</v>
      </c>
      <c r="J236" s="18">
        <f t="shared" si="43"/>
        <v>11219</v>
      </c>
      <c r="K236" s="18">
        <f t="shared" si="43"/>
        <v>1</v>
      </c>
      <c r="L236" s="18">
        <f t="shared" si="43"/>
        <v>432</v>
      </c>
      <c r="M236" s="18" t="s">
        <v>536</v>
      </c>
      <c r="N236" s="18">
        <v>42</v>
      </c>
      <c r="O236" s="18">
        <v>22300</v>
      </c>
      <c r="P236" s="36">
        <f t="shared" si="39"/>
        <v>434.95703999999995</v>
      </c>
      <c r="Q236" s="36">
        <f t="shared" si="40"/>
        <v>2.9570399999999495</v>
      </c>
      <c r="R236">
        <f t="shared" si="37"/>
        <v>33.85826771653543</v>
      </c>
      <c r="S236">
        <f t="shared" si="38"/>
        <v>16.535433070866141</v>
      </c>
    </row>
    <row r="237" spans="1:19" hidden="1" x14ac:dyDescent="0.25">
      <c r="A237" s="35">
        <v>45070</v>
      </c>
      <c r="B237" s="18" t="s">
        <v>538</v>
      </c>
      <c r="C237" s="18">
        <v>86</v>
      </c>
      <c r="D237" s="18">
        <v>54</v>
      </c>
      <c r="E237" s="18">
        <v>11264</v>
      </c>
      <c r="F237" s="18">
        <v>1</v>
      </c>
      <c r="G237" s="36">
        <v>418</v>
      </c>
      <c r="H237" s="35">
        <v>45071</v>
      </c>
      <c r="I237" s="18" t="s">
        <v>469</v>
      </c>
      <c r="J237" s="18">
        <f t="shared" si="43"/>
        <v>11264</v>
      </c>
      <c r="K237" s="18">
        <f t="shared" si="43"/>
        <v>1</v>
      </c>
      <c r="L237" s="18">
        <f t="shared" si="43"/>
        <v>418</v>
      </c>
      <c r="M237" s="18" t="s">
        <v>536</v>
      </c>
      <c r="N237" s="18">
        <v>42</v>
      </c>
      <c r="O237" s="18">
        <v>20941</v>
      </c>
      <c r="P237" s="36">
        <f t="shared" si="39"/>
        <v>408.45001680000001</v>
      </c>
      <c r="Q237" s="36">
        <f t="shared" si="40"/>
        <v>-9.5499831999999856</v>
      </c>
      <c r="R237">
        <f t="shared" si="37"/>
        <v>33.85826771653543</v>
      </c>
      <c r="S237">
        <f t="shared" si="38"/>
        <v>16.535433070866141</v>
      </c>
    </row>
    <row r="238" spans="1:19" hidden="1" x14ac:dyDescent="0.25">
      <c r="A238" s="35">
        <v>45070</v>
      </c>
      <c r="B238" s="18" t="s">
        <v>538</v>
      </c>
      <c r="C238" s="18">
        <v>86</v>
      </c>
      <c r="D238" s="18">
        <v>54</v>
      </c>
      <c r="E238" s="18">
        <v>11278</v>
      </c>
      <c r="F238" s="18">
        <v>1</v>
      </c>
      <c r="G238" s="36">
        <v>443</v>
      </c>
      <c r="H238" s="35">
        <v>45074</v>
      </c>
      <c r="I238" s="18" t="s">
        <v>469</v>
      </c>
      <c r="J238" s="18">
        <f t="shared" si="43"/>
        <v>11278</v>
      </c>
      <c r="K238" s="18">
        <f t="shared" si="43"/>
        <v>1</v>
      </c>
      <c r="L238" s="18">
        <f t="shared" si="43"/>
        <v>443</v>
      </c>
      <c r="M238" s="18" t="s">
        <v>536</v>
      </c>
      <c r="N238" s="18">
        <v>42</v>
      </c>
      <c r="O238" s="18">
        <v>21739</v>
      </c>
      <c r="P238" s="36">
        <f t="shared" si="39"/>
        <v>424.01484720000002</v>
      </c>
      <c r="Q238" s="36">
        <f t="shared" si="40"/>
        <v>-18.98515279999998</v>
      </c>
      <c r="R238">
        <f t="shared" si="37"/>
        <v>33.85826771653543</v>
      </c>
      <c r="S238">
        <f t="shared" si="38"/>
        <v>16.535433070866141</v>
      </c>
    </row>
    <row r="239" spans="1:19" hidden="1" x14ac:dyDescent="0.25">
      <c r="A239" s="35">
        <v>45070</v>
      </c>
      <c r="B239" s="18" t="s">
        <v>538</v>
      </c>
      <c r="C239" s="18">
        <v>86</v>
      </c>
      <c r="D239" s="18">
        <v>54</v>
      </c>
      <c r="E239" s="18">
        <v>11266</v>
      </c>
      <c r="F239" s="18">
        <v>1</v>
      </c>
      <c r="G239" s="36">
        <v>407</v>
      </c>
      <c r="H239" s="35">
        <v>45074</v>
      </c>
      <c r="I239" s="18" t="s">
        <v>469</v>
      </c>
      <c r="J239" s="18">
        <f t="shared" si="43"/>
        <v>11266</v>
      </c>
      <c r="K239" s="18">
        <f t="shared" si="43"/>
        <v>1</v>
      </c>
      <c r="L239" s="18">
        <f t="shared" si="43"/>
        <v>407</v>
      </c>
      <c r="M239" s="18" t="s">
        <v>536</v>
      </c>
      <c r="N239" s="18">
        <v>42</v>
      </c>
      <c r="O239" s="18">
        <v>20387</v>
      </c>
      <c r="P239" s="36">
        <f t="shared" si="39"/>
        <v>397.64435760000003</v>
      </c>
      <c r="Q239" s="36">
        <f t="shared" si="40"/>
        <v>-9.3556423999999652</v>
      </c>
      <c r="R239">
        <f t="shared" si="37"/>
        <v>33.85826771653543</v>
      </c>
      <c r="S239">
        <f t="shared" si="38"/>
        <v>16.535433070866141</v>
      </c>
    </row>
    <row r="240" spans="1:19" hidden="1" x14ac:dyDescent="0.25">
      <c r="A240" s="35">
        <v>45070</v>
      </c>
      <c r="B240" s="18" t="s">
        <v>538</v>
      </c>
      <c r="C240" s="18">
        <v>86</v>
      </c>
      <c r="D240" s="18">
        <v>54</v>
      </c>
      <c r="E240" s="18">
        <v>11281</v>
      </c>
      <c r="F240" s="18">
        <v>1</v>
      </c>
      <c r="G240" s="36">
        <v>435</v>
      </c>
      <c r="H240" s="35">
        <v>45073</v>
      </c>
      <c r="I240" s="18" t="s">
        <v>469</v>
      </c>
      <c r="J240" s="18">
        <f t="shared" si="43"/>
        <v>11281</v>
      </c>
      <c r="K240" s="18">
        <f t="shared" si="43"/>
        <v>1</v>
      </c>
      <c r="L240" s="18">
        <f t="shared" si="43"/>
        <v>435</v>
      </c>
      <c r="M240" s="18" t="s">
        <v>536</v>
      </c>
      <c r="N240" s="18">
        <v>42</v>
      </c>
      <c r="O240" s="18">
        <v>21489</v>
      </c>
      <c r="P240" s="36">
        <f t="shared" si="39"/>
        <v>419.13864719999992</v>
      </c>
      <c r="Q240" s="36">
        <f t="shared" si="40"/>
        <v>-15.861352800000077</v>
      </c>
      <c r="R240">
        <f t="shared" si="37"/>
        <v>33.85826771653543</v>
      </c>
      <c r="S240">
        <f t="shared" si="38"/>
        <v>16.535433070866141</v>
      </c>
    </row>
    <row r="241" spans="1:19" hidden="1" x14ac:dyDescent="0.25">
      <c r="A241" s="35">
        <v>45070</v>
      </c>
      <c r="B241" s="18" t="s">
        <v>538</v>
      </c>
      <c r="C241" s="18">
        <v>86</v>
      </c>
      <c r="D241" s="18">
        <v>54</v>
      </c>
      <c r="E241" s="18">
        <v>11282</v>
      </c>
      <c r="F241" s="18">
        <v>1</v>
      </c>
      <c r="G241" s="36">
        <v>425</v>
      </c>
      <c r="H241" s="35">
        <v>45074</v>
      </c>
      <c r="I241" s="18" t="s">
        <v>469</v>
      </c>
      <c r="J241" s="18">
        <f t="shared" si="43"/>
        <v>11282</v>
      </c>
      <c r="K241" s="18">
        <f t="shared" si="43"/>
        <v>1</v>
      </c>
      <c r="L241" s="18">
        <f t="shared" si="43"/>
        <v>425</v>
      </c>
      <c r="M241" s="18" t="s">
        <v>536</v>
      </c>
      <c r="N241" s="18">
        <v>42</v>
      </c>
      <c r="O241" s="18">
        <v>21231</v>
      </c>
      <c r="P241" s="36">
        <f t="shared" si="39"/>
        <v>414.10640880000005</v>
      </c>
      <c r="Q241" s="36">
        <f t="shared" si="40"/>
        <v>-10.893591199999946</v>
      </c>
      <c r="R241">
        <f t="shared" si="37"/>
        <v>33.85826771653543</v>
      </c>
      <c r="S241">
        <f t="shared" si="38"/>
        <v>16.535433070866141</v>
      </c>
    </row>
    <row r="242" spans="1:19" hidden="1" x14ac:dyDescent="0.25">
      <c r="A242" s="35">
        <v>45070</v>
      </c>
      <c r="B242" s="18" t="s">
        <v>538</v>
      </c>
      <c r="C242" s="18">
        <v>86</v>
      </c>
      <c r="D242" s="18">
        <v>54</v>
      </c>
      <c r="E242" s="18">
        <v>11273</v>
      </c>
      <c r="F242" s="18">
        <v>1</v>
      </c>
      <c r="G242" s="36">
        <v>406</v>
      </c>
      <c r="H242" s="35">
        <v>45073</v>
      </c>
      <c r="I242" s="18" t="s">
        <v>469</v>
      </c>
      <c r="J242" s="18">
        <f t="shared" si="43"/>
        <v>11273</v>
      </c>
      <c r="K242" s="18">
        <f t="shared" si="43"/>
        <v>1</v>
      </c>
      <c r="L242" s="18">
        <f t="shared" si="43"/>
        <v>406</v>
      </c>
      <c r="M242" s="18" t="s">
        <v>536</v>
      </c>
      <c r="N242" s="18">
        <v>42</v>
      </c>
      <c r="O242" s="18">
        <v>20644</v>
      </c>
      <c r="P242" s="36">
        <f t="shared" si="39"/>
        <v>402.65709120000002</v>
      </c>
      <c r="Q242" s="36">
        <f t="shared" si="40"/>
        <v>-3.3429087999999751</v>
      </c>
      <c r="R242">
        <f t="shared" si="37"/>
        <v>33.85826771653543</v>
      </c>
      <c r="S242">
        <f t="shared" si="38"/>
        <v>16.535433070866141</v>
      </c>
    </row>
    <row r="243" spans="1:19" hidden="1" x14ac:dyDescent="0.25">
      <c r="A243" s="35">
        <v>45070</v>
      </c>
      <c r="B243" s="18" t="s">
        <v>538</v>
      </c>
      <c r="C243" s="18">
        <v>86</v>
      </c>
      <c r="D243" s="18">
        <v>54</v>
      </c>
      <c r="E243" s="18">
        <v>11283</v>
      </c>
      <c r="F243" s="18">
        <v>1</v>
      </c>
      <c r="G243" s="36">
        <v>430</v>
      </c>
      <c r="H243" s="35">
        <v>45074</v>
      </c>
      <c r="I243" s="18" t="s">
        <v>469</v>
      </c>
      <c r="J243" s="18">
        <f t="shared" si="43"/>
        <v>11283</v>
      </c>
      <c r="K243" s="18">
        <f t="shared" si="43"/>
        <v>1</v>
      </c>
      <c r="L243" s="18">
        <f t="shared" si="43"/>
        <v>430</v>
      </c>
      <c r="M243" s="18" t="s">
        <v>536</v>
      </c>
      <c r="N243" s="18">
        <v>42</v>
      </c>
      <c r="O243" s="18">
        <v>21177</v>
      </c>
      <c r="P243" s="36">
        <f t="shared" si="39"/>
        <v>413.05314959999998</v>
      </c>
      <c r="Q243" s="36">
        <f t="shared" si="40"/>
        <v>-16.946850400000017</v>
      </c>
      <c r="R243">
        <f t="shared" si="37"/>
        <v>33.85826771653543</v>
      </c>
      <c r="S243">
        <f t="shared" si="38"/>
        <v>16.535433070866141</v>
      </c>
    </row>
    <row r="244" spans="1:19" hidden="1" x14ac:dyDescent="0.25">
      <c r="A244" s="35">
        <v>45070</v>
      </c>
      <c r="B244" s="18" t="s">
        <v>538</v>
      </c>
      <c r="C244" s="18">
        <v>86</v>
      </c>
      <c r="D244" s="18">
        <v>54</v>
      </c>
      <c r="E244" s="18">
        <v>11274</v>
      </c>
      <c r="F244" s="18">
        <v>1</v>
      </c>
      <c r="G244" s="36">
        <v>441</v>
      </c>
      <c r="H244" s="35">
        <v>45071</v>
      </c>
      <c r="I244" s="18" t="s">
        <v>469</v>
      </c>
      <c r="J244" s="18">
        <f t="shared" ref="J244:L259" si="44">+E244</f>
        <v>11274</v>
      </c>
      <c r="K244" s="18">
        <f t="shared" si="44"/>
        <v>1</v>
      </c>
      <c r="L244" s="18">
        <f t="shared" si="44"/>
        <v>441</v>
      </c>
      <c r="M244" s="18" t="s">
        <v>536</v>
      </c>
      <c r="N244" s="18">
        <v>42</v>
      </c>
      <c r="O244" s="18">
        <v>22063</v>
      </c>
      <c r="P244" s="36">
        <f t="shared" si="39"/>
        <v>430.33440239999999</v>
      </c>
      <c r="Q244" s="36">
        <f t="shared" si="40"/>
        <v>-10.665597600000012</v>
      </c>
      <c r="R244">
        <f t="shared" si="37"/>
        <v>33.85826771653543</v>
      </c>
      <c r="S244">
        <f t="shared" si="38"/>
        <v>16.535433070866141</v>
      </c>
    </row>
    <row r="245" spans="1:19" hidden="1" x14ac:dyDescent="0.25">
      <c r="A245" s="35">
        <v>45070</v>
      </c>
      <c r="B245" s="18" t="s">
        <v>538</v>
      </c>
      <c r="C245" s="18">
        <v>86</v>
      </c>
      <c r="D245" s="18">
        <v>54</v>
      </c>
      <c r="E245" s="18">
        <v>11284</v>
      </c>
      <c r="F245" s="18">
        <v>1</v>
      </c>
      <c r="G245" s="36">
        <v>431</v>
      </c>
      <c r="H245" s="35">
        <v>45071</v>
      </c>
      <c r="I245" s="18" t="s">
        <v>469</v>
      </c>
      <c r="J245" s="18">
        <f t="shared" si="44"/>
        <v>11284</v>
      </c>
      <c r="K245" s="18">
        <f t="shared" si="44"/>
        <v>1</v>
      </c>
      <c r="L245" s="18">
        <f t="shared" si="44"/>
        <v>431</v>
      </c>
      <c r="M245" s="18" t="s">
        <v>536</v>
      </c>
      <c r="N245" s="18">
        <v>42</v>
      </c>
      <c r="O245" s="18">
        <v>21375</v>
      </c>
      <c r="P245" s="36">
        <f t="shared" si="39"/>
        <v>416.91510000000005</v>
      </c>
      <c r="Q245" s="36">
        <f t="shared" si="40"/>
        <v>-14.084899999999948</v>
      </c>
      <c r="R245">
        <f t="shared" si="37"/>
        <v>33.85826771653543</v>
      </c>
      <c r="S245">
        <f t="shared" si="38"/>
        <v>16.535433070866141</v>
      </c>
    </row>
    <row r="246" spans="1:19" hidden="1" x14ac:dyDescent="0.25">
      <c r="A246" s="35">
        <v>45070</v>
      </c>
      <c r="B246" s="18" t="s">
        <v>538</v>
      </c>
      <c r="C246" s="18">
        <v>86</v>
      </c>
      <c r="D246" s="18">
        <v>54</v>
      </c>
      <c r="E246" s="18">
        <v>11223</v>
      </c>
      <c r="F246" s="18">
        <v>1</v>
      </c>
      <c r="G246" s="36">
        <v>436</v>
      </c>
      <c r="H246" s="35">
        <v>45074</v>
      </c>
      <c r="I246" s="18" t="s">
        <v>469</v>
      </c>
      <c r="J246" s="18">
        <f t="shared" si="44"/>
        <v>11223</v>
      </c>
      <c r="K246" s="18">
        <f t="shared" si="44"/>
        <v>1</v>
      </c>
      <c r="L246" s="18">
        <f t="shared" si="44"/>
        <v>436</v>
      </c>
      <c r="M246" s="18" t="s">
        <v>536</v>
      </c>
      <c r="N246" s="18">
        <v>42</v>
      </c>
      <c r="O246" s="18">
        <v>22148</v>
      </c>
      <c r="P246" s="36">
        <f t="shared" si="39"/>
        <v>431.99231039999995</v>
      </c>
      <c r="Q246" s="36">
        <f t="shared" si="40"/>
        <v>-4.0076896000000488</v>
      </c>
      <c r="R246">
        <f t="shared" si="37"/>
        <v>33.85826771653543</v>
      </c>
      <c r="S246">
        <f t="shared" si="38"/>
        <v>16.535433070866141</v>
      </c>
    </row>
    <row r="247" spans="1:19" hidden="1" x14ac:dyDescent="0.25">
      <c r="A247" s="35">
        <v>45070</v>
      </c>
      <c r="B247" s="18" t="s">
        <v>538</v>
      </c>
      <c r="C247" s="18">
        <v>86</v>
      </c>
      <c r="D247" s="18">
        <v>54</v>
      </c>
      <c r="E247" s="18">
        <v>11220</v>
      </c>
      <c r="F247" s="18">
        <v>1</v>
      </c>
      <c r="G247" s="36">
        <v>438</v>
      </c>
      <c r="H247" s="35">
        <v>45074</v>
      </c>
      <c r="I247" s="18" t="s">
        <v>469</v>
      </c>
      <c r="J247" s="18">
        <f t="shared" si="44"/>
        <v>11220</v>
      </c>
      <c r="K247" s="18">
        <f t="shared" si="44"/>
        <v>1</v>
      </c>
      <c r="L247" s="18">
        <f t="shared" si="44"/>
        <v>438</v>
      </c>
      <c r="M247" s="18" t="s">
        <v>536</v>
      </c>
      <c r="N247" s="18">
        <v>42</v>
      </c>
      <c r="O247" s="18">
        <v>22235</v>
      </c>
      <c r="P247" s="36">
        <f t="shared" si="39"/>
        <v>433.68922800000007</v>
      </c>
      <c r="Q247" s="36">
        <f t="shared" si="40"/>
        <v>-4.310771999999929</v>
      </c>
      <c r="R247">
        <f t="shared" si="37"/>
        <v>33.85826771653543</v>
      </c>
      <c r="S247">
        <f t="shared" si="38"/>
        <v>16.535433070866141</v>
      </c>
    </row>
    <row r="248" spans="1:19" hidden="1" x14ac:dyDescent="0.25">
      <c r="A248" s="35">
        <v>45070</v>
      </c>
      <c r="B248" s="18" t="s">
        <v>538</v>
      </c>
      <c r="C248" s="18">
        <v>86</v>
      </c>
      <c r="D248" s="18">
        <v>54</v>
      </c>
      <c r="E248" s="18">
        <v>11275</v>
      </c>
      <c r="F248" s="18">
        <v>1</v>
      </c>
      <c r="G248" s="36">
        <v>428</v>
      </c>
      <c r="H248" s="35">
        <v>45072</v>
      </c>
      <c r="I248" s="18" t="s">
        <v>469</v>
      </c>
      <c r="J248" s="18">
        <f t="shared" si="44"/>
        <v>11275</v>
      </c>
      <c r="K248" s="18">
        <f t="shared" si="44"/>
        <v>1</v>
      </c>
      <c r="L248" s="18">
        <f t="shared" si="44"/>
        <v>428</v>
      </c>
      <c r="M248" s="18" t="s">
        <v>536</v>
      </c>
      <c r="N248" s="18">
        <v>42</v>
      </c>
      <c r="O248" s="18">
        <v>22066</v>
      </c>
      <c r="P248" s="36">
        <f t="shared" si="39"/>
        <v>430.39291680000002</v>
      </c>
      <c r="Q248" s="36">
        <f t="shared" si="40"/>
        <v>2.3929168000000232</v>
      </c>
      <c r="R248">
        <f t="shared" si="37"/>
        <v>33.85826771653543</v>
      </c>
      <c r="S248">
        <f t="shared" si="38"/>
        <v>16.535433070866141</v>
      </c>
    </row>
    <row r="249" spans="1:19" hidden="1" x14ac:dyDescent="0.25">
      <c r="A249" s="35">
        <v>45070</v>
      </c>
      <c r="B249" s="18" t="s">
        <v>538</v>
      </c>
      <c r="C249" s="18">
        <v>86</v>
      </c>
      <c r="D249" s="18">
        <v>54</v>
      </c>
      <c r="E249" s="18">
        <v>11286</v>
      </c>
      <c r="F249" s="18">
        <v>1</v>
      </c>
      <c r="G249" s="36">
        <v>402</v>
      </c>
      <c r="H249" s="35">
        <v>45074</v>
      </c>
      <c r="I249" s="18" t="s">
        <v>469</v>
      </c>
      <c r="J249" s="18">
        <f t="shared" si="44"/>
        <v>11286</v>
      </c>
      <c r="K249" s="18">
        <f t="shared" si="44"/>
        <v>1</v>
      </c>
      <c r="L249" s="18">
        <f t="shared" si="44"/>
        <v>402</v>
      </c>
      <c r="M249" s="18" t="s">
        <v>536</v>
      </c>
      <c r="N249" s="18">
        <v>42</v>
      </c>
      <c r="O249" s="18">
        <v>20024</v>
      </c>
      <c r="P249" s="36">
        <f t="shared" si="39"/>
        <v>390.56411520000006</v>
      </c>
      <c r="Q249" s="36">
        <f t="shared" si="40"/>
        <v>-11.43588479999994</v>
      </c>
      <c r="R249">
        <f t="shared" si="37"/>
        <v>33.85826771653543</v>
      </c>
      <c r="S249">
        <f t="shared" si="38"/>
        <v>16.535433070866141</v>
      </c>
    </row>
    <row r="250" spans="1:19" hidden="1" x14ac:dyDescent="0.25">
      <c r="A250" s="35">
        <v>45070</v>
      </c>
      <c r="B250" s="18" t="s">
        <v>538</v>
      </c>
      <c r="C250" s="18">
        <v>86</v>
      </c>
      <c r="D250" s="18">
        <v>54</v>
      </c>
      <c r="E250" s="18">
        <v>11291</v>
      </c>
      <c r="F250" s="18">
        <v>1</v>
      </c>
      <c r="G250" s="36">
        <v>417</v>
      </c>
      <c r="H250" s="35">
        <v>45074</v>
      </c>
      <c r="I250" s="18" t="s">
        <v>469</v>
      </c>
      <c r="J250" s="18">
        <f t="shared" si="44"/>
        <v>11291</v>
      </c>
      <c r="K250" s="18">
        <f t="shared" si="44"/>
        <v>1</v>
      </c>
      <c r="L250" s="18">
        <f t="shared" si="44"/>
        <v>417</v>
      </c>
      <c r="M250" s="18" t="s">
        <v>536</v>
      </c>
      <c r="N250" s="18">
        <v>42</v>
      </c>
      <c r="O250" s="18">
        <v>21991</v>
      </c>
      <c r="P250" s="36">
        <f t="shared" si="39"/>
        <v>428.93005679999993</v>
      </c>
      <c r="Q250" s="36">
        <f t="shared" si="40"/>
        <v>11.930056799999932</v>
      </c>
      <c r="R250">
        <f t="shared" si="37"/>
        <v>33.85826771653543</v>
      </c>
      <c r="S250">
        <f t="shared" si="38"/>
        <v>16.535433070866141</v>
      </c>
    </row>
    <row r="251" spans="1:19" hidden="1" x14ac:dyDescent="0.25">
      <c r="A251" s="35">
        <v>45070</v>
      </c>
      <c r="B251" s="18" t="s">
        <v>538</v>
      </c>
      <c r="C251" s="18">
        <v>86</v>
      </c>
      <c r="D251" s="18">
        <v>54</v>
      </c>
      <c r="E251" s="18">
        <v>11217</v>
      </c>
      <c r="F251" s="18">
        <v>1</v>
      </c>
      <c r="G251" s="36">
        <v>433</v>
      </c>
      <c r="H251" s="35">
        <v>45073</v>
      </c>
      <c r="I251" s="18" t="s">
        <v>469</v>
      </c>
      <c r="J251" s="18">
        <f t="shared" si="44"/>
        <v>11217</v>
      </c>
      <c r="K251" s="18">
        <f t="shared" si="44"/>
        <v>1</v>
      </c>
      <c r="L251" s="18">
        <f t="shared" si="44"/>
        <v>433</v>
      </c>
      <c r="M251" s="18" t="s">
        <v>536</v>
      </c>
      <c r="N251" s="18">
        <v>42</v>
      </c>
      <c r="O251" s="18">
        <v>22368</v>
      </c>
      <c r="P251" s="36">
        <f t="shared" si="39"/>
        <v>436.28336639999998</v>
      </c>
      <c r="Q251" s="36">
        <f t="shared" si="40"/>
        <v>3.2833663999999771</v>
      </c>
      <c r="R251">
        <f t="shared" si="37"/>
        <v>33.85826771653543</v>
      </c>
      <c r="S251">
        <f t="shared" si="38"/>
        <v>16.535433070866141</v>
      </c>
    </row>
    <row r="252" spans="1:19" hidden="1" x14ac:dyDescent="0.25">
      <c r="A252" s="35">
        <v>45070</v>
      </c>
      <c r="B252" s="18" t="s">
        <v>538</v>
      </c>
      <c r="C252" s="18">
        <v>86</v>
      </c>
      <c r="D252" s="18">
        <v>54</v>
      </c>
      <c r="E252" s="18">
        <v>11221</v>
      </c>
      <c r="F252" s="18">
        <v>1</v>
      </c>
      <c r="G252" s="36">
        <v>433</v>
      </c>
      <c r="H252" s="35">
        <v>45072</v>
      </c>
      <c r="I252" s="18" t="s">
        <v>469</v>
      </c>
      <c r="J252" s="18">
        <f t="shared" si="44"/>
        <v>11221</v>
      </c>
      <c r="K252" s="18">
        <f t="shared" si="44"/>
        <v>1</v>
      </c>
      <c r="L252" s="18">
        <f t="shared" si="44"/>
        <v>433</v>
      </c>
      <c r="M252" s="18" t="s">
        <v>536</v>
      </c>
      <c r="N252" s="18">
        <v>42</v>
      </c>
      <c r="O252" s="18">
        <v>21322</v>
      </c>
      <c r="P252" s="36">
        <f t="shared" si="39"/>
        <v>415.88134559999997</v>
      </c>
      <c r="Q252" s="36">
        <f t="shared" si="40"/>
        <v>-17.118654400000025</v>
      </c>
      <c r="R252">
        <f t="shared" si="37"/>
        <v>33.85826771653543</v>
      </c>
      <c r="S252">
        <f t="shared" si="38"/>
        <v>16.535433070866141</v>
      </c>
    </row>
    <row r="253" spans="1:19" hidden="1" x14ac:dyDescent="0.25">
      <c r="A253" s="35">
        <v>45070</v>
      </c>
      <c r="B253" s="18" t="s">
        <v>538</v>
      </c>
      <c r="C253" s="18">
        <v>86</v>
      </c>
      <c r="D253" s="18">
        <v>54</v>
      </c>
      <c r="E253" s="18">
        <v>11222</v>
      </c>
      <c r="F253" s="18">
        <v>1</v>
      </c>
      <c r="G253" s="36">
        <v>424</v>
      </c>
      <c r="H253" s="35">
        <v>45072</v>
      </c>
      <c r="I253" s="18" t="s">
        <v>469</v>
      </c>
      <c r="J253" s="18">
        <f t="shared" si="44"/>
        <v>11222</v>
      </c>
      <c r="K253" s="18">
        <f t="shared" si="44"/>
        <v>1</v>
      </c>
      <c r="L253" s="18">
        <f t="shared" si="44"/>
        <v>424</v>
      </c>
      <c r="M253" s="18" t="s">
        <v>536</v>
      </c>
      <c r="N253" s="18">
        <v>42</v>
      </c>
      <c r="O253" s="18">
        <v>21482</v>
      </c>
      <c r="P253" s="36">
        <f t="shared" si="39"/>
        <v>419.00211360000003</v>
      </c>
      <c r="Q253" s="36">
        <f t="shared" si="40"/>
        <v>-4.9978863999999703</v>
      </c>
      <c r="R253">
        <f t="shared" si="37"/>
        <v>33.85826771653543</v>
      </c>
      <c r="S253">
        <f t="shared" si="38"/>
        <v>16.535433070866141</v>
      </c>
    </row>
    <row r="254" spans="1:19" hidden="1" x14ac:dyDescent="0.25">
      <c r="A254" s="35">
        <v>45070</v>
      </c>
      <c r="B254" s="18" t="s">
        <v>538</v>
      </c>
      <c r="C254" s="18">
        <v>86</v>
      </c>
      <c r="D254" s="18">
        <v>54</v>
      </c>
      <c r="E254" s="18">
        <v>11265</v>
      </c>
      <c r="F254" s="18">
        <v>1</v>
      </c>
      <c r="G254" s="36">
        <v>424</v>
      </c>
      <c r="H254" s="35">
        <v>45070</v>
      </c>
      <c r="I254" s="18" t="s">
        <v>469</v>
      </c>
      <c r="J254" s="18">
        <f t="shared" si="44"/>
        <v>11265</v>
      </c>
      <c r="K254" s="18">
        <f t="shared" si="44"/>
        <v>1</v>
      </c>
      <c r="L254" s="18">
        <f t="shared" si="44"/>
        <v>424</v>
      </c>
      <c r="M254" s="18" t="s">
        <v>536</v>
      </c>
      <c r="N254" s="18">
        <v>42</v>
      </c>
      <c r="O254" s="18">
        <v>20954</v>
      </c>
      <c r="P254" s="36">
        <f t="shared" si="39"/>
        <v>408.70357920000004</v>
      </c>
      <c r="Q254" s="36">
        <f t="shared" si="40"/>
        <v>-15.296420799999964</v>
      </c>
      <c r="R254">
        <f t="shared" si="37"/>
        <v>33.85826771653543</v>
      </c>
      <c r="S254">
        <f t="shared" si="38"/>
        <v>16.535433070866141</v>
      </c>
    </row>
    <row r="255" spans="1:19" hidden="1" x14ac:dyDescent="0.25">
      <c r="A255" s="35">
        <v>45070</v>
      </c>
      <c r="B255" s="18" t="s">
        <v>538</v>
      </c>
      <c r="C255" s="18">
        <v>86</v>
      </c>
      <c r="D255" s="18">
        <v>54</v>
      </c>
      <c r="E255" s="18">
        <v>11267</v>
      </c>
      <c r="F255" s="18">
        <v>1</v>
      </c>
      <c r="G255" s="36">
        <v>435</v>
      </c>
      <c r="H255" s="35">
        <v>45073</v>
      </c>
      <c r="I255" s="18" t="s">
        <v>469</v>
      </c>
      <c r="J255" s="18">
        <f t="shared" si="44"/>
        <v>11267</v>
      </c>
      <c r="K255" s="18">
        <f t="shared" si="44"/>
        <v>1</v>
      </c>
      <c r="L255" s="18">
        <f t="shared" si="44"/>
        <v>435</v>
      </c>
      <c r="M255" s="18" t="s">
        <v>536</v>
      </c>
      <c r="N255" s="18">
        <v>42</v>
      </c>
      <c r="O255" s="18">
        <v>21190</v>
      </c>
      <c r="P255" s="36">
        <f t="shared" si="39"/>
        <v>413.306712</v>
      </c>
      <c r="Q255" s="36">
        <f t="shared" si="40"/>
        <v>-21.693287999999995</v>
      </c>
      <c r="R255">
        <f t="shared" si="37"/>
        <v>33.85826771653543</v>
      </c>
      <c r="S255">
        <f t="shared" si="38"/>
        <v>16.535433070866141</v>
      </c>
    </row>
    <row r="256" spans="1:19" hidden="1" x14ac:dyDescent="0.25">
      <c r="A256" s="35">
        <v>45070</v>
      </c>
      <c r="B256" s="18" t="s">
        <v>538</v>
      </c>
      <c r="C256" s="18">
        <v>86</v>
      </c>
      <c r="D256" s="18">
        <v>54</v>
      </c>
      <c r="E256" s="18">
        <v>11272</v>
      </c>
      <c r="F256" s="18">
        <v>1</v>
      </c>
      <c r="G256" s="36">
        <v>427</v>
      </c>
      <c r="H256" s="35">
        <v>45071</v>
      </c>
      <c r="I256" s="18" t="s">
        <v>469</v>
      </c>
      <c r="J256" s="18">
        <f t="shared" si="44"/>
        <v>11272</v>
      </c>
      <c r="K256" s="18">
        <f t="shared" si="44"/>
        <v>1</v>
      </c>
      <c r="L256" s="18">
        <f t="shared" si="44"/>
        <v>427</v>
      </c>
      <c r="M256" s="18" t="s">
        <v>536</v>
      </c>
      <c r="N256" s="18">
        <v>42</v>
      </c>
      <c r="O256" s="18">
        <v>21218</v>
      </c>
      <c r="P256" s="36">
        <f t="shared" si="39"/>
        <v>413.85284639999998</v>
      </c>
      <c r="Q256" s="36">
        <f t="shared" si="40"/>
        <v>-13.147153600000024</v>
      </c>
      <c r="R256">
        <f t="shared" si="37"/>
        <v>33.85826771653543</v>
      </c>
      <c r="S256">
        <f t="shared" si="38"/>
        <v>16.535433070866141</v>
      </c>
    </row>
    <row r="257" spans="1:19" hidden="1" x14ac:dyDescent="0.25">
      <c r="A257" s="35">
        <v>45070</v>
      </c>
      <c r="B257" s="18" t="s">
        <v>538</v>
      </c>
      <c r="C257" s="18">
        <v>86</v>
      </c>
      <c r="D257" s="18">
        <v>54</v>
      </c>
      <c r="E257" s="18">
        <v>11268</v>
      </c>
      <c r="F257" s="18">
        <v>1</v>
      </c>
      <c r="G257" s="36">
        <v>431</v>
      </c>
      <c r="H257" s="35">
        <v>45071</v>
      </c>
      <c r="I257" s="18" t="s">
        <v>469</v>
      </c>
      <c r="J257" s="18">
        <f t="shared" si="44"/>
        <v>11268</v>
      </c>
      <c r="K257" s="18">
        <f t="shared" si="44"/>
        <v>1</v>
      </c>
      <c r="L257" s="18">
        <f t="shared" si="44"/>
        <v>431</v>
      </c>
      <c r="M257" s="18" t="s">
        <v>536</v>
      </c>
      <c r="N257" s="18">
        <v>42</v>
      </c>
      <c r="O257" s="18">
        <v>21301</v>
      </c>
      <c r="P257" s="36">
        <f t="shared" si="39"/>
        <v>415.47174480000001</v>
      </c>
      <c r="Q257" s="36">
        <f t="shared" si="40"/>
        <v>-15.52825519999999</v>
      </c>
      <c r="R257">
        <f t="shared" si="37"/>
        <v>33.85826771653543</v>
      </c>
      <c r="S257">
        <f t="shared" si="38"/>
        <v>16.535433070866141</v>
      </c>
    </row>
    <row r="258" spans="1:19" hidden="1" x14ac:dyDescent="0.25">
      <c r="A258" s="35">
        <v>45070</v>
      </c>
      <c r="B258" s="18" t="s">
        <v>538</v>
      </c>
      <c r="C258" s="18">
        <v>86</v>
      </c>
      <c r="D258" s="18">
        <v>54</v>
      </c>
      <c r="E258" s="18">
        <v>11269</v>
      </c>
      <c r="F258" s="18">
        <v>1</v>
      </c>
      <c r="G258" s="36">
        <v>410</v>
      </c>
      <c r="H258" s="35">
        <v>45074</v>
      </c>
      <c r="I258" s="18" t="s">
        <v>469</v>
      </c>
      <c r="J258" s="18">
        <f t="shared" si="44"/>
        <v>11269</v>
      </c>
      <c r="K258" s="18">
        <f t="shared" si="44"/>
        <v>1</v>
      </c>
      <c r="L258" s="18">
        <f t="shared" si="44"/>
        <v>410</v>
      </c>
      <c r="M258" s="18" t="s">
        <v>536</v>
      </c>
      <c r="N258" s="18">
        <v>42</v>
      </c>
      <c r="O258" s="18">
        <v>20812</v>
      </c>
      <c r="P258" s="36">
        <f t="shared" si="39"/>
        <v>405.93389760000002</v>
      </c>
      <c r="Q258" s="36">
        <f t="shared" si="40"/>
        <v>-4.066102399999977</v>
      </c>
      <c r="R258">
        <f t="shared" si="37"/>
        <v>33.85826771653543</v>
      </c>
      <c r="S258">
        <f t="shared" si="38"/>
        <v>16.535433070866141</v>
      </c>
    </row>
    <row r="259" spans="1:19" hidden="1" x14ac:dyDescent="0.25">
      <c r="A259" s="35">
        <v>45070</v>
      </c>
      <c r="B259" s="18" t="s">
        <v>538</v>
      </c>
      <c r="C259" s="18">
        <v>86</v>
      </c>
      <c r="D259" s="18">
        <v>54</v>
      </c>
      <c r="E259" s="18">
        <v>11276</v>
      </c>
      <c r="F259" s="18">
        <v>1</v>
      </c>
      <c r="G259" s="36">
        <v>394</v>
      </c>
      <c r="H259" s="35">
        <v>45071</v>
      </c>
      <c r="I259" s="18" t="s">
        <v>469</v>
      </c>
      <c r="J259" s="18">
        <f t="shared" si="44"/>
        <v>11276</v>
      </c>
      <c r="K259" s="18">
        <f t="shared" si="44"/>
        <v>1</v>
      </c>
      <c r="L259" s="18">
        <f t="shared" si="44"/>
        <v>394</v>
      </c>
      <c r="M259" s="18" t="s">
        <v>536</v>
      </c>
      <c r="N259" s="18">
        <v>42</v>
      </c>
      <c r="O259" s="18">
        <v>20015</v>
      </c>
      <c r="P259" s="36">
        <f t="shared" si="39"/>
        <v>390.38857200000007</v>
      </c>
      <c r="Q259" s="36">
        <f t="shared" si="40"/>
        <v>-3.6114279999999326</v>
      </c>
      <c r="R259">
        <f t="shared" ref="R259:R322" si="45">C259/2.54</f>
        <v>33.85826771653543</v>
      </c>
      <c r="S259">
        <f t="shared" ref="S259:S322" si="46">N259/2.54</f>
        <v>16.535433070866141</v>
      </c>
    </row>
    <row r="260" spans="1:19" hidden="1" x14ac:dyDescent="0.25">
      <c r="A260" s="35">
        <v>45070</v>
      </c>
      <c r="B260" s="18" t="s">
        <v>538</v>
      </c>
      <c r="C260" s="18">
        <v>86</v>
      </c>
      <c r="D260" s="18">
        <v>54</v>
      </c>
      <c r="E260" s="18">
        <v>11270</v>
      </c>
      <c r="F260" s="18">
        <v>1</v>
      </c>
      <c r="G260" s="36">
        <v>435</v>
      </c>
      <c r="H260" s="35">
        <v>45072</v>
      </c>
      <c r="I260" s="18" t="s">
        <v>469</v>
      </c>
      <c r="J260" s="18">
        <f t="shared" ref="J260:L264" si="47">+E260</f>
        <v>11270</v>
      </c>
      <c r="K260" s="18">
        <f t="shared" si="47"/>
        <v>1</v>
      </c>
      <c r="L260" s="18">
        <f t="shared" si="47"/>
        <v>435</v>
      </c>
      <c r="M260" s="18" t="s">
        <v>536</v>
      </c>
      <c r="N260" s="18">
        <v>42</v>
      </c>
      <c r="O260" s="18">
        <v>21009</v>
      </c>
      <c r="P260" s="36">
        <f t="shared" si="39"/>
        <v>409.77634319999999</v>
      </c>
      <c r="Q260" s="36">
        <f t="shared" si="40"/>
        <v>-25.223656800000015</v>
      </c>
      <c r="R260">
        <f t="shared" si="45"/>
        <v>33.85826771653543</v>
      </c>
      <c r="S260">
        <f t="shared" si="46"/>
        <v>16.535433070866141</v>
      </c>
    </row>
    <row r="261" spans="1:19" hidden="1" x14ac:dyDescent="0.25">
      <c r="A261" s="35">
        <v>45070</v>
      </c>
      <c r="B261" s="18" t="s">
        <v>538</v>
      </c>
      <c r="C261" s="18">
        <v>86</v>
      </c>
      <c r="D261" s="18">
        <v>54</v>
      </c>
      <c r="E261" s="18">
        <v>11277</v>
      </c>
      <c r="F261" s="18">
        <v>1</v>
      </c>
      <c r="G261" s="36">
        <v>437</v>
      </c>
      <c r="H261" s="35">
        <v>45074</v>
      </c>
      <c r="I261" s="18" t="s">
        <v>469</v>
      </c>
      <c r="J261" s="18">
        <f t="shared" si="47"/>
        <v>11277</v>
      </c>
      <c r="K261" s="18">
        <f t="shared" si="47"/>
        <v>1</v>
      </c>
      <c r="L261" s="18">
        <f t="shared" si="47"/>
        <v>437</v>
      </c>
      <c r="M261" s="18" t="s">
        <v>536</v>
      </c>
      <c r="N261" s="18">
        <v>42</v>
      </c>
      <c r="O261" s="18">
        <v>21747</v>
      </c>
      <c r="P261" s="36">
        <f t="shared" si="39"/>
        <v>424.17088560000002</v>
      </c>
      <c r="Q261" s="36">
        <f t="shared" si="40"/>
        <v>-12.82911439999998</v>
      </c>
      <c r="R261">
        <f t="shared" si="45"/>
        <v>33.85826771653543</v>
      </c>
      <c r="S261">
        <f t="shared" si="46"/>
        <v>16.535433070866141</v>
      </c>
    </row>
    <row r="262" spans="1:19" hidden="1" x14ac:dyDescent="0.25">
      <c r="A262" s="35">
        <v>45070</v>
      </c>
      <c r="B262" s="18" t="s">
        <v>538</v>
      </c>
      <c r="C262" s="18">
        <v>86</v>
      </c>
      <c r="D262" s="18">
        <v>54</v>
      </c>
      <c r="E262" s="18">
        <v>11271</v>
      </c>
      <c r="F262" s="18">
        <v>1</v>
      </c>
      <c r="G262" s="36">
        <v>439</v>
      </c>
      <c r="H262" s="35">
        <v>45071</v>
      </c>
      <c r="I262" s="18" t="s">
        <v>469</v>
      </c>
      <c r="J262" s="18">
        <f t="shared" si="47"/>
        <v>11271</v>
      </c>
      <c r="K262" s="18">
        <f t="shared" si="47"/>
        <v>1</v>
      </c>
      <c r="L262" s="18">
        <f t="shared" si="47"/>
        <v>439</v>
      </c>
      <c r="M262" s="18" t="s">
        <v>536</v>
      </c>
      <c r="N262" s="18">
        <v>42</v>
      </c>
      <c r="O262" s="18">
        <v>21189</v>
      </c>
      <c r="P262" s="36">
        <f t="shared" ref="P262:P325" si="48">(O262/20000/500)*C262*D262*N262</f>
        <v>413.28720720000001</v>
      </c>
      <c r="Q262" s="36">
        <f t="shared" ref="Q262:Q325" si="49">+P262-G262</f>
        <v>-25.712792799999988</v>
      </c>
      <c r="R262">
        <f t="shared" si="45"/>
        <v>33.85826771653543</v>
      </c>
      <c r="S262">
        <f t="shared" si="46"/>
        <v>16.535433070866141</v>
      </c>
    </row>
    <row r="263" spans="1:19" hidden="1" x14ac:dyDescent="0.25">
      <c r="A263" s="35">
        <v>45070</v>
      </c>
      <c r="B263" s="18" t="s">
        <v>538</v>
      </c>
      <c r="C263" s="18">
        <v>86</v>
      </c>
      <c r="D263" s="18">
        <v>54</v>
      </c>
      <c r="E263" s="18">
        <v>11279</v>
      </c>
      <c r="F263" s="18">
        <v>1</v>
      </c>
      <c r="G263" s="36">
        <v>417</v>
      </c>
      <c r="H263" s="35">
        <v>45072</v>
      </c>
      <c r="I263" s="18" t="s">
        <v>469</v>
      </c>
      <c r="J263" s="18">
        <f t="shared" si="47"/>
        <v>11279</v>
      </c>
      <c r="K263" s="18">
        <f t="shared" si="47"/>
        <v>1</v>
      </c>
      <c r="L263" s="18">
        <f t="shared" si="47"/>
        <v>417</v>
      </c>
      <c r="M263" s="18" t="s">
        <v>536</v>
      </c>
      <c r="N263" s="18">
        <v>42</v>
      </c>
      <c r="O263" s="18">
        <v>21730</v>
      </c>
      <c r="P263" s="36">
        <f t="shared" si="48"/>
        <v>423.83930400000003</v>
      </c>
      <c r="Q263" s="36">
        <f t="shared" si="49"/>
        <v>6.8393040000000269</v>
      </c>
      <c r="R263">
        <f t="shared" si="45"/>
        <v>33.85826771653543</v>
      </c>
      <c r="S263">
        <f t="shared" si="46"/>
        <v>16.535433070866141</v>
      </c>
    </row>
    <row r="264" spans="1:19" hidden="1" x14ac:dyDescent="0.25">
      <c r="A264" s="35">
        <v>45070</v>
      </c>
      <c r="B264" s="18" t="s">
        <v>538</v>
      </c>
      <c r="C264" s="18">
        <v>86</v>
      </c>
      <c r="D264" s="18">
        <v>54</v>
      </c>
      <c r="E264" s="18">
        <v>11285</v>
      </c>
      <c r="F264" s="18">
        <v>1</v>
      </c>
      <c r="G264" s="36">
        <v>407</v>
      </c>
      <c r="H264" s="35">
        <v>45074</v>
      </c>
      <c r="I264" s="18" t="s">
        <v>469</v>
      </c>
      <c r="J264" s="18">
        <f t="shared" si="47"/>
        <v>11285</v>
      </c>
      <c r="K264" s="18">
        <f t="shared" si="47"/>
        <v>1</v>
      </c>
      <c r="L264" s="18">
        <f t="shared" si="47"/>
        <v>407</v>
      </c>
      <c r="M264" s="18" t="s">
        <v>536</v>
      </c>
      <c r="N264" s="18">
        <v>42</v>
      </c>
      <c r="O264" s="18">
        <v>20151</v>
      </c>
      <c r="P264" s="36">
        <f t="shared" si="48"/>
        <v>393.0412247999999</v>
      </c>
      <c r="Q264" s="36">
        <f t="shared" si="49"/>
        <v>-13.958775200000105</v>
      </c>
      <c r="R264">
        <f t="shared" si="45"/>
        <v>33.85826771653543</v>
      </c>
      <c r="S264">
        <f t="shared" si="46"/>
        <v>16.535433070866141</v>
      </c>
    </row>
    <row r="265" spans="1:19" hidden="1" x14ac:dyDescent="0.25">
      <c r="A265" s="35">
        <v>45073</v>
      </c>
      <c r="B265" s="18" t="s">
        <v>539</v>
      </c>
      <c r="C265" s="18">
        <v>88</v>
      </c>
      <c r="D265" s="18">
        <v>64</v>
      </c>
      <c r="E265" s="18">
        <v>109290</v>
      </c>
      <c r="F265" s="18">
        <v>1</v>
      </c>
      <c r="G265" s="36">
        <v>482.3</v>
      </c>
      <c r="H265" s="35">
        <v>45076</v>
      </c>
      <c r="I265" s="18" t="s">
        <v>469</v>
      </c>
      <c r="J265" s="18">
        <f>+E265</f>
        <v>109290</v>
      </c>
      <c r="K265" s="18">
        <f>+F265</f>
        <v>1</v>
      </c>
      <c r="L265" s="43">
        <f>+G265</f>
        <v>482.3</v>
      </c>
      <c r="M265" s="18" t="s">
        <v>536</v>
      </c>
      <c r="N265" s="18">
        <v>42</v>
      </c>
      <c r="O265" s="18">
        <v>20525</v>
      </c>
      <c r="P265" s="36">
        <f t="shared" si="48"/>
        <v>485.50656000000004</v>
      </c>
      <c r="Q265" s="44">
        <f t="shared" si="49"/>
        <v>3.2065600000000245</v>
      </c>
      <c r="R265">
        <f t="shared" si="45"/>
        <v>34.645669291338585</v>
      </c>
      <c r="S265">
        <f t="shared" si="46"/>
        <v>16.535433070866141</v>
      </c>
    </row>
    <row r="266" spans="1:19" hidden="1" x14ac:dyDescent="0.25">
      <c r="A266" s="35">
        <v>45073</v>
      </c>
      <c r="B266" s="18" t="s">
        <v>539</v>
      </c>
      <c r="C266" s="18">
        <v>88</v>
      </c>
      <c r="D266" s="18">
        <v>64</v>
      </c>
      <c r="E266" s="18">
        <v>109300</v>
      </c>
      <c r="F266" s="18">
        <v>1</v>
      </c>
      <c r="G266" s="36">
        <v>530.1</v>
      </c>
      <c r="H266" s="18"/>
      <c r="I266" s="18"/>
      <c r="J266" s="18"/>
      <c r="K266" s="18"/>
      <c r="L266" s="18"/>
      <c r="M266" s="18"/>
      <c r="N266" s="18"/>
      <c r="O266" s="18"/>
      <c r="P266" s="36">
        <f t="shared" si="48"/>
        <v>0</v>
      </c>
      <c r="Q266" s="36">
        <f t="shared" si="49"/>
        <v>-530.1</v>
      </c>
      <c r="R266">
        <f t="shared" si="45"/>
        <v>34.645669291338585</v>
      </c>
      <c r="S266">
        <f t="shared" si="46"/>
        <v>0</v>
      </c>
    </row>
    <row r="267" spans="1:19" hidden="1" x14ac:dyDescent="0.25">
      <c r="A267" s="35">
        <v>45073</v>
      </c>
      <c r="B267" s="18" t="s">
        <v>539</v>
      </c>
      <c r="C267" s="18">
        <v>88</v>
      </c>
      <c r="D267" s="18">
        <v>64</v>
      </c>
      <c r="E267" s="18">
        <v>109301</v>
      </c>
      <c r="F267" s="18">
        <v>1</v>
      </c>
      <c r="G267" s="36">
        <v>526.4</v>
      </c>
      <c r="H267" s="35">
        <v>45076</v>
      </c>
      <c r="I267" s="18" t="s">
        <v>469</v>
      </c>
      <c r="J267" s="18">
        <f>+E267</f>
        <v>109301</v>
      </c>
      <c r="K267" s="18">
        <f>+F267</f>
        <v>1</v>
      </c>
      <c r="L267" s="43">
        <f>+G267</f>
        <v>526.4</v>
      </c>
      <c r="M267" s="18" t="s">
        <v>536</v>
      </c>
      <c r="N267" s="18">
        <v>42</v>
      </c>
      <c r="O267" s="18">
        <v>22567</v>
      </c>
      <c r="P267" s="36">
        <f t="shared" si="48"/>
        <v>533.80884479999997</v>
      </c>
      <c r="Q267" s="36">
        <f t="shared" si="49"/>
        <v>7.4088447999999971</v>
      </c>
      <c r="R267">
        <f t="shared" si="45"/>
        <v>34.645669291338585</v>
      </c>
      <c r="S267">
        <f t="shared" si="46"/>
        <v>16.535433070866141</v>
      </c>
    </row>
    <row r="268" spans="1:19" hidden="1" x14ac:dyDescent="0.25">
      <c r="A268" s="35">
        <v>45073</v>
      </c>
      <c r="B268" s="18" t="s">
        <v>539</v>
      </c>
      <c r="C268" s="18">
        <v>88</v>
      </c>
      <c r="D268" s="18">
        <v>64</v>
      </c>
      <c r="E268" s="18">
        <v>109302</v>
      </c>
      <c r="F268" s="18">
        <v>1</v>
      </c>
      <c r="G268" s="36">
        <v>526.4</v>
      </c>
      <c r="H268" s="18"/>
      <c r="I268" s="18"/>
      <c r="J268" s="18"/>
      <c r="K268" s="18"/>
      <c r="L268" s="18"/>
      <c r="M268" s="18"/>
      <c r="N268" s="18"/>
      <c r="O268" s="18"/>
      <c r="P268" s="36">
        <f t="shared" si="48"/>
        <v>0</v>
      </c>
      <c r="Q268" s="36">
        <f t="shared" si="49"/>
        <v>-526.4</v>
      </c>
      <c r="R268">
        <f t="shared" si="45"/>
        <v>34.645669291338585</v>
      </c>
      <c r="S268">
        <f t="shared" si="46"/>
        <v>0</v>
      </c>
    </row>
    <row r="269" spans="1:19" hidden="1" x14ac:dyDescent="0.25">
      <c r="A269" s="35">
        <v>45073</v>
      </c>
      <c r="B269" s="18" t="s">
        <v>539</v>
      </c>
      <c r="C269" s="18">
        <v>88</v>
      </c>
      <c r="D269" s="18">
        <v>64</v>
      </c>
      <c r="E269" s="18">
        <v>109304</v>
      </c>
      <c r="F269" s="18">
        <v>1</v>
      </c>
      <c r="G269" s="36">
        <v>524.6</v>
      </c>
      <c r="H269" s="35">
        <v>45077</v>
      </c>
      <c r="I269" s="18" t="s">
        <v>469</v>
      </c>
      <c r="J269" s="18">
        <f t="shared" ref="J269:L271" si="50">+E269</f>
        <v>109304</v>
      </c>
      <c r="K269" s="18">
        <f t="shared" si="50"/>
        <v>1</v>
      </c>
      <c r="L269" s="43">
        <f t="shared" si="50"/>
        <v>524.6</v>
      </c>
      <c r="M269" s="18" t="s">
        <v>536</v>
      </c>
      <c r="N269" s="18">
        <v>42</v>
      </c>
      <c r="O269" s="18">
        <v>21899</v>
      </c>
      <c r="P269" s="36">
        <f t="shared" si="48"/>
        <v>518.00770560000012</v>
      </c>
      <c r="Q269" s="36">
        <f t="shared" si="49"/>
        <v>-6.5922943999999006</v>
      </c>
      <c r="R269">
        <f t="shared" si="45"/>
        <v>34.645669291338585</v>
      </c>
      <c r="S269">
        <f t="shared" si="46"/>
        <v>16.535433070866141</v>
      </c>
    </row>
    <row r="270" spans="1:19" hidden="1" x14ac:dyDescent="0.25">
      <c r="A270" s="35">
        <v>45073</v>
      </c>
      <c r="B270" s="18" t="s">
        <v>539</v>
      </c>
      <c r="C270" s="18">
        <v>88</v>
      </c>
      <c r="D270" s="18">
        <v>64</v>
      </c>
      <c r="E270" s="18">
        <v>109305</v>
      </c>
      <c r="F270" s="18">
        <v>1</v>
      </c>
      <c r="G270" s="36">
        <v>516.9</v>
      </c>
      <c r="H270" s="35">
        <v>45077</v>
      </c>
      <c r="I270" s="18" t="s">
        <v>469</v>
      </c>
      <c r="J270" s="18">
        <f t="shared" si="50"/>
        <v>109305</v>
      </c>
      <c r="K270" s="18">
        <f t="shared" si="50"/>
        <v>1</v>
      </c>
      <c r="L270" s="43">
        <f t="shared" si="50"/>
        <v>516.9</v>
      </c>
      <c r="M270" s="18" t="s">
        <v>536</v>
      </c>
      <c r="N270" s="18">
        <v>42</v>
      </c>
      <c r="O270" s="18">
        <v>21893</v>
      </c>
      <c r="P270" s="36">
        <f t="shared" si="48"/>
        <v>517.86577920000002</v>
      </c>
      <c r="Q270" s="36">
        <f t="shared" si="49"/>
        <v>0.96577920000004269</v>
      </c>
      <c r="R270">
        <f t="shared" si="45"/>
        <v>34.645669291338585</v>
      </c>
      <c r="S270">
        <f t="shared" si="46"/>
        <v>16.535433070866141</v>
      </c>
    </row>
    <row r="271" spans="1:19" hidden="1" x14ac:dyDescent="0.25">
      <c r="A271" s="35">
        <v>45073</v>
      </c>
      <c r="B271" s="18" t="s">
        <v>539</v>
      </c>
      <c r="C271" s="18">
        <v>88</v>
      </c>
      <c r="D271" s="18">
        <v>64</v>
      </c>
      <c r="E271" s="18">
        <v>109306</v>
      </c>
      <c r="F271" s="18">
        <v>1</v>
      </c>
      <c r="G271" s="36">
        <v>516.79999999999995</v>
      </c>
      <c r="H271" s="35">
        <v>45076</v>
      </c>
      <c r="I271" s="18" t="s">
        <v>469</v>
      </c>
      <c r="J271" s="18">
        <f t="shared" si="50"/>
        <v>109306</v>
      </c>
      <c r="K271" s="18">
        <f t="shared" si="50"/>
        <v>1</v>
      </c>
      <c r="L271" s="43">
        <f t="shared" si="50"/>
        <v>516.79999999999995</v>
      </c>
      <c r="M271" s="18" t="s">
        <v>536</v>
      </c>
      <c r="N271" s="18">
        <v>42</v>
      </c>
      <c r="O271" s="18">
        <v>21851</v>
      </c>
      <c r="P271" s="36">
        <f t="shared" si="48"/>
        <v>516.87229439999999</v>
      </c>
      <c r="Q271" s="36">
        <f t="shared" si="49"/>
        <v>7.229440000003251E-2</v>
      </c>
      <c r="R271">
        <f t="shared" si="45"/>
        <v>34.645669291338585</v>
      </c>
      <c r="S271">
        <f t="shared" si="46"/>
        <v>16.535433070866141</v>
      </c>
    </row>
    <row r="272" spans="1:19" hidden="1" x14ac:dyDescent="0.25">
      <c r="A272" s="35">
        <v>45073</v>
      </c>
      <c r="B272" s="18" t="s">
        <v>539</v>
      </c>
      <c r="C272" s="18">
        <v>88</v>
      </c>
      <c r="D272" s="18">
        <v>64</v>
      </c>
      <c r="E272" s="18">
        <v>109308</v>
      </c>
      <c r="F272" s="18">
        <v>1</v>
      </c>
      <c r="G272" s="36">
        <v>544.29999999999995</v>
      </c>
      <c r="H272" s="18"/>
      <c r="I272" s="18"/>
      <c r="J272" s="18"/>
      <c r="K272" s="18"/>
      <c r="L272" s="18"/>
      <c r="M272" s="18"/>
      <c r="N272" s="18"/>
      <c r="O272" s="18"/>
      <c r="P272" s="36">
        <f t="shared" si="48"/>
        <v>0</v>
      </c>
      <c r="Q272" s="36">
        <f t="shared" si="49"/>
        <v>-544.29999999999995</v>
      </c>
      <c r="R272">
        <f t="shared" si="45"/>
        <v>34.645669291338585</v>
      </c>
      <c r="S272">
        <f t="shared" si="46"/>
        <v>0</v>
      </c>
    </row>
    <row r="273" spans="1:19" hidden="1" x14ac:dyDescent="0.25">
      <c r="A273" s="35">
        <v>45073</v>
      </c>
      <c r="B273" s="18" t="s">
        <v>539</v>
      </c>
      <c r="C273" s="18">
        <v>88</v>
      </c>
      <c r="D273" s="18">
        <v>64</v>
      </c>
      <c r="E273" s="18">
        <v>109309</v>
      </c>
      <c r="F273" s="18">
        <v>1</v>
      </c>
      <c r="G273" s="36">
        <v>540.29999999999995</v>
      </c>
      <c r="H273" s="18"/>
      <c r="I273" s="18"/>
      <c r="J273" s="18"/>
      <c r="K273" s="18"/>
      <c r="L273" s="18"/>
      <c r="M273" s="18"/>
      <c r="N273" s="18"/>
      <c r="O273" s="18"/>
      <c r="P273" s="36">
        <f t="shared" si="48"/>
        <v>0</v>
      </c>
      <c r="Q273" s="36">
        <f t="shared" si="49"/>
        <v>-540.29999999999995</v>
      </c>
      <c r="R273">
        <f t="shared" si="45"/>
        <v>34.645669291338585</v>
      </c>
      <c r="S273">
        <f t="shared" si="46"/>
        <v>0</v>
      </c>
    </row>
    <row r="274" spans="1:19" hidden="1" x14ac:dyDescent="0.25">
      <c r="A274" s="38">
        <v>45073</v>
      </c>
      <c r="B274" s="27" t="s">
        <v>539</v>
      </c>
      <c r="C274" s="27">
        <v>88</v>
      </c>
      <c r="D274" s="27">
        <v>64</v>
      </c>
      <c r="E274" s="27">
        <v>109310</v>
      </c>
      <c r="F274" s="27">
        <v>1</v>
      </c>
      <c r="G274" s="39">
        <v>538.70000000000005</v>
      </c>
      <c r="H274" s="38">
        <v>45079</v>
      </c>
      <c r="I274" s="27" t="s">
        <v>469</v>
      </c>
      <c r="J274" s="27">
        <f t="shared" ref="J274:L274" si="51">+E274</f>
        <v>109310</v>
      </c>
      <c r="K274" s="27">
        <f t="shared" si="51"/>
        <v>1</v>
      </c>
      <c r="L274" s="45">
        <f t="shared" si="51"/>
        <v>538.70000000000005</v>
      </c>
      <c r="M274" s="27" t="s">
        <v>535</v>
      </c>
      <c r="N274" s="27">
        <v>42</v>
      </c>
      <c r="O274" s="27">
        <v>23458</v>
      </c>
      <c r="P274" s="39">
        <f t="shared" si="48"/>
        <v>554.88491520000002</v>
      </c>
      <c r="Q274" s="39">
        <f t="shared" si="49"/>
        <v>16.184915199999978</v>
      </c>
      <c r="R274">
        <f t="shared" si="45"/>
        <v>34.645669291338585</v>
      </c>
      <c r="S274">
        <f t="shared" si="46"/>
        <v>16.535433070866141</v>
      </c>
    </row>
    <row r="275" spans="1:19" hidden="1" x14ac:dyDescent="0.25">
      <c r="A275" s="35">
        <v>45073</v>
      </c>
      <c r="B275" s="18" t="s">
        <v>539</v>
      </c>
      <c r="C275" s="18">
        <v>88</v>
      </c>
      <c r="D275" s="18">
        <v>64</v>
      </c>
      <c r="E275" s="18">
        <v>109312</v>
      </c>
      <c r="F275" s="18">
        <v>1</v>
      </c>
      <c r="G275" s="36">
        <v>543.1</v>
      </c>
      <c r="H275" s="18"/>
      <c r="I275" s="18"/>
      <c r="J275" s="18"/>
      <c r="K275" s="18"/>
      <c r="L275" s="18"/>
      <c r="M275" s="18"/>
      <c r="N275" s="18"/>
      <c r="O275" s="18"/>
      <c r="P275" s="36">
        <f t="shared" si="48"/>
        <v>0</v>
      </c>
      <c r="Q275" s="36">
        <f t="shared" si="49"/>
        <v>-543.1</v>
      </c>
      <c r="R275">
        <f t="shared" si="45"/>
        <v>34.645669291338585</v>
      </c>
      <c r="S275">
        <f t="shared" si="46"/>
        <v>0</v>
      </c>
    </row>
    <row r="276" spans="1:19" hidden="1" x14ac:dyDescent="0.25">
      <c r="A276" s="35">
        <v>45073</v>
      </c>
      <c r="B276" s="18" t="s">
        <v>539</v>
      </c>
      <c r="C276" s="18">
        <v>88</v>
      </c>
      <c r="D276" s="18">
        <v>64</v>
      </c>
      <c r="E276" s="18">
        <v>109313</v>
      </c>
      <c r="F276" s="18">
        <v>1</v>
      </c>
      <c r="G276" s="36">
        <v>539.79999999999995</v>
      </c>
      <c r="H276" s="35">
        <v>45077</v>
      </c>
      <c r="I276" s="18" t="s">
        <v>474</v>
      </c>
      <c r="J276" s="18">
        <f>+E276</f>
        <v>109313</v>
      </c>
      <c r="K276" s="18">
        <f>+F276</f>
        <v>1</v>
      </c>
      <c r="L276" s="43">
        <f>+G276</f>
        <v>539.79999999999995</v>
      </c>
      <c r="M276" s="18" t="s">
        <v>535</v>
      </c>
      <c r="N276" s="18">
        <v>42</v>
      </c>
      <c r="O276" s="18">
        <v>22865</v>
      </c>
      <c r="P276" s="36">
        <f t="shared" si="48"/>
        <v>540.85785600000008</v>
      </c>
      <c r="Q276" s="36">
        <f t="shared" si="49"/>
        <v>1.0578560000001289</v>
      </c>
      <c r="R276">
        <f t="shared" si="45"/>
        <v>34.645669291338585</v>
      </c>
      <c r="S276">
        <f t="shared" si="46"/>
        <v>16.535433070866141</v>
      </c>
    </row>
    <row r="277" spans="1:19" hidden="1" x14ac:dyDescent="0.25">
      <c r="A277" s="35">
        <v>45073</v>
      </c>
      <c r="B277" s="18" t="s">
        <v>539</v>
      </c>
      <c r="C277" s="18">
        <v>88</v>
      </c>
      <c r="D277" s="18">
        <v>64</v>
      </c>
      <c r="E277" s="18">
        <v>109314</v>
      </c>
      <c r="F277" s="18">
        <v>1</v>
      </c>
      <c r="G277" s="36">
        <v>539.79999999999995</v>
      </c>
      <c r="H277" s="18"/>
      <c r="I277" s="18"/>
      <c r="J277" s="18"/>
      <c r="K277" s="18"/>
      <c r="L277" s="18"/>
      <c r="M277" s="18"/>
      <c r="N277" s="18"/>
      <c r="O277" s="18"/>
      <c r="P277" s="36">
        <f t="shared" si="48"/>
        <v>0</v>
      </c>
      <c r="Q277" s="36">
        <f t="shared" si="49"/>
        <v>-539.79999999999995</v>
      </c>
      <c r="R277">
        <f t="shared" si="45"/>
        <v>34.645669291338585</v>
      </c>
      <c r="S277">
        <f t="shared" si="46"/>
        <v>0</v>
      </c>
    </row>
    <row r="278" spans="1:19" hidden="1" x14ac:dyDescent="0.25">
      <c r="A278" s="35">
        <v>45073</v>
      </c>
      <c r="B278" s="18" t="s">
        <v>539</v>
      </c>
      <c r="C278" s="18">
        <v>88</v>
      </c>
      <c r="D278" s="18">
        <v>64</v>
      </c>
      <c r="E278" s="18">
        <v>109316</v>
      </c>
      <c r="F278" s="18">
        <v>1</v>
      </c>
      <c r="G278" s="36">
        <v>500.7</v>
      </c>
      <c r="H278" s="18"/>
      <c r="I278" s="18"/>
      <c r="J278" s="18"/>
      <c r="K278" s="18"/>
      <c r="L278" s="18"/>
      <c r="M278" s="18"/>
      <c r="N278" s="18"/>
      <c r="O278" s="18"/>
      <c r="P278" s="36">
        <f t="shared" si="48"/>
        <v>0</v>
      </c>
      <c r="Q278" s="36">
        <f t="shared" si="49"/>
        <v>-500.7</v>
      </c>
      <c r="R278">
        <f t="shared" si="45"/>
        <v>34.645669291338585</v>
      </c>
      <c r="S278">
        <f t="shared" si="46"/>
        <v>0</v>
      </c>
    </row>
    <row r="279" spans="1:19" hidden="1" x14ac:dyDescent="0.25">
      <c r="A279" s="35">
        <v>45073</v>
      </c>
      <c r="B279" s="18" t="s">
        <v>539</v>
      </c>
      <c r="C279" s="18">
        <v>88</v>
      </c>
      <c r="D279" s="18">
        <v>64</v>
      </c>
      <c r="E279" s="18">
        <v>109317</v>
      </c>
      <c r="F279" s="18">
        <v>1</v>
      </c>
      <c r="G279" s="36">
        <v>497.4</v>
      </c>
      <c r="H279" s="18"/>
      <c r="I279" s="18"/>
      <c r="J279" s="18"/>
      <c r="K279" s="18"/>
      <c r="L279" s="18"/>
      <c r="M279" s="18"/>
      <c r="N279" s="18"/>
      <c r="O279" s="18"/>
      <c r="P279" s="36">
        <f t="shared" si="48"/>
        <v>0</v>
      </c>
      <c r="Q279" s="36">
        <f t="shared" si="49"/>
        <v>-497.4</v>
      </c>
      <c r="R279">
        <f t="shared" si="45"/>
        <v>34.645669291338585</v>
      </c>
      <c r="S279">
        <f t="shared" si="46"/>
        <v>0</v>
      </c>
    </row>
    <row r="280" spans="1:19" hidden="1" x14ac:dyDescent="0.25">
      <c r="A280" s="35">
        <v>45073</v>
      </c>
      <c r="B280" s="18" t="s">
        <v>539</v>
      </c>
      <c r="C280" s="18">
        <v>88</v>
      </c>
      <c r="D280" s="18">
        <v>64</v>
      </c>
      <c r="E280" s="18">
        <v>109318</v>
      </c>
      <c r="F280" s="18">
        <v>1</v>
      </c>
      <c r="G280" s="36">
        <v>497.2</v>
      </c>
      <c r="H280" s="18"/>
      <c r="I280" s="18"/>
      <c r="J280" s="18"/>
      <c r="K280" s="18"/>
      <c r="L280" s="18"/>
      <c r="M280" s="18"/>
      <c r="N280" s="18"/>
      <c r="O280" s="18"/>
      <c r="P280" s="36">
        <f t="shared" si="48"/>
        <v>0</v>
      </c>
      <c r="Q280" s="36">
        <f t="shared" si="49"/>
        <v>-497.2</v>
      </c>
      <c r="R280">
        <f t="shared" si="45"/>
        <v>34.645669291338585</v>
      </c>
      <c r="S280">
        <f t="shared" si="46"/>
        <v>0</v>
      </c>
    </row>
    <row r="281" spans="1:19" hidden="1" x14ac:dyDescent="0.25">
      <c r="A281" s="35">
        <v>45073</v>
      </c>
      <c r="B281" s="18" t="s">
        <v>539</v>
      </c>
      <c r="C281" s="18">
        <v>88</v>
      </c>
      <c r="D281" s="18">
        <v>64</v>
      </c>
      <c r="E281" s="18">
        <v>109326</v>
      </c>
      <c r="F281" s="18">
        <v>1</v>
      </c>
      <c r="G281" s="36">
        <v>545.70000000000005</v>
      </c>
      <c r="H281" s="18"/>
      <c r="I281" s="18"/>
      <c r="J281" s="18"/>
      <c r="K281" s="18"/>
      <c r="L281" s="18"/>
      <c r="M281" s="18"/>
      <c r="N281" s="18"/>
      <c r="O281" s="18"/>
      <c r="P281" s="36">
        <f t="shared" si="48"/>
        <v>0</v>
      </c>
      <c r="Q281" s="36">
        <f t="shared" si="49"/>
        <v>-545.70000000000005</v>
      </c>
      <c r="R281">
        <f t="shared" si="45"/>
        <v>34.645669291338585</v>
      </c>
      <c r="S281">
        <f t="shared" si="46"/>
        <v>0</v>
      </c>
    </row>
    <row r="282" spans="1:19" hidden="1" x14ac:dyDescent="0.25">
      <c r="A282" s="35">
        <v>45073</v>
      </c>
      <c r="B282" s="18" t="s">
        <v>539</v>
      </c>
      <c r="C282" s="18">
        <v>88</v>
      </c>
      <c r="D282" s="18">
        <v>64</v>
      </c>
      <c r="E282" s="18">
        <v>109327</v>
      </c>
      <c r="F282" s="18">
        <v>1</v>
      </c>
      <c r="G282" s="36">
        <v>541.29999999999995</v>
      </c>
      <c r="H282" s="18"/>
      <c r="I282" s="18"/>
      <c r="J282" s="18"/>
      <c r="K282" s="18"/>
      <c r="L282" s="18"/>
      <c r="M282" s="18"/>
      <c r="N282" s="18"/>
      <c r="O282" s="18"/>
      <c r="P282" s="36">
        <f t="shared" si="48"/>
        <v>0</v>
      </c>
      <c r="Q282" s="36">
        <f t="shared" si="49"/>
        <v>-541.29999999999995</v>
      </c>
      <c r="R282">
        <f t="shared" si="45"/>
        <v>34.645669291338585</v>
      </c>
      <c r="S282">
        <f t="shared" si="46"/>
        <v>0</v>
      </c>
    </row>
    <row r="283" spans="1:19" hidden="1" x14ac:dyDescent="0.25">
      <c r="A283" s="35">
        <v>45073</v>
      </c>
      <c r="B283" s="18" t="s">
        <v>539</v>
      </c>
      <c r="C283" s="18">
        <v>88</v>
      </c>
      <c r="D283" s="18">
        <v>64</v>
      </c>
      <c r="E283" s="18">
        <v>109328</v>
      </c>
      <c r="F283" s="18">
        <v>1</v>
      </c>
      <c r="G283" s="36">
        <v>541.4</v>
      </c>
      <c r="H283" s="18"/>
      <c r="I283" s="18"/>
      <c r="J283" s="18"/>
      <c r="K283" s="18"/>
      <c r="L283" s="18"/>
      <c r="M283" s="18"/>
      <c r="N283" s="18"/>
      <c r="O283" s="18"/>
      <c r="P283" s="36">
        <f t="shared" si="48"/>
        <v>0</v>
      </c>
      <c r="Q283" s="36">
        <f t="shared" si="49"/>
        <v>-541.4</v>
      </c>
      <c r="R283">
        <f t="shared" si="45"/>
        <v>34.645669291338585</v>
      </c>
      <c r="S283">
        <f t="shared" si="46"/>
        <v>0</v>
      </c>
    </row>
    <row r="284" spans="1:19" hidden="1" x14ac:dyDescent="0.25">
      <c r="A284" s="35">
        <v>45073</v>
      </c>
      <c r="B284" s="18" t="s">
        <v>539</v>
      </c>
      <c r="C284" s="18">
        <v>88</v>
      </c>
      <c r="D284" s="18">
        <v>64</v>
      </c>
      <c r="E284" s="18">
        <v>109330</v>
      </c>
      <c r="F284" s="18">
        <v>1</v>
      </c>
      <c r="G284" s="36">
        <v>534.6</v>
      </c>
      <c r="H284" s="18"/>
      <c r="I284" s="18"/>
      <c r="J284" s="18"/>
      <c r="K284" s="18"/>
      <c r="L284" s="18"/>
      <c r="M284" s="18"/>
      <c r="N284" s="18"/>
      <c r="O284" s="18"/>
      <c r="P284" s="36">
        <f t="shared" si="48"/>
        <v>0</v>
      </c>
      <c r="Q284" s="36">
        <f t="shared" si="49"/>
        <v>-534.6</v>
      </c>
      <c r="R284">
        <f t="shared" si="45"/>
        <v>34.645669291338585</v>
      </c>
      <c r="S284">
        <f t="shared" si="46"/>
        <v>0</v>
      </c>
    </row>
    <row r="285" spans="1:19" hidden="1" x14ac:dyDescent="0.25">
      <c r="A285" s="35">
        <v>45073</v>
      </c>
      <c r="B285" s="18" t="s">
        <v>539</v>
      </c>
      <c r="C285" s="18">
        <v>88</v>
      </c>
      <c r="D285" s="18">
        <v>64</v>
      </c>
      <c r="E285" s="18">
        <v>109331</v>
      </c>
      <c r="F285" s="18">
        <v>1</v>
      </c>
      <c r="G285" s="36">
        <v>531.29999999999995</v>
      </c>
      <c r="H285" s="35">
        <v>45077</v>
      </c>
      <c r="I285" s="18" t="s">
        <v>469</v>
      </c>
      <c r="J285" s="18">
        <f t="shared" ref="J285:L289" si="52">+E285</f>
        <v>109331</v>
      </c>
      <c r="K285" s="18">
        <f t="shared" si="52"/>
        <v>1</v>
      </c>
      <c r="L285" s="43">
        <f t="shared" si="52"/>
        <v>531.29999999999995</v>
      </c>
      <c r="M285" s="18" t="s">
        <v>536</v>
      </c>
      <c r="N285" s="18">
        <v>42</v>
      </c>
      <c r="O285" s="18">
        <v>22630</v>
      </c>
      <c r="P285" s="36">
        <f t="shared" si="48"/>
        <v>535.29907200000002</v>
      </c>
      <c r="Q285" s="36">
        <f t="shared" si="49"/>
        <v>3.9990720000000692</v>
      </c>
      <c r="R285">
        <f t="shared" si="45"/>
        <v>34.645669291338585</v>
      </c>
      <c r="S285">
        <f t="shared" si="46"/>
        <v>16.535433070866141</v>
      </c>
    </row>
    <row r="286" spans="1:19" hidden="1" x14ac:dyDescent="0.25">
      <c r="A286" s="35">
        <v>45073</v>
      </c>
      <c r="B286" s="18" t="s">
        <v>539</v>
      </c>
      <c r="C286" s="18">
        <v>88</v>
      </c>
      <c r="D286" s="18">
        <v>64</v>
      </c>
      <c r="E286" s="18">
        <v>109332</v>
      </c>
      <c r="F286" s="18">
        <v>1</v>
      </c>
      <c r="G286" s="36">
        <v>530.70000000000005</v>
      </c>
      <c r="H286" s="35">
        <v>45076</v>
      </c>
      <c r="I286" s="18" t="s">
        <v>469</v>
      </c>
      <c r="J286" s="18">
        <f t="shared" si="52"/>
        <v>109332</v>
      </c>
      <c r="K286" s="18">
        <f t="shared" si="52"/>
        <v>1</v>
      </c>
      <c r="L286" s="43">
        <f t="shared" si="52"/>
        <v>530.70000000000005</v>
      </c>
      <c r="M286" s="18" t="s">
        <v>536</v>
      </c>
      <c r="N286" s="18">
        <v>42</v>
      </c>
      <c r="O286" s="18">
        <v>22612</v>
      </c>
      <c r="P286" s="36">
        <f t="shared" si="48"/>
        <v>534.87329280000006</v>
      </c>
      <c r="Q286" s="36">
        <f t="shared" si="49"/>
        <v>4.1732928000000129</v>
      </c>
      <c r="R286">
        <f t="shared" si="45"/>
        <v>34.645669291338585</v>
      </c>
      <c r="S286">
        <f t="shared" si="46"/>
        <v>16.535433070866141</v>
      </c>
    </row>
    <row r="287" spans="1:19" hidden="1" x14ac:dyDescent="0.25">
      <c r="A287" s="38">
        <v>45073</v>
      </c>
      <c r="B287" s="27" t="s">
        <v>539</v>
      </c>
      <c r="C287" s="27">
        <v>88</v>
      </c>
      <c r="D287" s="27">
        <v>64</v>
      </c>
      <c r="E287" s="27">
        <v>109334</v>
      </c>
      <c r="F287" s="27">
        <v>1</v>
      </c>
      <c r="G287" s="39">
        <v>530.20000000000005</v>
      </c>
      <c r="H287" s="38">
        <v>45080</v>
      </c>
      <c r="I287" s="27" t="s">
        <v>469</v>
      </c>
      <c r="J287" s="27">
        <f t="shared" si="52"/>
        <v>109334</v>
      </c>
      <c r="K287" s="27">
        <f t="shared" si="52"/>
        <v>1</v>
      </c>
      <c r="L287" s="45">
        <f t="shared" si="52"/>
        <v>530.20000000000005</v>
      </c>
      <c r="M287" s="27" t="s">
        <v>536</v>
      </c>
      <c r="N287" s="27">
        <v>42</v>
      </c>
      <c r="O287" s="27">
        <v>23033</v>
      </c>
      <c r="P287" s="39">
        <f t="shared" si="48"/>
        <v>544.8317952000001</v>
      </c>
      <c r="Q287" s="39">
        <f t="shared" si="49"/>
        <v>14.631795200000056</v>
      </c>
      <c r="R287">
        <f t="shared" si="45"/>
        <v>34.645669291338585</v>
      </c>
      <c r="S287">
        <f t="shared" si="46"/>
        <v>16.535433070866141</v>
      </c>
    </row>
    <row r="288" spans="1:19" hidden="1" x14ac:dyDescent="0.25">
      <c r="A288" s="35">
        <v>45073</v>
      </c>
      <c r="B288" s="18" t="s">
        <v>539</v>
      </c>
      <c r="C288" s="18">
        <v>88</v>
      </c>
      <c r="D288" s="18">
        <v>64</v>
      </c>
      <c r="E288" s="18">
        <v>109335</v>
      </c>
      <c r="F288" s="18">
        <v>1</v>
      </c>
      <c r="G288" s="36">
        <v>533.4</v>
      </c>
      <c r="H288" s="35">
        <v>45076</v>
      </c>
      <c r="I288" s="18" t="s">
        <v>469</v>
      </c>
      <c r="J288" s="18">
        <f t="shared" si="52"/>
        <v>109335</v>
      </c>
      <c r="K288" s="18">
        <f t="shared" si="52"/>
        <v>1</v>
      </c>
      <c r="L288" s="43">
        <f t="shared" si="52"/>
        <v>533.4</v>
      </c>
      <c r="M288" s="18" t="s">
        <v>536</v>
      </c>
      <c r="N288" s="18">
        <v>42</v>
      </c>
      <c r="O288" s="18">
        <v>22271</v>
      </c>
      <c r="P288" s="36">
        <f t="shared" si="48"/>
        <v>526.80714240000009</v>
      </c>
      <c r="Q288" s="36">
        <f t="shared" si="49"/>
        <v>-6.5928575999998884</v>
      </c>
      <c r="R288">
        <f t="shared" si="45"/>
        <v>34.645669291338585</v>
      </c>
      <c r="S288">
        <f t="shared" si="46"/>
        <v>16.535433070866141</v>
      </c>
    </row>
    <row r="289" spans="1:19" hidden="1" x14ac:dyDescent="0.25">
      <c r="A289" s="38">
        <v>45073</v>
      </c>
      <c r="B289" s="27" t="s">
        <v>539</v>
      </c>
      <c r="C289" s="27">
        <v>88</v>
      </c>
      <c r="D289" s="27">
        <v>64</v>
      </c>
      <c r="E289" s="27">
        <v>109338</v>
      </c>
      <c r="F289" s="27">
        <v>1</v>
      </c>
      <c r="G289" s="39">
        <v>516.6</v>
      </c>
      <c r="H289" s="38">
        <v>45076</v>
      </c>
      <c r="I289" s="27" t="s">
        <v>469</v>
      </c>
      <c r="J289" s="27">
        <f t="shared" si="52"/>
        <v>109338</v>
      </c>
      <c r="K289" s="27">
        <f t="shared" si="52"/>
        <v>1</v>
      </c>
      <c r="L289" s="45">
        <f t="shared" si="52"/>
        <v>516.6</v>
      </c>
      <c r="M289" s="27" t="s">
        <v>536</v>
      </c>
      <c r="N289" s="27">
        <v>42</v>
      </c>
      <c r="O289" s="27">
        <v>22147</v>
      </c>
      <c r="P289" s="39">
        <f t="shared" si="48"/>
        <v>523.87399679999999</v>
      </c>
      <c r="Q289" s="39">
        <f t="shared" si="49"/>
        <v>7.2739967999999635</v>
      </c>
      <c r="R289">
        <f t="shared" si="45"/>
        <v>34.645669291338585</v>
      </c>
      <c r="S289">
        <f t="shared" si="46"/>
        <v>16.535433070866141</v>
      </c>
    </row>
    <row r="290" spans="1:19" hidden="1" x14ac:dyDescent="0.25">
      <c r="A290" s="35">
        <v>45073</v>
      </c>
      <c r="B290" s="18" t="s">
        <v>539</v>
      </c>
      <c r="C290" s="18">
        <v>88</v>
      </c>
      <c r="D290" s="18">
        <v>64</v>
      </c>
      <c r="E290" s="18">
        <v>109339</v>
      </c>
      <c r="F290" s="18">
        <v>1</v>
      </c>
      <c r="G290" s="36">
        <v>516.70000000000005</v>
      </c>
      <c r="H290" s="18"/>
      <c r="I290" s="18"/>
      <c r="J290" s="18"/>
      <c r="K290" s="18"/>
      <c r="L290" s="18"/>
      <c r="M290" s="18"/>
      <c r="N290" s="18"/>
      <c r="O290" s="18"/>
      <c r="P290" s="36">
        <f t="shared" si="48"/>
        <v>0</v>
      </c>
      <c r="Q290" s="36">
        <f t="shared" si="49"/>
        <v>-516.70000000000005</v>
      </c>
      <c r="R290">
        <f t="shared" si="45"/>
        <v>34.645669291338585</v>
      </c>
      <c r="S290">
        <f t="shared" si="46"/>
        <v>0</v>
      </c>
    </row>
    <row r="291" spans="1:19" hidden="1" x14ac:dyDescent="0.25">
      <c r="A291" s="35">
        <v>45073</v>
      </c>
      <c r="B291" s="18" t="s">
        <v>539</v>
      </c>
      <c r="C291" s="18">
        <v>88</v>
      </c>
      <c r="D291" s="18">
        <v>64</v>
      </c>
      <c r="E291" s="18">
        <v>109340</v>
      </c>
      <c r="F291" s="18">
        <v>1</v>
      </c>
      <c r="G291" s="36">
        <v>519.70000000000005</v>
      </c>
      <c r="H291" s="35">
        <v>45077</v>
      </c>
      <c r="I291" s="18" t="s">
        <v>474</v>
      </c>
      <c r="J291" s="18">
        <f>+E291</f>
        <v>109340</v>
      </c>
      <c r="K291" s="18">
        <f>+F291</f>
        <v>1</v>
      </c>
      <c r="L291" s="43">
        <f>+G291</f>
        <v>519.70000000000005</v>
      </c>
      <c r="M291" s="18" t="s">
        <v>535</v>
      </c>
      <c r="N291" s="18">
        <v>42</v>
      </c>
      <c r="O291" s="18">
        <v>21973</v>
      </c>
      <c r="P291" s="36">
        <f t="shared" si="48"/>
        <v>519.75813119999987</v>
      </c>
      <c r="Q291" s="36">
        <f t="shared" si="49"/>
        <v>5.8131199999820637E-2</v>
      </c>
      <c r="R291">
        <f t="shared" si="45"/>
        <v>34.645669291338585</v>
      </c>
      <c r="S291">
        <f t="shared" si="46"/>
        <v>16.535433070866141</v>
      </c>
    </row>
    <row r="292" spans="1:19" hidden="1" x14ac:dyDescent="0.25">
      <c r="A292" s="35">
        <v>45073</v>
      </c>
      <c r="B292" s="18" t="s">
        <v>539</v>
      </c>
      <c r="C292" s="18">
        <v>88</v>
      </c>
      <c r="D292" s="18">
        <v>64</v>
      </c>
      <c r="E292" s="18">
        <v>109342</v>
      </c>
      <c r="F292" s="18">
        <v>1</v>
      </c>
      <c r="G292" s="36">
        <v>548.5</v>
      </c>
      <c r="H292" s="18"/>
      <c r="I292" s="18"/>
      <c r="J292" s="18"/>
      <c r="K292" s="18"/>
      <c r="L292" s="18"/>
      <c r="M292" s="18"/>
      <c r="N292" s="18"/>
      <c r="O292" s="18"/>
      <c r="P292" s="36">
        <f t="shared" si="48"/>
        <v>0</v>
      </c>
      <c r="Q292" s="36">
        <f t="shared" si="49"/>
        <v>-548.5</v>
      </c>
      <c r="R292">
        <f t="shared" si="45"/>
        <v>34.645669291338585</v>
      </c>
      <c r="S292">
        <f t="shared" si="46"/>
        <v>0</v>
      </c>
    </row>
    <row r="293" spans="1:19" hidden="1" x14ac:dyDescent="0.25">
      <c r="A293" s="35">
        <v>45073</v>
      </c>
      <c r="B293" s="18" t="s">
        <v>539</v>
      </c>
      <c r="C293" s="18">
        <v>88</v>
      </c>
      <c r="D293" s="18">
        <v>64</v>
      </c>
      <c r="E293" s="18">
        <v>109343</v>
      </c>
      <c r="F293" s="18">
        <v>1</v>
      </c>
      <c r="G293" s="36">
        <v>547.6</v>
      </c>
      <c r="H293" s="18"/>
      <c r="I293" s="18"/>
      <c r="J293" s="18"/>
      <c r="K293" s="18"/>
      <c r="L293" s="18"/>
      <c r="M293" s="18"/>
      <c r="N293" s="18"/>
      <c r="O293" s="18"/>
      <c r="P293" s="36">
        <f t="shared" si="48"/>
        <v>0</v>
      </c>
      <c r="Q293" s="36">
        <f t="shared" si="49"/>
        <v>-547.6</v>
      </c>
      <c r="R293">
        <f t="shared" si="45"/>
        <v>34.645669291338585</v>
      </c>
      <c r="S293">
        <f t="shared" si="46"/>
        <v>0</v>
      </c>
    </row>
    <row r="294" spans="1:19" hidden="1" x14ac:dyDescent="0.25">
      <c r="A294" s="35">
        <v>45073</v>
      </c>
      <c r="B294" s="18" t="s">
        <v>539</v>
      </c>
      <c r="C294" s="18">
        <v>88</v>
      </c>
      <c r="D294" s="18">
        <v>64</v>
      </c>
      <c r="E294" s="18">
        <v>109347</v>
      </c>
      <c r="F294" s="18">
        <v>1</v>
      </c>
      <c r="G294" s="36">
        <v>519.29999999999995</v>
      </c>
      <c r="H294" s="35">
        <v>45076</v>
      </c>
      <c r="I294" s="18" t="s">
        <v>469</v>
      </c>
      <c r="J294" s="18">
        <f>+E294</f>
        <v>109347</v>
      </c>
      <c r="K294" s="18">
        <f>+F294</f>
        <v>1</v>
      </c>
      <c r="L294" s="43">
        <f>+G294</f>
        <v>519.29999999999995</v>
      </c>
      <c r="M294" s="18" t="s">
        <v>536</v>
      </c>
      <c r="N294" s="18">
        <v>42</v>
      </c>
      <c r="O294" s="18">
        <v>21884</v>
      </c>
      <c r="P294" s="36">
        <f t="shared" si="48"/>
        <v>517.65288959999998</v>
      </c>
      <c r="Q294" s="36">
        <f t="shared" si="49"/>
        <v>-1.6471103999999741</v>
      </c>
      <c r="R294">
        <f t="shared" si="45"/>
        <v>34.645669291338585</v>
      </c>
      <c r="S294">
        <f t="shared" si="46"/>
        <v>16.535433070866141</v>
      </c>
    </row>
    <row r="295" spans="1:19" hidden="1" x14ac:dyDescent="0.25">
      <c r="A295" s="35">
        <v>45073</v>
      </c>
      <c r="B295" s="18" t="s">
        <v>539</v>
      </c>
      <c r="C295" s="18">
        <v>88</v>
      </c>
      <c r="D295" s="18">
        <v>64</v>
      </c>
      <c r="E295" s="18">
        <v>109348</v>
      </c>
      <c r="F295" s="18">
        <v>1</v>
      </c>
      <c r="G295" s="36">
        <v>518.20000000000005</v>
      </c>
      <c r="H295" s="18"/>
      <c r="I295" s="18"/>
      <c r="J295" s="18"/>
      <c r="K295" s="18"/>
      <c r="L295" s="18"/>
      <c r="M295" s="18"/>
      <c r="N295" s="18"/>
      <c r="O295" s="18"/>
      <c r="P295" s="36">
        <f t="shared" si="48"/>
        <v>0</v>
      </c>
      <c r="Q295" s="42">
        <f t="shared" si="49"/>
        <v>-518.20000000000005</v>
      </c>
      <c r="R295">
        <f t="shared" si="45"/>
        <v>34.645669291338585</v>
      </c>
      <c r="S295">
        <f t="shared" si="46"/>
        <v>0</v>
      </c>
    </row>
    <row r="296" spans="1:19" hidden="1" x14ac:dyDescent="0.25">
      <c r="A296" s="35">
        <v>45073</v>
      </c>
      <c r="B296" s="18" t="s">
        <v>539</v>
      </c>
      <c r="C296" s="18">
        <v>88</v>
      </c>
      <c r="D296" s="18">
        <v>64</v>
      </c>
      <c r="E296" s="18">
        <v>109352</v>
      </c>
      <c r="F296" s="18">
        <v>1</v>
      </c>
      <c r="G296" s="36">
        <v>521.20000000000005</v>
      </c>
      <c r="H296" s="18"/>
      <c r="I296" s="18"/>
      <c r="J296" s="18"/>
      <c r="K296" s="18"/>
      <c r="L296" s="18"/>
      <c r="M296" s="18"/>
      <c r="N296" s="18"/>
      <c r="O296" s="18"/>
      <c r="P296" s="36">
        <f t="shared" si="48"/>
        <v>0</v>
      </c>
      <c r="Q296" s="36">
        <f t="shared" si="49"/>
        <v>-521.20000000000005</v>
      </c>
      <c r="R296">
        <f t="shared" si="45"/>
        <v>34.645669291338585</v>
      </c>
      <c r="S296">
        <f t="shared" si="46"/>
        <v>0</v>
      </c>
    </row>
    <row r="297" spans="1:19" hidden="1" x14ac:dyDescent="0.25">
      <c r="A297" s="35">
        <v>45073</v>
      </c>
      <c r="B297" s="18" t="s">
        <v>539</v>
      </c>
      <c r="C297" s="18">
        <v>88</v>
      </c>
      <c r="D297" s="18">
        <v>64</v>
      </c>
      <c r="E297" s="18">
        <v>109353</v>
      </c>
      <c r="F297" s="18">
        <v>1</v>
      </c>
      <c r="G297" s="36">
        <v>522.6</v>
      </c>
      <c r="H297" s="18"/>
      <c r="I297" s="18"/>
      <c r="J297" s="18"/>
      <c r="K297" s="18"/>
      <c r="L297" s="18"/>
      <c r="M297" s="18"/>
      <c r="N297" s="18"/>
      <c r="O297" s="18"/>
      <c r="P297" s="36">
        <f t="shared" si="48"/>
        <v>0</v>
      </c>
      <c r="Q297" s="36">
        <f t="shared" si="49"/>
        <v>-522.6</v>
      </c>
      <c r="R297">
        <f t="shared" si="45"/>
        <v>34.645669291338585</v>
      </c>
      <c r="S297">
        <f t="shared" si="46"/>
        <v>0</v>
      </c>
    </row>
    <row r="298" spans="1:19" hidden="1" x14ac:dyDescent="0.25">
      <c r="A298" s="35">
        <v>45073</v>
      </c>
      <c r="B298" s="18" t="s">
        <v>539</v>
      </c>
      <c r="C298" s="18">
        <v>88</v>
      </c>
      <c r="D298" s="18">
        <v>64</v>
      </c>
      <c r="E298" s="18">
        <v>109357</v>
      </c>
      <c r="F298" s="18">
        <v>1</v>
      </c>
      <c r="G298" s="36">
        <v>531.6</v>
      </c>
      <c r="H298" s="18"/>
      <c r="I298" s="18"/>
      <c r="J298" s="18"/>
      <c r="K298" s="18"/>
      <c r="L298" s="18"/>
      <c r="M298" s="18"/>
      <c r="N298" s="18"/>
      <c r="O298" s="18"/>
      <c r="P298" s="36">
        <f t="shared" si="48"/>
        <v>0</v>
      </c>
      <c r="Q298" s="36">
        <f t="shared" si="49"/>
        <v>-531.6</v>
      </c>
      <c r="R298">
        <f t="shared" si="45"/>
        <v>34.645669291338585</v>
      </c>
      <c r="S298">
        <f t="shared" si="46"/>
        <v>0</v>
      </c>
    </row>
    <row r="299" spans="1:19" hidden="1" x14ac:dyDescent="0.25">
      <c r="A299" s="35">
        <v>45073</v>
      </c>
      <c r="B299" s="18" t="s">
        <v>539</v>
      </c>
      <c r="C299" s="18">
        <v>88</v>
      </c>
      <c r="D299" s="18">
        <v>64</v>
      </c>
      <c r="E299" s="18">
        <v>109358</v>
      </c>
      <c r="F299" s="18">
        <v>1</v>
      </c>
      <c r="G299" s="36">
        <v>530.20000000000005</v>
      </c>
      <c r="H299" s="18"/>
      <c r="I299" s="18"/>
      <c r="J299" s="18"/>
      <c r="K299" s="18"/>
      <c r="L299" s="18"/>
      <c r="M299" s="18"/>
      <c r="N299" s="18"/>
      <c r="O299" s="18"/>
      <c r="P299" s="36">
        <f t="shared" si="48"/>
        <v>0</v>
      </c>
      <c r="Q299" s="36">
        <f t="shared" si="49"/>
        <v>-530.20000000000005</v>
      </c>
      <c r="R299">
        <f t="shared" si="45"/>
        <v>34.645669291338585</v>
      </c>
      <c r="S299">
        <f t="shared" si="46"/>
        <v>0</v>
      </c>
    </row>
    <row r="300" spans="1:19" hidden="1" x14ac:dyDescent="0.25">
      <c r="A300" s="35">
        <v>45073</v>
      </c>
      <c r="B300" s="18" t="s">
        <v>539</v>
      </c>
      <c r="C300" s="18">
        <v>88</v>
      </c>
      <c r="D300" s="18">
        <v>64</v>
      </c>
      <c r="E300" s="18">
        <v>109362</v>
      </c>
      <c r="F300" s="18">
        <v>1</v>
      </c>
      <c r="G300" s="36">
        <v>495.9</v>
      </c>
      <c r="H300" s="18"/>
      <c r="I300" s="18"/>
      <c r="J300" s="18"/>
      <c r="K300" s="18"/>
      <c r="L300" s="18"/>
      <c r="M300" s="18"/>
      <c r="N300" s="18"/>
      <c r="O300" s="18"/>
      <c r="P300" s="36">
        <f t="shared" si="48"/>
        <v>0</v>
      </c>
      <c r="Q300" s="36">
        <f t="shared" si="49"/>
        <v>-495.9</v>
      </c>
      <c r="R300">
        <f t="shared" si="45"/>
        <v>34.645669291338585</v>
      </c>
      <c r="S300">
        <f t="shared" si="46"/>
        <v>0</v>
      </c>
    </row>
    <row r="301" spans="1:19" hidden="1" x14ac:dyDescent="0.25">
      <c r="A301" s="35">
        <v>45073</v>
      </c>
      <c r="B301" s="18" t="s">
        <v>539</v>
      </c>
      <c r="C301" s="18">
        <v>88</v>
      </c>
      <c r="D301" s="18">
        <v>64</v>
      </c>
      <c r="E301" s="18">
        <v>109363</v>
      </c>
      <c r="F301" s="18">
        <v>1</v>
      </c>
      <c r="G301" s="36">
        <v>494.8</v>
      </c>
      <c r="H301" s="35">
        <v>45077</v>
      </c>
      <c r="I301" s="18" t="s">
        <v>469</v>
      </c>
      <c r="J301" s="18">
        <f>+E301</f>
        <v>109363</v>
      </c>
      <c r="K301" s="18">
        <f>+F301</f>
        <v>1</v>
      </c>
      <c r="L301" s="43">
        <f>+G301</f>
        <v>494.8</v>
      </c>
      <c r="M301" s="18" t="s">
        <v>536</v>
      </c>
      <c r="N301" s="18">
        <v>42</v>
      </c>
      <c r="O301" s="18">
        <v>20989</v>
      </c>
      <c r="P301" s="36">
        <f t="shared" si="48"/>
        <v>496.48220159999994</v>
      </c>
      <c r="Q301" s="36">
        <f t="shared" si="49"/>
        <v>1.682201599999928</v>
      </c>
      <c r="R301">
        <f t="shared" si="45"/>
        <v>34.645669291338585</v>
      </c>
      <c r="S301">
        <f t="shared" si="46"/>
        <v>16.535433070866141</v>
      </c>
    </row>
    <row r="302" spans="1:19" hidden="1" x14ac:dyDescent="0.25">
      <c r="A302" s="35">
        <v>45073</v>
      </c>
      <c r="B302" s="18" t="s">
        <v>539</v>
      </c>
      <c r="C302" s="18">
        <v>88</v>
      </c>
      <c r="D302" s="18">
        <v>64</v>
      </c>
      <c r="E302" s="18">
        <v>109391</v>
      </c>
      <c r="F302" s="18">
        <v>1</v>
      </c>
      <c r="G302" s="36">
        <v>529</v>
      </c>
      <c r="H302" s="18"/>
      <c r="I302" s="18"/>
      <c r="J302" s="18"/>
      <c r="K302" s="18"/>
      <c r="L302" s="18"/>
      <c r="M302" s="18"/>
      <c r="N302" s="18"/>
      <c r="O302" s="18"/>
      <c r="P302" s="36">
        <f t="shared" si="48"/>
        <v>0</v>
      </c>
      <c r="Q302" s="36">
        <f t="shared" si="49"/>
        <v>-529</v>
      </c>
      <c r="R302">
        <f t="shared" si="45"/>
        <v>34.645669291338585</v>
      </c>
      <c r="S302">
        <f t="shared" si="46"/>
        <v>0</v>
      </c>
    </row>
    <row r="303" spans="1:19" hidden="1" x14ac:dyDescent="0.25">
      <c r="A303" s="35">
        <v>45073</v>
      </c>
      <c r="B303" s="18" t="s">
        <v>539</v>
      </c>
      <c r="C303" s="18">
        <v>88</v>
      </c>
      <c r="D303" s="18">
        <v>64</v>
      </c>
      <c r="E303" s="18">
        <v>109403</v>
      </c>
      <c r="F303" s="18">
        <v>1</v>
      </c>
      <c r="G303" s="36">
        <v>482.1</v>
      </c>
      <c r="H303" s="35">
        <v>45076</v>
      </c>
      <c r="I303" s="18" t="s">
        <v>469</v>
      </c>
      <c r="J303" s="18">
        <f>+E303</f>
        <v>109403</v>
      </c>
      <c r="K303" s="18">
        <f>+F303</f>
        <v>1</v>
      </c>
      <c r="L303" s="43">
        <f>+G303</f>
        <v>482.1</v>
      </c>
      <c r="M303" s="18" t="s">
        <v>536</v>
      </c>
      <c r="N303" s="18">
        <v>42</v>
      </c>
      <c r="O303" s="18">
        <v>20489</v>
      </c>
      <c r="P303" s="36">
        <f t="shared" si="48"/>
        <v>484.65500160000005</v>
      </c>
      <c r="Q303" s="36">
        <f t="shared" si="49"/>
        <v>2.5550016000000255</v>
      </c>
      <c r="R303">
        <f t="shared" si="45"/>
        <v>34.645669291338585</v>
      </c>
      <c r="S303">
        <f t="shared" si="46"/>
        <v>16.535433070866141</v>
      </c>
    </row>
    <row r="304" spans="1:19" hidden="1" x14ac:dyDescent="0.25">
      <c r="A304" s="35">
        <v>45073</v>
      </c>
      <c r="B304" s="18" t="s">
        <v>539</v>
      </c>
      <c r="C304" s="18">
        <v>88</v>
      </c>
      <c r="D304" s="18">
        <v>64</v>
      </c>
      <c r="E304" s="18">
        <v>109408</v>
      </c>
      <c r="F304" s="18">
        <v>1</v>
      </c>
      <c r="G304" s="36">
        <v>568.20000000000005</v>
      </c>
      <c r="H304" s="18"/>
      <c r="I304" s="18"/>
      <c r="J304" s="18"/>
      <c r="K304" s="18"/>
      <c r="L304" s="18"/>
      <c r="M304" s="18"/>
      <c r="N304" s="18"/>
      <c r="O304" s="18"/>
      <c r="P304" s="36">
        <f t="shared" si="48"/>
        <v>0</v>
      </c>
      <c r="Q304" s="36">
        <f t="shared" si="49"/>
        <v>-568.20000000000005</v>
      </c>
      <c r="R304">
        <f t="shared" si="45"/>
        <v>34.645669291338585</v>
      </c>
      <c r="S304">
        <f t="shared" si="46"/>
        <v>0</v>
      </c>
    </row>
    <row r="305" spans="1:19" hidden="1" x14ac:dyDescent="0.25">
      <c r="A305" s="35">
        <v>45073</v>
      </c>
      <c r="B305" s="18" t="s">
        <v>539</v>
      </c>
      <c r="C305" s="18">
        <v>88</v>
      </c>
      <c r="D305" s="18">
        <v>64</v>
      </c>
      <c r="E305" s="18">
        <v>109409</v>
      </c>
      <c r="F305" s="18">
        <v>1</v>
      </c>
      <c r="G305" s="36">
        <v>567.70000000000005</v>
      </c>
      <c r="H305" s="18"/>
      <c r="I305" s="18"/>
      <c r="J305" s="18"/>
      <c r="K305" s="18"/>
      <c r="L305" s="18"/>
      <c r="M305" s="18"/>
      <c r="N305" s="18"/>
      <c r="O305" s="18"/>
      <c r="P305" s="36">
        <f t="shared" si="48"/>
        <v>0</v>
      </c>
      <c r="Q305" s="36">
        <f t="shared" si="49"/>
        <v>-567.70000000000005</v>
      </c>
      <c r="R305">
        <f t="shared" si="45"/>
        <v>34.645669291338585</v>
      </c>
      <c r="S305">
        <f t="shared" si="46"/>
        <v>0</v>
      </c>
    </row>
    <row r="306" spans="1:19" hidden="1" x14ac:dyDescent="0.25">
      <c r="A306" s="35">
        <v>45073</v>
      </c>
      <c r="B306" s="18" t="s">
        <v>539</v>
      </c>
      <c r="C306" s="18">
        <v>88</v>
      </c>
      <c r="D306" s="18">
        <v>64</v>
      </c>
      <c r="E306" s="18">
        <v>109441</v>
      </c>
      <c r="F306" s="18">
        <v>1</v>
      </c>
      <c r="G306" s="36">
        <v>490.8</v>
      </c>
      <c r="H306" s="18"/>
      <c r="I306" s="18"/>
      <c r="J306" s="18"/>
      <c r="K306" s="18"/>
      <c r="L306" s="18"/>
      <c r="M306" s="18"/>
      <c r="N306" s="18"/>
      <c r="O306" s="18"/>
      <c r="P306" s="36">
        <f t="shared" si="48"/>
        <v>0</v>
      </c>
      <c r="Q306" s="36">
        <f t="shared" si="49"/>
        <v>-490.8</v>
      </c>
      <c r="R306">
        <f t="shared" si="45"/>
        <v>34.645669291338585</v>
      </c>
      <c r="S306">
        <f t="shared" si="46"/>
        <v>0</v>
      </c>
    </row>
    <row r="307" spans="1:19" hidden="1" x14ac:dyDescent="0.25">
      <c r="A307" s="35">
        <v>45073</v>
      </c>
      <c r="B307" s="18" t="s">
        <v>539</v>
      </c>
      <c r="C307" s="18">
        <v>96</v>
      </c>
      <c r="D307" s="18">
        <v>52</v>
      </c>
      <c r="E307" s="18">
        <v>105474</v>
      </c>
      <c r="F307" s="18">
        <v>1</v>
      </c>
      <c r="G307" s="36">
        <v>541.6</v>
      </c>
      <c r="H307" s="35">
        <v>45074</v>
      </c>
      <c r="I307" s="18" t="s">
        <v>514</v>
      </c>
      <c r="J307" s="18">
        <f t="shared" ref="J307:L322" si="53">+E307</f>
        <v>105474</v>
      </c>
      <c r="K307" s="18">
        <f t="shared" si="53"/>
        <v>1</v>
      </c>
      <c r="L307" s="43">
        <f t="shared" si="53"/>
        <v>541.6</v>
      </c>
      <c r="M307" s="18" t="s">
        <v>535</v>
      </c>
      <c r="N307" s="18">
        <v>36.5</v>
      </c>
      <c r="O307" s="18">
        <v>29934</v>
      </c>
      <c r="P307" s="36">
        <f>(O307/20000/500)*C307*D307*N307</f>
        <v>545.42142719999993</v>
      </c>
      <c r="Q307" s="36">
        <f t="shared" si="49"/>
        <v>3.8214271999999028</v>
      </c>
      <c r="R307">
        <f t="shared" si="45"/>
        <v>37.795275590551178</v>
      </c>
      <c r="S307">
        <f t="shared" si="46"/>
        <v>14.37007874015748</v>
      </c>
    </row>
    <row r="308" spans="1:19" hidden="1" x14ac:dyDescent="0.25">
      <c r="A308" s="35">
        <v>45073</v>
      </c>
      <c r="B308" s="18" t="s">
        <v>539</v>
      </c>
      <c r="C308" s="18">
        <v>96</v>
      </c>
      <c r="D308" s="18">
        <v>52</v>
      </c>
      <c r="E308" s="18">
        <v>105545</v>
      </c>
      <c r="F308" s="18">
        <v>1</v>
      </c>
      <c r="G308" s="36">
        <v>461.8</v>
      </c>
      <c r="H308" s="35">
        <v>45074</v>
      </c>
      <c r="I308" s="18" t="s">
        <v>514</v>
      </c>
      <c r="J308" s="18">
        <f t="shared" si="53"/>
        <v>105545</v>
      </c>
      <c r="K308" s="18">
        <f t="shared" si="53"/>
        <v>1</v>
      </c>
      <c r="L308" s="43">
        <f t="shared" si="53"/>
        <v>461.8</v>
      </c>
      <c r="M308" s="18" t="s">
        <v>535</v>
      </c>
      <c r="N308" s="18">
        <v>36.5</v>
      </c>
      <c r="O308" s="18">
        <v>25328</v>
      </c>
      <c r="P308" s="36">
        <f t="shared" si="48"/>
        <v>461.49642239999997</v>
      </c>
      <c r="Q308" s="36">
        <f t="shared" si="49"/>
        <v>-0.30357760000003964</v>
      </c>
      <c r="R308">
        <f t="shared" si="45"/>
        <v>37.795275590551178</v>
      </c>
      <c r="S308">
        <f t="shared" si="46"/>
        <v>14.37007874015748</v>
      </c>
    </row>
    <row r="309" spans="1:19" hidden="1" x14ac:dyDescent="0.25">
      <c r="A309" s="35">
        <v>45073</v>
      </c>
      <c r="B309" s="18" t="s">
        <v>539</v>
      </c>
      <c r="C309" s="18">
        <v>96</v>
      </c>
      <c r="D309" s="18">
        <v>52</v>
      </c>
      <c r="E309" s="18">
        <v>105689</v>
      </c>
      <c r="F309" s="18">
        <v>1</v>
      </c>
      <c r="G309" s="36">
        <v>459</v>
      </c>
      <c r="H309" s="35">
        <v>45074</v>
      </c>
      <c r="I309" s="18" t="s">
        <v>514</v>
      </c>
      <c r="J309" s="18">
        <f t="shared" si="53"/>
        <v>105689</v>
      </c>
      <c r="K309" s="18">
        <f t="shared" si="53"/>
        <v>1</v>
      </c>
      <c r="L309" s="43">
        <f t="shared" si="53"/>
        <v>459</v>
      </c>
      <c r="M309" s="18" t="s">
        <v>535</v>
      </c>
      <c r="N309" s="18">
        <v>36.5</v>
      </c>
      <c r="O309" s="18">
        <v>25340</v>
      </c>
      <c r="P309" s="36">
        <f t="shared" si="48"/>
        <v>461.71507199999996</v>
      </c>
      <c r="Q309" s="36">
        <f t="shared" si="49"/>
        <v>2.7150719999999637</v>
      </c>
      <c r="R309">
        <f t="shared" si="45"/>
        <v>37.795275590551178</v>
      </c>
      <c r="S309">
        <f t="shared" si="46"/>
        <v>14.37007874015748</v>
      </c>
    </row>
    <row r="310" spans="1:19" hidden="1" x14ac:dyDescent="0.25">
      <c r="A310" s="35">
        <v>45073</v>
      </c>
      <c r="B310" s="18" t="s">
        <v>539</v>
      </c>
      <c r="C310" s="18">
        <v>96</v>
      </c>
      <c r="D310" s="18">
        <v>52</v>
      </c>
      <c r="E310" s="18">
        <v>105699</v>
      </c>
      <c r="F310" s="18">
        <v>1</v>
      </c>
      <c r="G310" s="36">
        <v>493.9</v>
      </c>
      <c r="H310" s="35">
        <v>45074</v>
      </c>
      <c r="I310" s="18" t="s">
        <v>493</v>
      </c>
      <c r="J310" s="18">
        <f t="shared" si="53"/>
        <v>105699</v>
      </c>
      <c r="K310" s="18">
        <f t="shared" si="53"/>
        <v>1</v>
      </c>
      <c r="L310" s="43">
        <f t="shared" si="53"/>
        <v>493.9</v>
      </c>
      <c r="M310" s="18" t="s">
        <v>535</v>
      </c>
      <c r="N310" s="18">
        <v>36.5</v>
      </c>
      <c r="O310" s="18">
        <v>27317</v>
      </c>
      <c r="P310" s="36">
        <f t="shared" si="48"/>
        <v>497.73759360000003</v>
      </c>
      <c r="Q310" s="36">
        <f t="shared" si="49"/>
        <v>3.8375936000000479</v>
      </c>
      <c r="R310">
        <f t="shared" si="45"/>
        <v>37.795275590551178</v>
      </c>
      <c r="S310">
        <f t="shared" si="46"/>
        <v>14.37007874015748</v>
      </c>
    </row>
    <row r="311" spans="1:19" hidden="1" x14ac:dyDescent="0.25">
      <c r="A311" s="35">
        <v>45073</v>
      </c>
      <c r="B311" s="18" t="s">
        <v>539</v>
      </c>
      <c r="C311" s="18">
        <v>96</v>
      </c>
      <c r="D311" s="18">
        <v>52</v>
      </c>
      <c r="E311" s="18">
        <v>105700</v>
      </c>
      <c r="F311" s="18">
        <v>1</v>
      </c>
      <c r="G311" s="36">
        <v>567.9</v>
      </c>
      <c r="H311" s="35">
        <v>45074</v>
      </c>
      <c r="I311" s="18" t="s">
        <v>493</v>
      </c>
      <c r="J311" s="18">
        <f t="shared" si="53"/>
        <v>105700</v>
      </c>
      <c r="K311" s="18">
        <f t="shared" si="53"/>
        <v>1</v>
      </c>
      <c r="L311" s="43">
        <f t="shared" si="53"/>
        <v>567.9</v>
      </c>
      <c r="M311" s="18" t="s">
        <v>535</v>
      </c>
      <c r="N311" s="18">
        <v>36.5</v>
      </c>
      <c r="O311" s="18">
        <v>31663</v>
      </c>
      <c r="P311" s="36">
        <f t="shared" si="48"/>
        <v>576.92519039999991</v>
      </c>
      <c r="Q311" s="36">
        <f t="shared" si="49"/>
        <v>9.0251903999999286</v>
      </c>
      <c r="R311">
        <f t="shared" si="45"/>
        <v>37.795275590551178</v>
      </c>
      <c r="S311">
        <f t="shared" si="46"/>
        <v>14.37007874015748</v>
      </c>
    </row>
    <row r="312" spans="1:19" hidden="1" x14ac:dyDescent="0.25">
      <c r="A312" s="35">
        <v>45073</v>
      </c>
      <c r="B312" s="18" t="s">
        <v>539</v>
      </c>
      <c r="C312" s="18">
        <v>96</v>
      </c>
      <c r="D312" s="18">
        <v>52</v>
      </c>
      <c r="E312" s="18">
        <v>105721</v>
      </c>
      <c r="F312" s="18">
        <v>1</v>
      </c>
      <c r="G312" s="36">
        <v>576.79999999999995</v>
      </c>
      <c r="H312" s="35">
        <v>45074</v>
      </c>
      <c r="I312" s="18" t="s">
        <v>493</v>
      </c>
      <c r="J312" s="18">
        <f t="shared" si="53"/>
        <v>105721</v>
      </c>
      <c r="K312" s="18">
        <f t="shared" si="53"/>
        <v>1</v>
      </c>
      <c r="L312" s="43">
        <f t="shared" si="53"/>
        <v>576.79999999999995</v>
      </c>
      <c r="M312" s="18" t="s">
        <v>535</v>
      </c>
      <c r="N312" s="18">
        <v>36.5</v>
      </c>
      <c r="O312" s="18">
        <v>31668</v>
      </c>
      <c r="P312" s="36">
        <f t="shared" si="48"/>
        <v>577.01629439999988</v>
      </c>
      <c r="Q312" s="36">
        <f t="shared" si="49"/>
        <v>0.21629439999992428</v>
      </c>
      <c r="R312">
        <f t="shared" si="45"/>
        <v>37.795275590551178</v>
      </c>
      <c r="S312">
        <f t="shared" si="46"/>
        <v>14.37007874015748</v>
      </c>
    </row>
    <row r="313" spans="1:19" hidden="1" x14ac:dyDescent="0.25">
      <c r="A313" s="35">
        <v>45077</v>
      </c>
      <c r="B313" s="18" t="s">
        <v>539</v>
      </c>
      <c r="C313" s="18">
        <v>54</v>
      </c>
      <c r="D313" s="18">
        <v>64</v>
      </c>
      <c r="E313" s="18">
        <v>110906</v>
      </c>
      <c r="F313" s="18">
        <v>1</v>
      </c>
      <c r="G313" s="36">
        <v>283.10000000000002</v>
      </c>
      <c r="H313" s="35">
        <v>45079</v>
      </c>
      <c r="I313" s="18" t="s">
        <v>519</v>
      </c>
      <c r="J313" s="18">
        <f t="shared" si="53"/>
        <v>110906</v>
      </c>
      <c r="K313" s="18">
        <f t="shared" si="53"/>
        <v>1</v>
      </c>
      <c r="L313" s="36">
        <f t="shared" si="53"/>
        <v>283.10000000000002</v>
      </c>
      <c r="M313" s="18" t="s">
        <v>536</v>
      </c>
      <c r="N313" s="18">
        <v>44</v>
      </c>
      <c r="O313" s="18">
        <v>18979</v>
      </c>
      <c r="P313" s="36">
        <f t="shared" si="48"/>
        <v>288.60226560000001</v>
      </c>
      <c r="Q313" s="36">
        <f t="shared" si="49"/>
        <v>5.502265599999987</v>
      </c>
      <c r="R313">
        <f t="shared" si="45"/>
        <v>21.259842519685041</v>
      </c>
      <c r="S313">
        <f t="shared" si="46"/>
        <v>17.322834645669293</v>
      </c>
    </row>
    <row r="314" spans="1:19" hidden="1" x14ac:dyDescent="0.25">
      <c r="A314" s="35">
        <v>45077</v>
      </c>
      <c r="B314" s="18" t="s">
        <v>539</v>
      </c>
      <c r="C314" s="18">
        <v>54</v>
      </c>
      <c r="D314" s="18">
        <v>64</v>
      </c>
      <c r="E314" s="18">
        <v>110907</v>
      </c>
      <c r="F314" s="18">
        <v>1</v>
      </c>
      <c r="G314" s="36">
        <v>285.3</v>
      </c>
      <c r="H314" s="35">
        <v>45079</v>
      </c>
      <c r="I314" s="18" t="s">
        <v>519</v>
      </c>
      <c r="J314" s="18">
        <f t="shared" si="53"/>
        <v>110907</v>
      </c>
      <c r="K314" s="18">
        <f t="shared" si="53"/>
        <v>1</v>
      </c>
      <c r="L314" s="36">
        <f t="shared" si="53"/>
        <v>285.3</v>
      </c>
      <c r="M314" s="18" t="s">
        <v>536</v>
      </c>
      <c r="N314" s="18">
        <v>44</v>
      </c>
      <c r="O314" s="18">
        <v>19237</v>
      </c>
      <c r="P314" s="36">
        <f t="shared" si="48"/>
        <v>292.52551679999999</v>
      </c>
      <c r="Q314" s="36">
        <f t="shared" si="49"/>
        <v>7.2255167999999799</v>
      </c>
      <c r="R314">
        <f t="shared" si="45"/>
        <v>21.259842519685041</v>
      </c>
      <c r="S314">
        <f t="shared" si="46"/>
        <v>17.322834645669293</v>
      </c>
    </row>
    <row r="315" spans="1:19" hidden="1" x14ac:dyDescent="0.25">
      <c r="A315" s="35">
        <v>45077</v>
      </c>
      <c r="B315" s="18" t="s">
        <v>539</v>
      </c>
      <c r="C315" s="18">
        <v>54</v>
      </c>
      <c r="D315" s="18">
        <v>64</v>
      </c>
      <c r="E315" s="18">
        <v>110908</v>
      </c>
      <c r="F315" s="18">
        <v>1</v>
      </c>
      <c r="G315" s="36">
        <v>286.2</v>
      </c>
      <c r="H315" s="35">
        <v>45079</v>
      </c>
      <c r="I315" s="18" t="s">
        <v>519</v>
      </c>
      <c r="J315" s="18">
        <f t="shared" si="53"/>
        <v>110908</v>
      </c>
      <c r="K315" s="18">
        <f t="shared" si="53"/>
        <v>1</v>
      </c>
      <c r="L315" s="36">
        <f t="shared" si="53"/>
        <v>286.2</v>
      </c>
      <c r="M315" s="18" t="s">
        <v>536</v>
      </c>
      <c r="N315" s="18">
        <v>44</v>
      </c>
      <c r="O315" s="18">
        <v>19230</v>
      </c>
      <c r="P315" s="36">
        <f t="shared" si="48"/>
        <v>292.41907200000003</v>
      </c>
      <c r="Q315" s="36">
        <f t="shared" si="49"/>
        <v>6.2190720000000397</v>
      </c>
      <c r="R315">
        <f t="shared" si="45"/>
        <v>21.259842519685041</v>
      </c>
      <c r="S315">
        <f t="shared" si="46"/>
        <v>17.322834645669293</v>
      </c>
    </row>
    <row r="316" spans="1:19" hidden="1" x14ac:dyDescent="0.25">
      <c r="A316" s="35">
        <v>45077</v>
      </c>
      <c r="B316" s="18" t="s">
        <v>539</v>
      </c>
      <c r="C316" s="18">
        <v>54</v>
      </c>
      <c r="D316" s="18">
        <v>64</v>
      </c>
      <c r="E316" s="18">
        <v>110910</v>
      </c>
      <c r="F316" s="18">
        <v>1</v>
      </c>
      <c r="G316" s="36">
        <v>285.10000000000002</v>
      </c>
      <c r="H316" s="35">
        <v>45079</v>
      </c>
      <c r="I316" s="18" t="s">
        <v>519</v>
      </c>
      <c r="J316" s="18">
        <f t="shared" si="53"/>
        <v>110910</v>
      </c>
      <c r="K316" s="18">
        <f t="shared" si="53"/>
        <v>1</v>
      </c>
      <c r="L316" s="36">
        <f t="shared" si="53"/>
        <v>285.10000000000002</v>
      </c>
      <c r="M316" s="18" t="s">
        <v>536</v>
      </c>
      <c r="N316" s="18">
        <v>44</v>
      </c>
      <c r="O316" s="18">
        <v>19249</v>
      </c>
      <c r="P316" s="36">
        <f t="shared" si="48"/>
        <v>292.70799360000001</v>
      </c>
      <c r="Q316" s="36">
        <f t="shared" si="49"/>
        <v>7.6079935999999861</v>
      </c>
      <c r="R316">
        <f t="shared" si="45"/>
        <v>21.259842519685041</v>
      </c>
      <c r="S316">
        <f t="shared" si="46"/>
        <v>17.322834645669293</v>
      </c>
    </row>
    <row r="317" spans="1:19" hidden="1" x14ac:dyDescent="0.25">
      <c r="A317" s="35">
        <v>45077</v>
      </c>
      <c r="B317" s="18" t="s">
        <v>539</v>
      </c>
      <c r="C317" s="18">
        <v>54</v>
      </c>
      <c r="D317" s="18">
        <v>64</v>
      </c>
      <c r="E317" s="18">
        <v>110911</v>
      </c>
      <c r="F317" s="18">
        <v>1</v>
      </c>
      <c r="G317" s="36">
        <v>338</v>
      </c>
      <c r="H317" s="35">
        <v>45079</v>
      </c>
      <c r="I317" s="18" t="s">
        <v>519</v>
      </c>
      <c r="J317" s="18">
        <f t="shared" si="53"/>
        <v>110911</v>
      </c>
      <c r="K317" s="18">
        <f t="shared" si="53"/>
        <v>1</v>
      </c>
      <c r="L317" s="36">
        <f t="shared" si="53"/>
        <v>338</v>
      </c>
      <c r="M317" s="18" t="s">
        <v>536</v>
      </c>
      <c r="N317" s="18">
        <v>44</v>
      </c>
      <c r="O317" s="18">
        <v>22607</v>
      </c>
      <c r="P317" s="36">
        <f t="shared" si="48"/>
        <v>343.77108479999998</v>
      </c>
      <c r="Q317" s="36">
        <f t="shared" si="49"/>
        <v>5.7710847999999828</v>
      </c>
      <c r="R317">
        <f t="shared" si="45"/>
        <v>21.259842519685041</v>
      </c>
      <c r="S317">
        <f t="shared" si="46"/>
        <v>17.322834645669293</v>
      </c>
    </row>
    <row r="318" spans="1:19" hidden="1" x14ac:dyDescent="0.25">
      <c r="A318" s="35">
        <v>45077</v>
      </c>
      <c r="B318" s="18" t="s">
        <v>539</v>
      </c>
      <c r="C318" s="18">
        <v>54</v>
      </c>
      <c r="D318" s="18">
        <v>64</v>
      </c>
      <c r="E318" s="18">
        <v>110912</v>
      </c>
      <c r="F318" s="18">
        <v>1</v>
      </c>
      <c r="G318" s="36">
        <v>337.8</v>
      </c>
      <c r="H318" s="35">
        <v>45080</v>
      </c>
      <c r="I318" s="18" t="s">
        <v>519</v>
      </c>
      <c r="J318" s="18">
        <f t="shared" si="53"/>
        <v>110912</v>
      </c>
      <c r="K318" s="18">
        <f t="shared" si="53"/>
        <v>1</v>
      </c>
      <c r="L318" s="36">
        <f t="shared" si="53"/>
        <v>337.8</v>
      </c>
      <c r="M318" s="18" t="s">
        <v>536</v>
      </c>
      <c r="N318" s="18">
        <v>44</v>
      </c>
      <c r="O318" s="18">
        <v>22718</v>
      </c>
      <c r="P318" s="36">
        <f t="shared" si="48"/>
        <v>345.4589952</v>
      </c>
      <c r="Q318" s="36">
        <f t="shared" si="49"/>
        <v>7.6589951999999926</v>
      </c>
      <c r="R318">
        <f t="shared" si="45"/>
        <v>21.259842519685041</v>
      </c>
      <c r="S318">
        <f t="shared" si="46"/>
        <v>17.322834645669293</v>
      </c>
    </row>
    <row r="319" spans="1:19" hidden="1" x14ac:dyDescent="0.25">
      <c r="A319" s="35">
        <v>45077</v>
      </c>
      <c r="B319" s="18" t="s">
        <v>539</v>
      </c>
      <c r="C319" s="18">
        <v>54</v>
      </c>
      <c r="D319" s="18">
        <v>64</v>
      </c>
      <c r="E319" s="18">
        <v>110913</v>
      </c>
      <c r="F319" s="18">
        <v>1</v>
      </c>
      <c r="G319" s="36">
        <v>340</v>
      </c>
      <c r="H319" s="35">
        <v>45079</v>
      </c>
      <c r="I319" s="18" t="s">
        <v>519</v>
      </c>
      <c r="J319" s="18">
        <f t="shared" si="53"/>
        <v>110913</v>
      </c>
      <c r="K319" s="18">
        <f t="shared" si="53"/>
        <v>1</v>
      </c>
      <c r="L319" s="36">
        <f t="shared" si="53"/>
        <v>340</v>
      </c>
      <c r="M319" s="18" t="s">
        <v>536</v>
      </c>
      <c r="N319" s="18">
        <v>44</v>
      </c>
      <c r="O319" s="18">
        <v>22732</v>
      </c>
      <c r="P319" s="36">
        <f t="shared" si="48"/>
        <v>345.67188479999999</v>
      </c>
      <c r="Q319" s="36">
        <f t="shared" si="49"/>
        <v>5.6718847999999866</v>
      </c>
      <c r="R319">
        <f t="shared" si="45"/>
        <v>21.259842519685041</v>
      </c>
      <c r="S319">
        <f t="shared" si="46"/>
        <v>17.322834645669293</v>
      </c>
    </row>
    <row r="320" spans="1:19" hidden="1" x14ac:dyDescent="0.25">
      <c r="A320" s="35">
        <v>45077</v>
      </c>
      <c r="B320" s="18" t="s">
        <v>539</v>
      </c>
      <c r="C320" s="18">
        <v>54</v>
      </c>
      <c r="D320" s="18">
        <v>64</v>
      </c>
      <c r="E320" s="18">
        <v>110914</v>
      </c>
      <c r="F320" s="18">
        <v>1</v>
      </c>
      <c r="G320" s="36">
        <v>329.4</v>
      </c>
      <c r="H320" s="35">
        <v>45079</v>
      </c>
      <c r="I320" s="18" t="s">
        <v>519</v>
      </c>
      <c r="J320" s="18">
        <f t="shared" si="53"/>
        <v>110914</v>
      </c>
      <c r="K320" s="18">
        <f t="shared" si="53"/>
        <v>1</v>
      </c>
      <c r="L320" s="36">
        <f t="shared" si="53"/>
        <v>329.4</v>
      </c>
      <c r="M320" s="18" t="s">
        <v>536</v>
      </c>
      <c r="N320" s="18">
        <v>44</v>
      </c>
      <c r="O320" s="18">
        <v>22710</v>
      </c>
      <c r="P320" s="36">
        <f t="shared" si="48"/>
        <v>345.33734400000003</v>
      </c>
      <c r="Q320" s="36">
        <f t="shared" si="49"/>
        <v>15.937344000000053</v>
      </c>
      <c r="R320">
        <f t="shared" si="45"/>
        <v>21.259842519685041</v>
      </c>
      <c r="S320">
        <f t="shared" si="46"/>
        <v>17.322834645669293</v>
      </c>
    </row>
    <row r="321" spans="1:19" hidden="1" x14ac:dyDescent="0.25">
      <c r="A321" s="35">
        <v>45077</v>
      </c>
      <c r="B321" s="18" t="s">
        <v>539</v>
      </c>
      <c r="C321" s="18">
        <v>54</v>
      </c>
      <c r="D321" s="18">
        <v>64</v>
      </c>
      <c r="E321" s="18">
        <v>110915</v>
      </c>
      <c r="F321" s="18">
        <v>1</v>
      </c>
      <c r="G321" s="36">
        <v>337.8</v>
      </c>
      <c r="H321" s="35">
        <v>45079</v>
      </c>
      <c r="I321" s="18" t="s">
        <v>519</v>
      </c>
      <c r="J321" s="18">
        <f t="shared" si="53"/>
        <v>110915</v>
      </c>
      <c r="K321" s="18">
        <f t="shared" si="53"/>
        <v>1</v>
      </c>
      <c r="L321" s="36">
        <f t="shared" si="53"/>
        <v>337.8</v>
      </c>
      <c r="M321" s="18" t="s">
        <v>536</v>
      </c>
      <c r="N321" s="18">
        <v>44</v>
      </c>
      <c r="O321" s="18">
        <v>22698</v>
      </c>
      <c r="P321" s="36">
        <f t="shared" si="48"/>
        <v>345.15486720000007</v>
      </c>
      <c r="Q321" s="36">
        <f t="shared" si="49"/>
        <v>7.3548672000000579</v>
      </c>
      <c r="R321">
        <f t="shared" si="45"/>
        <v>21.259842519685041</v>
      </c>
      <c r="S321">
        <f t="shared" si="46"/>
        <v>17.322834645669293</v>
      </c>
    </row>
    <row r="322" spans="1:19" hidden="1" x14ac:dyDescent="0.25">
      <c r="A322" s="35">
        <v>45077</v>
      </c>
      <c r="B322" s="18" t="s">
        <v>539</v>
      </c>
      <c r="C322" s="18">
        <v>54</v>
      </c>
      <c r="D322" s="18">
        <v>64</v>
      </c>
      <c r="E322" s="18">
        <v>110916</v>
      </c>
      <c r="F322" s="18">
        <v>1</v>
      </c>
      <c r="G322" s="36">
        <v>282.7</v>
      </c>
      <c r="H322" s="35">
        <v>45079</v>
      </c>
      <c r="I322" s="18" t="s">
        <v>519</v>
      </c>
      <c r="J322" s="18">
        <f t="shared" si="53"/>
        <v>110916</v>
      </c>
      <c r="K322" s="18">
        <f t="shared" si="53"/>
        <v>1</v>
      </c>
      <c r="L322" s="36">
        <f t="shared" si="53"/>
        <v>282.7</v>
      </c>
      <c r="M322" s="18" t="s">
        <v>536</v>
      </c>
      <c r="N322" s="18">
        <v>44</v>
      </c>
      <c r="O322" s="18">
        <v>19231</v>
      </c>
      <c r="P322" s="36">
        <f t="shared" si="48"/>
        <v>292.43427840000004</v>
      </c>
      <c r="Q322" s="36">
        <f t="shared" si="49"/>
        <v>9.7342784000000506</v>
      </c>
      <c r="R322">
        <f t="shared" si="45"/>
        <v>21.259842519685041</v>
      </c>
      <c r="S322">
        <f t="shared" si="46"/>
        <v>17.322834645669293</v>
      </c>
    </row>
    <row r="323" spans="1:19" hidden="1" x14ac:dyDescent="0.25">
      <c r="A323" s="35">
        <v>45077</v>
      </c>
      <c r="B323" s="18" t="s">
        <v>539</v>
      </c>
      <c r="C323" s="18">
        <v>54</v>
      </c>
      <c r="D323" s="18">
        <v>64</v>
      </c>
      <c r="E323" s="18">
        <v>110946</v>
      </c>
      <c r="F323" s="18">
        <v>1</v>
      </c>
      <c r="G323" s="36">
        <v>335.5</v>
      </c>
      <c r="H323" s="35">
        <v>45079</v>
      </c>
      <c r="I323" s="18" t="s">
        <v>519</v>
      </c>
      <c r="J323" s="18">
        <f t="shared" ref="J323:L323" si="54">+E323</f>
        <v>110946</v>
      </c>
      <c r="K323" s="18">
        <f t="shared" si="54"/>
        <v>1</v>
      </c>
      <c r="L323" s="36">
        <f t="shared" si="54"/>
        <v>335.5</v>
      </c>
      <c r="M323" s="18" t="s">
        <v>536</v>
      </c>
      <c r="N323" s="18">
        <v>44</v>
      </c>
      <c r="O323" s="18">
        <v>22711</v>
      </c>
      <c r="P323" s="36">
        <f t="shared" si="48"/>
        <v>345.35255040000004</v>
      </c>
      <c r="Q323" s="36">
        <f t="shared" si="49"/>
        <v>9.852550400000041</v>
      </c>
      <c r="R323">
        <f t="shared" ref="R323:R386" si="55">C323/2.54</f>
        <v>21.259842519685041</v>
      </c>
      <c r="S323">
        <f t="shared" ref="S323:S386" si="56">N323/2.54</f>
        <v>17.322834645669293</v>
      </c>
    </row>
    <row r="324" spans="1:19" hidden="1" x14ac:dyDescent="0.25">
      <c r="A324" s="35">
        <v>45077</v>
      </c>
      <c r="B324" s="18" t="s">
        <v>539</v>
      </c>
      <c r="C324" s="18">
        <v>88</v>
      </c>
      <c r="D324" s="18">
        <v>64</v>
      </c>
      <c r="E324" s="18">
        <v>109284</v>
      </c>
      <c r="F324" s="18">
        <v>1</v>
      </c>
      <c r="G324" s="36">
        <v>564.29999999999995</v>
      </c>
      <c r="H324" s="18"/>
      <c r="I324" s="18"/>
      <c r="J324" s="18"/>
      <c r="K324" s="18"/>
      <c r="L324" s="18"/>
      <c r="M324" s="18"/>
      <c r="N324" s="18"/>
      <c r="O324" s="18"/>
      <c r="P324" s="36">
        <f t="shared" si="48"/>
        <v>0</v>
      </c>
      <c r="Q324" s="36">
        <f t="shared" si="49"/>
        <v>-564.29999999999995</v>
      </c>
      <c r="R324">
        <f t="shared" si="55"/>
        <v>34.645669291338585</v>
      </c>
      <c r="S324">
        <f t="shared" si="56"/>
        <v>0</v>
      </c>
    </row>
    <row r="325" spans="1:19" hidden="1" x14ac:dyDescent="0.25">
      <c r="A325" s="35">
        <v>45077</v>
      </c>
      <c r="B325" s="18" t="s">
        <v>539</v>
      </c>
      <c r="C325" s="18">
        <v>88</v>
      </c>
      <c r="D325" s="18">
        <v>64</v>
      </c>
      <c r="E325" s="18">
        <v>109285</v>
      </c>
      <c r="F325" s="18">
        <v>1</v>
      </c>
      <c r="G325" s="36">
        <v>560</v>
      </c>
      <c r="H325" s="18"/>
      <c r="I325" s="18"/>
      <c r="J325" s="18"/>
      <c r="K325" s="18"/>
      <c r="L325" s="18"/>
      <c r="M325" s="18"/>
      <c r="N325" s="18"/>
      <c r="O325" s="18"/>
      <c r="P325" s="36">
        <f t="shared" si="48"/>
        <v>0</v>
      </c>
      <c r="Q325" s="36">
        <f t="shared" si="49"/>
        <v>-560</v>
      </c>
      <c r="R325">
        <f t="shared" si="55"/>
        <v>34.645669291338585</v>
      </c>
      <c r="S325">
        <f t="shared" si="56"/>
        <v>0</v>
      </c>
    </row>
    <row r="326" spans="1:19" hidden="1" x14ac:dyDescent="0.25">
      <c r="A326" s="35">
        <v>45077</v>
      </c>
      <c r="B326" s="18" t="s">
        <v>539</v>
      </c>
      <c r="C326" s="18">
        <v>88</v>
      </c>
      <c r="D326" s="18">
        <v>64</v>
      </c>
      <c r="E326" s="18">
        <v>109286</v>
      </c>
      <c r="F326" s="18">
        <v>1</v>
      </c>
      <c r="G326" s="36">
        <v>560.1</v>
      </c>
      <c r="H326" s="35">
        <v>45081</v>
      </c>
      <c r="I326" s="18" t="s">
        <v>469</v>
      </c>
      <c r="J326" s="18">
        <f t="shared" ref="J326:L330" si="57">+E326</f>
        <v>109286</v>
      </c>
      <c r="K326" s="18">
        <f t="shared" si="57"/>
        <v>1</v>
      </c>
      <c r="L326" s="43">
        <f t="shared" si="57"/>
        <v>560.1</v>
      </c>
      <c r="M326" s="18" t="s">
        <v>536</v>
      </c>
      <c r="N326" s="18">
        <v>42</v>
      </c>
      <c r="O326" s="18">
        <v>23791</v>
      </c>
      <c r="P326" s="36">
        <f t="shared" ref="P326:P389" si="58">(O326/20000/500)*C326*D326*N326</f>
        <v>562.76183040000001</v>
      </c>
      <c r="Q326" s="36">
        <f t="shared" ref="Q326:Q389" si="59">+P326-G326</f>
        <v>2.6618303999999853</v>
      </c>
      <c r="R326">
        <f t="shared" si="55"/>
        <v>34.645669291338585</v>
      </c>
      <c r="S326">
        <f t="shared" si="56"/>
        <v>16.535433070866141</v>
      </c>
    </row>
    <row r="327" spans="1:19" hidden="1" x14ac:dyDescent="0.25">
      <c r="A327" s="35">
        <v>45077</v>
      </c>
      <c r="B327" s="18" t="s">
        <v>539</v>
      </c>
      <c r="C327" s="18">
        <v>88</v>
      </c>
      <c r="D327" s="18">
        <v>64</v>
      </c>
      <c r="E327" s="18">
        <v>109288</v>
      </c>
      <c r="F327" s="18">
        <v>1</v>
      </c>
      <c r="G327" s="36">
        <v>485.5</v>
      </c>
      <c r="H327" s="35">
        <v>45081</v>
      </c>
      <c r="I327" s="18" t="s">
        <v>469</v>
      </c>
      <c r="J327" s="18">
        <f t="shared" si="57"/>
        <v>109288</v>
      </c>
      <c r="K327" s="18">
        <f t="shared" si="57"/>
        <v>1</v>
      </c>
      <c r="L327" s="43">
        <f t="shared" si="57"/>
        <v>485.5</v>
      </c>
      <c r="M327" s="18" t="s">
        <v>536</v>
      </c>
      <c r="N327" s="18">
        <v>42</v>
      </c>
      <c r="O327" s="18">
        <v>20515</v>
      </c>
      <c r="P327" s="36">
        <f t="shared" si="58"/>
        <v>485.270016</v>
      </c>
      <c r="Q327" s="36">
        <f t="shared" si="59"/>
        <v>-0.22998400000000174</v>
      </c>
      <c r="R327">
        <f t="shared" si="55"/>
        <v>34.645669291338585</v>
      </c>
      <c r="S327">
        <f t="shared" si="56"/>
        <v>16.535433070866141</v>
      </c>
    </row>
    <row r="328" spans="1:19" hidden="1" x14ac:dyDescent="0.25">
      <c r="A328" s="35">
        <v>45077</v>
      </c>
      <c r="B328" s="18" t="s">
        <v>539</v>
      </c>
      <c r="C328" s="18">
        <v>88</v>
      </c>
      <c r="D328" s="18">
        <v>64</v>
      </c>
      <c r="E328" s="18">
        <v>109289</v>
      </c>
      <c r="F328" s="18">
        <v>1</v>
      </c>
      <c r="G328" s="36">
        <v>482.5</v>
      </c>
      <c r="H328" s="35">
        <v>45079</v>
      </c>
      <c r="I328" s="18" t="s">
        <v>469</v>
      </c>
      <c r="J328" s="18">
        <f t="shared" si="57"/>
        <v>109289</v>
      </c>
      <c r="K328" s="18">
        <f t="shared" si="57"/>
        <v>1</v>
      </c>
      <c r="L328" s="43">
        <f t="shared" si="57"/>
        <v>482.5</v>
      </c>
      <c r="M328" s="18" t="s">
        <v>535</v>
      </c>
      <c r="N328" s="18">
        <v>42</v>
      </c>
      <c r="O328" s="18">
        <v>20225</v>
      </c>
      <c r="P328" s="36">
        <f t="shared" si="58"/>
        <v>478.41023999999999</v>
      </c>
      <c r="Q328" s="36">
        <f t="shared" si="59"/>
        <v>-4.0897600000000125</v>
      </c>
      <c r="R328">
        <f t="shared" si="55"/>
        <v>34.645669291338585</v>
      </c>
      <c r="S328">
        <f t="shared" si="56"/>
        <v>16.535433070866141</v>
      </c>
    </row>
    <row r="329" spans="1:19" hidden="1" x14ac:dyDescent="0.25">
      <c r="A329" s="35">
        <v>45077</v>
      </c>
      <c r="B329" s="18" t="s">
        <v>539</v>
      </c>
      <c r="C329" s="18">
        <v>88</v>
      </c>
      <c r="D329" s="18">
        <v>64</v>
      </c>
      <c r="E329" s="18">
        <v>109292</v>
      </c>
      <c r="F329" s="18">
        <v>1</v>
      </c>
      <c r="G329" s="36">
        <v>551.4</v>
      </c>
      <c r="H329" s="35">
        <v>45077</v>
      </c>
      <c r="I329" s="18" t="s">
        <v>514</v>
      </c>
      <c r="J329" s="18">
        <f t="shared" si="57"/>
        <v>109292</v>
      </c>
      <c r="K329" s="18">
        <f t="shared" si="57"/>
        <v>1</v>
      </c>
      <c r="L329" s="43">
        <f t="shared" si="57"/>
        <v>551.4</v>
      </c>
      <c r="M329" s="18" t="s">
        <v>535</v>
      </c>
      <c r="N329" s="18">
        <v>42</v>
      </c>
      <c r="O329" s="18">
        <v>23385</v>
      </c>
      <c r="P329" s="36">
        <f t="shared" si="58"/>
        <v>553.15814399999999</v>
      </c>
      <c r="Q329" s="36">
        <f t="shared" si="59"/>
        <v>1.7581440000000157</v>
      </c>
      <c r="R329">
        <f t="shared" si="55"/>
        <v>34.645669291338585</v>
      </c>
      <c r="S329">
        <f t="shared" si="56"/>
        <v>16.535433070866141</v>
      </c>
    </row>
    <row r="330" spans="1:19" hidden="1" x14ac:dyDescent="0.25">
      <c r="A330" s="35">
        <v>45077</v>
      </c>
      <c r="B330" s="18" t="s">
        <v>539</v>
      </c>
      <c r="C330" s="18">
        <v>88</v>
      </c>
      <c r="D330" s="18">
        <v>64</v>
      </c>
      <c r="E330" s="18">
        <v>109293</v>
      </c>
      <c r="F330" s="18">
        <v>1</v>
      </c>
      <c r="G330" s="36">
        <v>547.5</v>
      </c>
      <c r="H330" s="35">
        <v>45078</v>
      </c>
      <c r="I330" s="18" t="s">
        <v>469</v>
      </c>
      <c r="J330" s="18">
        <f t="shared" si="57"/>
        <v>109293</v>
      </c>
      <c r="K330" s="18">
        <f t="shared" si="57"/>
        <v>1</v>
      </c>
      <c r="L330" s="43">
        <f t="shared" si="57"/>
        <v>547.5</v>
      </c>
      <c r="M330" s="18" t="s">
        <v>536</v>
      </c>
      <c r="N330" s="18">
        <v>42</v>
      </c>
      <c r="O330" s="18">
        <v>23445</v>
      </c>
      <c r="P330" s="36">
        <f t="shared" si="58"/>
        <v>554.5774080000001</v>
      </c>
      <c r="Q330" s="36">
        <f t="shared" si="59"/>
        <v>7.0774080000001049</v>
      </c>
      <c r="R330">
        <f t="shared" si="55"/>
        <v>34.645669291338585</v>
      </c>
      <c r="S330">
        <f t="shared" si="56"/>
        <v>16.535433070866141</v>
      </c>
    </row>
    <row r="331" spans="1:19" hidden="1" x14ac:dyDescent="0.25">
      <c r="A331" s="35">
        <v>45077</v>
      </c>
      <c r="B331" s="18" t="s">
        <v>539</v>
      </c>
      <c r="C331" s="18">
        <v>88</v>
      </c>
      <c r="D331" s="18">
        <v>64</v>
      </c>
      <c r="E331" s="18">
        <v>109294</v>
      </c>
      <c r="F331" s="18">
        <v>1</v>
      </c>
      <c r="G331" s="36">
        <v>547.70000000000005</v>
      </c>
      <c r="H331" s="18"/>
      <c r="I331" s="18"/>
      <c r="J331" s="18"/>
      <c r="K331" s="18"/>
      <c r="L331" s="18"/>
      <c r="M331" s="18"/>
      <c r="N331" s="18"/>
      <c r="O331" s="18"/>
      <c r="P331" s="36">
        <f t="shared" si="58"/>
        <v>0</v>
      </c>
      <c r="Q331" s="36">
        <f t="shared" si="59"/>
        <v>-547.70000000000005</v>
      </c>
      <c r="R331">
        <f t="shared" si="55"/>
        <v>34.645669291338585</v>
      </c>
      <c r="S331">
        <f t="shared" si="56"/>
        <v>0</v>
      </c>
    </row>
    <row r="332" spans="1:19" hidden="1" x14ac:dyDescent="0.25">
      <c r="A332" s="35">
        <v>45077</v>
      </c>
      <c r="B332" s="18" t="s">
        <v>539</v>
      </c>
      <c r="C332" s="18">
        <v>88</v>
      </c>
      <c r="D332" s="18">
        <v>64</v>
      </c>
      <c r="E332" s="18">
        <v>109296</v>
      </c>
      <c r="F332" s="18">
        <v>1</v>
      </c>
      <c r="G332" s="36">
        <v>538</v>
      </c>
      <c r="H332" s="35">
        <v>45078</v>
      </c>
      <c r="I332" s="18" t="s">
        <v>469</v>
      </c>
      <c r="J332" s="18">
        <f t="shared" ref="J332:L334" si="60">+E332</f>
        <v>109296</v>
      </c>
      <c r="K332" s="18">
        <f t="shared" si="60"/>
        <v>1</v>
      </c>
      <c r="L332" s="43">
        <f t="shared" si="60"/>
        <v>538</v>
      </c>
      <c r="M332" s="18" t="s">
        <v>536</v>
      </c>
      <c r="N332" s="18">
        <v>42</v>
      </c>
      <c r="O332" s="18">
        <v>23031</v>
      </c>
      <c r="P332" s="36">
        <f t="shared" si="58"/>
        <v>544.78448639999999</v>
      </c>
      <c r="Q332" s="36">
        <f t="shared" si="59"/>
        <v>6.7844863999999916</v>
      </c>
      <c r="R332">
        <f t="shared" si="55"/>
        <v>34.645669291338585</v>
      </c>
      <c r="S332">
        <f t="shared" si="56"/>
        <v>16.535433070866141</v>
      </c>
    </row>
    <row r="333" spans="1:19" hidden="1" x14ac:dyDescent="0.25">
      <c r="A333" s="35">
        <v>45077</v>
      </c>
      <c r="B333" s="18" t="s">
        <v>539</v>
      </c>
      <c r="C333" s="18">
        <v>88</v>
      </c>
      <c r="D333" s="18">
        <v>64</v>
      </c>
      <c r="E333" s="18">
        <v>109297</v>
      </c>
      <c r="F333" s="18">
        <v>1</v>
      </c>
      <c r="G333" s="36">
        <v>535.20000000000005</v>
      </c>
      <c r="H333" s="35">
        <v>45078</v>
      </c>
      <c r="I333" s="18" t="s">
        <v>469</v>
      </c>
      <c r="J333" s="18">
        <f t="shared" si="60"/>
        <v>109297</v>
      </c>
      <c r="K333" s="18">
        <f t="shared" si="60"/>
        <v>1</v>
      </c>
      <c r="L333" s="43">
        <f t="shared" si="60"/>
        <v>535.20000000000005</v>
      </c>
      <c r="M333" s="18" t="s">
        <v>536</v>
      </c>
      <c r="N333" s="18">
        <v>42</v>
      </c>
      <c r="O333" s="18">
        <v>23039</v>
      </c>
      <c r="P333" s="36">
        <f t="shared" si="58"/>
        <v>544.97372160000009</v>
      </c>
      <c r="Q333" s="36">
        <f t="shared" si="59"/>
        <v>9.7737216000000444</v>
      </c>
      <c r="R333">
        <f t="shared" si="55"/>
        <v>34.645669291338585</v>
      </c>
      <c r="S333">
        <f t="shared" si="56"/>
        <v>16.535433070866141</v>
      </c>
    </row>
    <row r="334" spans="1:19" hidden="1" x14ac:dyDescent="0.25">
      <c r="A334" s="35">
        <v>45077</v>
      </c>
      <c r="B334" s="18" t="s">
        <v>539</v>
      </c>
      <c r="C334" s="18">
        <v>88</v>
      </c>
      <c r="D334" s="18">
        <v>64</v>
      </c>
      <c r="E334" s="18">
        <v>109298</v>
      </c>
      <c r="F334" s="18">
        <v>1</v>
      </c>
      <c r="G334" s="36">
        <v>535.6</v>
      </c>
      <c r="H334" s="35">
        <v>45079</v>
      </c>
      <c r="I334" s="18" t="s">
        <v>469</v>
      </c>
      <c r="J334" s="18">
        <f t="shared" si="60"/>
        <v>109298</v>
      </c>
      <c r="K334" s="18">
        <f t="shared" si="60"/>
        <v>1</v>
      </c>
      <c r="L334" s="43">
        <f t="shared" si="60"/>
        <v>535.6</v>
      </c>
      <c r="M334" s="18" t="s">
        <v>535</v>
      </c>
      <c r="N334" s="18">
        <v>42</v>
      </c>
      <c r="O334" s="18">
        <v>23014</v>
      </c>
      <c r="P334" s="36">
        <f t="shared" si="58"/>
        <v>544.38236160000008</v>
      </c>
      <c r="Q334" s="36">
        <f t="shared" si="59"/>
        <v>8.7823616000000584</v>
      </c>
      <c r="R334">
        <f t="shared" si="55"/>
        <v>34.645669291338585</v>
      </c>
      <c r="S334">
        <f t="shared" si="56"/>
        <v>16.535433070866141</v>
      </c>
    </row>
    <row r="335" spans="1:19" hidden="1" x14ac:dyDescent="0.25">
      <c r="A335" s="35">
        <v>45077</v>
      </c>
      <c r="B335" s="18" t="s">
        <v>539</v>
      </c>
      <c r="C335" s="18">
        <v>88</v>
      </c>
      <c r="D335" s="18">
        <v>64</v>
      </c>
      <c r="E335" s="18">
        <v>110702</v>
      </c>
      <c r="F335" s="18">
        <v>1</v>
      </c>
      <c r="G335" s="36">
        <v>498.9</v>
      </c>
      <c r="H335" s="35">
        <v>45077</v>
      </c>
      <c r="I335" s="18" t="s">
        <v>469</v>
      </c>
      <c r="J335" s="18">
        <f>+E335</f>
        <v>110702</v>
      </c>
      <c r="K335" s="18">
        <f>+F335</f>
        <v>1</v>
      </c>
      <c r="L335" s="43">
        <f>+G335</f>
        <v>498.9</v>
      </c>
      <c r="M335" s="18" t="s">
        <v>536</v>
      </c>
      <c r="N335" s="18">
        <v>42</v>
      </c>
      <c r="O335" s="18">
        <v>21312</v>
      </c>
      <c r="P335" s="36">
        <f t="shared" si="58"/>
        <v>504.1225728</v>
      </c>
      <c r="Q335" s="36">
        <f t="shared" si="59"/>
        <v>5.2225728000000231</v>
      </c>
      <c r="R335">
        <f t="shared" si="55"/>
        <v>34.645669291338585</v>
      </c>
      <c r="S335">
        <f t="shared" si="56"/>
        <v>16.535433070866141</v>
      </c>
    </row>
    <row r="336" spans="1:19" hidden="1" x14ac:dyDescent="0.25">
      <c r="A336" s="35">
        <v>45077</v>
      </c>
      <c r="B336" s="18" t="s">
        <v>539</v>
      </c>
      <c r="C336" s="18">
        <v>88</v>
      </c>
      <c r="D336" s="18">
        <v>64</v>
      </c>
      <c r="E336" s="18">
        <v>110703</v>
      </c>
      <c r="F336" s="18">
        <v>1</v>
      </c>
      <c r="G336" s="36">
        <v>503.1</v>
      </c>
      <c r="H336" s="35">
        <v>45079</v>
      </c>
      <c r="I336" s="18" t="s">
        <v>469</v>
      </c>
      <c r="J336" s="18">
        <f t="shared" ref="J336:L340" si="61">+E336</f>
        <v>110703</v>
      </c>
      <c r="K336" s="18">
        <f t="shared" si="61"/>
        <v>1</v>
      </c>
      <c r="L336" s="43">
        <f t="shared" si="61"/>
        <v>503.1</v>
      </c>
      <c r="M336" s="18" t="s">
        <v>535</v>
      </c>
      <c r="N336" s="18">
        <v>42</v>
      </c>
      <c r="O336" s="18">
        <v>21298</v>
      </c>
      <c r="P336" s="36">
        <f t="shared" si="58"/>
        <v>503.79141119999997</v>
      </c>
      <c r="Q336" s="36">
        <f t="shared" si="59"/>
        <v>0.69141119999994771</v>
      </c>
      <c r="R336">
        <f t="shared" si="55"/>
        <v>34.645669291338585</v>
      </c>
      <c r="S336">
        <f t="shared" si="56"/>
        <v>16.535433070866141</v>
      </c>
    </row>
    <row r="337" spans="1:19" hidden="1" x14ac:dyDescent="0.25">
      <c r="A337" s="35">
        <v>45077</v>
      </c>
      <c r="B337" s="18" t="s">
        <v>539</v>
      </c>
      <c r="C337" s="18">
        <v>88</v>
      </c>
      <c r="D337" s="18">
        <v>64</v>
      </c>
      <c r="E337" s="18">
        <v>110704</v>
      </c>
      <c r="F337" s="18">
        <v>1</v>
      </c>
      <c r="G337" s="36">
        <v>499</v>
      </c>
      <c r="H337" s="35">
        <v>45079</v>
      </c>
      <c r="I337" s="18" t="s">
        <v>469</v>
      </c>
      <c r="J337" s="18">
        <f t="shared" si="61"/>
        <v>110704</v>
      </c>
      <c r="K337" s="18">
        <f t="shared" si="61"/>
        <v>1</v>
      </c>
      <c r="L337" s="43">
        <f t="shared" si="61"/>
        <v>499</v>
      </c>
      <c r="M337" s="18" t="s">
        <v>535</v>
      </c>
      <c r="N337" s="18">
        <v>42</v>
      </c>
      <c r="O337" s="18">
        <v>21288</v>
      </c>
      <c r="P337" s="36">
        <f t="shared" si="58"/>
        <v>503.55486720000005</v>
      </c>
      <c r="Q337" s="36">
        <f t="shared" si="59"/>
        <v>4.5548672000000465</v>
      </c>
      <c r="R337">
        <f t="shared" si="55"/>
        <v>34.645669291338585</v>
      </c>
      <c r="S337">
        <f t="shared" si="56"/>
        <v>16.535433070866141</v>
      </c>
    </row>
    <row r="338" spans="1:19" hidden="1" x14ac:dyDescent="0.25">
      <c r="A338" s="35">
        <v>45077</v>
      </c>
      <c r="B338" s="18" t="s">
        <v>539</v>
      </c>
      <c r="C338" s="18">
        <v>88</v>
      </c>
      <c r="D338" s="18">
        <v>64</v>
      </c>
      <c r="E338" s="18">
        <v>110706</v>
      </c>
      <c r="F338" s="18">
        <v>1</v>
      </c>
      <c r="G338" s="36">
        <v>485.2</v>
      </c>
      <c r="H338" s="35">
        <v>45077</v>
      </c>
      <c r="I338" s="18" t="s">
        <v>469</v>
      </c>
      <c r="J338" s="18">
        <f t="shared" si="61"/>
        <v>110706</v>
      </c>
      <c r="K338" s="18">
        <f t="shared" si="61"/>
        <v>1</v>
      </c>
      <c r="L338" s="43">
        <f t="shared" si="61"/>
        <v>485.2</v>
      </c>
      <c r="M338" s="18" t="s">
        <v>536</v>
      </c>
      <c r="N338" s="18">
        <v>42</v>
      </c>
      <c r="O338" s="18">
        <v>20481</v>
      </c>
      <c r="P338" s="36">
        <f t="shared" si="58"/>
        <v>484.46576639999989</v>
      </c>
      <c r="Q338" s="36">
        <f t="shared" si="59"/>
        <v>-0.73423360000009552</v>
      </c>
      <c r="R338">
        <f t="shared" si="55"/>
        <v>34.645669291338585</v>
      </c>
      <c r="S338">
        <f t="shared" si="56"/>
        <v>16.535433070866141</v>
      </c>
    </row>
    <row r="339" spans="1:19" hidden="1" x14ac:dyDescent="0.25">
      <c r="A339" s="35">
        <v>45077</v>
      </c>
      <c r="B339" s="18" t="s">
        <v>539</v>
      </c>
      <c r="C339" s="18">
        <v>88</v>
      </c>
      <c r="D339" s="18">
        <v>64</v>
      </c>
      <c r="E339" s="18">
        <v>110707</v>
      </c>
      <c r="F339" s="18">
        <v>1</v>
      </c>
      <c r="G339" s="36">
        <v>484.6</v>
      </c>
      <c r="H339" s="35">
        <v>45077</v>
      </c>
      <c r="I339" s="18" t="s">
        <v>469</v>
      </c>
      <c r="J339" s="18">
        <f t="shared" si="61"/>
        <v>110707</v>
      </c>
      <c r="K339" s="18">
        <f t="shared" si="61"/>
        <v>1</v>
      </c>
      <c r="L339" s="43">
        <f t="shared" si="61"/>
        <v>484.6</v>
      </c>
      <c r="M339" s="18" t="s">
        <v>536</v>
      </c>
      <c r="N339" s="18">
        <v>42</v>
      </c>
      <c r="O339" s="18">
        <v>20453</v>
      </c>
      <c r="P339" s="36">
        <f t="shared" si="58"/>
        <v>483.80344320000006</v>
      </c>
      <c r="Q339" s="36">
        <f t="shared" si="59"/>
        <v>-0.7965567999999621</v>
      </c>
      <c r="R339">
        <f t="shared" si="55"/>
        <v>34.645669291338585</v>
      </c>
      <c r="S339">
        <f t="shared" si="56"/>
        <v>16.535433070866141</v>
      </c>
    </row>
    <row r="340" spans="1:19" hidden="1" x14ac:dyDescent="0.25">
      <c r="A340" s="35">
        <v>45077</v>
      </c>
      <c r="B340" s="18" t="s">
        <v>539</v>
      </c>
      <c r="C340" s="18">
        <v>88</v>
      </c>
      <c r="D340" s="18">
        <v>64</v>
      </c>
      <c r="E340" s="18">
        <v>110708</v>
      </c>
      <c r="F340" s="18">
        <v>1</v>
      </c>
      <c r="G340" s="36">
        <v>490.3</v>
      </c>
      <c r="H340" s="35">
        <v>45077</v>
      </c>
      <c r="I340" s="18" t="s">
        <v>514</v>
      </c>
      <c r="J340" s="18">
        <f t="shared" si="61"/>
        <v>110708</v>
      </c>
      <c r="K340" s="18">
        <f t="shared" si="61"/>
        <v>1</v>
      </c>
      <c r="L340" s="43">
        <f t="shared" si="61"/>
        <v>490.3</v>
      </c>
      <c r="M340" s="18" t="s">
        <v>535</v>
      </c>
      <c r="N340" s="18">
        <v>42</v>
      </c>
      <c r="O340" s="18">
        <v>20468</v>
      </c>
      <c r="P340" s="36">
        <f t="shared" si="58"/>
        <v>484.15825920000003</v>
      </c>
      <c r="Q340" s="36">
        <f t="shared" si="59"/>
        <v>-6.1417407999999796</v>
      </c>
      <c r="R340">
        <f t="shared" si="55"/>
        <v>34.645669291338585</v>
      </c>
      <c r="S340">
        <f t="shared" si="56"/>
        <v>16.535433070866141</v>
      </c>
    </row>
    <row r="341" spans="1:19" hidden="1" x14ac:dyDescent="0.25">
      <c r="A341" s="35">
        <v>45077</v>
      </c>
      <c r="B341" s="18" t="s">
        <v>539</v>
      </c>
      <c r="C341" s="18">
        <v>88</v>
      </c>
      <c r="D341" s="18">
        <v>64</v>
      </c>
      <c r="E341" s="18">
        <v>110753</v>
      </c>
      <c r="F341" s="18">
        <v>1</v>
      </c>
      <c r="G341" s="36">
        <v>542.29999999999995</v>
      </c>
      <c r="H341" s="18"/>
      <c r="I341" s="18"/>
      <c r="J341" s="18"/>
      <c r="K341" s="18"/>
      <c r="L341" s="18"/>
      <c r="M341" s="18"/>
      <c r="N341" s="18"/>
      <c r="O341" s="18"/>
      <c r="P341" s="36">
        <f t="shared" si="58"/>
        <v>0</v>
      </c>
      <c r="Q341" s="36">
        <f t="shared" si="59"/>
        <v>-542.29999999999995</v>
      </c>
      <c r="R341">
        <f t="shared" si="55"/>
        <v>34.645669291338585</v>
      </c>
      <c r="S341">
        <f t="shared" si="56"/>
        <v>0</v>
      </c>
    </row>
    <row r="342" spans="1:19" hidden="1" x14ac:dyDescent="0.25">
      <c r="A342" s="35">
        <v>45077</v>
      </c>
      <c r="B342" s="18" t="s">
        <v>539</v>
      </c>
      <c r="C342" s="18">
        <v>88</v>
      </c>
      <c r="D342" s="18">
        <v>64</v>
      </c>
      <c r="E342" s="18">
        <v>110754</v>
      </c>
      <c r="F342" s="18">
        <v>1</v>
      </c>
      <c r="G342" s="36">
        <v>545.5</v>
      </c>
      <c r="H342" s="18"/>
      <c r="I342" s="18"/>
      <c r="J342" s="18"/>
      <c r="K342" s="18"/>
      <c r="L342" s="18"/>
      <c r="M342" s="18"/>
      <c r="N342" s="18"/>
      <c r="O342" s="18"/>
      <c r="P342" s="36">
        <f t="shared" si="58"/>
        <v>0</v>
      </c>
      <c r="Q342" s="36">
        <f t="shared" si="59"/>
        <v>-545.5</v>
      </c>
      <c r="R342">
        <f t="shared" si="55"/>
        <v>34.645669291338585</v>
      </c>
      <c r="S342">
        <f t="shared" si="56"/>
        <v>0</v>
      </c>
    </row>
    <row r="343" spans="1:19" hidden="1" x14ac:dyDescent="0.25">
      <c r="A343" s="35">
        <v>45077</v>
      </c>
      <c r="B343" s="18" t="s">
        <v>539</v>
      </c>
      <c r="C343" s="18">
        <v>88</v>
      </c>
      <c r="D343" s="18">
        <v>64</v>
      </c>
      <c r="E343" s="18">
        <v>110755</v>
      </c>
      <c r="F343" s="18">
        <v>1</v>
      </c>
      <c r="G343" s="36">
        <v>541.5</v>
      </c>
      <c r="H343" s="18"/>
      <c r="I343" s="18"/>
      <c r="J343" s="18"/>
      <c r="K343" s="18"/>
      <c r="L343" s="18"/>
      <c r="M343" s="18"/>
      <c r="N343" s="18"/>
      <c r="O343" s="18"/>
      <c r="P343" s="36">
        <f t="shared" si="58"/>
        <v>0</v>
      </c>
      <c r="Q343" s="36">
        <f t="shared" si="59"/>
        <v>-541.5</v>
      </c>
      <c r="R343">
        <f t="shared" si="55"/>
        <v>34.645669291338585</v>
      </c>
      <c r="S343">
        <f t="shared" si="56"/>
        <v>0</v>
      </c>
    </row>
    <row r="344" spans="1:19" hidden="1" x14ac:dyDescent="0.25">
      <c r="A344" s="35">
        <v>45077</v>
      </c>
      <c r="B344" s="18" t="s">
        <v>539</v>
      </c>
      <c r="C344" s="18">
        <v>88</v>
      </c>
      <c r="D344" s="18">
        <v>64</v>
      </c>
      <c r="E344" s="18">
        <v>110757</v>
      </c>
      <c r="F344" s="18">
        <v>1</v>
      </c>
      <c r="G344" s="36">
        <v>547.4</v>
      </c>
      <c r="H344" s="35">
        <v>45079</v>
      </c>
      <c r="I344" s="18" t="s">
        <v>469</v>
      </c>
      <c r="J344" s="18">
        <f t="shared" ref="J344:L345" si="62">+E344</f>
        <v>110757</v>
      </c>
      <c r="K344" s="18">
        <f t="shared" si="62"/>
        <v>1</v>
      </c>
      <c r="L344" s="43">
        <f t="shared" si="62"/>
        <v>547.4</v>
      </c>
      <c r="M344" s="18" t="s">
        <v>535</v>
      </c>
      <c r="N344" s="18">
        <v>42</v>
      </c>
      <c r="O344" s="18">
        <v>23419</v>
      </c>
      <c r="P344" s="36">
        <f t="shared" si="58"/>
        <v>553.96239360000004</v>
      </c>
      <c r="Q344" s="36">
        <f t="shared" si="59"/>
        <v>6.562393600000064</v>
      </c>
      <c r="R344">
        <f t="shared" si="55"/>
        <v>34.645669291338585</v>
      </c>
      <c r="S344">
        <f t="shared" si="56"/>
        <v>16.535433070866141</v>
      </c>
    </row>
    <row r="345" spans="1:19" hidden="1" x14ac:dyDescent="0.25">
      <c r="A345" s="35">
        <v>45077</v>
      </c>
      <c r="B345" s="18" t="s">
        <v>539</v>
      </c>
      <c r="C345" s="18">
        <v>88</v>
      </c>
      <c r="D345" s="18">
        <v>64</v>
      </c>
      <c r="E345" s="18">
        <v>110758</v>
      </c>
      <c r="F345" s="18">
        <v>1</v>
      </c>
      <c r="G345" s="36">
        <v>546.29999999999995</v>
      </c>
      <c r="H345" s="35">
        <v>45081</v>
      </c>
      <c r="I345" s="18" t="s">
        <v>469</v>
      </c>
      <c r="J345" s="18">
        <f t="shared" si="62"/>
        <v>110758</v>
      </c>
      <c r="K345" s="18">
        <f t="shared" si="62"/>
        <v>1</v>
      </c>
      <c r="L345" s="43">
        <f t="shared" si="62"/>
        <v>546.29999999999995</v>
      </c>
      <c r="M345" s="18" t="s">
        <v>536</v>
      </c>
      <c r="N345" s="18">
        <v>42</v>
      </c>
      <c r="O345" s="18">
        <v>24475</v>
      </c>
      <c r="P345" s="36">
        <f t="shared" si="58"/>
        <v>578.94143999999994</v>
      </c>
      <c r="Q345" s="36">
        <f t="shared" si="59"/>
        <v>32.641439999999989</v>
      </c>
      <c r="R345">
        <f t="shared" si="55"/>
        <v>34.645669291338585</v>
      </c>
      <c r="S345">
        <f t="shared" si="56"/>
        <v>16.535433070866141</v>
      </c>
    </row>
    <row r="346" spans="1:19" hidden="1" x14ac:dyDescent="0.25">
      <c r="A346" s="35">
        <v>45077</v>
      </c>
      <c r="B346" s="18" t="s">
        <v>539</v>
      </c>
      <c r="C346" s="18">
        <v>88</v>
      </c>
      <c r="D346" s="18">
        <v>64</v>
      </c>
      <c r="E346" s="18">
        <v>110759</v>
      </c>
      <c r="F346" s="18">
        <v>1</v>
      </c>
      <c r="G346" s="36">
        <v>543.9</v>
      </c>
      <c r="H346" s="18"/>
      <c r="I346" s="18"/>
      <c r="J346" s="18"/>
      <c r="K346" s="18"/>
      <c r="L346" s="18"/>
      <c r="M346" s="18"/>
      <c r="N346" s="18"/>
      <c r="O346" s="18"/>
      <c r="P346" s="36">
        <f t="shared" si="58"/>
        <v>0</v>
      </c>
      <c r="Q346" s="36">
        <f t="shared" si="59"/>
        <v>-543.9</v>
      </c>
      <c r="R346">
        <f t="shared" si="55"/>
        <v>34.645669291338585</v>
      </c>
      <c r="S346">
        <f t="shared" si="56"/>
        <v>0</v>
      </c>
    </row>
    <row r="347" spans="1:19" hidden="1" x14ac:dyDescent="0.25">
      <c r="A347" s="35">
        <v>45077</v>
      </c>
      <c r="B347" s="18" t="s">
        <v>539</v>
      </c>
      <c r="C347" s="18">
        <v>88</v>
      </c>
      <c r="D347" s="18">
        <v>64</v>
      </c>
      <c r="E347" s="18">
        <v>110761</v>
      </c>
      <c r="F347" s="18">
        <v>1</v>
      </c>
      <c r="G347" s="36">
        <v>542.29999999999995</v>
      </c>
      <c r="H347" s="35">
        <v>45080</v>
      </c>
      <c r="I347" s="18" t="s">
        <v>469</v>
      </c>
      <c r="J347" s="18">
        <f t="shared" ref="J347:L348" si="63">+E347</f>
        <v>110761</v>
      </c>
      <c r="K347" s="18">
        <f t="shared" si="63"/>
        <v>1</v>
      </c>
      <c r="L347" s="43">
        <f t="shared" si="63"/>
        <v>542.29999999999995</v>
      </c>
      <c r="M347" s="18" t="s">
        <v>535</v>
      </c>
      <c r="N347" s="18">
        <v>42</v>
      </c>
      <c r="O347" s="18">
        <v>23190</v>
      </c>
      <c r="P347" s="36">
        <f t="shared" si="58"/>
        <v>548.54553599999997</v>
      </c>
      <c r="Q347" s="36">
        <f t="shared" si="59"/>
        <v>6.2455360000000155</v>
      </c>
      <c r="R347">
        <f t="shared" si="55"/>
        <v>34.645669291338585</v>
      </c>
      <c r="S347">
        <f t="shared" si="56"/>
        <v>16.535433070866141</v>
      </c>
    </row>
    <row r="348" spans="1:19" hidden="1" x14ac:dyDescent="0.25">
      <c r="A348" s="35">
        <v>45077</v>
      </c>
      <c r="B348" s="18" t="s">
        <v>539</v>
      </c>
      <c r="C348" s="18">
        <v>88</v>
      </c>
      <c r="D348" s="18">
        <v>64</v>
      </c>
      <c r="E348" s="18">
        <v>110762</v>
      </c>
      <c r="F348" s="18">
        <v>1</v>
      </c>
      <c r="G348" s="36">
        <v>545.4</v>
      </c>
      <c r="H348" s="35">
        <v>45081</v>
      </c>
      <c r="I348" s="18" t="s">
        <v>469</v>
      </c>
      <c r="J348" s="18">
        <f t="shared" si="63"/>
        <v>110762</v>
      </c>
      <c r="K348" s="18">
        <f t="shared" si="63"/>
        <v>1</v>
      </c>
      <c r="L348" s="43">
        <f t="shared" si="63"/>
        <v>545.4</v>
      </c>
      <c r="M348" s="18" t="s">
        <v>536</v>
      </c>
      <c r="N348" s="18">
        <v>42</v>
      </c>
      <c r="O348" s="18">
        <v>23483</v>
      </c>
      <c r="P348" s="36">
        <f t="shared" si="58"/>
        <v>555.47627520000003</v>
      </c>
      <c r="Q348" s="36">
        <f t="shared" si="59"/>
        <v>10.076275200000055</v>
      </c>
      <c r="R348">
        <f t="shared" si="55"/>
        <v>34.645669291338585</v>
      </c>
      <c r="S348">
        <f t="shared" si="56"/>
        <v>16.535433070866141</v>
      </c>
    </row>
    <row r="349" spans="1:19" hidden="1" x14ac:dyDescent="0.25">
      <c r="A349" s="35">
        <v>45077</v>
      </c>
      <c r="B349" s="18" t="s">
        <v>539</v>
      </c>
      <c r="C349" s="18">
        <v>88</v>
      </c>
      <c r="D349" s="18">
        <v>64</v>
      </c>
      <c r="E349" s="18">
        <v>110763</v>
      </c>
      <c r="F349" s="18">
        <v>1</v>
      </c>
      <c r="G349" s="36">
        <v>542.5</v>
      </c>
      <c r="H349" s="18"/>
      <c r="I349" s="18"/>
      <c r="J349" s="18"/>
      <c r="K349" s="18"/>
      <c r="L349" s="18"/>
      <c r="M349" s="18"/>
      <c r="N349" s="18"/>
      <c r="O349" s="18"/>
      <c r="P349" s="36">
        <f t="shared" si="58"/>
        <v>0</v>
      </c>
      <c r="Q349" s="36">
        <f t="shared" si="59"/>
        <v>-542.5</v>
      </c>
      <c r="R349">
        <f t="shared" si="55"/>
        <v>34.645669291338585</v>
      </c>
      <c r="S349">
        <f t="shared" si="56"/>
        <v>0</v>
      </c>
    </row>
    <row r="350" spans="1:19" hidden="1" x14ac:dyDescent="0.25">
      <c r="A350" s="35">
        <v>45077</v>
      </c>
      <c r="B350" s="18" t="s">
        <v>539</v>
      </c>
      <c r="C350" s="18">
        <v>88</v>
      </c>
      <c r="D350" s="18">
        <v>64</v>
      </c>
      <c r="E350" s="18">
        <v>110765</v>
      </c>
      <c r="F350" s="18">
        <v>1</v>
      </c>
      <c r="G350" s="36">
        <v>546.6</v>
      </c>
      <c r="H350" s="35">
        <v>45081</v>
      </c>
      <c r="I350" s="18" t="s">
        <v>469</v>
      </c>
      <c r="J350" s="18">
        <f t="shared" ref="J350:L351" si="64">+E350</f>
        <v>110765</v>
      </c>
      <c r="K350" s="18">
        <f t="shared" si="64"/>
        <v>1</v>
      </c>
      <c r="L350" s="43">
        <f t="shared" si="64"/>
        <v>546.6</v>
      </c>
      <c r="M350" s="18" t="s">
        <v>536</v>
      </c>
      <c r="N350" s="18">
        <v>42</v>
      </c>
      <c r="O350" s="18">
        <v>23440</v>
      </c>
      <c r="P350" s="36">
        <f t="shared" si="58"/>
        <v>554.45913599999994</v>
      </c>
      <c r="Q350" s="36">
        <f t="shared" si="59"/>
        <v>7.8591359999999213</v>
      </c>
      <c r="R350">
        <f t="shared" si="55"/>
        <v>34.645669291338585</v>
      </c>
      <c r="S350">
        <f t="shared" si="56"/>
        <v>16.535433070866141</v>
      </c>
    </row>
    <row r="351" spans="1:19" hidden="1" x14ac:dyDescent="0.25">
      <c r="A351" s="35">
        <v>45077</v>
      </c>
      <c r="B351" s="18" t="s">
        <v>539</v>
      </c>
      <c r="C351" s="18">
        <v>88</v>
      </c>
      <c r="D351" s="18">
        <v>64</v>
      </c>
      <c r="E351" s="18">
        <v>110766</v>
      </c>
      <c r="F351" s="18">
        <v>1</v>
      </c>
      <c r="G351" s="36">
        <v>547.20000000000005</v>
      </c>
      <c r="H351" s="35">
        <v>45079</v>
      </c>
      <c r="I351" s="18" t="s">
        <v>469</v>
      </c>
      <c r="J351" s="18">
        <f t="shared" si="64"/>
        <v>110766</v>
      </c>
      <c r="K351" s="18">
        <f t="shared" si="64"/>
        <v>1</v>
      </c>
      <c r="L351" s="43">
        <f t="shared" si="64"/>
        <v>547.20000000000005</v>
      </c>
      <c r="M351" s="18" t="s">
        <v>535</v>
      </c>
      <c r="N351" s="18">
        <v>42</v>
      </c>
      <c r="O351" s="18">
        <v>23768</v>
      </c>
      <c r="P351" s="36">
        <f t="shared" si="58"/>
        <v>562.21777919999988</v>
      </c>
      <c r="Q351" s="36">
        <f t="shared" si="59"/>
        <v>15.017779199999836</v>
      </c>
      <c r="R351">
        <f t="shared" si="55"/>
        <v>34.645669291338585</v>
      </c>
      <c r="S351">
        <f t="shared" si="56"/>
        <v>16.535433070866141</v>
      </c>
    </row>
    <row r="352" spans="1:19" hidden="1" x14ac:dyDescent="0.25">
      <c r="A352" s="35">
        <v>45077</v>
      </c>
      <c r="B352" s="18" t="s">
        <v>539</v>
      </c>
      <c r="C352" s="18">
        <v>88</v>
      </c>
      <c r="D352" s="18">
        <v>64</v>
      </c>
      <c r="E352" s="18">
        <v>110767</v>
      </c>
      <c r="F352" s="18">
        <v>1</v>
      </c>
      <c r="G352" s="36">
        <v>549.9</v>
      </c>
      <c r="H352" s="18"/>
      <c r="I352" s="18"/>
      <c r="J352" s="18"/>
      <c r="K352" s="18"/>
      <c r="L352" s="18"/>
      <c r="M352" s="18"/>
      <c r="N352" s="18"/>
      <c r="O352" s="18"/>
      <c r="P352" s="36">
        <f t="shared" si="58"/>
        <v>0</v>
      </c>
      <c r="Q352" s="36">
        <f t="shared" si="59"/>
        <v>-549.9</v>
      </c>
      <c r="R352">
        <f t="shared" si="55"/>
        <v>34.645669291338585</v>
      </c>
      <c r="S352">
        <f t="shared" si="56"/>
        <v>0</v>
      </c>
    </row>
    <row r="353" spans="1:19" hidden="1" x14ac:dyDescent="0.25">
      <c r="A353" s="35">
        <v>45077</v>
      </c>
      <c r="B353" s="18" t="s">
        <v>539</v>
      </c>
      <c r="C353" s="18">
        <v>88</v>
      </c>
      <c r="D353" s="18">
        <v>64</v>
      </c>
      <c r="E353" s="18">
        <v>110769</v>
      </c>
      <c r="F353" s="18">
        <v>1</v>
      </c>
      <c r="G353" s="36">
        <v>536.5</v>
      </c>
      <c r="H353" s="35">
        <v>45077</v>
      </c>
      <c r="I353" s="18" t="s">
        <v>469</v>
      </c>
      <c r="J353" s="18">
        <f t="shared" ref="J353:L355" si="65">+E353</f>
        <v>110769</v>
      </c>
      <c r="K353" s="18">
        <f t="shared" si="65"/>
        <v>1</v>
      </c>
      <c r="L353" s="43">
        <f t="shared" si="65"/>
        <v>536.5</v>
      </c>
      <c r="M353" s="18" t="s">
        <v>536</v>
      </c>
      <c r="N353" s="18">
        <v>42</v>
      </c>
      <c r="O353" s="18">
        <v>22946</v>
      </c>
      <c r="P353" s="36">
        <f t="shared" si="58"/>
        <v>542.77386239999998</v>
      </c>
      <c r="Q353" s="36">
        <f t="shared" si="59"/>
        <v>6.2738623999999845</v>
      </c>
      <c r="R353">
        <f t="shared" si="55"/>
        <v>34.645669291338585</v>
      </c>
      <c r="S353">
        <f t="shared" si="56"/>
        <v>16.535433070866141</v>
      </c>
    </row>
    <row r="354" spans="1:19" hidden="1" x14ac:dyDescent="0.25">
      <c r="A354" s="35">
        <v>45077</v>
      </c>
      <c r="B354" s="18" t="s">
        <v>539</v>
      </c>
      <c r="C354" s="18">
        <v>88</v>
      </c>
      <c r="D354" s="18">
        <v>64</v>
      </c>
      <c r="E354" s="18">
        <v>110770</v>
      </c>
      <c r="F354" s="18">
        <v>1</v>
      </c>
      <c r="G354" s="36">
        <v>533.4</v>
      </c>
      <c r="H354" s="35">
        <v>45080</v>
      </c>
      <c r="I354" s="18" t="s">
        <v>469</v>
      </c>
      <c r="J354" s="18">
        <f t="shared" si="65"/>
        <v>110770</v>
      </c>
      <c r="K354" s="18">
        <f t="shared" si="65"/>
        <v>1</v>
      </c>
      <c r="L354" s="43">
        <f t="shared" si="65"/>
        <v>533.4</v>
      </c>
      <c r="M354" s="18" t="s">
        <v>535</v>
      </c>
      <c r="N354" s="18">
        <v>42</v>
      </c>
      <c r="O354" s="18">
        <v>22933</v>
      </c>
      <c r="P354" s="36">
        <f t="shared" si="58"/>
        <v>542.46635519999995</v>
      </c>
      <c r="Q354" s="36">
        <f t="shared" si="59"/>
        <v>9.0663551999999754</v>
      </c>
      <c r="R354">
        <f t="shared" si="55"/>
        <v>34.645669291338585</v>
      </c>
      <c r="S354">
        <f t="shared" si="56"/>
        <v>16.535433070866141</v>
      </c>
    </row>
    <row r="355" spans="1:19" hidden="1" x14ac:dyDescent="0.25">
      <c r="A355" s="35">
        <v>45077</v>
      </c>
      <c r="B355" s="18" t="s">
        <v>539</v>
      </c>
      <c r="C355" s="18">
        <v>88</v>
      </c>
      <c r="D355" s="18">
        <v>64</v>
      </c>
      <c r="E355" s="18">
        <v>110771</v>
      </c>
      <c r="F355" s="18">
        <v>1</v>
      </c>
      <c r="G355" s="36">
        <v>533</v>
      </c>
      <c r="H355" s="35">
        <v>45079</v>
      </c>
      <c r="I355" s="18" t="s">
        <v>469</v>
      </c>
      <c r="J355" s="18">
        <f t="shared" si="65"/>
        <v>110771</v>
      </c>
      <c r="K355" s="18">
        <f t="shared" si="65"/>
        <v>1</v>
      </c>
      <c r="L355" s="43">
        <f t="shared" si="65"/>
        <v>533</v>
      </c>
      <c r="M355" s="18" t="s">
        <v>535</v>
      </c>
      <c r="N355" s="18">
        <v>42</v>
      </c>
      <c r="O355" s="18">
        <v>22943</v>
      </c>
      <c r="P355" s="36">
        <f t="shared" si="58"/>
        <v>542.70289920000005</v>
      </c>
      <c r="Q355" s="36">
        <f t="shared" si="59"/>
        <v>9.7028992000000471</v>
      </c>
      <c r="R355">
        <f t="shared" si="55"/>
        <v>34.645669291338585</v>
      </c>
      <c r="S355">
        <f t="shared" si="56"/>
        <v>16.535433070866141</v>
      </c>
    </row>
    <row r="356" spans="1:19" hidden="1" x14ac:dyDescent="0.25">
      <c r="A356" s="35">
        <v>45077</v>
      </c>
      <c r="B356" s="18" t="s">
        <v>539</v>
      </c>
      <c r="C356" s="18">
        <v>88</v>
      </c>
      <c r="D356" s="18">
        <v>64</v>
      </c>
      <c r="E356" s="18">
        <v>110773</v>
      </c>
      <c r="F356" s="18">
        <v>1</v>
      </c>
      <c r="G356" s="36">
        <v>533.70000000000005</v>
      </c>
      <c r="H356" s="18"/>
      <c r="I356" s="18"/>
      <c r="J356" s="18"/>
      <c r="K356" s="18"/>
      <c r="L356" s="18"/>
      <c r="M356" s="18"/>
      <c r="N356" s="18"/>
      <c r="O356" s="18"/>
      <c r="P356" s="36">
        <f t="shared" si="58"/>
        <v>0</v>
      </c>
      <c r="Q356" s="36">
        <f t="shared" si="59"/>
        <v>-533.70000000000005</v>
      </c>
      <c r="R356">
        <f t="shared" si="55"/>
        <v>34.645669291338585</v>
      </c>
      <c r="S356">
        <f t="shared" si="56"/>
        <v>0</v>
      </c>
    </row>
    <row r="357" spans="1:19" hidden="1" x14ac:dyDescent="0.25">
      <c r="A357" s="35">
        <v>45077</v>
      </c>
      <c r="B357" s="18" t="s">
        <v>539</v>
      </c>
      <c r="C357" s="18">
        <v>88</v>
      </c>
      <c r="D357" s="18">
        <v>64</v>
      </c>
      <c r="E357" s="18">
        <v>110774</v>
      </c>
      <c r="F357" s="18">
        <v>1</v>
      </c>
      <c r="G357" s="36">
        <v>536.9</v>
      </c>
      <c r="H357" s="18"/>
      <c r="I357" s="18"/>
      <c r="J357" s="18"/>
      <c r="K357" s="18"/>
      <c r="L357" s="18"/>
      <c r="M357" s="18"/>
      <c r="N357" s="18"/>
      <c r="O357" s="18"/>
      <c r="P357" s="36">
        <f t="shared" si="58"/>
        <v>0</v>
      </c>
      <c r="Q357" s="36">
        <f t="shared" si="59"/>
        <v>-536.9</v>
      </c>
      <c r="R357">
        <f t="shared" si="55"/>
        <v>34.645669291338585</v>
      </c>
      <c r="S357">
        <f t="shared" si="56"/>
        <v>0</v>
      </c>
    </row>
    <row r="358" spans="1:19" hidden="1" x14ac:dyDescent="0.25">
      <c r="A358" s="35">
        <v>45077</v>
      </c>
      <c r="B358" s="18" t="s">
        <v>539</v>
      </c>
      <c r="C358" s="18">
        <v>88</v>
      </c>
      <c r="D358" s="18">
        <v>64</v>
      </c>
      <c r="E358" s="18">
        <v>110775</v>
      </c>
      <c r="F358" s="18">
        <v>1</v>
      </c>
      <c r="G358" s="36">
        <v>534.4</v>
      </c>
      <c r="H358" s="35">
        <v>45081</v>
      </c>
      <c r="I358" s="18" t="s">
        <v>469</v>
      </c>
      <c r="J358" s="18">
        <f t="shared" ref="J358:L358" si="66">+E358</f>
        <v>110775</v>
      </c>
      <c r="K358" s="18">
        <f t="shared" si="66"/>
        <v>1</v>
      </c>
      <c r="L358" s="43">
        <f t="shared" si="66"/>
        <v>534.4</v>
      </c>
      <c r="M358" s="18" t="s">
        <v>536</v>
      </c>
      <c r="N358" s="18">
        <v>42</v>
      </c>
      <c r="O358" s="18">
        <v>22912</v>
      </c>
      <c r="P358" s="36">
        <f t="shared" si="58"/>
        <v>541.96961279999994</v>
      </c>
      <c r="Q358" s="36">
        <f t="shared" si="59"/>
        <v>7.569612799999959</v>
      </c>
      <c r="R358">
        <f t="shared" si="55"/>
        <v>34.645669291338585</v>
      </c>
      <c r="S358">
        <f t="shared" si="56"/>
        <v>16.535433070866141</v>
      </c>
    </row>
    <row r="359" spans="1:19" hidden="1" x14ac:dyDescent="0.25">
      <c r="A359" s="35">
        <v>45077</v>
      </c>
      <c r="B359" s="18" t="s">
        <v>539</v>
      </c>
      <c r="C359" s="18">
        <v>88</v>
      </c>
      <c r="D359" s="18">
        <v>64</v>
      </c>
      <c r="E359" s="18">
        <v>110784</v>
      </c>
      <c r="F359" s="18">
        <v>1</v>
      </c>
      <c r="G359" s="36">
        <v>539.79999999999995</v>
      </c>
      <c r="H359" s="18"/>
      <c r="I359" s="18"/>
      <c r="J359" s="18"/>
      <c r="K359" s="18"/>
      <c r="L359" s="18"/>
      <c r="M359" s="18"/>
      <c r="N359" s="18"/>
      <c r="O359" s="18"/>
      <c r="P359" s="36">
        <f t="shared" si="58"/>
        <v>0</v>
      </c>
      <c r="Q359" s="36">
        <f t="shared" si="59"/>
        <v>-539.79999999999995</v>
      </c>
      <c r="R359">
        <f t="shared" si="55"/>
        <v>34.645669291338585</v>
      </c>
      <c r="S359">
        <f t="shared" si="56"/>
        <v>0</v>
      </c>
    </row>
    <row r="360" spans="1:19" hidden="1" x14ac:dyDescent="0.25">
      <c r="A360" s="35">
        <v>45077</v>
      </c>
      <c r="B360" s="18" t="s">
        <v>539</v>
      </c>
      <c r="C360" s="18">
        <v>88</v>
      </c>
      <c r="D360" s="18">
        <v>64</v>
      </c>
      <c r="E360" s="18">
        <v>110785</v>
      </c>
      <c r="F360" s="18">
        <v>1</v>
      </c>
      <c r="G360" s="36">
        <v>541</v>
      </c>
      <c r="H360" s="35">
        <v>45079</v>
      </c>
      <c r="I360" s="18" t="s">
        <v>469</v>
      </c>
      <c r="J360" s="18">
        <f t="shared" ref="J360:L375" si="67">+E360</f>
        <v>110785</v>
      </c>
      <c r="K360" s="18">
        <f t="shared" si="67"/>
        <v>1</v>
      </c>
      <c r="L360" s="43">
        <f t="shared" si="67"/>
        <v>541</v>
      </c>
      <c r="M360" s="18" t="s">
        <v>535</v>
      </c>
      <c r="N360" s="18">
        <v>42</v>
      </c>
      <c r="O360" s="18">
        <v>23330</v>
      </c>
      <c r="P360" s="36">
        <f t="shared" si="58"/>
        <v>551.85715199999993</v>
      </c>
      <c r="Q360" s="36">
        <f t="shared" si="59"/>
        <v>10.857151999999928</v>
      </c>
      <c r="R360">
        <f t="shared" si="55"/>
        <v>34.645669291338585</v>
      </c>
      <c r="S360">
        <f t="shared" si="56"/>
        <v>16.535433070866141</v>
      </c>
    </row>
    <row r="361" spans="1:19" hidden="1" x14ac:dyDescent="0.25">
      <c r="A361" s="35">
        <v>45077</v>
      </c>
      <c r="B361" s="18" t="s">
        <v>539</v>
      </c>
      <c r="C361" s="18">
        <v>88</v>
      </c>
      <c r="D361" s="18">
        <v>64</v>
      </c>
      <c r="E361" s="18">
        <v>110787</v>
      </c>
      <c r="F361" s="18">
        <v>1</v>
      </c>
      <c r="G361" s="36">
        <v>543.20000000000005</v>
      </c>
      <c r="H361" s="35">
        <v>45081</v>
      </c>
      <c r="I361" s="18" t="s">
        <v>469</v>
      </c>
      <c r="J361" s="18">
        <f t="shared" si="67"/>
        <v>110787</v>
      </c>
      <c r="K361" s="18">
        <f t="shared" si="67"/>
        <v>1</v>
      </c>
      <c r="L361" s="43">
        <f t="shared" si="67"/>
        <v>543.20000000000005</v>
      </c>
      <c r="M361" s="18" t="s">
        <v>536</v>
      </c>
      <c r="N361" s="18">
        <v>42</v>
      </c>
      <c r="O361" s="18">
        <v>23337</v>
      </c>
      <c r="P361" s="36">
        <f t="shared" si="58"/>
        <v>552.02273279999997</v>
      </c>
      <c r="Q361" s="36">
        <f t="shared" si="59"/>
        <v>8.8227327999999261</v>
      </c>
      <c r="R361">
        <f t="shared" si="55"/>
        <v>34.645669291338585</v>
      </c>
      <c r="S361">
        <f t="shared" si="56"/>
        <v>16.535433070866141</v>
      </c>
    </row>
    <row r="362" spans="1:19" hidden="1" x14ac:dyDescent="0.25">
      <c r="A362" s="35">
        <v>45077</v>
      </c>
      <c r="B362" s="18" t="s">
        <v>539</v>
      </c>
      <c r="C362" s="18">
        <v>88</v>
      </c>
      <c r="D362" s="18">
        <v>64</v>
      </c>
      <c r="E362" s="18">
        <v>110788</v>
      </c>
      <c r="F362" s="18">
        <v>1</v>
      </c>
      <c r="G362" s="36">
        <v>537.20000000000005</v>
      </c>
      <c r="H362" s="35">
        <v>45079</v>
      </c>
      <c r="I362" s="18" t="s">
        <v>469</v>
      </c>
      <c r="J362" s="18">
        <f t="shared" si="67"/>
        <v>110788</v>
      </c>
      <c r="K362" s="18">
        <f t="shared" si="67"/>
        <v>1</v>
      </c>
      <c r="L362" s="43">
        <f t="shared" si="67"/>
        <v>537.20000000000005</v>
      </c>
      <c r="M362" s="18" t="s">
        <v>535</v>
      </c>
      <c r="N362" s="18">
        <v>42</v>
      </c>
      <c r="O362" s="18">
        <v>23234</v>
      </c>
      <c r="P362" s="36">
        <f t="shared" si="58"/>
        <v>549.5863296</v>
      </c>
      <c r="Q362" s="36">
        <f t="shared" si="59"/>
        <v>12.386329599999954</v>
      </c>
      <c r="R362">
        <f t="shared" si="55"/>
        <v>34.645669291338585</v>
      </c>
      <c r="S362">
        <f t="shared" si="56"/>
        <v>16.535433070866141</v>
      </c>
    </row>
    <row r="363" spans="1:19" hidden="1" x14ac:dyDescent="0.25">
      <c r="A363" s="35">
        <v>45077</v>
      </c>
      <c r="B363" s="18" t="s">
        <v>539</v>
      </c>
      <c r="C363" s="18">
        <v>88</v>
      </c>
      <c r="D363" s="18">
        <v>64</v>
      </c>
      <c r="E363" s="18">
        <v>110789</v>
      </c>
      <c r="F363" s="18">
        <v>1</v>
      </c>
      <c r="G363" s="36">
        <v>538.79999999999995</v>
      </c>
      <c r="H363" s="35">
        <v>45077</v>
      </c>
      <c r="I363" s="18" t="s">
        <v>469</v>
      </c>
      <c r="J363" s="18">
        <f t="shared" si="67"/>
        <v>110789</v>
      </c>
      <c r="K363" s="18">
        <f t="shared" si="67"/>
        <v>1</v>
      </c>
      <c r="L363" s="43">
        <f t="shared" si="67"/>
        <v>538.79999999999995</v>
      </c>
      <c r="M363" s="18" t="s">
        <v>536</v>
      </c>
      <c r="N363" s="18">
        <v>42</v>
      </c>
      <c r="O363" s="18">
        <v>23044</v>
      </c>
      <c r="P363" s="36">
        <f t="shared" si="58"/>
        <v>545.09199360000002</v>
      </c>
      <c r="Q363" s="36">
        <f t="shared" si="59"/>
        <v>6.2919936000000689</v>
      </c>
      <c r="R363">
        <f t="shared" si="55"/>
        <v>34.645669291338585</v>
      </c>
      <c r="S363">
        <f t="shared" si="56"/>
        <v>16.535433070866141</v>
      </c>
    </row>
    <row r="364" spans="1:19" hidden="1" x14ac:dyDescent="0.25">
      <c r="A364" s="35">
        <v>45077</v>
      </c>
      <c r="B364" s="18" t="s">
        <v>539</v>
      </c>
      <c r="C364" s="18">
        <v>88</v>
      </c>
      <c r="D364" s="18">
        <v>64</v>
      </c>
      <c r="E364" s="18">
        <v>110791</v>
      </c>
      <c r="F364" s="18">
        <v>1</v>
      </c>
      <c r="G364" s="36">
        <v>558.20000000000005</v>
      </c>
      <c r="H364" s="35">
        <v>45079</v>
      </c>
      <c r="I364" s="18" t="s">
        <v>469</v>
      </c>
      <c r="J364" s="18">
        <f t="shared" si="67"/>
        <v>110791</v>
      </c>
      <c r="K364" s="18">
        <f t="shared" si="67"/>
        <v>1</v>
      </c>
      <c r="L364" s="43">
        <f t="shared" si="67"/>
        <v>558.20000000000005</v>
      </c>
      <c r="M364" s="18" t="s">
        <v>535</v>
      </c>
      <c r="N364" s="18">
        <v>42</v>
      </c>
      <c r="O364" s="18">
        <v>23864</v>
      </c>
      <c r="P364" s="36">
        <f t="shared" si="58"/>
        <v>564.48860160000004</v>
      </c>
      <c r="Q364" s="36">
        <f t="shared" si="59"/>
        <v>6.2886015999999927</v>
      </c>
      <c r="R364">
        <f t="shared" si="55"/>
        <v>34.645669291338585</v>
      </c>
      <c r="S364">
        <f t="shared" si="56"/>
        <v>16.535433070866141</v>
      </c>
    </row>
    <row r="365" spans="1:19" hidden="1" x14ac:dyDescent="0.25">
      <c r="A365" s="35">
        <v>45077</v>
      </c>
      <c r="B365" s="18" t="s">
        <v>539</v>
      </c>
      <c r="C365" s="18">
        <v>88</v>
      </c>
      <c r="D365" s="18">
        <v>64</v>
      </c>
      <c r="E365" s="18">
        <v>110793</v>
      </c>
      <c r="F365" s="18">
        <v>1</v>
      </c>
      <c r="G365" s="36">
        <v>555.9</v>
      </c>
      <c r="H365" s="35">
        <v>45080</v>
      </c>
      <c r="I365" s="18" t="s">
        <v>469</v>
      </c>
      <c r="J365" s="18">
        <f t="shared" si="67"/>
        <v>110793</v>
      </c>
      <c r="K365" s="18">
        <f t="shared" si="67"/>
        <v>1</v>
      </c>
      <c r="L365" s="43">
        <f t="shared" si="67"/>
        <v>555.9</v>
      </c>
      <c r="M365" s="18" t="s">
        <v>535</v>
      </c>
      <c r="N365" s="18">
        <v>42</v>
      </c>
      <c r="O365" s="18">
        <v>23875</v>
      </c>
      <c r="P365" s="36">
        <f t="shared" si="58"/>
        <v>564.74880000000007</v>
      </c>
      <c r="Q365" s="36">
        <f t="shared" si="59"/>
        <v>8.8488000000000966</v>
      </c>
      <c r="R365">
        <f t="shared" si="55"/>
        <v>34.645669291338585</v>
      </c>
      <c r="S365">
        <f t="shared" si="56"/>
        <v>16.535433070866141</v>
      </c>
    </row>
    <row r="366" spans="1:19" hidden="1" x14ac:dyDescent="0.25">
      <c r="A366" s="35">
        <v>45077</v>
      </c>
      <c r="B366" s="18" t="s">
        <v>539</v>
      </c>
      <c r="C366" s="18">
        <v>88</v>
      </c>
      <c r="D366" s="18">
        <v>64</v>
      </c>
      <c r="E366" s="18">
        <v>110796</v>
      </c>
      <c r="F366" s="18">
        <v>1</v>
      </c>
      <c r="G366" s="36">
        <v>534.79999999999995</v>
      </c>
      <c r="H366" s="35">
        <v>45079</v>
      </c>
      <c r="I366" s="18" t="s">
        <v>469</v>
      </c>
      <c r="J366" s="18">
        <f t="shared" si="67"/>
        <v>110796</v>
      </c>
      <c r="K366" s="18">
        <f t="shared" si="67"/>
        <v>1</v>
      </c>
      <c r="L366" s="43">
        <f t="shared" si="67"/>
        <v>534.79999999999995</v>
      </c>
      <c r="M366" s="18" t="s">
        <v>535</v>
      </c>
      <c r="N366" s="18">
        <v>42</v>
      </c>
      <c r="O366" s="18">
        <v>22980</v>
      </c>
      <c r="P366" s="36">
        <f t="shared" si="58"/>
        <v>543.57811200000003</v>
      </c>
      <c r="Q366" s="36">
        <f t="shared" si="59"/>
        <v>8.7781120000000783</v>
      </c>
      <c r="R366">
        <f t="shared" si="55"/>
        <v>34.645669291338585</v>
      </c>
      <c r="S366">
        <f t="shared" si="56"/>
        <v>16.535433070866141</v>
      </c>
    </row>
    <row r="367" spans="1:19" hidden="1" x14ac:dyDescent="0.25">
      <c r="A367" s="38">
        <v>45077</v>
      </c>
      <c r="B367" s="27" t="s">
        <v>539</v>
      </c>
      <c r="C367" s="27">
        <v>88</v>
      </c>
      <c r="D367" s="27">
        <v>64</v>
      </c>
      <c r="E367" s="27">
        <v>110859</v>
      </c>
      <c r="F367" s="27">
        <v>1</v>
      </c>
      <c r="G367" s="39">
        <v>541.79999999999995</v>
      </c>
      <c r="H367" s="38">
        <v>45079</v>
      </c>
      <c r="I367" s="27" t="s">
        <v>469</v>
      </c>
      <c r="J367" s="27">
        <f t="shared" si="67"/>
        <v>110859</v>
      </c>
      <c r="K367" s="27">
        <f t="shared" si="67"/>
        <v>1</v>
      </c>
      <c r="L367" s="45">
        <f t="shared" si="67"/>
        <v>541.79999999999995</v>
      </c>
      <c r="M367" s="27" t="s">
        <v>535</v>
      </c>
      <c r="N367" s="27">
        <v>42</v>
      </c>
      <c r="O367" s="27">
        <v>23250</v>
      </c>
      <c r="P367" s="39">
        <f t="shared" si="58"/>
        <v>549.96480000000008</v>
      </c>
      <c r="Q367" s="39">
        <f t="shared" si="59"/>
        <v>8.1648000000001275</v>
      </c>
      <c r="R367">
        <f t="shared" si="55"/>
        <v>34.645669291338585</v>
      </c>
      <c r="S367">
        <f t="shared" si="56"/>
        <v>16.535433070866141</v>
      </c>
    </row>
    <row r="368" spans="1:19" hidden="1" x14ac:dyDescent="0.25">
      <c r="A368" s="38">
        <v>45077</v>
      </c>
      <c r="B368" s="27" t="s">
        <v>539</v>
      </c>
      <c r="C368" s="27">
        <v>88</v>
      </c>
      <c r="D368" s="27">
        <v>64</v>
      </c>
      <c r="E368" s="27">
        <v>110918</v>
      </c>
      <c r="F368" s="27">
        <v>1</v>
      </c>
      <c r="G368" s="39">
        <v>554.70000000000005</v>
      </c>
      <c r="H368" s="38">
        <v>45078</v>
      </c>
      <c r="I368" s="27" t="s">
        <v>469</v>
      </c>
      <c r="J368" s="27">
        <f t="shared" si="67"/>
        <v>110918</v>
      </c>
      <c r="K368" s="27">
        <f t="shared" si="67"/>
        <v>1</v>
      </c>
      <c r="L368" s="45">
        <f t="shared" si="67"/>
        <v>554.70000000000005</v>
      </c>
      <c r="M368" s="27" t="s">
        <v>536</v>
      </c>
      <c r="N368" s="27">
        <v>42</v>
      </c>
      <c r="O368" s="27">
        <v>23875</v>
      </c>
      <c r="P368" s="39">
        <f t="shared" si="58"/>
        <v>564.74880000000007</v>
      </c>
      <c r="Q368" s="39">
        <f t="shared" si="59"/>
        <v>10.048800000000028</v>
      </c>
      <c r="R368">
        <f t="shared" si="55"/>
        <v>34.645669291338585</v>
      </c>
      <c r="S368">
        <f t="shared" si="56"/>
        <v>16.535433070866141</v>
      </c>
    </row>
    <row r="369" spans="1:19" hidden="1" x14ac:dyDescent="0.25">
      <c r="A369" s="35">
        <v>45077</v>
      </c>
      <c r="B369" s="18" t="s">
        <v>539</v>
      </c>
      <c r="C369" s="18">
        <v>88</v>
      </c>
      <c r="D369" s="18">
        <v>64</v>
      </c>
      <c r="E369" s="18">
        <v>111146</v>
      </c>
      <c r="F369" s="18">
        <v>1</v>
      </c>
      <c r="G369" s="36">
        <v>514.20000000000005</v>
      </c>
      <c r="H369" s="35">
        <v>45077</v>
      </c>
      <c r="I369" s="18" t="s">
        <v>514</v>
      </c>
      <c r="J369" s="18">
        <f t="shared" si="67"/>
        <v>111146</v>
      </c>
      <c r="K369" s="18">
        <f t="shared" si="67"/>
        <v>1</v>
      </c>
      <c r="L369" s="43">
        <f t="shared" si="67"/>
        <v>514.20000000000005</v>
      </c>
      <c r="M369" s="18" t="s">
        <v>535</v>
      </c>
      <c r="N369" s="18">
        <v>42</v>
      </c>
      <c r="O369" s="18">
        <v>21959</v>
      </c>
      <c r="P369" s="36">
        <f t="shared" si="58"/>
        <v>519.42696959999989</v>
      </c>
      <c r="Q369" s="36">
        <f t="shared" si="59"/>
        <v>5.2269695999998476</v>
      </c>
      <c r="R369">
        <f t="shared" si="55"/>
        <v>34.645669291338585</v>
      </c>
      <c r="S369">
        <f t="shared" si="56"/>
        <v>16.535433070866141</v>
      </c>
    </row>
    <row r="370" spans="1:19" x14ac:dyDescent="0.25">
      <c r="A370" s="35">
        <v>45078</v>
      </c>
      <c r="B370" s="18" t="s">
        <v>539</v>
      </c>
      <c r="C370" s="18">
        <v>88</v>
      </c>
      <c r="D370" s="18">
        <v>64</v>
      </c>
      <c r="E370" s="18">
        <v>110903</v>
      </c>
      <c r="F370" s="18">
        <v>1</v>
      </c>
      <c r="G370" s="36">
        <v>495.4</v>
      </c>
      <c r="H370" s="35">
        <v>45078</v>
      </c>
      <c r="I370" s="18" t="s">
        <v>520</v>
      </c>
      <c r="J370" s="18">
        <f t="shared" si="67"/>
        <v>110903</v>
      </c>
      <c r="K370" s="18">
        <f t="shared" si="67"/>
        <v>1</v>
      </c>
      <c r="L370" s="43">
        <f t="shared" si="67"/>
        <v>495.4</v>
      </c>
      <c r="M370" s="18" t="s">
        <v>535</v>
      </c>
      <c r="N370" s="82">
        <v>42</v>
      </c>
      <c r="O370" s="18">
        <v>21092</v>
      </c>
      <c r="P370" s="36">
        <f t="shared" si="58"/>
        <v>498.91860479999997</v>
      </c>
      <c r="Q370" s="36">
        <f t="shared" si="59"/>
        <v>3.5186047999999914</v>
      </c>
      <c r="R370">
        <f t="shared" si="55"/>
        <v>34.645669291338585</v>
      </c>
      <c r="S370">
        <f t="shared" si="56"/>
        <v>16.535433070866141</v>
      </c>
    </row>
    <row r="371" spans="1:19" hidden="1" x14ac:dyDescent="0.25">
      <c r="A371" s="35">
        <v>45078</v>
      </c>
      <c r="B371" s="18" t="s">
        <v>539</v>
      </c>
      <c r="C371" s="18">
        <v>88</v>
      </c>
      <c r="D371" s="18">
        <v>64</v>
      </c>
      <c r="E371" s="18">
        <v>110930</v>
      </c>
      <c r="F371" s="18">
        <v>1</v>
      </c>
      <c r="G371" s="36">
        <v>543.6</v>
      </c>
      <c r="H371" s="35">
        <v>45078</v>
      </c>
      <c r="I371" s="18" t="s">
        <v>469</v>
      </c>
      <c r="J371" s="18">
        <f t="shared" si="67"/>
        <v>110930</v>
      </c>
      <c r="K371" s="18">
        <f t="shared" si="67"/>
        <v>1</v>
      </c>
      <c r="L371" s="43">
        <f t="shared" si="67"/>
        <v>543.6</v>
      </c>
      <c r="M371" s="18" t="s">
        <v>536</v>
      </c>
      <c r="N371" s="18">
        <v>42</v>
      </c>
      <c r="O371" s="18">
        <v>23531</v>
      </c>
      <c r="P371" s="36">
        <f t="shared" si="58"/>
        <v>556.61168640000005</v>
      </c>
      <c r="Q371" s="36">
        <f t="shared" si="59"/>
        <v>13.011686400000031</v>
      </c>
      <c r="R371">
        <f t="shared" si="55"/>
        <v>34.645669291338585</v>
      </c>
      <c r="S371">
        <f t="shared" si="56"/>
        <v>16.535433070866141</v>
      </c>
    </row>
    <row r="372" spans="1:19" x14ac:dyDescent="0.25">
      <c r="A372" s="35">
        <v>45078</v>
      </c>
      <c r="B372" s="18" t="s">
        <v>539</v>
      </c>
      <c r="C372" s="18">
        <v>88</v>
      </c>
      <c r="D372" s="18">
        <v>64</v>
      </c>
      <c r="E372" s="18">
        <v>110940</v>
      </c>
      <c r="F372" s="18">
        <v>1</v>
      </c>
      <c r="G372" s="36">
        <v>533.1</v>
      </c>
      <c r="H372" s="35">
        <v>45078</v>
      </c>
      <c r="I372" s="18" t="s">
        <v>520</v>
      </c>
      <c r="J372" s="18">
        <f t="shared" si="67"/>
        <v>110940</v>
      </c>
      <c r="K372" s="18">
        <f t="shared" si="67"/>
        <v>1</v>
      </c>
      <c r="L372" s="43">
        <f t="shared" si="67"/>
        <v>533.1</v>
      </c>
      <c r="M372" s="18" t="s">
        <v>535</v>
      </c>
      <c r="N372" s="82">
        <v>42</v>
      </c>
      <c r="O372" s="18">
        <v>22523</v>
      </c>
      <c r="P372" s="36">
        <f t="shared" si="58"/>
        <v>532.76805119999995</v>
      </c>
      <c r="Q372" s="36">
        <f t="shared" si="59"/>
        <v>-0.33194880000007743</v>
      </c>
      <c r="R372">
        <f t="shared" si="55"/>
        <v>34.645669291338585</v>
      </c>
      <c r="S372">
        <f t="shared" si="56"/>
        <v>16.535433070866141</v>
      </c>
    </row>
    <row r="373" spans="1:19" x14ac:dyDescent="0.25">
      <c r="A373" s="35">
        <v>45078</v>
      </c>
      <c r="B373" s="18" t="s">
        <v>539</v>
      </c>
      <c r="C373" s="18">
        <v>88</v>
      </c>
      <c r="D373" s="18">
        <v>64</v>
      </c>
      <c r="E373" s="18">
        <v>110948</v>
      </c>
      <c r="F373" s="18">
        <v>1</v>
      </c>
      <c r="G373" s="36">
        <v>535.70000000000005</v>
      </c>
      <c r="H373" s="35">
        <v>45078</v>
      </c>
      <c r="I373" s="18" t="s">
        <v>520</v>
      </c>
      <c r="J373" s="18">
        <f t="shared" si="67"/>
        <v>110948</v>
      </c>
      <c r="K373" s="18">
        <f t="shared" si="67"/>
        <v>1</v>
      </c>
      <c r="L373" s="43">
        <f t="shared" si="67"/>
        <v>535.70000000000005</v>
      </c>
      <c r="M373" s="18" t="s">
        <v>535</v>
      </c>
      <c r="N373" s="82">
        <v>42</v>
      </c>
      <c r="O373" s="18">
        <v>22870</v>
      </c>
      <c r="P373" s="36">
        <f t="shared" si="58"/>
        <v>540.97612800000002</v>
      </c>
      <c r="Q373" s="36">
        <f t="shared" si="59"/>
        <v>5.2761279999999715</v>
      </c>
      <c r="R373">
        <f t="shared" si="55"/>
        <v>34.645669291338585</v>
      </c>
      <c r="S373">
        <f t="shared" si="56"/>
        <v>16.535433070866141</v>
      </c>
    </row>
    <row r="374" spans="1:19" hidden="1" x14ac:dyDescent="0.25">
      <c r="A374" s="35">
        <v>45078</v>
      </c>
      <c r="B374" s="18" t="s">
        <v>539</v>
      </c>
      <c r="C374" s="18">
        <v>88</v>
      </c>
      <c r="D374" s="18">
        <v>64</v>
      </c>
      <c r="E374" s="18">
        <v>110953</v>
      </c>
      <c r="F374" s="18">
        <v>1</v>
      </c>
      <c r="G374" s="36">
        <v>525.29999999999995</v>
      </c>
      <c r="H374" s="35">
        <v>45078</v>
      </c>
      <c r="I374" s="18" t="s">
        <v>469</v>
      </c>
      <c r="J374" s="18">
        <f t="shared" si="67"/>
        <v>110953</v>
      </c>
      <c r="K374" s="18">
        <f t="shared" si="67"/>
        <v>1</v>
      </c>
      <c r="L374" s="43">
        <f t="shared" si="67"/>
        <v>525.29999999999995</v>
      </c>
      <c r="M374" s="18" t="s">
        <v>535</v>
      </c>
      <c r="N374" s="18">
        <v>42</v>
      </c>
      <c r="O374" s="18">
        <v>22605</v>
      </c>
      <c r="P374" s="36">
        <f t="shared" si="58"/>
        <v>534.70771200000001</v>
      </c>
      <c r="Q374" s="36">
        <f t="shared" si="59"/>
        <v>9.4077120000000605</v>
      </c>
      <c r="R374">
        <f t="shared" si="55"/>
        <v>34.645669291338585</v>
      </c>
      <c r="S374">
        <f t="shared" si="56"/>
        <v>16.535433070866141</v>
      </c>
    </row>
    <row r="375" spans="1:19" hidden="1" x14ac:dyDescent="0.25">
      <c r="A375" s="35">
        <v>45078</v>
      </c>
      <c r="B375" s="18" t="s">
        <v>539</v>
      </c>
      <c r="C375" s="18">
        <v>88</v>
      </c>
      <c r="D375" s="18">
        <v>64</v>
      </c>
      <c r="E375" s="18">
        <v>110958</v>
      </c>
      <c r="F375" s="18">
        <v>1</v>
      </c>
      <c r="G375" s="36">
        <v>528.70000000000005</v>
      </c>
      <c r="H375" s="35">
        <v>45079</v>
      </c>
      <c r="I375" s="18" t="s">
        <v>469</v>
      </c>
      <c r="J375" s="18">
        <f t="shared" si="67"/>
        <v>110958</v>
      </c>
      <c r="K375" s="18">
        <f t="shared" si="67"/>
        <v>1</v>
      </c>
      <c r="L375" s="43">
        <f t="shared" si="67"/>
        <v>528.70000000000005</v>
      </c>
      <c r="M375" s="18" t="s">
        <v>535</v>
      </c>
      <c r="N375" s="18">
        <v>42</v>
      </c>
      <c r="O375" s="18">
        <v>22675</v>
      </c>
      <c r="P375" s="36">
        <f t="shared" si="58"/>
        <v>536.36351999999999</v>
      </c>
      <c r="Q375" s="36">
        <f t="shared" si="59"/>
        <v>7.6635199999999486</v>
      </c>
      <c r="R375">
        <f t="shared" si="55"/>
        <v>34.645669291338585</v>
      </c>
      <c r="S375">
        <f t="shared" si="56"/>
        <v>16.535433070866141</v>
      </c>
    </row>
    <row r="376" spans="1:19" hidden="1" x14ac:dyDescent="0.25">
      <c r="A376" s="35">
        <v>45078</v>
      </c>
      <c r="B376" s="18" t="s">
        <v>539</v>
      </c>
      <c r="C376" s="18">
        <v>88</v>
      </c>
      <c r="D376" s="18">
        <v>64</v>
      </c>
      <c r="E376" s="18">
        <v>111118</v>
      </c>
      <c r="F376" s="18">
        <v>1</v>
      </c>
      <c r="G376" s="36">
        <v>532</v>
      </c>
      <c r="H376" s="35">
        <v>45079</v>
      </c>
      <c r="I376" s="18" t="s">
        <v>469</v>
      </c>
      <c r="J376" s="18">
        <f t="shared" ref="J376:L376" si="68">+E376</f>
        <v>111118</v>
      </c>
      <c r="K376" s="18">
        <f t="shared" si="68"/>
        <v>1</v>
      </c>
      <c r="L376" s="43">
        <f t="shared" si="68"/>
        <v>532</v>
      </c>
      <c r="M376" s="18" t="s">
        <v>535</v>
      </c>
      <c r="N376" s="18">
        <v>42</v>
      </c>
      <c r="O376" s="18">
        <v>22939</v>
      </c>
      <c r="P376" s="36">
        <f t="shared" si="58"/>
        <v>542.60828159999994</v>
      </c>
      <c r="Q376" s="36">
        <f t="shared" si="59"/>
        <v>10.608281599999941</v>
      </c>
      <c r="R376">
        <f t="shared" si="55"/>
        <v>34.645669291338585</v>
      </c>
      <c r="S376">
        <f t="shared" si="56"/>
        <v>16.535433070866141</v>
      </c>
    </row>
    <row r="377" spans="1:19" hidden="1" x14ac:dyDescent="0.25">
      <c r="A377" s="35">
        <v>45078</v>
      </c>
      <c r="B377" s="18" t="s">
        <v>539</v>
      </c>
      <c r="C377" s="18">
        <v>88</v>
      </c>
      <c r="D377" s="18">
        <v>64</v>
      </c>
      <c r="E377" s="18">
        <v>111123</v>
      </c>
      <c r="F377" s="18">
        <v>1</v>
      </c>
      <c r="G377" s="36">
        <v>514.29999999999995</v>
      </c>
      <c r="H377" s="35">
        <v>45078</v>
      </c>
      <c r="I377" s="18" t="s">
        <v>469</v>
      </c>
      <c r="J377" s="18">
        <f>+E377</f>
        <v>111123</v>
      </c>
      <c r="K377" s="18">
        <f>+F377</f>
        <v>1</v>
      </c>
      <c r="L377" s="43">
        <f>+G377</f>
        <v>514.29999999999995</v>
      </c>
      <c r="M377" s="18" t="s">
        <v>536</v>
      </c>
      <c r="N377" s="18">
        <v>42</v>
      </c>
      <c r="O377" s="18">
        <v>22098</v>
      </c>
      <c r="P377" s="36">
        <f t="shared" si="58"/>
        <v>522.71493120000002</v>
      </c>
      <c r="Q377" s="36">
        <f t="shared" si="59"/>
        <v>8.4149312000000691</v>
      </c>
      <c r="R377">
        <f t="shared" si="55"/>
        <v>34.645669291338585</v>
      </c>
      <c r="S377">
        <f t="shared" si="56"/>
        <v>16.535433070866141</v>
      </c>
    </row>
    <row r="378" spans="1:19" hidden="1" x14ac:dyDescent="0.25">
      <c r="A378" s="35">
        <v>45078</v>
      </c>
      <c r="B378" s="18" t="s">
        <v>539</v>
      </c>
      <c r="C378" s="18">
        <v>88</v>
      </c>
      <c r="D378" s="18">
        <v>64</v>
      </c>
      <c r="E378" s="18">
        <v>111128</v>
      </c>
      <c r="F378" s="18">
        <v>1</v>
      </c>
      <c r="G378" s="36">
        <v>538.4</v>
      </c>
      <c r="H378" s="18"/>
      <c r="I378" s="18"/>
      <c r="J378" s="18"/>
      <c r="K378" s="18"/>
      <c r="L378" s="18"/>
      <c r="M378" s="18"/>
      <c r="N378" s="18"/>
      <c r="O378" s="18"/>
      <c r="P378" s="36">
        <f t="shared" si="58"/>
        <v>0</v>
      </c>
      <c r="Q378" s="36">
        <f t="shared" si="59"/>
        <v>-538.4</v>
      </c>
      <c r="R378">
        <f t="shared" si="55"/>
        <v>34.645669291338585</v>
      </c>
      <c r="S378">
        <f t="shared" si="56"/>
        <v>0</v>
      </c>
    </row>
    <row r="379" spans="1:19" hidden="1" x14ac:dyDescent="0.25">
      <c r="A379" s="35">
        <v>45078</v>
      </c>
      <c r="B379" s="18" t="s">
        <v>539</v>
      </c>
      <c r="C379" s="18">
        <v>88</v>
      </c>
      <c r="D379" s="18">
        <v>64</v>
      </c>
      <c r="E379" s="18">
        <v>111151</v>
      </c>
      <c r="F379" s="18">
        <v>1</v>
      </c>
      <c r="G379" s="36">
        <v>487.7</v>
      </c>
      <c r="H379" s="35">
        <v>45078</v>
      </c>
      <c r="I379" s="18" t="s">
        <v>469</v>
      </c>
      <c r="J379" s="18">
        <f>+E379</f>
        <v>111151</v>
      </c>
      <c r="K379" s="18">
        <f>+F379</f>
        <v>1</v>
      </c>
      <c r="L379" s="43">
        <f>+G379</f>
        <v>487.7</v>
      </c>
      <c r="M379" s="18" t="s">
        <v>535</v>
      </c>
      <c r="N379" s="18">
        <v>42</v>
      </c>
      <c r="O379" s="18">
        <v>21075</v>
      </c>
      <c r="P379" s="36">
        <f t="shared" si="58"/>
        <v>498.51648000000006</v>
      </c>
      <c r="Q379" s="36">
        <f t="shared" si="59"/>
        <v>10.81648000000007</v>
      </c>
      <c r="R379">
        <f t="shared" si="55"/>
        <v>34.645669291338585</v>
      </c>
      <c r="S379">
        <f t="shared" si="56"/>
        <v>16.535433070866141</v>
      </c>
    </row>
    <row r="380" spans="1:19" hidden="1" x14ac:dyDescent="0.25">
      <c r="A380" s="35">
        <v>45079</v>
      </c>
      <c r="B380" s="18" t="s">
        <v>539</v>
      </c>
      <c r="C380" s="18">
        <v>96</v>
      </c>
      <c r="D380" s="18">
        <v>54</v>
      </c>
      <c r="E380" s="18">
        <v>111520</v>
      </c>
      <c r="F380" s="18">
        <v>1</v>
      </c>
      <c r="G380" s="36">
        <v>571.20000000000005</v>
      </c>
      <c r="H380" s="18"/>
      <c r="I380" s="18"/>
      <c r="J380" s="18"/>
      <c r="K380" s="18"/>
      <c r="L380" s="18"/>
      <c r="M380" s="18"/>
      <c r="N380" s="18"/>
      <c r="O380" s="18"/>
      <c r="P380" s="36">
        <f t="shared" si="58"/>
        <v>0</v>
      </c>
      <c r="Q380" s="36">
        <f t="shared" si="59"/>
        <v>-571.20000000000005</v>
      </c>
      <c r="R380">
        <f t="shared" si="55"/>
        <v>37.795275590551178</v>
      </c>
      <c r="S380">
        <f t="shared" si="56"/>
        <v>0</v>
      </c>
    </row>
    <row r="381" spans="1:19" hidden="1" x14ac:dyDescent="0.25">
      <c r="A381" s="35">
        <v>45079</v>
      </c>
      <c r="B381" s="18" t="s">
        <v>539</v>
      </c>
      <c r="C381" s="18">
        <v>96</v>
      </c>
      <c r="D381" s="18">
        <v>54</v>
      </c>
      <c r="E381" s="18">
        <v>111591</v>
      </c>
      <c r="F381" s="18">
        <v>1</v>
      </c>
      <c r="G381" s="18">
        <v>556.79999999999995</v>
      </c>
      <c r="H381" s="18"/>
      <c r="I381" s="18"/>
      <c r="J381" s="18"/>
      <c r="K381" s="18"/>
      <c r="L381" s="18"/>
      <c r="M381" s="18"/>
      <c r="N381" s="18"/>
      <c r="O381" s="18"/>
      <c r="P381" s="36">
        <f t="shared" si="58"/>
        <v>0</v>
      </c>
      <c r="Q381" s="36">
        <f t="shared" si="59"/>
        <v>-556.79999999999995</v>
      </c>
      <c r="R381">
        <f t="shared" si="55"/>
        <v>37.795275590551178</v>
      </c>
      <c r="S381">
        <f t="shared" si="56"/>
        <v>0</v>
      </c>
    </row>
    <row r="382" spans="1:19" hidden="1" x14ac:dyDescent="0.25">
      <c r="A382" s="35">
        <v>45079</v>
      </c>
      <c r="B382" s="18" t="s">
        <v>539</v>
      </c>
      <c r="C382" s="18">
        <v>96</v>
      </c>
      <c r="D382" s="18">
        <v>54</v>
      </c>
      <c r="E382" s="18">
        <v>111592</v>
      </c>
      <c r="F382" s="18">
        <v>1</v>
      </c>
      <c r="G382" s="18">
        <v>566</v>
      </c>
      <c r="H382" s="18"/>
      <c r="I382" s="18"/>
      <c r="J382" s="18"/>
      <c r="K382" s="18"/>
      <c r="L382" s="18"/>
      <c r="M382" s="18"/>
      <c r="N382" s="18"/>
      <c r="O382" s="18"/>
      <c r="P382" s="36">
        <f t="shared" si="58"/>
        <v>0</v>
      </c>
      <c r="Q382" s="36">
        <f t="shared" si="59"/>
        <v>-566</v>
      </c>
      <c r="R382">
        <f t="shared" si="55"/>
        <v>37.795275590551178</v>
      </c>
      <c r="S382">
        <f t="shared" si="56"/>
        <v>0</v>
      </c>
    </row>
    <row r="383" spans="1:19" hidden="1" x14ac:dyDescent="0.25">
      <c r="A383" s="35">
        <v>45079</v>
      </c>
      <c r="B383" s="18" t="s">
        <v>539</v>
      </c>
      <c r="C383" s="18">
        <v>96</v>
      </c>
      <c r="D383" s="18">
        <v>54</v>
      </c>
      <c r="E383" s="18">
        <v>111602</v>
      </c>
      <c r="F383" s="18">
        <v>1</v>
      </c>
      <c r="G383" s="18">
        <v>522.70000000000005</v>
      </c>
      <c r="H383" s="18"/>
      <c r="I383" s="18"/>
      <c r="J383" s="18"/>
      <c r="K383" s="18"/>
      <c r="L383" s="18"/>
      <c r="M383" s="18"/>
      <c r="N383" s="18"/>
      <c r="O383" s="18"/>
      <c r="P383" s="36">
        <f t="shared" si="58"/>
        <v>0</v>
      </c>
      <c r="Q383" s="36">
        <f t="shared" si="59"/>
        <v>-522.70000000000005</v>
      </c>
      <c r="R383">
        <f t="shared" si="55"/>
        <v>37.795275590551178</v>
      </c>
      <c r="S383">
        <f t="shared" si="56"/>
        <v>0</v>
      </c>
    </row>
    <row r="384" spans="1:19" hidden="1" x14ac:dyDescent="0.25">
      <c r="A384" s="35">
        <v>45079</v>
      </c>
      <c r="B384" s="18" t="s">
        <v>539</v>
      </c>
      <c r="C384" s="18">
        <v>96</v>
      </c>
      <c r="D384" s="18">
        <v>54</v>
      </c>
      <c r="E384" s="18">
        <v>111609</v>
      </c>
      <c r="F384" s="18">
        <v>1</v>
      </c>
      <c r="G384" s="18">
        <v>565.4</v>
      </c>
      <c r="H384" s="18"/>
      <c r="I384" s="18"/>
      <c r="J384" s="18"/>
      <c r="K384" s="18"/>
      <c r="L384" s="18"/>
      <c r="M384" s="18"/>
      <c r="N384" s="18"/>
      <c r="O384" s="18"/>
      <c r="P384" s="36">
        <f t="shared" si="58"/>
        <v>0</v>
      </c>
      <c r="Q384" s="36">
        <f t="shared" si="59"/>
        <v>-565.4</v>
      </c>
      <c r="R384">
        <f t="shared" si="55"/>
        <v>37.795275590551178</v>
      </c>
      <c r="S384">
        <f t="shared" si="56"/>
        <v>0</v>
      </c>
    </row>
    <row r="385" spans="1:19" hidden="1" x14ac:dyDescent="0.25">
      <c r="A385" s="35">
        <v>45079</v>
      </c>
      <c r="B385" s="18" t="s">
        <v>539</v>
      </c>
      <c r="C385" s="18">
        <v>96</v>
      </c>
      <c r="D385" s="18">
        <v>54</v>
      </c>
      <c r="E385" s="18">
        <v>112262</v>
      </c>
      <c r="F385" s="18">
        <v>1</v>
      </c>
      <c r="G385" s="18">
        <v>563.5</v>
      </c>
      <c r="H385" s="18"/>
      <c r="I385" s="18"/>
      <c r="J385" s="18"/>
      <c r="K385" s="18"/>
      <c r="L385" s="18"/>
      <c r="M385" s="18"/>
      <c r="N385" s="18"/>
      <c r="O385" s="18"/>
      <c r="P385" s="36">
        <f t="shared" si="58"/>
        <v>0</v>
      </c>
      <c r="Q385" s="36">
        <f t="shared" si="59"/>
        <v>-563.5</v>
      </c>
      <c r="R385">
        <f t="shared" si="55"/>
        <v>37.795275590551178</v>
      </c>
      <c r="S385">
        <f t="shared" si="56"/>
        <v>0</v>
      </c>
    </row>
    <row r="386" spans="1:19" hidden="1" x14ac:dyDescent="0.25">
      <c r="A386" s="35">
        <v>45079</v>
      </c>
      <c r="B386" s="18" t="s">
        <v>539</v>
      </c>
      <c r="C386" s="18">
        <v>96</v>
      </c>
      <c r="D386" s="18">
        <v>54</v>
      </c>
      <c r="E386" s="18">
        <v>112274</v>
      </c>
      <c r="F386" s="18">
        <v>1</v>
      </c>
      <c r="G386" s="18">
        <v>550.9</v>
      </c>
      <c r="H386" s="18"/>
      <c r="I386" s="18"/>
      <c r="J386" s="18"/>
      <c r="K386" s="18"/>
      <c r="L386" s="18"/>
      <c r="M386" s="18"/>
      <c r="N386" s="18"/>
      <c r="O386" s="18"/>
      <c r="P386" s="36">
        <f t="shared" si="58"/>
        <v>0</v>
      </c>
      <c r="Q386" s="36">
        <f t="shared" si="59"/>
        <v>-550.9</v>
      </c>
      <c r="R386">
        <f t="shared" si="55"/>
        <v>37.795275590551178</v>
      </c>
      <c r="S386">
        <f t="shared" si="56"/>
        <v>0</v>
      </c>
    </row>
    <row r="387" spans="1:19" hidden="1" x14ac:dyDescent="0.25">
      <c r="A387" s="35">
        <v>45079</v>
      </c>
      <c r="B387" s="18" t="s">
        <v>539</v>
      </c>
      <c r="C387" s="18">
        <v>96</v>
      </c>
      <c r="D387" s="18">
        <v>54</v>
      </c>
      <c r="E387" s="18">
        <v>112278</v>
      </c>
      <c r="F387" s="18">
        <v>1</v>
      </c>
      <c r="G387" s="18">
        <v>595.79999999999995</v>
      </c>
      <c r="H387" s="18"/>
      <c r="I387" s="18"/>
      <c r="J387" s="18"/>
      <c r="K387" s="18"/>
      <c r="L387" s="18"/>
      <c r="M387" s="18"/>
      <c r="N387" s="18"/>
      <c r="O387" s="18"/>
      <c r="P387" s="36">
        <f t="shared" si="58"/>
        <v>0</v>
      </c>
      <c r="Q387" s="36">
        <f t="shared" si="59"/>
        <v>-595.79999999999995</v>
      </c>
      <c r="R387">
        <f t="shared" ref="R387:R450" si="69">C387/2.54</f>
        <v>37.795275590551178</v>
      </c>
      <c r="S387">
        <f t="shared" ref="S387:S450" si="70">N387/2.54</f>
        <v>0</v>
      </c>
    </row>
    <row r="388" spans="1:19" hidden="1" x14ac:dyDescent="0.25">
      <c r="A388" s="35">
        <v>45079</v>
      </c>
      <c r="B388" s="18" t="s">
        <v>539</v>
      </c>
      <c r="C388" s="18">
        <v>96</v>
      </c>
      <c r="D388" s="18">
        <v>54</v>
      </c>
      <c r="E388" s="18">
        <v>112282</v>
      </c>
      <c r="F388" s="18">
        <v>1</v>
      </c>
      <c r="G388" s="18">
        <v>601</v>
      </c>
      <c r="H388" s="18"/>
      <c r="I388" s="18"/>
      <c r="J388" s="18"/>
      <c r="K388" s="18"/>
      <c r="L388" s="18"/>
      <c r="M388" s="18"/>
      <c r="N388" s="18"/>
      <c r="O388" s="18"/>
      <c r="P388" s="36">
        <f t="shared" si="58"/>
        <v>0</v>
      </c>
      <c r="Q388" s="36">
        <f t="shared" si="59"/>
        <v>-601</v>
      </c>
      <c r="R388">
        <f t="shared" si="69"/>
        <v>37.795275590551178</v>
      </c>
      <c r="S388">
        <f t="shared" si="70"/>
        <v>0</v>
      </c>
    </row>
    <row r="389" spans="1:19" hidden="1" x14ac:dyDescent="0.25">
      <c r="A389" s="35">
        <v>45079</v>
      </c>
      <c r="B389" s="18" t="s">
        <v>539</v>
      </c>
      <c r="C389" s="18">
        <v>96</v>
      </c>
      <c r="D389" s="18">
        <v>54</v>
      </c>
      <c r="E389" s="18">
        <v>112285</v>
      </c>
      <c r="F389" s="18">
        <v>1</v>
      </c>
      <c r="G389" s="18">
        <v>596.1</v>
      </c>
      <c r="H389" s="18"/>
      <c r="I389" s="18"/>
      <c r="J389" s="18"/>
      <c r="K389" s="18"/>
      <c r="L389" s="18"/>
      <c r="M389" s="18"/>
      <c r="N389" s="18"/>
      <c r="O389" s="18"/>
      <c r="P389" s="36">
        <f t="shared" si="58"/>
        <v>0</v>
      </c>
      <c r="Q389" s="36">
        <f t="shared" si="59"/>
        <v>-596.1</v>
      </c>
      <c r="R389">
        <f t="shared" si="69"/>
        <v>37.795275590551178</v>
      </c>
      <c r="S389">
        <f t="shared" si="70"/>
        <v>0</v>
      </c>
    </row>
    <row r="390" spans="1:19" hidden="1" x14ac:dyDescent="0.25">
      <c r="A390" s="35">
        <v>45079</v>
      </c>
      <c r="B390" s="18" t="s">
        <v>539</v>
      </c>
      <c r="C390" s="18">
        <v>96</v>
      </c>
      <c r="D390" s="18">
        <v>54</v>
      </c>
      <c r="E390" s="18">
        <v>112290</v>
      </c>
      <c r="F390" s="18">
        <v>1</v>
      </c>
      <c r="G390" s="18">
        <v>576.1</v>
      </c>
      <c r="H390" s="18"/>
      <c r="I390" s="18"/>
      <c r="J390" s="18"/>
      <c r="K390" s="18"/>
      <c r="L390" s="18"/>
      <c r="M390" s="18"/>
      <c r="N390" s="18"/>
      <c r="O390" s="18"/>
      <c r="P390" s="36">
        <f t="shared" ref="P390:P451" si="71">(O390/20000/500)*C390*D390*N390</f>
        <v>0</v>
      </c>
      <c r="Q390" s="36">
        <f t="shared" ref="Q390:Q451" si="72">+P390-G390</f>
        <v>-576.1</v>
      </c>
      <c r="R390">
        <f t="shared" si="69"/>
        <v>37.795275590551178</v>
      </c>
      <c r="S390">
        <f t="shared" si="70"/>
        <v>0</v>
      </c>
    </row>
    <row r="391" spans="1:19" hidden="1" x14ac:dyDescent="0.25">
      <c r="A391" s="35">
        <v>45079</v>
      </c>
      <c r="B391" s="18" t="s">
        <v>539</v>
      </c>
      <c r="C391" s="18">
        <v>96</v>
      </c>
      <c r="D391" s="18">
        <v>54</v>
      </c>
      <c r="E391" s="18">
        <v>112299</v>
      </c>
      <c r="F391" s="18">
        <v>1</v>
      </c>
      <c r="G391" s="18">
        <v>552.5</v>
      </c>
      <c r="H391" s="18"/>
      <c r="I391" s="18"/>
      <c r="J391" s="18"/>
      <c r="K391" s="18"/>
      <c r="L391" s="18"/>
      <c r="M391" s="18"/>
      <c r="N391" s="18"/>
      <c r="O391" s="18"/>
      <c r="P391" s="36">
        <f t="shared" si="71"/>
        <v>0</v>
      </c>
      <c r="Q391" s="36">
        <f t="shared" si="72"/>
        <v>-552.5</v>
      </c>
      <c r="R391">
        <f t="shared" si="69"/>
        <v>37.795275590551178</v>
      </c>
      <c r="S391">
        <f t="shared" si="70"/>
        <v>0</v>
      </c>
    </row>
    <row r="392" spans="1:19" hidden="1" x14ac:dyDescent="0.25">
      <c r="A392" s="35">
        <v>45079</v>
      </c>
      <c r="B392" s="18" t="s">
        <v>539</v>
      </c>
      <c r="C392" s="18">
        <v>96</v>
      </c>
      <c r="D392" s="18">
        <v>54</v>
      </c>
      <c r="E392" s="18">
        <v>112300</v>
      </c>
      <c r="F392" s="18">
        <v>1</v>
      </c>
      <c r="G392" s="18">
        <v>593.29999999999995</v>
      </c>
      <c r="H392" s="18"/>
      <c r="I392" s="18"/>
      <c r="J392" s="18"/>
      <c r="K392" s="18"/>
      <c r="L392" s="18"/>
      <c r="M392" s="18"/>
      <c r="N392" s="18"/>
      <c r="O392" s="18"/>
      <c r="P392" s="36">
        <f t="shared" si="71"/>
        <v>0</v>
      </c>
      <c r="Q392" s="36">
        <f t="shared" si="72"/>
        <v>-593.29999999999995</v>
      </c>
      <c r="R392">
        <f t="shared" si="69"/>
        <v>37.795275590551178</v>
      </c>
      <c r="S392">
        <f t="shared" si="70"/>
        <v>0</v>
      </c>
    </row>
    <row r="393" spans="1:19" hidden="1" x14ac:dyDescent="0.25">
      <c r="A393" s="35">
        <v>45079</v>
      </c>
      <c r="B393" s="18" t="s">
        <v>539</v>
      </c>
      <c r="C393" s="18">
        <v>96</v>
      </c>
      <c r="D393" s="18">
        <v>54</v>
      </c>
      <c r="E393" s="18">
        <v>112305</v>
      </c>
      <c r="F393" s="18">
        <v>1</v>
      </c>
      <c r="G393" s="18">
        <v>577.70000000000005</v>
      </c>
      <c r="H393" s="18"/>
      <c r="I393" s="18"/>
      <c r="J393" s="18"/>
      <c r="K393" s="18"/>
      <c r="L393" s="18"/>
      <c r="M393" s="18"/>
      <c r="N393" s="18"/>
      <c r="O393" s="18"/>
      <c r="P393" s="36">
        <f t="shared" si="71"/>
        <v>0</v>
      </c>
      <c r="Q393" s="36">
        <f t="shared" si="72"/>
        <v>-577.70000000000005</v>
      </c>
      <c r="R393">
        <f t="shared" si="69"/>
        <v>37.795275590551178</v>
      </c>
      <c r="S393">
        <f t="shared" si="70"/>
        <v>0</v>
      </c>
    </row>
    <row r="394" spans="1:19" hidden="1" x14ac:dyDescent="0.25">
      <c r="A394" s="35">
        <v>45079</v>
      </c>
      <c r="B394" s="18" t="s">
        <v>539</v>
      </c>
      <c r="C394" s="18">
        <v>96</v>
      </c>
      <c r="D394" s="18">
        <v>54</v>
      </c>
      <c r="E394" s="18">
        <v>112311</v>
      </c>
      <c r="F394" s="18">
        <v>1</v>
      </c>
      <c r="G394" s="18">
        <v>613.29999999999995</v>
      </c>
      <c r="H394" s="18"/>
      <c r="I394" s="18"/>
      <c r="J394" s="18"/>
      <c r="K394" s="18"/>
      <c r="L394" s="18"/>
      <c r="M394" s="18"/>
      <c r="N394" s="18"/>
      <c r="O394" s="18"/>
      <c r="P394" s="36">
        <f t="shared" si="71"/>
        <v>0</v>
      </c>
      <c r="Q394" s="36">
        <f t="shared" si="72"/>
        <v>-613.29999999999995</v>
      </c>
      <c r="R394">
        <f t="shared" si="69"/>
        <v>37.795275590551178</v>
      </c>
      <c r="S394">
        <f t="shared" si="70"/>
        <v>0</v>
      </c>
    </row>
    <row r="395" spans="1:19" hidden="1" x14ac:dyDescent="0.25">
      <c r="A395" s="35">
        <v>45079</v>
      </c>
      <c r="B395" s="18" t="s">
        <v>539</v>
      </c>
      <c r="C395" s="18">
        <v>96</v>
      </c>
      <c r="D395" s="18">
        <v>54</v>
      </c>
      <c r="E395" s="18">
        <v>112318</v>
      </c>
      <c r="F395" s="18">
        <v>1</v>
      </c>
      <c r="G395" s="18">
        <v>603.20000000000005</v>
      </c>
      <c r="H395" s="18"/>
      <c r="I395" s="18"/>
      <c r="J395" s="18"/>
      <c r="K395" s="18"/>
      <c r="L395" s="18"/>
      <c r="M395" s="18"/>
      <c r="N395" s="18"/>
      <c r="O395" s="18"/>
      <c r="P395" s="36">
        <f t="shared" si="71"/>
        <v>0</v>
      </c>
      <c r="Q395" s="36">
        <f t="shared" si="72"/>
        <v>-603.20000000000005</v>
      </c>
      <c r="R395">
        <f t="shared" si="69"/>
        <v>37.795275590551178</v>
      </c>
      <c r="S395">
        <f t="shared" si="70"/>
        <v>0</v>
      </c>
    </row>
    <row r="396" spans="1:19" hidden="1" x14ac:dyDescent="0.25">
      <c r="A396" s="35">
        <v>45079</v>
      </c>
      <c r="B396" s="18" t="s">
        <v>539</v>
      </c>
      <c r="C396" s="18">
        <v>96</v>
      </c>
      <c r="D396" s="18">
        <v>54</v>
      </c>
      <c r="E396" s="18">
        <v>112325</v>
      </c>
      <c r="F396" s="18">
        <v>1</v>
      </c>
      <c r="G396" s="18">
        <v>598.29999999999995</v>
      </c>
      <c r="H396" s="18"/>
      <c r="I396" s="18"/>
      <c r="J396" s="18"/>
      <c r="K396" s="18"/>
      <c r="L396" s="18"/>
      <c r="M396" s="18"/>
      <c r="N396" s="18"/>
      <c r="O396" s="18"/>
      <c r="P396" s="36">
        <f t="shared" si="71"/>
        <v>0</v>
      </c>
      <c r="Q396" s="36">
        <f t="shared" si="72"/>
        <v>-598.29999999999995</v>
      </c>
      <c r="R396">
        <f t="shared" si="69"/>
        <v>37.795275590551178</v>
      </c>
      <c r="S396">
        <f t="shared" si="70"/>
        <v>0</v>
      </c>
    </row>
    <row r="397" spans="1:19" hidden="1" x14ac:dyDescent="0.25">
      <c r="A397" s="35">
        <v>45079</v>
      </c>
      <c r="B397" s="18" t="s">
        <v>539</v>
      </c>
      <c r="C397" s="18">
        <v>96</v>
      </c>
      <c r="D397" s="18">
        <v>54</v>
      </c>
      <c r="E397" s="18">
        <v>112335</v>
      </c>
      <c r="F397" s="18">
        <v>1</v>
      </c>
      <c r="G397" s="18">
        <v>612.70000000000005</v>
      </c>
      <c r="H397" s="18"/>
      <c r="I397" s="18"/>
      <c r="J397" s="18"/>
      <c r="K397" s="18"/>
      <c r="L397" s="18"/>
      <c r="M397" s="18"/>
      <c r="N397" s="18"/>
      <c r="O397" s="18"/>
      <c r="P397" s="36">
        <f t="shared" si="71"/>
        <v>0</v>
      </c>
      <c r="Q397" s="36">
        <f t="shared" si="72"/>
        <v>-612.70000000000005</v>
      </c>
      <c r="R397">
        <f t="shared" si="69"/>
        <v>37.795275590551178</v>
      </c>
      <c r="S397">
        <f t="shared" si="70"/>
        <v>0</v>
      </c>
    </row>
    <row r="398" spans="1:19" hidden="1" x14ac:dyDescent="0.25">
      <c r="A398" s="35">
        <v>45079</v>
      </c>
      <c r="B398" s="18" t="s">
        <v>539</v>
      </c>
      <c r="C398" s="18">
        <v>96</v>
      </c>
      <c r="D398" s="18">
        <v>54</v>
      </c>
      <c r="E398" s="18">
        <v>112340</v>
      </c>
      <c r="F398" s="18">
        <v>1</v>
      </c>
      <c r="G398" s="18">
        <v>630.29999999999995</v>
      </c>
      <c r="H398" s="18"/>
      <c r="I398" s="18"/>
      <c r="J398" s="18"/>
      <c r="K398" s="18"/>
      <c r="L398" s="18"/>
      <c r="M398" s="18"/>
      <c r="N398" s="18"/>
      <c r="O398" s="18"/>
      <c r="P398" s="36">
        <f t="shared" si="71"/>
        <v>0</v>
      </c>
      <c r="Q398" s="36">
        <f t="shared" si="72"/>
        <v>-630.29999999999995</v>
      </c>
      <c r="R398">
        <f t="shared" si="69"/>
        <v>37.795275590551178</v>
      </c>
      <c r="S398">
        <f t="shared" si="70"/>
        <v>0</v>
      </c>
    </row>
    <row r="399" spans="1:19" hidden="1" x14ac:dyDescent="0.25">
      <c r="A399" s="35">
        <v>45079</v>
      </c>
      <c r="B399" s="18" t="s">
        <v>539</v>
      </c>
      <c r="C399" s="18">
        <v>96</v>
      </c>
      <c r="D399" s="18">
        <v>54</v>
      </c>
      <c r="E399" s="18">
        <v>112345</v>
      </c>
      <c r="F399" s="18">
        <v>1</v>
      </c>
      <c r="G399" s="18">
        <v>610.6</v>
      </c>
      <c r="H399" s="18"/>
      <c r="I399" s="18"/>
      <c r="J399" s="18"/>
      <c r="K399" s="18"/>
      <c r="L399" s="18"/>
      <c r="M399" s="18"/>
      <c r="N399" s="18"/>
      <c r="O399" s="18"/>
      <c r="P399" s="36">
        <f t="shared" si="71"/>
        <v>0</v>
      </c>
      <c r="Q399" s="36">
        <f t="shared" si="72"/>
        <v>-610.6</v>
      </c>
      <c r="R399">
        <f t="shared" si="69"/>
        <v>37.795275590551178</v>
      </c>
      <c r="S399">
        <f t="shared" si="70"/>
        <v>0</v>
      </c>
    </row>
    <row r="400" spans="1:19" hidden="1" x14ac:dyDescent="0.25">
      <c r="A400" s="35">
        <v>45079</v>
      </c>
      <c r="B400" s="18" t="s">
        <v>539</v>
      </c>
      <c r="C400" s="18">
        <v>96</v>
      </c>
      <c r="D400" s="18">
        <v>54</v>
      </c>
      <c r="E400" s="18">
        <v>112350</v>
      </c>
      <c r="F400" s="18">
        <v>1</v>
      </c>
      <c r="G400" s="18">
        <v>616.4</v>
      </c>
      <c r="H400" s="18"/>
      <c r="I400" s="18"/>
      <c r="J400" s="18"/>
      <c r="K400" s="18"/>
      <c r="L400" s="18"/>
      <c r="M400" s="18"/>
      <c r="N400" s="18"/>
      <c r="O400" s="18"/>
      <c r="P400" s="36">
        <f t="shared" si="71"/>
        <v>0</v>
      </c>
      <c r="Q400" s="36">
        <f t="shared" si="72"/>
        <v>-616.4</v>
      </c>
      <c r="R400">
        <f t="shared" si="69"/>
        <v>37.795275590551178</v>
      </c>
      <c r="S400">
        <f t="shared" si="70"/>
        <v>0</v>
      </c>
    </row>
    <row r="401" spans="1:19" hidden="1" x14ac:dyDescent="0.25">
      <c r="A401" s="35">
        <v>45079</v>
      </c>
      <c r="B401" s="18" t="s">
        <v>539</v>
      </c>
      <c r="C401" s="18">
        <v>96</v>
      </c>
      <c r="D401" s="18">
        <v>54</v>
      </c>
      <c r="E401" s="18">
        <v>112355</v>
      </c>
      <c r="F401" s="18">
        <v>1</v>
      </c>
      <c r="G401" s="18">
        <v>486.7</v>
      </c>
      <c r="H401" s="18"/>
      <c r="I401" s="18"/>
      <c r="J401" s="18"/>
      <c r="K401" s="18"/>
      <c r="L401" s="18"/>
      <c r="M401" s="18"/>
      <c r="N401" s="18"/>
      <c r="O401" s="18"/>
      <c r="P401" s="36">
        <f t="shared" si="71"/>
        <v>0</v>
      </c>
      <c r="Q401" s="36">
        <f t="shared" si="72"/>
        <v>-486.7</v>
      </c>
      <c r="R401">
        <f t="shared" si="69"/>
        <v>37.795275590551178</v>
      </c>
      <c r="S401">
        <f t="shared" si="70"/>
        <v>0</v>
      </c>
    </row>
    <row r="402" spans="1:19" hidden="1" x14ac:dyDescent="0.25">
      <c r="A402" s="35">
        <v>45079</v>
      </c>
      <c r="B402" s="18" t="s">
        <v>539</v>
      </c>
      <c r="C402" s="18">
        <v>96</v>
      </c>
      <c r="D402" s="18">
        <v>54</v>
      </c>
      <c r="E402" s="18">
        <v>112361</v>
      </c>
      <c r="F402" s="18">
        <v>1</v>
      </c>
      <c r="G402" s="18">
        <v>480.2</v>
      </c>
      <c r="H402" s="18"/>
      <c r="I402" s="18"/>
      <c r="J402" s="18"/>
      <c r="K402" s="18"/>
      <c r="L402" s="18"/>
      <c r="M402" s="18"/>
      <c r="N402" s="18"/>
      <c r="O402" s="18"/>
      <c r="P402" s="36">
        <f t="shared" si="71"/>
        <v>0</v>
      </c>
      <c r="Q402" s="36">
        <f t="shared" si="72"/>
        <v>-480.2</v>
      </c>
      <c r="R402">
        <f t="shared" si="69"/>
        <v>37.795275590551178</v>
      </c>
      <c r="S402">
        <f t="shared" si="70"/>
        <v>0</v>
      </c>
    </row>
    <row r="403" spans="1:19" hidden="1" x14ac:dyDescent="0.25">
      <c r="A403" s="38">
        <v>45079</v>
      </c>
      <c r="B403" s="27" t="s">
        <v>539</v>
      </c>
      <c r="C403" s="27">
        <v>96</v>
      </c>
      <c r="D403" s="27">
        <v>54</v>
      </c>
      <c r="E403" s="27">
        <v>112366</v>
      </c>
      <c r="F403" s="27">
        <v>1</v>
      </c>
      <c r="G403" s="27">
        <v>581.29999999999995</v>
      </c>
      <c r="H403" s="38">
        <v>45081</v>
      </c>
      <c r="I403" s="27" t="s">
        <v>469</v>
      </c>
      <c r="J403" s="27">
        <f>+E403</f>
        <v>112366</v>
      </c>
      <c r="K403" s="27">
        <f>+F403</f>
        <v>1</v>
      </c>
      <c r="L403" s="27">
        <f>+G403</f>
        <v>581.29999999999995</v>
      </c>
      <c r="M403" s="27" t="s">
        <v>535</v>
      </c>
      <c r="N403" s="27">
        <v>36.5</v>
      </c>
      <c r="O403" s="27">
        <v>30868</v>
      </c>
      <c r="P403" s="39">
        <f t="shared" si="71"/>
        <v>584.07194879999997</v>
      </c>
      <c r="Q403" s="39">
        <f t="shared" si="72"/>
        <v>2.7719488000000183</v>
      </c>
      <c r="R403">
        <f t="shared" si="69"/>
        <v>37.795275590551178</v>
      </c>
      <c r="S403">
        <f t="shared" si="70"/>
        <v>14.37007874015748</v>
      </c>
    </row>
    <row r="404" spans="1:19" hidden="1" x14ac:dyDescent="0.25">
      <c r="A404" s="35">
        <v>45079</v>
      </c>
      <c r="B404" s="18" t="s">
        <v>539</v>
      </c>
      <c r="C404" s="18">
        <v>96</v>
      </c>
      <c r="D404" s="18">
        <v>54</v>
      </c>
      <c r="E404" s="18">
        <v>112367</v>
      </c>
      <c r="F404" s="18">
        <v>1</v>
      </c>
      <c r="G404" s="18">
        <v>522.1</v>
      </c>
      <c r="H404" s="18"/>
      <c r="I404" s="18"/>
      <c r="J404" s="18"/>
      <c r="K404" s="18"/>
      <c r="L404" s="18"/>
      <c r="M404" s="18"/>
      <c r="N404" s="18"/>
      <c r="O404" s="18"/>
      <c r="P404" s="36">
        <f t="shared" si="71"/>
        <v>0</v>
      </c>
      <c r="Q404" s="36">
        <f t="shared" si="72"/>
        <v>-522.1</v>
      </c>
      <c r="R404">
        <f t="shared" si="69"/>
        <v>37.795275590551178</v>
      </c>
      <c r="S404">
        <f t="shared" si="70"/>
        <v>0</v>
      </c>
    </row>
    <row r="405" spans="1:19" hidden="1" x14ac:dyDescent="0.25">
      <c r="A405" s="35">
        <v>45079</v>
      </c>
      <c r="B405" s="18" t="s">
        <v>539</v>
      </c>
      <c r="C405" s="18">
        <v>96</v>
      </c>
      <c r="D405" s="18">
        <v>54</v>
      </c>
      <c r="E405" s="18">
        <v>110795</v>
      </c>
      <c r="F405" s="18">
        <v>1</v>
      </c>
      <c r="G405" s="18">
        <v>530.70000000000005</v>
      </c>
      <c r="H405" s="18"/>
      <c r="I405" s="18"/>
      <c r="J405" s="18"/>
      <c r="K405" s="18"/>
      <c r="L405" s="18"/>
      <c r="M405" s="18"/>
      <c r="N405" s="18"/>
      <c r="O405" s="18"/>
      <c r="P405" s="36">
        <f t="shared" si="71"/>
        <v>0</v>
      </c>
      <c r="Q405" s="36">
        <f t="shared" si="72"/>
        <v>-530.70000000000005</v>
      </c>
      <c r="R405">
        <f t="shared" si="69"/>
        <v>37.795275590551178</v>
      </c>
      <c r="S405">
        <f t="shared" si="70"/>
        <v>0</v>
      </c>
    </row>
    <row r="406" spans="1:19" hidden="1" x14ac:dyDescent="0.25">
      <c r="A406" s="35">
        <v>45079</v>
      </c>
      <c r="B406" s="18" t="s">
        <v>539</v>
      </c>
      <c r="C406" s="18">
        <v>88</v>
      </c>
      <c r="D406" s="18">
        <v>64</v>
      </c>
      <c r="E406" s="18">
        <v>110797</v>
      </c>
      <c r="F406" s="18">
        <v>1</v>
      </c>
      <c r="G406" s="18">
        <v>533.20000000000005</v>
      </c>
      <c r="H406" s="35">
        <v>45081</v>
      </c>
      <c r="I406" s="18" t="s">
        <v>469</v>
      </c>
      <c r="J406" s="18">
        <f t="shared" ref="J406:L413" si="73">+E406</f>
        <v>110797</v>
      </c>
      <c r="K406" s="18">
        <f t="shared" si="73"/>
        <v>1</v>
      </c>
      <c r="L406" s="43">
        <f t="shared" si="73"/>
        <v>533.20000000000005</v>
      </c>
      <c r="M406" s="18" t="s">
        <v>536</v>
      </c>
      <c r="N406" s="18">
        <v>42</v>
      </c>
      <c r="O406" s="18">
        <v>23063</v>
      </c>
      <c r="P406" s="36">
        <f t="shared" si="71"/>
        <v>545.54142719999993</v>
      </c>
      <c r="Q406" s="36">
        <f t="shared" si="72"/>
        <v>12.341427199999885</v>
      </c>
      <c r="R406">
        <f t="shared" si="69"/>
        <v>34.645669291338585</v>
      </c>
      <c r="S406">
        <f t="shared" si="70"/>
        <v>16.535433070866141</v>
      </c>
    </row>
    <row r="407" spans="1:19" hidden="1" x14ac:dyDescent="0.25">
      <c r="A407" s="35">
        <v>45079</v>
      </c>
      <c r="B407" s="18" t="s">
        <v>539</v>
      </c>
      <c r="C407" s="18">
        <v>88</v>
      </c>
      <c r="D407" s="18">
        <v>64</v>
      </c>
      <c r="E407" s="18">
        <v>110799</v>
      </c>
      <c r="F407" s="18">
        <v>1</v>
      </c>
      <c r="G407" s="18">
        <v>544.9</v>
      </c>
      <c r="H407" s="35">
        <v>45081</v>
      </c>
      <c r="I407" s="18" t="s">
        <v>469</v>
      </c>
      <c r="J407" s="18">
        <f t="shared" si="73"/>
        <v>110799</v>
      </c>
      <c r="K407" s="18">
        <f t="shared" si="73"/>
        <v>1</v>
      </c>
      <c r="L407" s="43">
        <f t="shared" si="73"/>
        <v>544.9</v>
      </c>
      <c r="M407" s="18" t="s">
        <v>536</v>
      </c>
      <c r="N407" s="18">
        <v>42</v>
      </c>
      <c r="O407" s="18">
        <v>23533</v>
      </c>
      <c r="P407" s="36">
        <f t="shared" si="71"/>
        <v>556.65899520000005</v>
      </c>
      <c r="Q407" s="36">
        <f t="shared" si="72"/>
        <v>11.758995200000072</v>
      </c>
      <c r="R407">
        <f t="shared" si="69"/>
        <v>34.645669291338585</v>
      </c>
      <c r="S407">
        <f t="shared" si="70"/>
        <v>16.535433070866141</v>
      </c>
    </row>
    <row r="408" spans="1:19" hidden="1" x14ac:dyDescent="0.25">
      <c r="A408" s="35">
        <v>45079</v>
      </c>
      <c r="B408" s="18" t="s">
        <v>539</v>
      </c>
      <c r="C408" s="18">
        <v>88</v>
      </c>
      <c r="D408" s="18">
        <v>64</v>
      </c>
      <c r="E408" s="18">
        <v>110800</v>
      </c>
      <c r="F408" s="18">
        <v>1</v>
      </c>
      <c r="G408" s="18">
        <v>541.6</v>
      </c>
      <c r="H408" s="35">
        <v>45080</v>
      </c>
      <c r="I408" s="18" t="s">
        <v>469</v>
      </c>
      <c r="J408" s="18">
        <f t="shared" si="73"/>
        <v>110800</v>
      </c>
      <c r="K408" s="18">
        <f t="shared" si="73"/>
        <v>1</v>
      </c>
      <c r="L408" s="43">
        <f t="shared" si="73"/>
        <v>541.6</v>
      </c>
      <c r="M408" s="18" t="s">
        <v>536</v>
      </c>
      <c r="N408" s="18">
        <v>42</v>
      </c>
      <c r="O408" s="18">
        <v>23532</v>
      </c>
      <c r="P408" s="36">
        <f t="shared" si="71"/>
        <v>556.63534079999999</v>
      </c>
      <c r="Q408" s="36">
        <f t="shared" si="72"/>
        <v>15.035340799999972</v>
      </c>
      <c r="R408">
        <f t="shared" si="69"/>
        <v>34.645669291338585</v>
      </c>
      <c r="S408">
        <f t="shared" si="70"/>
        <v>16.535433070866141</v>
      </c>
    </row>
    <row r="409" spans="1:19" hidden="1" x14ac:dyDescent="0.25">
      <c r="A409" s="35">
        <v>45079</v>
      </c>
      <c r="B409" s="18" t="s">
        <v>539</v>
      </c>
      <c r="C409" s="18">
        <v>88</v>
      </c>
      <c r="D409" s="18">
        <v>64</v>
      </c>
      <c r="E409" s="18">
        <v>110801</v>
      </c>
      <c r="F409" s="18">
        <v>1</v>
      </c>
      <c r="G409" s="18">
        <v>537.70000000000005</v>
      </c>
      <c r="H409" s="35">
        <v>45081</v>
      </c>
      <c r="I409" s="18" t="s">
        <v>469</v>
      </c>
      <c r="J409" s="18">
        <f t="shared" si="73"/>
        <v>110801</v>
      </c>
      <c r="K409" s="18">
        <f t="shared" si="73"/>
        <v>1</v>
      </c>
      <c r="L409" s="43">
        <f t="shared" si="73"/>
        <v>537.70000000000005</v>
      </c>
      <c r="M409" s="18" t="s">
        <v>536</v>
      </c>
      <c r="N409" s="18">
        <v>42</v>
      </c>
      <c r="O409" s="18">
        <v>23205</v>
      </c>
      <c r="P409" s="36">
        <f t="shared" si="71"/>
        <v>548.900352</v>
      </c>
      <c r="Q409" s="36">
        <f t="shared" si="72"/>
        <v>11.200351999999953</v>
      </c>
      <c r="R409">
        <f t="shared" si="69"/>
        <v>34.645669291338585</v>
      </c>
      <c r="S409">
        <f t="shared" si="70"/>
        <v>16.535433070866141</v>
      </c>
    </row>
    <row r="410" spans="1:19" hidden="1" x14ac:dyDescent="0.25">
      <c r="A410" s="35">
        <v>45079</v>
      </c>
      <c r="B410" s="18" t="s">
        <v>539</v>
      </c>
      <c r="C410" s="18">
        <v>88</v>
      </c>
      <c r="D410" s="18">
        <v>64</v>
      </c>
      <c r="E410" s="18">
        <v>110904</v>
      </c>
      <c r="F410" s="18">
        <v>1</v>
      </c>
      <c r="G410" s="18">
        <v>484.7</v>
      </c>
      <c r="H410" s="35">
        <v>45080</v>
      </c>
      <c r="I410" s="18" t="s">
        <v>469</v>
      </c>
      <c r="J410" s="18">
        <f t="shared" si="73"/>
        <v>110904</v>
      </c>
      <c r="K410" s="18">
        <f t="shared" si="73"/>
        <v>1</v>
      </c>
      <c r="L410" s="43">
        <f t="shared" si="73"/>
        <v>484.7</v>
      </c>
      <c r="M410" s="18" t="s">
        <v>536</v>
      </c>
      <c r="N410" s="18">
        <v>42</v>
      </c>
      <c r="O410" s="18">
        <v>20741</v>
      </c>
      <c r="P410" s="36">
        <f t="shared" si="71"/>
        <v>490.61591040000002</v>
      </c>
      <c r="Q410" s="36">
        <f t="shared" si="72"/>
        <v>5.9159104000000298</v>
      </c>
      <c r="R410">
        <f t="shared" si="69"/>
        <v>34.645669291338585</v>
      </c>
      <c r="S410">
        <f t="shared" si="70"/>
        <v>16.535433070866141</v>
      </c>
    </row>
    <row r="411" spans="1:19" hidden="1" x14ac:dyDescent="0.25">
      <c r="A411" s="38">
        <v>45079</v>
      </c>
      <c r="B411" s="27" t="s">
        <v>539</v>
      </c>
      <c r="C411" s="27">
        <v>88</v>
      </c>
      <c r="D411" s="27">
        <v>64</v>
      </c>
      <c r="E411" s="27">
        <v>110919</v>
      </c>
      <c r="F411" s="27">
        <v>1</v>
      </c>
      <c r="G411" s="27">
        <v>544.1</v>
      </c>
      <c r="H411" s="38">
        <v>45080</v>
      </c>
      <c r="I411" s="27" t="s">
        <v>469</v>
      </c>
      <c r="J411" s="27">
        <f t="shared" si="73"/>
        <v>110919</v>
      </c>
      <c r="K411" s="27">
        <f t="shared" si="73"/>
        <v>1</v>
      </c>
      <c r="L411" s="45">
        <f t="shared" si="73"/>
        <v>544.1</v>
      </c>
      <c r="M411" s="27" t="s">
        <v>536</v>
      </c>
      <c r="N411" s="27">
        <v>42</v>
      </c>
      <c r="O411" s="27">
        <v>23538</v>
      </c>
      <c r="P411" s="39">
        <f t="shared" si="71"/>
        <v>556.77726719999998</v>
      </c>
      <c r="Q411" s="39">
        <f t="shared" si="72"/>
        <v>12.67726719999996</v>
      </c>
      <c r="R411">
        <f t="shared" si="69"/>
        <v>34.645669291338585</v>
      </c>
      <c r="S411">
        <f t="shared" si="70"/>
        <v>16.535433070866141</v>
      </c>
    </row>
    <row r="412" spans="1:19" hidden="1" x14ac:dyDescent="0.25">
      <c r="A412" s="38">
        <v>45079</v>
      </c>
      <c r="B412" s="27" t="s">
        <v>539</v>
      </c>
      <c r="C412" s="27">
        <v>88</v>
      </c>
      <c r="D412" s="27">
        <v>64</v>
      </c>
      <c r="E412" s="27">
        <v>110920</v>
      </c>
      <c r="F412" s="27">
        <v>1</v>
      </c>
      <c r="G412" s="39">
        <v>536.9</v>
      </c>
      <c r="H412" s="38">
        <v>45080</v>
      </c>
      <c r="I412" s="27" t="s">
        <v>469</v>
      </c>
      <c r="J412" s="27">
        <f t="shared" si="73"/>
        <v>110920</v>
      </c>
      <c r="K412" s="27">
        <f t="shared" si="73"/>
        <v>1</v>
      </c>
      <c r="L412" s="45">
        <f t="shared" si="73"/>
        <v>536.9</v>
      </c>
      <c r="M412" s="27" t="s">
        <v>536</v>
      </c>
      <c r="N412" s="27">
        <v>42</v>
      </c>
      <c r="O412" s="27">
        <v>23211</v>
      </c>
      <c r="P412" s="39">
        <f t="shared" si="71"/>
        <v>549.04227839999999</v>
      </c>
      <c r="Q412" s="39">
        <f t="shared" si="72"/>
        <v>12.142278400000009</v>
      </c>
      <c r="R412">
        <f t="shared" si="69"/>
        <v>34.645669291338585</v>
      </c>
      <c r="S412">
        <f t="shared" si="70"/>
        <v>16.535433070866141</v>
      </c>
    </row>
    <row r="413" spans="1:19" hidden="1" x14ac:dyDescent="0.25">
      <c r="A413" s="38">
        <v>45079</v>
      </c>
      <c r="B413" s="27" t="s">
        <v>539</v>
      </c>
      <c r="C413" s="27">
        <v>88</v>
      </c>
      <c r="D413" s="27">
        <v>64</v>
      </c>
      <c r="E413" s="27">
        <v>110921</v>
      </c>
      <c r="F413" s="27">
        <v>1</v>
      </c>
      <c r="G413" s="27">
        <v>534.1</v>
      </c>
      <c r="H413" s="38">
        <v>45081</v>
      </c>
      <c r="I413" s="27" t="s">
        <v>469</v>
      </c>
      <c r="J413" s="27">
        <f t="shared" si="73"/>
        <v>110921</v>
      </c>
      <c r="K413" s="27">
        <f t="shared" si="73"/>
        <v>1</v>
      </c>
      <c r="L413" s="45">
        <f t="shared" si="73"/>
        <v>534.1</v>
      </c>
      <c r="M413" s="27" t="s">
        <v>536</v>
      </c>
      <c r="N413" s="27">
        <v>42</v>
      </c>
      <c r="O413" s="27">
        <v>23026</v>
      </c>
      <c r="P413" s="39">
        <f t="shared" si="71"/>
        <v>544.66621439999994</v>
      </c>
      <c r="Q413" s="39">
        <f t="shared" si="72"/>
        <v>10.566214399999922</v>
      </c>
      <c r="R413">
        <f t="shared" si="69"/>
        <v>34.645669291338585</v>
      </c>
      <c r="S413">
        <f t="shared" si="70"/>
        <v>16.535433070866141</v>
      </c>
    </row>
    <row r="414" spans="1:19" hidden="1" x14ac:dyDescent="0.25">
      <c r="A414" s="38">
        <v>45079</v>
      </c>
      <c r="B414" s="27" t="s">
        <v>539</v>
      </c>
      <c r="C414" s="27">
        <v>88</v>
      </c>
      <c r="D414" s="27">
        <v>64</v>
      </c>
      <c r="E414" s="27">
        <v>110945</v>
      </c>
      <c r="F414" s="27">
        <v>1</v>
      </c>
      <c r="G414" s="27">
        <v>494.8</v>
      </c>
      <c r="H414" s="38">
        <v>45080</v>
      </c>
      <c r="I414" s="27" t="s">
        <v>469</v>
      </c>
      <c r="J414" s="27">
        <f>+E414</f>
        <v>110945</v>
      </c>
      <c r="K414" s="27">
        <f>+F414</f>
        <v>1</v>
      </c>
      <c r="L414" s="45">
        <f>+G414</f>
        <v>494.8</v>
      </c>
      <c r="M414" s="27" t="s">
        <v>536</v>
      </c>
      <c r="N414" s="27">
        <v>42</v>
      </c>
      <c r="O414" s="27">
        <v>21057</v>
      </c>
      <c r="P414" s="39">
        <f t="shared" si="71"/>
        <v>498.09070080000004</v>
      </c>
      <c r="Q414" s="39">
        <f t="shared" si="72"/>
        <v>3.2907008000000246</v>
      </c>
      <c r="R414">
        <f t="shared" si="69"/>
        <v>34.645669291338585</v>
      </c>
      <c r="S414">
        <f t="shared" si="70"/>
        <v>16.535433070866141</v>
      </c>
    </row>
    <row r="415" spans="1:19" hidden="1" x14ac:dyDescent="0.25">
      <c r="A415" s="35">
        <v>45079</v>
      </c>
      <c r="B415" s="18" t="s">
        <v>539</v>
      </c>
      <c r="C415" s="18">
        <v>80.5</v>
      </c>
      <c r="D415" s="18">
        <v>54</v>
      </c>
      <c r="E415" s="18">
        <v>112395</v>
      </c>
      <c r="F415" s="18">
        <v>1</v>
      </c>
      <c r="G415" s="18">
        <v>453.9</v>
      </c>
      <c r="H415" s="18"/>
      <c r="I415" s="18"/>
      <c r="J415" s="18"/>
      <c r="K415" s="18"/>
      <c r="L415" s="18"/>
      <c r="M415" s="18"/>
      <c r="N415" s="18"/>
      <c r="O415" s="18"/>
      <c r="P415" s="36">
        <f t="shared" si="71"/>
        <v>0</v>
      </c>
      <c r="Q415" s="36">
        <f t="shared" si="72"/>
        <v>-453.9</v>
      </c>
      <c r="R415">
        <f t="shared" si="69"/>
        <v>31.69291338582677</v>
      </c>
      <c r="S415">
        <f t="shared" si="70"/>
        <v>0</v>
      </c>
    </row>
    <row r="416" spans="1:19" hidden="1" x14ac:dyDescent="0.25">
      <c r="A416" s="35">
        <v>45079</v>
      </c>
      <c r="B416" s="18" t="s">
        <v>539</v>
      </c>
      <c r="C416" s="18">
        <v>80.5</v>
      </c>
      <c r="D416" s="18">
        <v>54</v>
      </c>
      <c r="E416" s="18">
        <v>112396</v>
      </c>
      <c r="F416" s="18">
        <v>1</v>
      </c>
      <c r="G416" s="18">
        <v>461.9</v>
      </c>
      <c r="H416" s="18"/>
      <c r="I416" s="18"/>
      <c r="J416" s="18"/>
      <c r="K416" s="18"/>
      <c r="L416" s="18"/>
      <c r="M416" s="18"/>
      <c r="N416" s="18"/>
      <c r="O416" s="18"/>
      <c r="P416" s="36">
        <f t="shared" si="71"/>
        <v>0</v>
      </c>
      <c r="Q416" s="36">
        <f t="shared" si="72"/>
        <v>-461.9</v>
      </c>
      <c r="R416">
        <f t="shared" si="69"/>
        <v>31.69291338582677</v>
      </c>
      <c r="S416">
        <f t="shared" si="70"/>
        <v>0</v>
      </c>
    </row>
    <row r="417" spans="1:19" hidden="1" x14ac:dyDescent="0.25">
      <c r="A417" s="35">
        <v>45079</v>
      </c>
      <c r="B417" s="18" t="s">
        <v>539</v>
      </c>
      <c r="C417" s="18">
        <v>80.5</v>
      </c>
      <c r="D417" s="18">
        <v>54</v>
      </c>
      <c r="E417" s="18">
        <v>112398</v>
      </c>
      <c r="F417" s="18">
        <v>1</v>
      </c>
      <c r="G417" s="18">
        <v>447.9</v>
      </c>
      <c r="H417" s="18"/>
      <c r="I417" s="18"/>
      <c r="J417" s="18"/>
      <c r="K417" s="18"/>
      <c r="L417" s="18"/>
      <c r="M417" s="18"/>
      <c r="N417" s="18"/>
      <c r="O417" s="18"/>
      <c r="P417" s="36">
        <f t="shared" si="71"/>
        <v>0</v>
      </c>
      <c r="Q417" s="36">
        <f t="shared" si="72"/>
        <v>-447.9</v>
      </c>
      <c r="R417">
        <f t="shared" si="69"/>
        <v>31.69291338582677</v>
      </c>
      <c r="S417">
        <f t="shared" si="70"/>
        <v>0</v>
      </c>
    </row>
    <row r="418" spans="1:19" hidden="1" x14ac:dyDescent="0.25">
      <c r="A418" s="35">
        <v>45079</v>
      </c>
      <c r="B418" s="18" t="s">
        <v>539</v>
      </c>
      <c r="C418" s="18">
        <v>80.5</v>
      </c>
      <c r="D418" s="18">
        <v>54</v>
      </c>
      <c r="E418" s="18">
        <v>112400</v>
      </c>
      <c r="F418" s="18">
        <v>1</v>
      </c>
      <c r="G418" s="18">
        <v>433.1</v>
      </c>
      <c r="H418" s="18"/>
      <c r="I418" s="18"/>
      <c r="J418" s="18"/>
      <c r="K418" s="18"/>
      <c r="L418" s="18"/>
      <c r="M418" s="18"/>
      <c r="N418" s="18"/>
      <c r="O418" s="18"/>
      <c r="P418" s="36">
        <f t="shared" si="71"/>
        <v>0</v>
      </c>
      <c r="Q418" s="36">
        <f t="shared" si="72"/>
        <v>-433.1</v>
      </c>
      <c r="R418">
        <f t="shared" si="69"/>
        <v>31.69291338582677</v>
      </c>
      <c r="S418">
        <f t="shared" si="70"/>
        <v>0</v>
      </c>
    </row>
    <row r="419" spans="1:19" hidden="1" x14ac:dyDescent="0.25">
      <c r="A419" s="35">
        <v>45079</v>
      </c>
      <c r="B419" s="18" t="s">
        <v>539</v>
      </c>
      <c r="C419" s="18">
        <v>80.5</v>
      </c>
      <c r="D419" s="18">
        <v>54</v>
      </c>
      <c r="E419" s="18">
        <v>112401</v>
      </c>
      <c r="F419" s="18">
        <v>1</v>
      </c>
      <c r="G419" s="18">
        <v>443.5</v>
      </c>
      <c r="H419" s="18"/>
      <c r="I419" s="18"/>
      <c r="J419" s="18"/>
      <c r="K419" s="18"/>
      <c r="L419" s="18"/>
      <c r="M419" s="18"/>
      <c r="N419" s="18"/>
      <c r="O419" s="18"/>
      <c r="P419" s="36">
        <f t="shared" si="71"/>
        <v>0</v>
      </c>
      <c r="Q419" s="36">
        <f t="shared" si="72"/>
        <v>-443.5</v>
      </c>
      <c r="R419">
        <f t="shared" si="69"/>
        <v>31.69291338582677</v>
      </c>
      <c r="S419">
        <f t="shared" si="70"/>
        <v>0</v>
      </c>
    </row>
    <row r="420" spans="1:19" hidden="1" x14ac:dyDescent="0.25">
      <c r="A420" s="35">
        <v>45079</v>
      </c>
      <c r="B420" s="18" t="s">
        <v>539</v>
      </c>
      <c r="C420" s="18">
        <v>80.5</v>
      </c>
      <c r="D420" s="18">
        <v>54</v>
      </c>
      <c r="E420" s="18">
        <v>112402</v>
      </c>
      <c r="F420" s="18">
        <v>1</v>
      </c>
      <c r="G420" s="18">
        <v>444.7</v>
      </c>
      <c r="H420" s="18"/>
      <c r="I420" s="18"/>
      <c r="J420" s="18"/>
      <c r="K420" s="18"/>
      <c r="L420" s="18"/>
      <c r="M420" s="18"/>
      <c r="N420" s="18"/>
      <c r="O420" s="18"/>
      <c r="P420" s="36">
        <f t="shared" si="71"/>
        <v>0</v>
      </c>
      <c r="Q420" s="36">
        <f t="shared" si="72"/>
        <v>-444.7</v>
      </c>
      <c r="R420">
        <f t="shared" si="69"/>
        <v>31.69291338582677</v>
      </c>
      <c r="S420">
        <f t="shared" si="70"/>
        <v>0</v>
      </c>
    </row>
    <row r="421" spans="1:19" hidden="1" x14ac:dyDescent="0.25">
      <c r="A421" s="35">
        <v>45079</v>
      </c>
      <c r="B421" s="18" t="s">
        <v>539</v>
      </c>
      <c r="C421" s="18">
        <v>80.5</v>
      </c>
      <c r="D421" s="18">
        <v>54</v>
      </c>
      <c r="E421" s="18">
        <v>112409</v>
      </c>
      <c r="F421" s="18">
        <v>1</v>
      </c>
      <c r="G421" s="18">
        <v>437.5</v>
      </c>
      <c r="H421" s="18"/>
      <c r="I421" s="18"/>
      <c r="J421" s="18"/>
      <c r="K421" s="18"/>
      <c r="L421" s="18"/>
      <c r="M421" s="18"/>
      <c r="N421" s="18"/>
      <c r="O421" s="18"/>
      <c r="P421" s="36">
        <f t="shared" si="71"/>
        <v>0</v>
      </c>
      <c r="Q421" s="36">
        <f t="shared" si="72"/>
        <v>-437.5</v>
      </c>
      <c r="R421">
        <f t="shared" si="69"/>
        <v>31.69291338582677</v>
      </c>
      <c r="S421">
        <f t="shared" si="70"/>
        <v>0</v>
      </c>
    </row>
    <row r="422" spans="1:19" hidden="1" x14ac:dyDescent="0.25">
      <c r="A422" s="35">
        <v>45079</v>
      </c>
      <c r="B422" s="18" t="s">
        <v>539</v>
      </c>
      <c r="C422" s="18">
        <v>96</v>
      </c>
      <c r="D422" s="18">
        <v>54</v>
      </c>
      <c r="E422" s="18">
        <v>111411</v>
      </c>
      <c r="F422" s="18">
        <v>1</v>
      </c>
      <c r="G422" s="18">
        <v>529.4</v>
      </c>
      <c r="H422" s="35">
        <v>45081</v>
      </c>
      <c r="I422" s="18" t="s">
        <v>493</v>
      </c>
      <c r="J422" s="18">
        <f t="shared" ref="J422:L426" si="74">+E422</f>
        <v>111411</v>
      </c>
      <c r="K422" s="18">
        <f t="shared" si="74"/>
        <v>1</v>
      </c>
      <c r="L422" s="18">
        <f t="shared" si="74"/>
        <v>529.4</v>
      </c>
      <c r="M422" s="18" t="s">
        <v>535</v>
      </c>
      <c r="N422" s="18">
        <v>36.5</v>
      </c>
      <c r="O422" s="18">
        <v>28031</v>
      </c>
      <c r="P422" s="36">
        <f t="shared" si="71"/>
        <v>530.39136960000008</v>
      </c>
      <c r="Q422" s="36">
        <f t="shared" si="72"/>
        <v>0.99136960000009822</v>
      </c>
      <c r="R422">
        <f t="shared" si="69"/>
        <v>37.795275590551178</v>
      </c>
      <c r="S422">
        <f t="shared" si="70"/>
        <v>14.37007874015748</v>
      </c>
    </row>
    <row r="423" spans="1:19" hidden="1" x14ac:dyDescent="0.25">
      <c r="A423" s="35">
        <v>45079</v>
      </c>
      <c r="B423" s="18" t="s">
        <v>539</v>
      </c>
      <c r="C423" s="18">
        <v>96</v>
      </c>
      <c r="D423" s="18">
        <v>54</v>
      </c>
      <c r="E423" s="18">
        <v>111412</v>
      </c>
      <c r="F423" s="18">
        <v>1</v>
      </c>
      <c r="G423" s="18">
        <v>535.79999999999995</v>
      </c>
      <c r="H423" s="35">
        <v>45081</v>
      </c>
      <c r="I423" s="18" t="s">
        <v>493</v>
      </c>
      <c r="J423" s="18">
        <f t="shared" si="74"/>
        <v>111412</v>
      </c>
      <c r="K423" s="18">
        <f t="shared" si="74"/>
        <v>1</v>
      </c>
      <c r="L423" s="18">
        <f t="shared" si="74"/>
        <v>535.79999999999995</v>
      </c>
      <c r="M423" s="18" t="s">
        <v>535</v>
      </c>
      <c r="N423" s="18">
        <v>36.5</v>
      </c>
      <c r="O423" s="18">
        <v>27841</v>
      </c>
      <c r="P423" s="36">
        <f t="shared" si="71"/>
        <v>526.79626559999997</v>
      </c>
      <c r="Q423" s="36">
        <f t="shared" si="72"/>
        <v>-9.0037343999999848</v>
      </c>
      <c r="R423">
        <f t="shared" si="69"/>
        <v>37.795275590551178</v>
      </c>
      <c r="S423">
        <f t="shared" si="70"/>
        <v>14.37007874015748</v>
      </c>
    </row>
    <row r="424" spans="1:19" hidden="1" x14ac:dyDescent="0.25">
      <c r="A424" s="35">
        <v>45079</v>
      </c>
      <c r="B424" s="18" t="s">
        <v>539</v>
      </c>
      <c r="C424" s="18">
        <v>96</v>
      </c>
      <c r="D424" s="18">
        <v>54</v>
      </c>
      <c r="E424" s="18">
        <v>111415</v>
      </c>
      <c r="F424" s="18">
        <v>1</v>
      </c>
      <c r="G424" s="18">
        <v>567.9</v>
      </c>
      <c r="H424" s="35">
        <v>45080</v>
      </c>
      <c r="I424" s="18" t="s">
        <v>493</v>
      </c>
      <c r="J424" s="18">
        <f t="shared" si="74"/>
        <v>111415</v>
      </c>
      <c r="K424" s="18">
        <f t="shared" si="74"/>
        <v>1</v>
      </c>
      <c r="L424" s="18">
        <f t="shared" si="74"/>
        <v>567.9</v>
      </c>
      <c r="M424" s="18" t="s">
        <v>535</v>
      </c>
      <c r="N424" s="18">
        <v>36.5</v>
      </c>
      <c r="O424" s="18">
        <v>30134</v>
      </c>
      <c r="P424" s="36">
        <f t="shared" si="71"/>
        <v>570.18349439999997</v>
      </c>
      <c r="Q424" s="36">
        <f t="shared" si="72"/>
        <v>2.283494399999995</v>
      </c>
      <c r="R424">
        <f t="shared" si="69"/>
        <v>37.795275590551178</v>
      </c>
      <c r="S424">
        <f t="shared" si="70"/>
        <v>14.37007874015748</v>
      </c>
    </row>
    <row r="425" spans="1:19" hidden="1" x14ac:dyDescent="0.25">
      <c r="A425" s="35">
        <v>45079</v>
      </c>
      <c r="B425" s="18" t="s">
        <v>539</v>
      </c>
      <c r="C425" s="18">
        <v>96</v>
      </c>
      <c r="D425" s="18">
        <v>54</v>
      </c>
      <c r="E425" s="18">
        <v>111416</v>
      </c>
      <c r="F425" s="18">
        <v>1</v>
      </c>
      <c r="G425" s="18">
        <v>575.1</v>
      </c>
      <c r="H425" s="35">
        <v>45081</v>
      </c>
      <c r="I425" s="18" t="s">
        <v>469</v>
      </c>
      <c r="J425" s="18">
        <f t="shared" si="74"/>
        <v>111416</v>
      </c>
      <c r="K425" s="18">
        <f t="shared" si="74"/>
        <v>1</v>
      </c>
      <c r="L425" s="18">
        <f t="shared" si="74"/>
        <v>575.1</v>
      </c>
      <c r="M425" s="18" t="s">
        <v>535</v>
      </c>
      <c r="N425" s="18">
        <v>36.5</v>
      </c>
      <c r="O425" s="18">
        <v>30131</v>
      </c>
      <c r="P425" s="36">
        <f t="shared" si="71"/>
        <v>570.12672959999998</v>
      </c>
      <c r="Q425" s="36">
        <f t="shared" si="72"/>
        <v>-4.9732704000000467</v>
      </c>
      <c r="R425">
        <f t="shared" si="69"/>
        <v>37.795275590551178</v>
      </c>
      <c r="S425">
        <f t="shared" si="70"/>
        <v>14.37007874015748</v>
      </c>
    </row>
    <row r="426" spans="1:19" hidden="1" x14ac:dyDescent="0.25">
      <c r="A426" s="35">
        <v>45079</v>
      </c>
      <c r="B426" s="18" t="s">
        <v>539</v>
      </c>
      <c r="C426" s="18">
        <v>96</v>
      </c>
      <c r="D426" s="18">
        <v>54</v>
      </c>
      <c r="E426" s="18">
        <v>111420</v>
      </c>
      <c r="F426" s="18">
        <v>1</v>
      </c>
      <c r="G426" s="18">
        <v>583.79999999999995</v>
      </c>
      <c r="H426" s="35">
        <v>45081</v>
      </c>
      <c r="I426" s="18" t="s">
        <v>469</v>
      </c>
      <c r="J426" s="18">
        <f t="shared" si="74"/>
        <v>111420</v>
      </c>
      <c r="K426" s="18">
        <f t="shared" si="74"/>
        <v>1</v>
      </c>
      <c r="L426" s="18">
        <f t="shared" si="74"/>
        <v>583.79999999999995</v>
      </c>
      <c r="M426" s="18" t="s">
        <v>535</v>
      </c>
      <c r="N426" s="18">
        <v>36.5</v>
      </c>
      <c r="O426" s="18">
        <v>30141</v>
      </c>
      <c r="P426" s="36">
        <f t="shared" si="71"/>
        <v>570.31594559999996</v>
      </c>
      <c r="Q426" s="36">
        <f t="shared" si="72"/>
        <v>-13.484054399999991</v>
      </c>
      <c r="R426">
        <f t="shared" si="69"/>
        <v>37.795275590551178</v>
      </c>
      <c r="S426">
        <f t="shared" si="70"/>
        <v>14.37007874015748</v>
      </c>
    </row>
    <row r="427" spans="1:19" hidden="1" x14ac:dyDescent="0.25">
      <c r="A427" s="35">
        <v>45079</v>
      </c>
      <c r="B427" s="18" t="s">
        <v>539</v>
      </c>
      <c r="C427" s="18">
        <v>96</v>
      </c>
      <c r="D427" s="18">
        <v>54</v>
      </c>
      <c r="E427" s="18">
        <v>111424</v>
      </c>
      <c r="F427" s="18">
        <v>1</v>
      </c>
      <c r="G427" s="18">
        <v>527</v>
      </c>
      <c r="H427" s="18"/>
      <c r="I427" s="18"/>
      <c r="J427" s="18"/>
      <c r="K427" s="18"/>
      <c r="L427" s="18"/>
      <c r="M427" s="18"/>
      <c r="N427" s="18"/>
      <c r="O427" s="18"/>
      <c r="P427" s="36">
        <f t="shared" si="71"/>
        <v>0</v>
      </c>
      <c r="Q427" s="36">
        <f t="shared" si="72"/>
        <v>-527</v>
      </c>
      <c r="R427">
        <f t="shared" si="69"/>
        <v>37.795275590551178</v>
      </c>
      <c r="S427">
        <f t="shared" si="70"/>
        <v>0</v>
      </c>
    </row>
    <row r="428" spans="1:19" hidden="1" x14ac:dyDescent="0.25">
      <c r="A428" s="35">
        <v>45079</v>
      </c>
      <c r="B428" s="18" t="s">
        <v>539</v>
      </c>
      <c r="C428" s="18">
        <v>96</v>
      </c>
      <c r="D428" s="18">
        <v>54</v>
      </c>
      <c r="E428" s="18">
        <v>111431</v>
      </c>
      <c r="F428" s="18">
        <v>1</v>
      </c>
      <c r="G428" s="18">
        <v>538</v>
      </c>
      <c r="H428" s="18"/>
      <c r="I428" s="18"/>
      <c r="J428" s="18"/>
      <c r="K428" s="18"/>
      <c r="L428" s="18"/>
      <c r="M428" s="18"/>
      <c r="N428" s="18"/>
      <c r="O428" s="18"/>
      <c r="P428" s="36">
        <f t="shared" si="71"/>
        <v>0</v>
      </c>
      <c r="Q428" s="36">
        <f t="shared" si="72"/>
        <v>-538</v>
      </c>
      <c r="R428">
        <f t="shared" si="69"/>
        <v>37.795275590551178</v>
      </c>
      <c r="S428">
        <f t="shared" si="70"/>
        <v>0</v>
      </c>
    </row>
    <row r="429" spans="1:19" hidden="1" x14ac:dyDescent="0.25">
      <c r="A429" s="35">
        <v>45079</v>
      </c>
      <c r="B429" s="18" t="s">
        <v>539</v>
      </c>
      <c r="C429" s="18">
        <v>96</v>
      </c>
      <c r="D429" s="18">
        <v>54</v>
      </c>
      <c r="E429" s="18">
        <v>111435</v>
      </c>
      <c r="F429" s="18">
        <v>1</v>
      </c>
      <c r="G429" s="18">
        <v>583.20000000000005</v>
      </c>
      <c r="H429" s="18"/>
      <c r="I429" s="18"/>
      <c r="J429" s="18"/>
      <c r="K429" s="18"/>
      <c r="L429" s="18"/>
      <c r="M429" s="18"/>
      <c r="N429" s="18"/>
      <c r="O429" s="18"/>
      <c r="P429" s="36">
        <f t="shared" si="71"/>
        <v>0</v>
      </c>
      <c r="Q429" s="36">
        <f t="shared" si="72"/>
        <v>-583.20000000000005</v>
      </c>
      <c r="R429">
        <f t="shared" si="69"/>
        <v>37.795275590551178</v>
      </c>
      <c r="S429">
        <f t="shared" si="70"/>
        <v>0</v>
      </c>
    </row>
    <row r="430" spans="1:19" hidden="1" x14ac:dyDescent="0.25">
      <c r="A430" s="35">
        <v>45079</v>
      </c>
      <c r="B430" s="18" t="s">
        <v>539</v>
      </c>
      <c r="C430" s="18">
        <v>96</v>
      </c>
      <c r="D430" s="18">
        <v>54</v>
      </c>
      <c r="E430" s="18">
        <v>111466</v>
      </c>
      <c r="F430" s="18">
        <v>1</v>
      </c>
      <c r="G430" s="18">
        <v>521.79999999999995</v>
      </c>
      <c r="H430" s="18"/>
      <c r="I430" s="18"/>
      <c r="J430" s="18"/>
      <c r="K430" s="18"/>
      <c r="L430" s="18"/>
      <c r="M430" s="18"/>
      <c r="N430" s="18"/>
      <c r="O430" s="18"/>
      <c r="P430" s="36">
        <f t="shared" si="71"/>
        <v>0</v>
      </c>
      <c r="Q430" s="36">
        <f t="shared" si="72"/>
        <v>-521.79999999999995</v>
      </c>
      <c r="R430">
        <f t="shared" si="69"/>
        <v>37.795275590551178</v>
      </c>
      <c r="S430">
        <f t="shared" si="70"/>
        <v>0</v>
      </c>
    </row>
    <row r="431" spans="1:19" hidden="1" x14ac:dyDescent="0.25">
      <c r="A431" s="35">
        <v>45079</v>
      </c>
      <c r="B431" s="18" t="s">
        <v>539</v>
      </c>
      <c r="C431" s="18">
        <v>96</v>
      </c>
      <c r="D431" s="18">
        <v>54</v>
      </c>
      <c r="E431" s="18">
        <v>111467</v>
      </c>
      <c r="F431" s="18">
        <v>1</v>
      </c>
      <c r="G431" s="18">
        <v>577.1</v>
      </c>
      <c r="H431" s="18"/>
      <c r="I431" s="18"/>
      <c r="J431" s="18"/>
      <c r="K431" s="18"/>
      <c r="L431" s="18"/>
      <c r="M431" s="18"/>
      <c r="N431" s="18"/>
      <c r="O431" s="18"/>
      <c r="P431" s="36">
        <f t="shared" si="71"/>
        <v>0</v>
      </c>
      <c r="Q431" s="36">
        <f t="shared" si="72"/>
        <v>-577.1</v>
      </c>
      <c r="R431">
        <f t="shared" si="69"/>
        <v>37.795275590551178</v>
      </c>
      <c r="S431">
        <f t="shared" si="70"/>
        <v>0</v>
      </c>
    </row>
    <row r="432" spans="1:19" hidden="1" x14ac:dyDescent="0.25">
      <c r="A432" s="35">
        <v>45079</v>
      </c>
      <c r="B432" s="18" t="s">
        <v>539</v>
      </c>
      <c r="C432" s="18">
        <v>96</v>
      </c>
      <c r="D432" s="18">
        <v>54</v>
      </c>
      <c r="E432" s="18">
        <v>111469</v>
      </c>
      <c r="F432" s="18">
        <v>1</v>
      </c>
      <c r="G432" s="18">
        <v>589.6</v>
      </c>
      <c r="H432" s="18"/>
      <c r="I432" s="18"/>
      <c r="J432" s="18"/>
      <c r="K432" s="18"/>
      <c r="L432" s="18"/>
      <c r="M432" s="18"/>
      <c r="N432" s="18"/>
      <c r="O432" s="18"/>
      <c r="P432" s="36">
        <f t="shared" si="71"/>
        <v>0</v>
      </c>
      <c r="Q432" s="36">
        <f t="shared" si="72"/>
        <v>-589.6</v>
      </c>
      <c r="R432">
        <f t="shared" si="69"/>
        <v>37.795275590551178</v>
      </c>
      <c r="S432">
        <f t="shared" si="70"/>
        <v>0</v>
      </c>
    </row>
    <row r="433" spans="1:19" hidden="1" x14ac:dyDescent="0.25">
      <c r="A433" s="38">
        <v>45079</v>
      </c>
      <c r="B433" s="27" t="s">
        <v>539</v>
      </c>
      <c r="C433" s="27">
        <v>96</v>
      </c>
      <c r="D433" s="27">
        <v>54</v>
      </c>
      <c r="E433" s="27">
        <v>111470</v>
      </c>
      <c r="F433" s="27">
        <v>1</v>
      </c>
      <c r="G433" s="27">
        <v>531.29999999999995</v>
      </c>
      <c r="H433" s="38">
        <v>45081</v>
      </c>
      <c r="I433" s="27" t="s">
        <v>493</v>
      </c>
      <c r="J433" s="27">
        <f t="shared" ref="J433:L435" si="75">+E433</f>
        <v>111470</v>
      </c>
      <c r="K433" s="27">
        <f t="shared" si="75"/>
        <v>1</v>
      </c>
      <c r="L433" s="27">
        <f t="shared" si="75"/>
        <v>531.29999999999995</v>
      </c>
      <c r="M433" s="27" t="s">
        <v>535</v>
      </c>
      <c r="N433" s="27">
        <v>36.5</v>
      </c>
      <c r="O433" s="27">
        <v>28259</v>
      </c>
      <c r="P433" s="39">
        <f t="shared" si="71"/>
        <v>534.70549440000002</v>
      </c>
      <c r="Q433" s="39">
        <f t="shared" si="72"/>
        <v>3.405494400000066</v>
      </c>
      <c r="R433">
        <f t="shared" si="69"/>
        <v>37.795275590551178</v>
      </c>
      <c r="S433">
        <f t="shared" si="70"/>
        <v>14.37007874015748</v>
      </c>
    </row>
    <row r="434" spans="1:19" hidden="1" x14ac:dyDescent="0.25">
      <c r="A434" s="35">
        <v>45079</v>
      </c>
      <c r="B434" s="18" t="s">
        <v>539</v>
      </c>
      <c r="C434" s="18">
        <v>96</v>
      </c>
      <c r="D434" s="18">
        <v>54</v>
      </c>
      <c r="E434" s="18">
        <v>111471</v>
      </c>
      <c r="F434" s="18">
        <v>1</v>
      </c>
      <c r="G434" s="18">
        <v>560.1</v>
      </c>
      <c r="H434" s="35">
        <v>45081</v>
      </c>
      <c r="I434" s="18" t="s">
        <v>469</v>
      </c>
      <c r="J434" s="18">
        <f t="shared" si="75"/>
        <v>111471</v>
      </c>
      <c r="K434" s="18">
        <f t="shared" si="75"/>
        <v>1</v>
      </c>
      <c r="L434" s="18">
        <f t="shared" si="75"/>
        <v>560.1</v>
      </c>
      <c r="M434" s="18" t="s">
        <v>535</v>
      </c>
      <c r="N434" s="18">
        <v>36.5</v>
      </c>
      <c r="O434" s="18">
        <v>29627</v>
      </c>
      <c r="P434" s="46">
        <f t="shared" si="71"/>
        <v>560.59024320000003</v>
      </c>
      <c r="Q434" s="36">
        <f t="shared" si="72"/>
        <v>0.49024320000000898</v>
      </c>
      <c r="R434">
        <f t="shared" si="69"/>
        <v>37.795275590551178</v>
      </c>
      <c r="S434">
        <f t="shared" si="70"/>
        <v>14.37007874015748</v>
      </c>
    </row>
    <row r="435" spans="1:19" hidden="1" x14ac:dyDescent="0.25">
      <c r="A435" s="35">
        <v>45079</v>
      </c>
      <c r="B435" s="18" t="s">
        <v>539</v>
      </c>
      <c r="C435" s="18">
        <v>96</v>
      </c>
      <c r="D435" s="18">
        <v>54</v>
      </c>
      <c r="E435" s="18">
        <v>111472</v>
      </c>
      <c r="F435" s="18">
        <v>1</v>
      </c>
      <c r="G435" s="18">
        <v>568.79999999999995</v>
      </c>
      <c r="H435" s="35">
        <v>45081</v>
      </c>
      <c r="I435" s="18" t="s">
        <v>469</v>
      </c>
      <c r="J435" s="18">
        <f t="shared" si="75"/>
        <v>111472</v>
      </c>
      <c r="K435" s="18">
        <f t="shared" si="75"/>
        <v>1</v>
      </c>
      <c r="L435" s="18">
        <f t="shared" si="75"/>
        <v>568.79999999999995</v>
      </c>
      <c r="M435" s="18" t="s">
        <v>535</v>
      </c>
      <c r="N435" s="18">
        <v>36.5</v>
      </c>
      <c r="O435" s="18">
        <v>29663</v>
      </c>
      <c r="P435" s="46">
        <f t="shared" si="71"/>
        <v>561.27142079999999</v>
      </c>
      <c r="Q435" s="36">
        <f t="shared" si="72"/>
        <v>-7.5285791999999674</v>
      </c>
      <c r="R435">
        <f t="shared" si="69"/>
        <v>37.795275590551178</v>
      </c>
      <c r="S435">
        <f t="shared" si="70"/>
        <v>14.37007874015748</v>
      </c>
    </row>
    <row r="436" spans="1:19" hidden="1" x14ac:dyDescent="0.25">
      <c r="A436" s="35">
        <v>45079</v>
      </c>
      <c r="B436" s="18" t="s">
        <v>539</v>
      </c>
      <c r="C436" s="18">
        <v>96</v>
      </c>
      <c r="D436" s="18">
        <v>54</v>
      </c>
      <c r="E436" s="18">
        <v>111475</v>
      </c>
      <c r="F436" s="18">
        <v>1</v>
      </c>
      <c r="G436" s="18">
        <v>544.29999999999995</v>
      </c>
      <c r="H436" s="18"/>
      <c r="I436" s="18"/>
      <c r="J436" s="18"/>
      <c r="K436" s="18"/>
      <c r="L436" s="18"/>
      <c r="M436" s="18"/>
      <c r="N436" s="18"/>
      <c r="O436" s="18"/>
      <c r="P436" s="46">
        <f t="shared" si="71"/>
        <v>0</v>
      </c>
      <c r="Q436" s="36">
        <f t="shared" si="72"/>
        <v>-544.29999999999995</v>
      </c>
      <c r="R436">
        <f t="shared" si="69"/>
        <v>37.795275590551178</v>
      </c>
      <c r="S436">
        <f t="shared" si="70"/>
        <v>0</v>
      </c>
    </row>
    <row r="437" spans="1:19" hidden="1" x14ac:dyDescent="0.25">
      <c r="A437" s="35">
        <v>45079</v>
      </c>
      <c r="B437" s="18" t="s">
        <v>539</v>
      </c>
      <c r="C437" s="18">
        <v>96</v>
      </c>
      <c r="D437" s="18">
        <v>54</v>
      </c>
      <c r="E437" s="18">
        <v>111476</v>
      </c>
      <c r="F437" s="18">
        <v>1</v>
      </c>
      <c r="G437" s="18">
        <v>551.9</v>
      </c>
      <c r="H437" s="35">
        <v>45080</v>
      </c>
      <c r="I437" s="18" t="s">
        <v>493</v>
      </c>
      <c r="J437" s="18">
        <f>+E437</f>
        <v>111476</v>
      </c>
      <c r="K437" s="18">
        <f>+F437</f>
        <v>1</v>
      </c>
      <c r="L437" s="18">
        <f>+G437</f>
        <v>551.9</v>
      </c>
      <c r="M437" s="18" t="s">
        <v>535</v>
      </c>
      <c r="N437" s="18">
        <v>36.5</v>
      </c>
      <c r="O437" s="18">
        <v>28733</v>
      </c>
      <c r="P437" s="46">
        <f t="shared" si="71"/>
        <v>543.6743328</v>
      </c>
      <c r="Q437" s="36">
        <f t="shared" si="72"/>
        <v>-8.2256671999999753</v>
      </c>
      <c r="R437">
        <f t="shared" si="69"/>
        <v>37.795275590551178</v>
      </c>
      <c r="S437">
        <f t="shared" si="70"/>
        <v>14.37007874015748</v>
      </c>
    </row>
    <row r="438" spans="1:19" hidden="1" x14ac:dyDescent="0.25">
      <c r="A438" s="35">
        <v>45079</v>
      </c>
      <c r="B438" s="18" t="s">
        <v>539</v>
      </c>
      <c r="C438" s="18">
        <v>96</v>
      </c>
      <c r="D438" s="18">
        <v>54</v>
      </c>
      <c r="E438" s="18">
        <v>111479</v>
      </c>
      <c r="F438" s="18">
        <v>1</v>
      </c>
      <c r="G438" s="18">
        <v>570.4</v>
      </c>
      <c r="H438" s="35">
        <v>45081</v>
      </c>
      <c r="I438" s="18" t="s">
        <v>493</v>
      </c>
      <c r="J438" s="18">
        <f t="shared" ref="J438:L442" si="76">+E438</f>
        <v>111479</v>
      </c>
      <c r="K438" s="18">
        <f t="shared" si="76"/>
        <v>1</v>
      </c>
      <c r="L438" s="18">
        <f t="shared" si="76"/>
        <v>570.4</v>
      </c>
      <c r="M438" s="18" t="s">
        <v>535</v>
      </c>
      <c r="N438" s="18">
        <v>36.5</v>
      </c>
      <c r="O438" s="18">
        <v>29649</v>
      </c>
      <c r="P438" s="46">
        <f t="shared" si="71"/>
        <v>561.0065184</v>
      </c>
      <c r="Q438" s="36">
        <f t="shared" si="72"/>
        <v>-9.3934815999999728</v>
      </c>
      <c r="R438">
        <f t="shared" si="69"/>
        <v>37.795275590551178</v>
      </c>
      <c r="S438">
        <f t="shared" si="70"/>
        <v>14.37007874015748</v>
      </c>
    </row>
    <row r="439" spans="1:19" hidden="1" x14ac:dyDescent="0.25">
      <c r="A439" s="35">
        <v>45079</v>
      </c>
      <c r="B439" s="18" t="s">
        <v>539</v>
      </c>
      <c r="C439" s="18">
        <v>96</v>
      </c>
      <c r="D439" s="18">
        <v>54</v>
      </c>
      <c r="E439" s="18">
        <v>111480</v>
      </c>
      <c r="F439" s="18">
        <v>1</v>
      </c>
      <c r="G439" s="18">
        <v>558.9</v>
      </c>
      <c r="H439" s="35">
        <v>45080</v>
      </c>
      <c r="I439" s="18" t="s">
        <v>493</v>
      </c>
      <c r="J439" s="18">
        <f t="shared" si="76"/>
        <v>111480</v>
      </c>
      <c r="K439" s="18">
        <f t="shared" si="76"/>
        <v>1</v>
      </c>
      <c r="L439" s="18">
        <f t="shared" si="76"/>
        <v>558.9</v>
      </c>
      <c r="M439" s="18" t="s">
        <v>535</v>
      </c>
      <c r="N439" s="18">
        <v>36.5</v>
      </c>
      <c r="O439" s="18">
        <v>29393</v>
      </c>
      <c r="P439" s="46">
        <f t="shared" si="71"/>
        <v>556.16258879999998</v>
      </c>
      <c r="Q439" s="36">
        <f t="shared" si="72"/>
        <v>-2.7374111999999968</v>
      </c>
      <c r="R439">
        <f t="shared" si="69"/>
        <v>37.795275590551178</v>
      </c>
      <c r="S439">
        <f t="shared" si="70"/>
        <v>14.37007874015748</v>
      </c>
    </row>
    <row r="440" spans="1:19" hidden="1" x14ac:dyDescent="0.25">
      <c r="A440" s="35">
        <v>45079</v>
      </c>
      <c r="B440" s="18" t="s">
        <v>539</v>
      </c>
      <c r="C440" s="18">
        <v>96</v>
      </c>
      <c r="D440" s="18">
        <v>54</v>
      </c>
      <c r="E440" s="18">
        <v>111492</v>
      </c>
      <c r="F440" s="18">
        <v>1</v>
      </c>
      <c r="G440" s="18">
        <v>523.4</v>
      </c>
      <c r="H440" s="35">
        <v>45080</v>
      </c>
      <c r="I440" s="18" t="s">
        <v>493</v>
      </c>
      <c r="J440" s="18">
        <f t="shared" si="76"/>
        <v>111492</v>
      </c>
      <c r="K440" s="18">
        <f t="shared" si="76"/>
        <v>1</v>
      </c>
      <c r="L440" s="18">
        <f t="shared" si="76"/>
        <v>523.4</v>
      </c>
      <c r="M440" s="18" t="s">
        <v>535</v>
      </c>
      <c r="N440" s="18">
        <v>36.5</v>
      </c>
      <c r="O440" s="18">
        <v>27814</v>
      </c>
      <c r="P440" s="46">
        <f t="shared" si="71"/>
        <v>526.28538240000012</v>
      </c>
      <c r="Q440" s="36">
        <f t="shared" si="72"/>
        <v>2.8853824000001396</v>
      </c>
      <c r="R440">
        <f t="shared" si="69"/>
        <v>37.795275590551178</v>
      </c>
      <c r="S440">
        <f t="shared" si="70"/>
        <v>14.37007874015748</v>
      </c>
    </row>
    <row r="441" spans="1:19" hidden="1" x14ac:dyDescent="0.25">
      <c r="A441" s="35">
        <v>45079</v>
      </c>
      <c r="B441" s="18" t="s">
        <v>539</v>
      </c>
      <c r="C441" s="18">
        <v>96</v>
      </c>
      <c r="D441" s="18">
        <v>54</v>
      </c>
      <c r="E441" s="18">
        <v>111493</v>
      </c>
      <c r="F441" s="18">
        <v>1</v>
      </c>
      <c r="G441" s="18">
        <v>531</v>
      </c>
      <c r="H441" s="35">
        <v>45080</v>
      </c>
      <c r="I441" s="18" t="s">
        <v>493</v>
      </c>
      <c r="J441" s="18">
        <f t="shared" si="76"/>
        <v>111493</v>
      </c>
      <c r="K441" s="18">
        <f t="shared" si="76"/>
        <v>1</v>
      </c>
      <c r="L441" s="18">
        <f t="shared" si="76"/>
        <v>531</v>
      </c>
      <c r="M441" s="18" t="s">
        <v>535</v>
      </c>
      <c r="N441" s="18">
        <v>36.5</v>
      </c>
      <c r="O441" s="18">
        <v>27829</v>
      </c>
      <c r="P441" s="46">
        <f t="shared" si="71"/>
        <v>526.5692064000001</v>
      </c>
      <c r="Q441" s="36">
        <f t="shared" si="72"/>
        <v>-4.4307935999999017</v>
      </c>
      <c r="R441">
        <f t="shared" si="69"/>
        <v>37.795275590551178</v>
      </c>
      <c r="S441">
        <f t="shared" si="70"/>
        <v>14.37007874015748</v>
      </c>
    </row>
    <row r="442" spans="1:19" hidden="1" x14ac:dyDescent="0.25">
      <c r="A442" s="35">
        <v>45079</v>
      </c>
      <c r="B442" s="18" t="s">
        <v>539</v>
      </c>
      <c r="C442" s="18">
        <v>96</v>
      </c>
      <c r="D442" s="18">
        <v>54</v>
      </c>
      <c r="E442" s="18">
        <v>111496</v>
      </c>
      <c r="F442" s="18">
        <v>1</v>
      </c>
      <c r="G442" s="18">
        <v>568.79999999999995</v>
      </c>
      <c r="H442" s="35">
        <v>45081</v>
      </c>
      <c r="I442" s="18" t="s">
        <v>493</v>
      </c>
      <c r="J442" s="18">
        <f t="shared" si="76"/>
        <v>111496</v>
      </c>
      <c r="K442" s="18">
        <f t="shared" si="76"/>
        <v>1</v>
      </c>
      <c r="L442" s="18">
        <f t="shared" si="76"/>
        <v>568.79999999999995</v>
      </c>
      <c r="M442" s="18" t="s">
        <v>535</v>
      </c>
      <c r="N442" s="18">
        <v>36.5</v>
      </c>
      <c r="O442" s="18">
        <v>29726</v>
      </c>
      <c r="P442" s="46">
        <f t="shared" si="71"/>
        <v>562.46348160000002</v>
      </c>
      <c r="Q442" s="36">
        <f t="shared" si="72"/>
        <v>-6.3365183999999317</v>
      </c>
      <c r="R442">
        <f t="shared" si="69"/>
        <v>37.795275590551178</v>
      </c>
      <c r="S442">
        <f t="shared" si="70"/>
        <v>14.37007874015748</v>
      </c>
    </row>
    <row r="443" spans="1:19" hidden="1" x14ac:dyDescent="0.25">
      <c r="A443" s="35">
        <v>45079</v>
      </c>
      <c r="B443" s="18" t="s">
        <v>539</v>
      </c>
      <c r="C443" s="18">
        <v>96</v>
      </c>
      <c r="D443" s="18">
        <v>54</v>
      </c>
      <c r="E443" s="18">
        <v>111497</v>
      </c>
      <c r="F443" s="18">
        <v>1</v>
      </c>
      <c r="G443" s="18">
        <v>560.70000000000005</v>
      </c>
      <c r="H443" s="18"/>
      <c r="I443" s="18"/>
      <c r="J443" s="18"/>
      <c r="K443" s="18"/>
      <c r="L443" s="18"/>
      <c r="M443" s="18"/>
      <c r="N443" s="18"/>
      <c r="O443" s="18"/>
      <c r="P443" s="46">
        <f t="shared" si="71"/>
        <v>0</v>
      </c>
      <c r="Q443" s="36">
        <f t="shared" si="72"/>
        <v>-560.70000000000005</v>
      </c>
      <c r="R443">
        <f t="shared" si="69"/>
        <v>37.795275590551178</v>
      </c>
      <c r="S443">
        <f t="shared" si="70"/>
        <v>0</v>
      </c>
    </row>
    <row r="444" spans="1:19" hidden="1" x14ac:dyDescent="0.25">
      <c r="A444" s="35">
        <v>45079</v>
      </c>
      <c r="B444" s="18" t="s">
        <v>539</v>
      </c>
      <c r="C444" s="18">
        <v>96</v>
      </c>
      <c r="D444" s="18">
        <v>54</v>
      </c>
      <c r="E444" s="18">
        <v>111500</v>
      </c>
      <c r="F444" s="18">
        <v>1</v>
      </c>
      <c r="G444" s="18">
        <v>594.70000000000005</v>
      </c>
      <c r="H444" s="35">
        <v>45081</v>
      </c>
      <c r="I444" s="18" t="s">
        <v>469</v>
      </c>
      <c r="J444" s="18">
        <f t="shared" ref="J444:L446" si="77">+E444</f>
        <v>111500</v>
      </c>
      <c r="K444" s="18">
        <f t="shared" si="77"/>
        <v>1</v>
      </c>
      <c r="L444" s="18">
        <f t="shared" si="77"/>
        <v>594.70000000000005</v>
      </c>
      <c r="M444" s="18" t="s">
        <v>535</v>
      </c>
      <c r="N444" s="18">
        <v>36.5</v>
      </c>
      <c r="O444" s="18">
        <v>31297</v>
      </c>
      <c r="P444" s="46">
        <f t="shared" si="71"/>
        <v>592.18931520000001</v>
      </c>
      <c r="Q444" s="36">
        <f t="shared" si="72"/>
        <v>-2.5106848000000355</v>
      </c>
      <c r="R444">
        <f t="shared" si="69"/>
        <v>37.795275590551178</v>
      </c>
      <c r="S444">
        <f t="shared" si="70"/>
        <v>14.37007874015748</v>
      </c>
    </row>
    <row r="445" spans="1:19" hidden="1" x14ac:dyDescent="0.25">
      <c r="A445" s="35">
        <v>45079</v>
      </c>
      <c r="B445" s="18" t="s">
        <v>539</v>
      </c>
      <c r="C445" s="18">
        <v>96</v>
      </c>
      <c r="D445" s="18">
        <v>54</v>
      </c>
      <c r="E445" s="18">
        <v>111501</v>
      </c>
      <c r="F445" s="18">
        <v>1</v>
      </c>
      <c r="G445" s="18">
        <v>601.9</v>
      </c>
      <c r="H445" s="35">
        <v>45081</v>
      </c>
      <c r="I445" s="18" t="s">
        <v>469</v>
      </c>
      <c r="J445" s="18">
        <f t="shared" si="77"/>
        <v>111501</v>
      </c>
      <c r="K445" s="18">
        <f t="shared" si="77"/>
        <v>1</v>
      </c>
      <c r="L445" s="18">
        <f t="shared" si="77"/>
        <v>601.9</v>
      </c>
      <c r="M445" s="18" t="s">
        <v>535</v>
      </c>
      <c r="N445" s="18">
        <v>36.5</v>
      </c>
      <c r="O445" s="18">
        <v>31278</v>
      </c>
      <c r="P445" s="46">
        <f t="shared" si="71"/>
        <v>591.82980480000003</v>
      </c>
      <c r="Q445" s="36">
        <f t="shared" si="72"/>
        <v>-10.070195199999944</v>
      </c>
      <c r="R445">
        <f t="shared" si="69"/>
        <v>37.795275590551178</v>
      </c>
      <c r="S445">
        <f t="shared" si="70"/>
        <v>14.37007874015748</v>
      </c>
    </row>
    <row r="446" spans="1:19" hidden="1" x14ac:dyDescent="0.25">
      <c r="A446" s="35">
        <v>45079</v>
      </c>
      <c r="B446" s="18" t="s">
        <v>539</v>
      </c>
      <c r="C446" s="18">
        <v>96</v>
      </c>
      <c r="D446" s="18">
        <v>54</v>
      </c>
      <c r="E446" s="18">
        <v>111519</v>
      </c>
      <c r="F446" s="18">
        <v>1</v>
      </c>
      <c r="G446" s="18">
        <v>562.20000000000005</v>
      </c>
      <c r="H446" s="35">
        <v>45081</v>
      </c>
      <c r="I446" s="18" t="s">
        <v>469</v>
      </c>
      <c r="J446" s="18">
        <f t="shared" si="77"/>
        <v>111519</v>
      </c>
      <c r="K446" s="18">
        <f t="shared" si="77"/>
        <v>1</v>
      </c>
      <c r="L446" s="18">
        <f t="shared" si="77"/>
        <v>562.20000000000005</v>
      </c>
      <c r="M446" s="18" t="s">
        <v>535</v>
      </c>
      <c r="N446" s="18">
        <v>36.5</v>
      </c>
      <c r="O446" s="18">
        <v>29727</v>
      </c>
      <c r="P446" s="46">
        <f t="shared" si="71"/>
        <v>562.48240320000002</v>
      </c>
      <c r="Q446" s="36">
        <f t="shared" si="72"/>
        <v>0.2824031999999761</v>
      </c>
      <c r="R446">
        <f t="shared" si="69"/>
        <v>37.795275590551178</v>
      </c>
      <c r="S446">
        <f t="shared" si="70"/>
        <v>14.37007874015748</v>
      </c>
    </row>
    <row r="447" spans="1:19" hidden="1" x14ac:dyDescent="0.25">
      <c r="A447" s="35">
        <v>45079</v>
      </c>
      <c r="B447" s="18" t="s">
        <v>539</v>
      </c>
      <c r="C447" s="18">
        <v>96</v>
      </c>
      <c r="D447" s="18">
        <v>54</v>
      </c>
      <c r="E447" s="18">
        <v>111596</v>
      </c>
      <c r="F447" s="18">
        <v>1</v>
      </c>
      <c r="G447" s="18">
        <v>634.1</v>
      </c>
      <c r="H447" s="18"/>
      <c r="I447" s="18"/>
      <c r="J447" s="18"/>
      <c r="K447" s="18"/>
      <c r="L447" s="18"/>
      <c r="M447" s="18"/>
      <c r="N447" s="18"/>
      <c r="O447" s="18"/>
      <c r="P447" s="46">
        <f t="shared" si="71"/>
        <v>0</v>
      </c>
      <c r="Q447" s="36">
        <f t="shared" si="72"/>
        <v>-634.1</v>
      </c>
      <c r="R447">
        <f t="shared" si="69"/>
        <v>37.795275590551178</v>
      </c>
      <c r="S447">
        <f t="shared" si="70"/>
        <v>0</v>
      </c>
    </row>
    <row r="448" spans="1:19" hidden="1" x14ac:dyDescent="0.25">
      <c r="A448" s="38">
        <v>45079</v>
      </c>
      <c r="B448" s="27" t="s">
        <v>539</v>
      </c>
      <c r="C448" s="27">
        <v>96</v>
      </c>
      <c r="D448" s="27">
        <v>54</v>
      </c>
      <c r="E448" s="27">
        <v>111605</v>
      </c>
      <c r="F448" s="27">
        <v>1</v>
      </c>
      <c r="G448" s="27">
        <v>560.79999999999995</v>
      </c>
      <c r="H448" s="38">
        <v>45081</v>
      </c>
      <c r="I448" s="27" t="s">
        <v>469</v>
      </c>
      <c r="J448" s="27">
        <f>+E448</f>
        <v>111605</v>
      </c>
      <c r="K448" s="27">
        <f>+F448</f>
        <v>1</v>
      </c>
      <c r="L448" s="27">
        <f>+G448</f>
        <v>560.79999999999995</v>
      </c>
      <c r="M448" s="27" t="s">
        <v>535</v>
      </c>
      <c r="N448" s="27">
        <v>36.5</v>
      </c>
      <c r="O448" s="27">
        <v>29685</v>
      </c>
      <c r="P448" s="47">
        <f t="shared" si="71"/>
        <v>561.68769600000007</v>
      </c>
      <c r="Q448" s="39">
        <f t="shared" si="72"/>
        <v>0.88769600000011906</v>
      </c>
      <c r="R448">
        <f t="shared" si="69"/>
        <v>37.795275590551178</v>
      </c>
      <c r="S448">
        <f t="shared" si="70"/>
        <v>14.37007874015748</v>
      </c>
    </row>
    <row r="449" spans="1:19" hidden="1" x14ac:dyDescent="0.25">
      <c r="A449" s="35">
        <v>45079</v>
      </c>
      <c r="B449" s="18" t="s">
        <v>539</v>
      </c>
      <c r="C449" s="18">
        <v>96</v>
      </c>
      <c r="D449" s="18">
        <v>54</v>
      </c>
      <c r="E449" s="18">
        <v>111606</v>
      </c>
      <c r="F449" s="18">
        <v>1</v>
      </c>
      <c r="G449" s="18">
        <v>569.5</v>
      </c>
      <c r="H449" s="18"/>
      <c r="I449" s="18"/>
      <c r="J449" s="18"/>
      <c r="K449" s="18"/>
      <c r="L449" s="18"/>
      <c r="M449" s="18"/>
      <c r="N449" s="18"/>
      <c r="O449" s="18"/>
      <c r="P449" s="46">
        <f t="shared" si="71"/>
        <v>0</v>
      </c>
      <c r="Q449" s="36">
        <f t="shared" si="72"/>
        <v>-569.5</v>
      </c>
      <c r="R449">
        <f t="shared" si="69"/>
        <v>37.795275590551178</v>
      </c>
      <c r="S449">
        <f t="shared" si="70"/>
        <v>0</v>
      </c>
    </row>
    <row r="450" spans="1:19" hidden="1" x14ac:dyDescent="0.25">
      <c r="A450" s="35">
        <v>45079</v>
      </c>
      <c r="B450" s="18" t="s">
        <v>539</v>
      </c>
      <c r="C450" s="18">
        <v>54</v>
      </c>
      <c r="D450" s="18">
        <v>64</v>
      </c>
      <c r="E450" s="18">
        <v>110909</v>
      </c>
      <c r="F450" s="18">
        <v>1</v>
      </c>
      <c r="G450" s="18">
        <v>277.8</v>
      </c>
      <c r="H450" s="35">
        <v>45080</v>
      </c>
      <c r="I450" s="18" t="s">
        <v>519</v>
      </c>
      <c r="J450" s="18">
        <f t="shared" ref="J450:L450" si="78">+E450</f>
        <v>110909</v>
      </c>
      <c r="K450" s="18">
        <f t="shared" si="78"/>
        <v>1</v>
      </c>
      <c r="L450" s="36">
        <f t="shared" si="78"/>
        <v>277.8</v>
      </c>
      <c r="M450" s="18" t="s">
        <v>536</v>
      </c>
      <c r="N450" s="18">
        <v>44</v>
      </c>
      <c r="O450" s="18">
        <v>19237</v>
      </c>
      <c r="P450" s="46">
        <f t="shared" si="71"/>
        <v>292.52551679999999</v>
      </c>
      <c r="Q450" s="36">
        <f t="shared" si="72"/>
        <v>14.72551679999998</v>
      </c>
      <c r="R450">
        <f t="shared" si="69"/>
        <v>21.259842519685041</v>
      </c>
      <c r="S450">
        <f t="shared" si="70"/>
        <v>17.322834645669293</v>
      </c>
    </row>
    <row r="451" spans="1:19" hidden="1" x14ac:dyDescent="0.25">
      <c r="A451" s="35">
        <v>45079</v>
      </c>
      <c r="B451" s="18" t="s">
        <v>539</v>
      </c>
      <c r="C451" s="18">
        <v>80.5</v>
      </c>
      <c r="D451" s="18">
        <v>54</v>
      </c>
      <c r="E451" s="18">
        <v>112397</v>
      </c>
      <c r="F451" s="18">
        <v>1</v>
      </c>
      <c r="G451" s="18">
        <v>459.6</v>
      </c>
      <c r="H451" s="18"/>
      <c r="I451" s="18"/>
      <c r="J451" s="18"/>
      <c r="K451" s="18"/>
      <c r="L451" s="18"/>
      <c r="M451" s="18"/>
      <c r="N451" s="18"/>
      <c r="O451" s="18"/>
      <c r="P451" s="46">
        <f t="shared" si="71"/>
        <v>0</v>
      </c>
      <c r="Q451" s="36">
        <f t="shared" si="72"/>
        <v>-459.6</v>
      </c>
      <c r="R451">
        <f t="shared" ref="R451" si="79">C451/2.54</f>
        <v>31.69291338582677</v>
      </c>
      <c r="S451">
        <f t="shared" ref="S451" si="80">N451/2.54</f>
        <v>0</v>
      </c>
    </row>
  </sheetData>
  <autoFilter ref="A1:S451" xr:uid="{00000000-0001-0000-0400-000000000000}">
    <filterColumn colId="8">
      <filters>
        <filter val="Index"/>
        <filter val="Index 3 In 1"/>
      </filters>
    </filterColumn>
  </autoFilter>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425D3-70BD-4D0C-9946-A4B660AE6ED7}">
  <dimension ref="A3:C20"/>
  <sheetViews>
    <sheetView workbookViewId="0">
      <selection activeCell="A3" sqref="A3"/>
    </sheetView>
  </sheetViews>
  <sheetFormatPr defaultRowHeight="15" x14ac:dyDescent="0.25"/>
  <sheetData>
    <row r="3" spans="1:3" x14ac:dyDescent="0.25">
      <c r="A3" s="89"/>
      <c r="B3" s="90"/>
      <c r="C3" s="91"/>
    </row>
    <row r="4" spans="1:3" x14ac:dyDescent="0.25">
      <c r="A4" s="92"/>
      <c r="B4" s="29"/>
      <c r="C4" s="93"/>
    </row>
    <row r="5" spans="1:3" x14ac:dyDescent="0.25">
      <c r="A5" s="92"/>
      <c r="B5" s="29"/>
      <c r="C5" s="93"/>
    </row>
    <row r="6" spans="1:3" x14ac:dyDescent="0.25">
      <c r="A6" s="92"/>
      <c r="B6" s="29"/>
      <c r="C6" s="93"/>
    </row>
    <row r="7" spans="1:3" x14ac:dyDescent="0.25">
      <c r="A7" s="92"/>
      <c r="B7" s="29"/>
      <c r="C7" s="93"/>
    </row>
    <row r="8" spans="1:3" x14ac:dyDescent="0.25">
      <c r="A8" s="92"/>
      <c r="B8" s="29"/>
      <c r="C8" s="93"/>
    </row>
    <row r="9" spans="1:3" x14ac:dyDescent="0.25">
      <c r="A9" s="92"/>
      <c r="B9" s="29"/>
      <c r="C9" s="93"/>
    </row>
    <row r="10" spans="1:3" x14ac:dyDescent="0.25">
      <c r="A10" s="92"/>
      <c r="B10" s="29"/>
      <c r="C10" s="93"/>
    </row>
    <row r="11" spans="1:3" x14ac:dyDescent="0.25">
      <c r="A11" s="92"/>
      <c r="B11" s="29"/>
      <c r="C11" s="93"/>
    </row>
    <row r="12" spans="1:3" x14ac:dyDescent="0.25">
      <c r="A12" s="92"/>
      <c r="B12" s="29"/>
      <c r="C12" s="93"/>
    </row>
    <row r="13" spans="1:3" x14ac:dyDescent="0.25">
      <c r="A13" s="92"/>
      <c r="B13" s="29"/>
      <c r="C13" s="93"/>
    </row>
    <row r="14" spans="1:3" x14ac:dyDescent="0.25">
      <c r="A14" s="92"/>
      <c r="B14" s="29"/>
      <c r="C14" s="93"/>
    </row>
    <row r="15" spans="1:3" x14ac:dyDescent="0.25">
      <c r="A15" s="92"/>
      <c r="B15" s="29"/>
      <c r="C15" s="93"/>
    </row>
    <row r="16" spans="1:3" x14ac:dyDescent="0.25">
      <c r="A16" s="92"/>
      <c r="B16" s="29"/>
      <c r="C16" s="93"/>
    </row>
    <row r="17" spans="1:3" x14ac:dyDescent="0.25">
      <c r="A17" s="92"/>
      <c r="B17" s="29"/>
      <c r="C17" s="93"/>
    </row>
    <row r="18" spans="1:3" x14ac:dyDescent="0.25">
      <c r="A18" s="92"/>
      <c r="B18" s="29"/>
      <c r="C18" s="93"/>
    </row>
    <row r="19" spans="1:3" x14ac:dyDescent="0.25">
      <c r="A19" s="92"/>
      <c r="B19" s="29"/>
      <c r="C19" s="93"/>
    </row>
    <row r="20" spans="1:3" x14ac:dyDescent="0.25">
      <c r="A20" s="94"/>
      <c r="B20" s="95"/>
      <c r="C20" s="9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6257D-1AA3-49C3-BFB8-F817F88B20C5}">
  <dimension ref="A1:U16"/>
  <sheetViews>
    <sheetView workbookViewId="0">
      <selection activeCell="I7" sqref="I7"/>
    </sheetView>
  </sheetViews>
  <sheetFormatPr defaultRowHeight="15" x14ac:dyDescent="0.25"/>
  <cols>
    <col min="1" max="1" width="7.42578125" bestFit="1" customWidth="1"/>
    <col min="2" max="2" width="17.42578125" bestFit="1" customWidth="1"/>
    <col min="3" max="3" width="9" bestFit="1" customWidth="1"/>
    <col min="4" max="4" width="5" bestFit="1" customWidth="1"/>
    <col min="5" max="5" width="7.7109375" bestFit="1" customWidth="1"/>
    <col min="6" max="6" width="4.140625" bestFit="1" customWidth="1"/>
    <col min="7" max="7" width="7.5703125" bestFit="1" customWidth="1"/>
    <col min="8" max="8" width="7.42578125" bestFit="1" customWidth="1"/>
    <col min="9" max="9" width="11" bestFit="1" customWidth="1"/>
    <col min="10" max="10" width="7.7109375" bestFit="1" customWidth="1"/>
    <col min="11" max="11" width="4.140625" bestFit="1" customWidth="1"/>
    <col min="12" max="12" width="7.5703125" bestFit="1" customWidth="1"/>
    <col min="13" max="13" width="8.7109375" bestFit="1" customWidth="1"/>
    <col min="14" max="14" width="6.7109375" bestFit="1" customWidth="1"/>
    <col min="15" max="15" width="10.7109375" bestFit="1" customWidth="1"/>
    <col min="16" max="16" width="12.7109375" bestFit="1" customWidth="1"/>
    <col min="17" max="17" width="7.28515625" bestFit="1" customWidth="1"/>
    <col min="18" max="19" width="12" bestFit="1" customWidth="1"/>
  </cols>
  <sheetData>
    <row r="1" spans="1:21" x14ac:dyDescent="0.25">
      <c r="A1" s="26" t="s">
        <v>523</v>
      </c>
      <c r="B1" s="26" t="s">
        <v>524</v>
      </c>
      <c r="C1" s="26" t="s">
        <v>525</v>
      </c>
      <c r="D1" s="26" t="s">
        <v>526</v>
      </c>
      <c r="E1" s="26" t="s">
        <v>527</v>
      </c>
      <c r="F1" s="26" t="s">
        <v>528</v>
      </c>
      <c r="G1" s="26" t="s">
        <v>6</v>
      </c>
      <c r="H1" s="26" t="s">
        <v>523</v>
      </c>
      <c r="I1" s="26" t="s">
        <v>512</v>
      </c>
      <c r="J1" s="26" t="s">
        <v>527</v>
      </c>
      <c r="K1" s="26" t="s">
        <v>528</v>
      </c>
      <c r="L1" s="26" t="s">
        <v>6</v>
      </c>
      <c r="M1" s="26" t="s">
        <v>529</v>
      </c>
      <c r="N1" s="81" t="s">
        <v>530</v>
      </c>
      <c r="O1" s="26" t="s">
        <v>531</v>
      </c>
      <c r="P1" s="26" t="s">
        <v>532</v>
      </c>
      <c r="Q1" s="26" t="s">
        <v>533</v>
      </c>
      <c r="R1" s="57" t="s">
        <v>556</v>
      </c>
      <c r="S1" s="57" t="s">
        <v>555</v>
      </c>
      <c r="U1" s="18" t="s">
        <v>515</v>
      </c>
    </row>
    <row r="2" spans="1:21" x14ac:dyDescent="0.25">
      <c r="A2" s="35">
        <v>45061</v>
      </c>
      <c r="B2" s="18" t="s">
        <v>534</v>
      </c>
      <c r="C2" s="18">
        <v>86</v>
      </c>
      <c r="D2" s="18">
        <v>54</v>
      </c>
      <c r="E2" s="18">
        <v>9214</v>
      </c>
      <c r="F2" s="18">
        <v>1</v>
      </c>
      <c r="G2" s="36">
        <v>507</v>
      </c>
      <c r="H2" s="35">
        <v>45066</v>
      </c>
      <c r="I2" s="18" t="s">
        <v>450</v>
      </c>
      <c r="J2" s="18">
        <v>9214</v>
      </c>
      <c r="K2" s="18">
        <v>1</v>
      </c>
      <c r="L2" s="18">
        <v>507</v>
      </c>
      <c r="M2" s="18" t="s">
        <v>535</v>
      </c>
      <c r="N2" s="82">
        <v>42</v>
      </c>
      <c r="O2" s="18">
        <v>26509</v>
      </c>
      <c r="P2" s="36">
        <v>517.05274320000001</v>
      </c>
      <c r="Q2" s="36">
        <v>10.052743200000009</v>
      </c>
      <c r="R2">
        <v>33.85826771653543</v>
      </c>
      <c r="S2">
        <v>16.535433070866141</v>
      </c>
      <c r="U2" s="18" t="s">
        <v>450</v>
      </c>
    </row>
    <row r="3" spans="1:21" x14ac:dyDescent="0.25">
      <c r="A3" s="35">
        <v>45061</v>
      </c>
      <c r="B3" s="18" t="s">
        <v>534</v>
      </c>
      <c r="C3" s="18">
        <v>86</v>
      </c>
      <c r="D3" s="18">
        <v>54</v>
      </c>
      <c r="E3" s="18">
        <v>9239</v>
      </c>
      <c r="F3" s="18">
        <v>1</v>
      </c>
      <c r="G3" s="36">
        <v>481</v>
      </c>
      <c r="H3" s="35">
        <v>45066</v>
      </c>
      <c r="I3" s="18" t="s">
        <v>450</v>
      </c>
      <c r="J3" s="18">
        <v>9239</v>
      </c>
      <c r="K3" s="18">
        <v>1</v>
      </c>
      <c r="L3" s="18">
        <v>481</v>
      </c>
      <c r="M3" s="18" t="s">
        <v>535</v>
      </c>
      <c r="N3" s="82">
        <v>42</v>
      </c>
      <c r="O3" s="18">
        <v>24581</v>
      </c>
      <c r="P3" s="36">
        <v>479.44748879999997</v>
      </c>
      <c r="Q3" s="36">
        <v>-1.5525112000000263</v>
      </c>
      <c r="R3">
        <v>33.85826771653543</v>
      </c>
      <c r="S3">
        <v>16.535433070866141</v>
      </c>
    </row>
    <row r="4" spans="1:21" x14ac:dyDescent="0.25">
      <c r="A4" s="35">
        <v>45061</v>
      </c>
      <c r="B4" s="18" t="s">
        <v>534</v>
      </c>
      <c r="C4" s="18">
        <v>86</v>
      </c>
      <c r="D4" s="18">
        <v>54</v>
      </c>
      <c r="E4" s="18">
        <v>9254</v>
      </c>
      <c r="F4" s="18">
        <v>1</v>
      </c>
      <c r="G4" s="36">
        <v>493</v>
      </c>
      <c r="H4" s="35">
        <v>45066</v>
      </c>
      <c r="I4" s="18" t="s">
        <v>450</v>
      </c>
      <c r="J4" s="18">
        <v>9254</v>
      </c>
      <c r="K4" s="18">
        <v>1</v>
      </c>
      <c r="L4" s="18">
        <v>493</v>
      </c>
      <c r="M4" s="18" t="s">
        <v>535</v>
      </c>
      <c r="N4" s="82">
        <v>42</v>
      </c>
      <c r="O4" s="18">
        <v>24501</v>
      </c>
      <c r="P4" s="36">
        <v>477.88710479999997</v>
      </c>
      <c r="Q4" s="36">
        <v>-15.112895200000025</v>
      </c>
      <c r="R4">
        <v>33.85826771653543</v>
      </c>
      <c r="S4">
        <v>16.535433070866141</v>
      </c>
    </row>
    <row r="5" spans="1:21" x14ac:dyDescent="0.25">
      <c r="A5" s="35">
        <v>45061</v>
      </c>
      <c r="B5" s="18" t="s">
        <v>534</v>
      </c>
      <c r="C5" s="18">
        <v>96</v>
      </c>
      <c r="D5" s="18">
        <v>54</v>
      </c>
      <c r="E5" s="18">
        <v>9231</v>
      </c>
      <c r="F5" s="18">
        <v>1</v>
      </c>
      <c r="G5" s="36">
        <v>531</v>
      </c>
      <c r="H5" s="35">
        <v>45062</v>
      </c>
      <c r="I5" s="18" t="s">
        <v>450</v>
      </c>
      <c r="J5" s="18">
        <v>9231</v>
      </c>
      <c r="K5" s="18">
        <v>1</v>
      </c>
      <c r="L5" s="18">
        <v>531</v>
      </c>
      <c r="M5" s="18" t="s">
        <v>535</v>
      </c>
      <c r="N5" s="82">
        <v>36.5</v>
      </c>
      <c r="O5" s="18">
        <v>28315</v>
      </c>
      <c r="P5" s="36">
        <v>535.76510400000006</v>
      </c>
      <c r="Q5" s="36">
        <v>4.7651040000000648</v>
      </c>
      <c r="R5">
        <v>37.795275590551178</v>
      </c>
      <c r="S5">
        <v>14.37007874015748</v>
      </c>
    </row>
    <row r="6" spans="1:21" x14ac:dyDescent="0.25">
      <c r="A6" s="35">
        <v>45061</v>
      </c>
      <c r="B6" s="18" t="s">
        <v>534</v>
      </c>
      <c r="C6" s="18">
        <v>96</v>
      </c>
      <c r="D6" s="18">
        <v>54</v>
      </c>
      <c r="E6" s="18">
        <v>9217</v>
      </c>
      <c r="F6" s="18">
        <v>1</v>
      </c>
      <c r="G6" s="36">
        <v>473</v>
      </c>
      <c r="H6" s="35">
        <v>45062</v>
      </c>
      <c r="I6" s="18" t="s">
        <v>450</v>
      </c>
      <c r="J6" s="18">
        <v>9217</v>
      </c>
      <c r="K6" s="18">
        <v>1</v>
      </c>
      <c r="L6" s="18">
        <v>473</v>
      </c>
      <c r="M6" s="18" t="s">
        <v>535</v>
      </c>
      <c r="N6" s="82">
        <v>36.5</v>
      </c>
      <c r="O6" s="18">
        <v>25696</v>
      </c>
      <c r="P6" s="36">
        <v>486.20943360000001</v>
      </c>
      <c r="Q6" s="36">
        <v>13.209433600000011</v>
      </c>
      <c r="R6">
        <v>37.795275590551178</v>
      </c>
      <c r="S6">
        <v>14.37007874015748</v>
      </c>
    </row>
    <row r="7" spans="1:21" x14ac:dyDescent="0.25">
      <c r="A7" s="35">
        <v>45061</v>
      </c>
      <c r="B7" s="18" t="s">
        <v>534</v>
      </c>
      <c r="C7" s="18">
        <v>96</v>
      </c>
      <c r="D7" s="18">
        <v>54</v>
      </c>
      <c r="E7" s="18">
        <v>9222</v>
      </c>
      <c r="F7" s="18">
        <v>1</v>
      </c>
      <c r="G7" s="36">
        <v>527</v>
      </c>
      <c r="H7" s="35">
        <v>45062</v>
      </c>
      <c r="I7" s="18" t="s">
        <v>515</v>
      </c>
      <c r="J7" s="18">
        <v>9222</v>
      </c>
      <c r="K7" s="18">
        <v>1</v>
      </c>
      <c r="L7" s="18">
        <v>527</v>
      </c>
      <c r="M7" s="18" t="s">
        <v>535</v>
      </c>
      <c r="N7" s="82">
        <v>36.5</v>
      </c>
      <c r="O7" s="18">
        <v>12647</v>
      </c>
      <c r="P7" s="36">
        <v>239.3014752</v>
      </c>
      <c r="Q7" s="36">
        <v>-287.69852479999997</v>
      </c>
      <c r="R7">
        <v>37.795275590551178</v>
      </c>
      <c r="S7">
        <v>14.37007874015748</v>
      </c>
    </row>
    <row r="8" spans="1:21" x14ac:dyDescent="0.25">
      <c r="A8" s="35">
        <v>45061</v>
      </c>
      <c r="B8" s="18" t="s">
        <v>534</v>
      </c>
      <c r="C8" s="18">
        <v>96</v>
      </c>
      <c r="D8" s="18">
        <v>54</v>
      </c>
      <c r="E8" s="18">
        <v>9232</v>
      </c>
      <c r="F8" s="18">
        <v>1</v>
      </c>
      <c r="G8" s="36">
        <v>532</v>
      </c>
      <c r="H8" s="35">
        <v>45062</v>
      </c>
      <c r="I8" s="18" t="s">
        <v>450</v>
      </c>
      <c r="J8" s="18">
        <v>9232</v>
      </c>
      <c r="K8" s="18">
        <v>1</v>
      </c>
      <c r="L8" s="18">
        <v>532</v>
      </c>
      <c r="M8" s="18" t="s">
        <v>535</v>
      </c>
      <c r="N8" s="82">
        <v>36.5</v>
      </c>
      <c r="O8" s="18">
        <v>28224</v>
      </c>
      <c r="P8" s="36">
        <v>534.04323840000006</v>
      </c>
      <c r="Q8" s="36">
        <v>2.0432384000000638</v>
      </c>
      <c r="R8">
        <v>37.795275590551178</v>
      </c>
      <c r="S8">
        <v>14.37007874015748</v>
      </c>
    </row>
    <row r="9" spans="1:21" x14ac:dyDescent="0.25">
      <c r="A9" s="35">
        <v>45061</v>
      </c>
      <c r="B9" s="18" t="s">
        <v>534</v>
      </c>
      <c r="C9" s="18">
        <v>96</v>
      </c>
      <c r="D9" s="18">
        <v>54</v>
      </c>
      <c r="E9" s="18">
        <v>9237</v>
      </c>
      <c r="F9" s="18">
        <v>1</v>
      </c>
      <c r="G9" s="36">
        <v>531</v>
      </c>
      <c r="H9" s="35">
        <v>45062</v>
      </c>
      <c r="I9" s="18" t="s">
        <v>450</v>
      </c>
      <c r="J9" s="18">
        <v>9237</v>
      </c>
      <c r="K9" s="18">
        <v>1</v>
      </c>
      <c r="L9" s="18">
        <v>531</v>
      </c>
      <c r="M9" s="18" t="s">
        <v>535</v>
      </c>
      <c r="N9" s="82">
        <v>36.5</v>
      </c>
      <c r="O9" s="18">
        <v>25265</v>
      </c>
      <c r="P9" s="36">
        <v>478.05422400000003</v>
      </c>
      <c r="Q9" s="36">
        <v>-52.945775999999967</v>
      </c>
      <c r="R9">
        <v>37.795275590551178</v>
      </c>
      <c r="S9">
        <v>14.37007874015748</v>
      </c>
    </row>
    <row r="10" spans="1:21" x14ac:dyDescent="0.25">
      <c r="A10" s="35">
        <v>45061</v>
      </c>
      <c r="B10" s="18" t="s">
        <v>534</v>
      </c>
      <c r="C10" s="18">
        <v>96</v>
      </c>
      <c r="D10" s="18">
        <v>54</v>
      </c>
      <c r="E10" s="18">
        <v>9246</v>
      </c>
      <c r="F10" s="18">
        <v>1</v>
      </c>
      <c r="G10" s="36">
        <v>555</v>
      </c>
      <c r="H10" s="35">
        <v>45062</v>
      </c>
      <c r="I10" s="18" t="s">
        <v>515</v>
      </c>
      <c r="J10" s="18">
        <v>9246</v>
      </c>
      <c r="K10" s="18">
        <v>1</v>
      </c>
      <c r="L10" s="18">
        <v>555</v>
      </c>
      <c r="M10" s="18" t="s">
        <v>535</v>
      </c>
      <c r="N10" s="82">
        <v>36.5</v>
      </c>
      <c r="O10" s="18">
        <v>28474</v>
      </c>
      <c r="P10" s="36">
        <v>538.77363839999998</v>
      </c>
      <c r="Q10" s="36">
        <v>-16.226361600000018</v>
      </c>
      <c r="R10">
        <v>37.795275590551178</v>
      </c>
      <c r="S10">
        <v>14.37007874015748</v>
      </c>
    </row>
    <row r="11" spans="1:21" x14ac:dyDescent="0.25">
      <c r="A11" s="35">
        <v>45061</v>
      </c>
      <c r="B11" s="18" t="s">
        <v>534</v>
      </c>
      <c r="C11" s="18">
        <v>80</v>
      </c>
      <c r="D11" s="18">
        <v>54</v>
      </c>
      <c r="E11" s="18">
        <v>9225</v>
      </c>
      <c r="F11" s="18">
        <v>1</v>
      </c>
      <c r="G11" s="36">
        <v>443</v>
      </c>
      <c r="H11" s="35">
        <v>45066</v>
      </c>
      <c r="I11" s="18" t="s">
        <v>450</v>
      </c>
      <c r="J11" s="18">
        <v>9225</v>
      </c>
      <c r="K11" s="18">
        <v>1</v>
      </c>
      <c r="L11" s="18">
        <v>443</v>
      </c>
      <c r="M11" s="18" t="s">
        <v>535</v>
      </c>
      <c r="N11" s="82">
        <v>34.5</v>
      </c>
      <c r="O11" s="18">
        <v>29595</v>
      </c>
      <c r="P11" s="36">
        <v>441.08388000000002</v>
      </c>
      <c r="Q11" s="36">
        <v>-1.9161199999999781</v>
      </c>
      <c r="R11">
        <v>31.496062992125985</v>
      </c>
      <c r="S11">
        <v>13.58267716535433</v>
      </c>
    </row>
    <row r="12" spans="1:21" x14ac:dyDescent="0.25">
      <c r="A12" s="35">
        <v>45061</v>
      </c>
      <c r="B12" s="18" t="s">
        <v>534</v>
      </c>
      <c r="C12" s="18">
        <v>80</v>
      </c>
      <c r="D12" s="18">
        <v>54</v>
      </c>
      <c r="E12" s="18">
        <v>9245</v>
      </c>
      <c r="F12" s="18">
        <v>1</v>
      </c>
      <c r="G12" s="36">
        <v>447</v>
      </c>
      <c r="H12" s="35">
        <v>45066</v>
      </c>
      <c r="I12" s="18" t="s">
        <v>450</v>
      </c>
      <c r="J12" s="18">
        <v>9245</v>
      </c>
      <c r="K12" s="18">
        <v>1</v>
      </c>
      <c r="L12" s="18">
        <v>447</v>
      </c>
      <c r="M12" s="18" t="s">
        <v>535</v>
      </c>
      <c r="N12" s="82">
        <v>34.5</v>
      </c>
      <c r="O12" s="18">
        <v>30062</v>
      </c>
      <c r="P12" s="36">
        <v>448.04404799999998</v>
      </c>
      <c r="Q12" s="36">
        <v>1.0440479999999752</v>
      </c>
      <c r="R12">
        <v>31.496062992125985</v>
      </c>
      <c r="S12">
        <v>13.58267716535433</v>
      </c>
    </row>
    <row r="13" spans="1:21" x14ac:dyDescent="0.25">
      <c r="A13" s="35">
        <v>45061</v>
      </c>
      <c r="B13" s="18" t="s">
        <v>534</v>
      </c>
      <c r="C13" s="18">
        <v>80</v>
      </c>
      <c r="D13" s="18">
        <v>54</v>
      </c>
      <c r="E13" s="18">
        <v>9264</v>
      </c>
      <c r="F13" s="18">
        <v>1</v>
      </c>
      <c r="G13" s="36">
        <v>447</v>
      </c>
      <c r="H13" s="35">
        <v>45066</v>
      </c>
      <c r="I13" s="18" t="s">
        <v>450</v>
      </c>
      <c r="J13" s="18">
        <v>9264</v>
      </c>
      <c r="K13" s="18">
        <v>1</v>
      </c>
      <c r="L13" s="18">
        <v>447</v>
      </c>
      <c r="M13" s="18" t="s">
        <v>535</v>
      </c>
      <c r="N13" s="82">
        <v>34.5</v>
      </c>
      <c r="O13" s="18">
        <v>30207</v>
      </c>
      <c r="P13" s="36">
        <v>450.20512800000006</v>
      </c>
      <c r="Q13" s="36">
        <v>3.2051280000000588</v>
      </c>
      <c r="R13">
        <v>31.496062992125985</v>
      </c>
      <c r="S13">
        <v>13.58267716535433</v>
      </c>
    </row>
    <row r="14" spans="1:21" x14ac:dyDescent="0.25">
      <c r="A14" s="35">
        <v>45078</v>
      </c>
      <c r="B14" s="18" t="s">
        <v>539</v>
      </c>
      <c r="C14" s="18">
        <v>88</v>
      </c>
      <c r="D14" s="18">
        <v>64</v>
      </c>
      <c r="E14" s="18">
        <v>110903</v>
      </c>
      <c r="F14" s="18">
        <v>1</v>
      </c>
      <c r="G14" s="36">
        <v>495.4</v>
      </c>
      <c r="H14" s="35">
        <v>45078</v>
      </c>
      <c r="I14" s="18" t="s">
        <v>520</v>
      </c>
      <c r="J14" s="18">
        <v>110903</v>
      </c>
      <c r="K14" s="18">
        <v>1</v>
      </c>
      <c r="L14" s="43">
        <v>495.4</v>
      </c>
      <c r="M14" s="18" t="s">
        <v>535</v>
      </c>
      <c r="N14" s="82">
        <v>42</v>
      </c>
      <c r="O14" s="18">
        <v>21092</v>
      </c>
      <c r="P14" s="36">
        <v>498.91860479999997</v>
      </c>
      <c r="Q14" s="36">
        <v>3.5186047999999914</v>
      </c>
      <c r="R14">
        <v>34.645669291338585</v>
      </c>
      <c r="S14">
        <v>16.535433070866141</v>
      </c>
    </row>
    <row r="15" spans="1:21" x14ac:dyDescent="0.25">
      <c r="A15" s="35">
        <v>45078</v>
      </c>
      <c r="B15" s="18" t="s">
        <v>539</v>
      </c>
      <c r="C15" s="18">
        <v>88</v>
      </c>
      <c r="D15" s="18">
        <v>64</v>
      </c>
      <c r="E15" s="18">
        <v>110940</v>
      </c>
      <c r="F15" s="18">
        <v>1</v>
      </c>
      <c r="G15" s="36">
        <v>533.1</v>
      </c>
      <c r="H15" s="35">
        <v>45078</v>
      </c>
      <c r="I15" s="18" t="s">
        <v>520</v>
      </c>
      <c r="J15" s="18">
        <v>110940</v>
      </c>
      <c r="K15" s="18">
        <v>1</v>
      </c>
      <c r="L15" s="43">
        <v>533.1</v>
      </c>
      <c r="M15" s="18" t="s">
        <v>535</v>
      </c>
      <c r="N15" s="82">
        <v>42</v>
      </c>
      <c r="O15" s="18">
        <v>22523</v>
      </c>
      <c r="P15" s="36">
        <v>532.76805119999995</v>
      </c>
      <c r="Q15" s="36">
        <v>-0.33194880000007743</v>
      </c>
      <c r="R15">
        <v>34.645669291338585</v>
      </c>
      <c r="S15">
        <v>16.535433070866141</v>
      </c>
    </row>
    <row r="16" spans="1:21" x14ac:dyDescent="0.25">
      <c r="A16" s="35">
        <v>45078</v>
      </c>
      <c r="B16" s="18" t="s">
        <v>539</v>
      </c>
      <c r="C16" s="18">
        <v>88</v>
      </c>
      <c r="D16" s="18">
        <v>64</v>
      </c>
      <c r="E16" s="18">
        <v>110948</v>
      </c>
      <c r="F16" s="18">
        <v>1</v>
      </c>
      <c r="G16" s="36">
        <v>535.70000000000005</v>
      </c>
      <c r="H16" s="35">
        <v>45078</v>
      </c>
      <c r="I16" s="18" t="s">
        <v>520</v>
      </c>
      <c r="J16" s="18">
        <v>110948</v>
      </c>
      <c r="K16" s="18">
        <v>1</v>
      </c>
      <c r="L16" s="43">
        <v>535.70000000000005</v>
      </c>
      <c r="M16" s="18" t="s">
        <v>535</v>
      </c>
      <c r="N16" s="82">
        <v>42</v>
      </c>
      <c r="O16" s="18">
        <v>22870</v>
      </c>
      <c r="P16" s="36">
        <v>540.97612800000002</v>
      </c>
      <c r="Q16" s="36">
        <v>5.2761279999999715</v>
      </c>
      <c r="R16">
        <v>34.645669291338585</v>
      </c>
      <c r="S16">
        <v>16.535433070866141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RM</vt:lpstr>
      <vt:lpstr>Item</vt:lpstr>
      <vt:lpstr>UFG_Rulling</vt:lpstr>
      <vt:lpstr>UFG_Index</vt:lpstr>
      <vt:lpstr>UFG_Title</vt:lpstr>
      <vt:lpstr>Child01</vt:lpstr>
      <vt:lpstr>05</vt:lpstr>
      <vt:lpstr>06</vt:lpstr>
      <vt:lpstr>PaperMaster</vt:lpstr>
      <vt:lpstr>DefaltMaster</vt:lpstr>
      <vt:lpstr>Sheet2</vt:lpstr>
      <vt:lpstr>Sheet1</vt:lpstr>
      <vt:lpstr>Sheet4</vt:lpstr>
      <vt:lpstr>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2023-06-06T06:06:47Z</dcterms:created>
  <dcterms:modified xsi:type="dcterms:W3CDTF">2023-07-07T19:40:24Z</dcterms:modified>
</cp:coreProperties>
</file>