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BA79389-5099-410E-B036-08FDE1E28E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aS Metrics Dashboard" sheetId="1" r:id="rId1"/>
    <sheet name="Customer Segmentation" sheetId="2" r:id="rId2"/>
    <sheet name="Initiative Prioritization" sheetId="3" r:id="rId3"/>
    <sheet name="Cohort Analysis" sheetId="4" r:id="rId4"/>
  </sheets>
  <calcPr calcId="191029"/>
</workbook>
</file>

<file path=xl/calcChain.xml><?xml version="1.0" encoding="utf-8"?>
<calcChain xmlns="http://schemas.openxmlformats.org/spreadsheetml/2006/main">
  <c r="C16" i="1" l="1"/>
  <c r="C15" i="1"/>
  <c r="G3" i="1"/>
  <c r="G2" i="1"/>
  <c r="M5" i="1"/>
  <c r="M6" i="1"/>
  <c r="M7" i="1"/>
  <c r="M8" i="1"/>
  <c r="L8" i="1"/>
  <c r="L6" i="1"/>
  <c r="L5" i="1"/>
  <c r="M4" i="1"/>
  <c r="L4" i="1"/>
  <c r="L7" i="1"/>
  <c r="E6" i="3"/>
  <c r="E7" i="3"/>
  <c r="E8" i="3"/>
  <c r="E9" i="3"/>
  <c r="E5" i="3"/>
  <c r="B8" i="2"/>
  <c r="E6" i="2"/>
  <c r="E7" i="2"/>
  <c r="C6" i="2"/>
  <c r="C7" i="2"/>
  <c r="C5" i="2"/>
  <c r="E5" i="2" s="1"/>
  <c r="E15" i="1"/>
  <c r="F15" i="1" s="1"/>
  <c r="G15" i="1" s="1"/>
  <c r="C5" i="1"/>
  <c r="C4" i="1"/>
  <c r="D15" i="1"/>
  <c r="B8" i="1"/>
  <c r="E8" i="2" l="1"/>
  <c r="D8" i="2" s="1"/>
  <c r="F6" i="2"/>
  <c r="F5" i="2"/>
  <c r="F7" i="2"/>
  <c r="C8" i="2"/>
  <c r="B16" i="1"/>
  <c r="F8" i="2" l="1"/>
  <c r="D16" i="1"/>
  <c r="E16" i="1" l="1"/>
  <c r="F16" i="1" s="1"/>
  <c r="G16" i="1" l="1"/>
  <c r="B17" i="1"/>
  <c r="C17" i="1" s="1"/>
  <c r="D17" i="1" l="1"/>
  <c r="E17" i="1" s="1"/>
  <c r="F17" i="1" s="1"/>
  <c r="B18" i="1" l="1"/>
  <c r="G17" i="1"/>
  <c r="D18" i="1" l="1"/>
  <c r="C18" i="1"/>
  <c r="E18" i="1"/>
  <c r="F18" i="1" s="1"/>
  <c r="G18" i="1" s="1"/>
  <c r="B19" i="1" l="1"/>
  <c r="C19" i="1" s="1"/>
  <c r="D19" i="1" l="1"/>
  <c r="E19" i="1" l="1"/>
  <c r="F19" i="1" s="1"/>
  <c r="B20" i="1" l="1"/>
  <c r="G19" i="1"/>
  <c r="D20" i="1" l="1"/>
  <c r="E20" i="1" s="1"/>
  <c r="F20" i="1" s="1"/>
  <c r="G20" i="1" s="1"/>
  <c r="C20" i="1"/>
  <c r="B21" i="1" l="1"/>
  <c r="C21" i="1" s="1"/>
  <c r="D21" i="1" l="1"/>
  <c r="E21" i="1" l="1"/>
  <c r="F21" i="1" s="1"/>
  <c r="G21" i="1" s="1"/>
  <c r="B22" i="1" l="1"/>
  <c r="C22" i="1" s="1"/>
  <c r="D22" i="1" l="1"/>
  <c r="E22" i="1" l="1"/>
  <c r="F22" i="1" s="1"/>
  <c r="G22" i="1" s="1"/>
  <c r="B23" i="1" l="1"/>
  <c r="C23" i="1" s="1"/>
  <c r="D23" i="1" l="1"/>
  <c r="E23" i="1"/>
  <c r="F23" i="1" l="1"/>
  <c r="G23" i="1" s="1"/>
  <c r="B24" i="1"/>
  <c r="C24" i="1" s="1"/>
  <c r="D24" i="1" l="1"/>
  <c r="E24" i="1" l="1"/>
  <c r="F24" i="1" s="1"/>
  <c r="G24" i="1" s="1"/>
  <c r="B25" i="1" l="1"/>
  <c r="C25" i="1" s="1"/>
  <c r="D25" i="1" l="1"/>
  <c r="E25" i="1"/>
  <c r="F25" i="1" s="1"/>
  <c r="G25" i="1" s="1"/>
  <c r="B26" i="1" l="1"/>
  <c r="C26" i="1" s="1"/>
  <c r="D26" i="1" l="1"/>
  <c r="E26" i="1"/>
  <c r="F26" i="1" l="1"/>
  <c r="G26" i="1" s="1"/>
</calcChain>
</file>

<file path=xl/sharedStrings.xml><?xml version="1.0" encoding="utf-8"?>
<sst xmlns="http://schemas.openxmlformats.org/spreadsheetml/2006/main" count="89" uniqueCount="86">
  <si>
    <t>Customer Acquisition Funnel</t>
  </si>
  <si>
    <t>Value</t>
  </si>
  <si>
    <t>Conversion Rate</t>
  </si>
  <si>
    <t>Metric</t>
  </si>
  <si>
    <t>Website Visitors</t>
  </si>
  <si>
    <t>Free Trial Sign-ups</t>
  </si>
  <si>
    <t>Paid Customers</t>
  </si>
  <si>
    <t>N/A</t>
  </si>
  <si>
    <t>Trial Conversion Rate</t>
  </si>
  <si>
    <t>Paid Conversion Rate</t>
  </si>
  <si>
    <t>Key SaaS Metrics</t>
  </si>
  <si>
    <t>Formatted</t>
  </si>
  <si>
    <t>Weighted ARPA</t>
  </si>
  <si>
    <t>Monthly Churn Rate</t>
  </si>
  <si>
    <t>Gross Margin</t>
  </si>
  <si>
    <t>Cost per Acquisition (CPA)</t>
  </si>
  <si>
    <t>$350</t>
  </si>
  <si>
    <t>4.5%</t>
  </si>
  <si>
    <t>80%</t>
  </si>
  <si>
    <t>Starting Customers</t>
  </si>
  <si>
    <t>New Customers</t>
  </si>
  <si>
    <t>Churned Customers</t>
  </si>
  <si>
    <t>Net Change</t>
  </si>
  <si>
    <t>Ending Customers</t>
  </si>
  <si>
    <t>MRR</t>
  </si>
  <si>
    <t>Segment</t>
  </si>
  <si>
    <t>% of Customers</t>
  </si>
  <si>
    <t>Customer Count</t>
  </si>
  <si>
    <t>ARPA</t>
  </si>
  <si>
    <t>Monthly Revenue</t>
  </si>
  <si>
    <t>% of Revenue</t>
  </si>
  <si>
    <t>SMB</t>
  </si>
  <si>
    <t>Mid-Market</t>
  </si>
  <si>
    <t>Enterprise</t>
  </si>
  <si>
    <t>Total</t>
  </si>
  <si>
    <t>Initiative</t>
  </si>
  <si>
    <t>Impact (1-5)</t>
  </si>
  <si>
    <t>Effort (1-5)</t>
  </si>
  <si>
    <t>Time to Result (1-5)</t>
  </si>
  <si>
    <t>Priority Score</t>
  </si>
  <si>
    <t>Churn Reduction Program</t>
  </si>
  <si>
    <t>Onboarding Redesign</t>
  </si>
  <si>
    <t>Enterprise Expansion</t>
  </si>
  <si>
    <t>Pricing Restructure</t>
  </si>
  <si>
    <t>Feature Adoption Campaign</t>
  </si>
  <si>
    <t>Cohort</t>
  </si>
  <si>
    <t>Month 0</t>
  </si>
  <si>
    <t>Month 1</t>
  </si>
  <si>
    <t>Month 2</t>
  </si>
  <si>
    <t>Month 3</t>
  </si>
  <si>
    <t>Month 4</t>
  </si>
  <si>
    <t>Month 5</t>
  </si>
  <si>
    <t>Month 6</t>
  </si>
  <si>
    <t>Total Users</t>
  </si>
  <si>
    <t>Jan</t>
  </si>
  <si>
    <t>Feb</t>
  </si>
  <si>
    <t>100%</t>
  </si>
  <si>
    <t>88.8%</t>
  </si>
  <si>
    <t>89.2%</t>
  </si>
  <si>
    <t>79.5%</t>
  </si>
  <si>
    <t>80.6%</t>
  </si>
  <si>
    <t>74.2%</t>
  </si>
  <si>
    <t>72.1%</t>
  </si>
  <si>
    <t>68.2%</t>
  </si>
  <si>
    <t>65.3%</t>
  </si>
  <si>
    <t>65.4%</t>
  </si>
  <si>
    <t>62.3%</t>
  </si>
  <si>
    <t>59.4%</t>
  </si>
  <si>
    <t>55.7%</t>
  </si>
  <si>
    <t>CAC Payback Period (months)</t>
  </si>
  <si>
    <t>Derived Metrics</t>
  </si>
  <si>
    <t>LTV:CAC Ratio</t>
  </si>
  <si>
    <t>Rule of 40</t>
  </si>
  <si>
    <t>Annual Churn Rate</t>
  </si>
  <si>
    <t>Customer Life Time Value</t>
  </si>
  <si>
    <t>It estimates the total revenue a company expects to earn from a customer before they churn (cancel their subscription).</t>
  </si>
  <si>
    <t>It measures the return on investment (ROI) for acquiring a customer.</t>
  </si>
  <si>
    <t>The CAC Payback Period tells you how many months it takes to earn back the money spent on acquiring a new customer. It shows how quickly the company can recover its acquisition costs through the revenue generated from that customer.</t>
  </si>
  <si>
    <t xml:space="preserve">No of Active customers </t>
  </si>
  <si>
    <t>Average Revenue per account</t>
  </si>
  <si>
    <t>months</t>
  </si>
  <si>
    <t>New Paying Customers per Month</t>
  </si>
  <si>
    <t>Revenue Projection Model - Base Case</t>
  </si>
  <si>
    <t>Monthly Growth Rate</t>
  </si>
  <si>
    <t>https://www.vitally.io/post/saas-churn-benchmarks</t>
  </si>
  <si>
    <t>https://www.mckinsey.com/industries/technology-media-and-telecommunications/our-insights/saas-and-the-rule-of-40-keys-to-the-critical-value-creation-metric , https://www.drivetrain.ai/strategic-finance-glossary/what-is-rule-of-40-saas-companies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</si>
</sst>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9" fontId="0" fillId="5" borderId="0" xfId="0" applyNumberFormat="1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7" borderId="2" xfId="0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ckinsey.com/industries/technology-media-and-telecommunications/our-insights/saas-and-the-rule-of-40-keys-to-the-critical-value-creation-metric" TargetMode="External"/><Relationship Id="rId1" Type="http://schemas.openxmlformats.org/officeDocument/2006/relationships/hyperlink" Target="https://www.vitally.io/post/saas-churn-benchmar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6"/>
  <sheetViews>
    <sheetView tabSelected="1" workbookViewId="0">
      <selection activeCell="O4" sqref="O4"/>
    </sheetView>
  </sheetViews>
  <sheetFormatPr defaultRowHeight="14.4"/>
  <cols>
    <col min="1" max="1" width="25.44140625" style="2" bestFit="1" customWidth="1"/>
    <col min="2" max="2" width="17" style="2" bestFit="1" customWidth="1"/>
    <col min="3" max="3" width="14.77734375" style="2" bestFit="1" customWidth="1"/>
    <col min="4" max="4" width="25.5546875" style="2" bestFit="1" customWidth="1"/>
    <col min="5" max="5" width="12.6640625" style="2" bestFit="1" customWidth="1"/>
    <col min="6" max="6" width="29" style="2" bestFit="1" customWidth="1"/>
    <col min="7" max="7" width="12" style="2" bestFit="1" customWidth="1"/>
    <col min="8" max="10" width="8.88671875" style="2"/>
    <col min="11" max="11" width="25.109375" style="2" bestFit="1" customWidth="1"/>
    <col min="12" max="12" width="13.109375" style="2" hidden="1" customWidth="1"/>
    <col min="13" max="13" width="16.5546875" style="2" bestFit="1" customWidth="1"/>
    <col min="14" max="14" width="200.44140625" style="2" bestFit="1" customWidth="1"/>
    <col min="15" max="16384" width="8.88671875" style="2"/>
  </cols>
  <sheetData>
    <row r="2" spans="1:15">
      <c r="A2" s="7" t="s">
        <v>0</v>
      </c>
      <c r="B2" s="7" t="s">
        <v>1</v>
      </c>
      <c r="C2" s="7" t="s">
        <v>2</v>
      </c>
      <c r="D2" s="7" t="s">
        <v>3</v>
      </c>
      <c r="F2" s="2" t="s">
        <v>78</v>
      </c>
      <c r="G2" s="13">
        <f>ROUND(1200000/420,0)</f>
        <v>2857</v>
      </c>
      <c r="K2" s="14"/>
      <c r="L2" s="14"/>
      <c r="M2" s="14"/>
      <c r="O2" s="27" t="s">
        <v>84</v>
      </c>
    </row>
    <row r="3" spans="1:15">
      <c r="A3" s="8" t="s">
        <v>4</v>
      </c>
      <c r="B3" s="8">
        <v>2500000</v>
      </c>
      <c r="C3" s="8" t="s">
        <v>7</v>
      </c>
      <c r="D3" s="8"/>
      <c r="F3" s="2" t="s">
        <v>81</v>
      </c>
      <c r="G3" s="2">
        <f>5000*0.12</f>
        <v>600</v>
      </c>
      <c r="K3" s="15" t="s">
        <v>70</v>
      </c>
      <c r="L3" s="16"/>
      <c r="M3" s="16"/>
      <c r="O3" s="27" t="s">
        <v>85</v>
      </c>
    </row>
    <row r="4" spans="1:15">
      <c r="A4" s="8" t="s">
        <v>5</v>
      </c>
      <c r="B4" s="8">
        <v>50000</v>
      </c>
      <c r="C4" s="8" t="str">
        <f>CONCATENATE(TEXT(B4/B3*100,"0.00"),"%")</f>
        <v>2.00%</v>
      </c>
      <c r="D4" s="8" t="s">
        <v>8</v>
      </c>
      <c r="F4" s="2" t="s">
        <v>83</v>
      </c>
      <c r="G4" s="26">
        <v>0.21</v>
      </c>
      <c r="K4" s="17" t="s">
        <v>69</v>
      </c>
      <c r="L4" s="18">
        <f>B11/(B8*B10)</f>
        <v>1.0416666666666667</v>
      </c>
      <c r="M4" s="19" t="str">
        <f>TEXT(L4,"0.00")</f>
        <v>1.04</v>
      </c>
      <c r="N4" s="2" t="s">
        <v>77</v>
      </c>
    </row>
    <row r="5" spans="1:15" ht="93.6" customHeight="1">
      <c r="A5" s="8" t="s">
        <v>6</v>
      </c>
      <c r="B5" s="8">
        <v>3500</v>
      </c>
      <c r="C5" s="8" t="str">
        <f>CONCATENATE(TEXT(B5/B3*100,"0.00"),"%")</f>
        <v>0.14%</v>
      </c>
      <c r="D5" s="8" t="s">
        <v>9</v>
      </c>
      <c r="K5" s="20" t="s">
        <v>74</v>
      </c>
      <c r="L5" s="21">
        <f>(B8*B10)/B9</f>
        <v>7466.666666666667</v>
      </c>
      <c r="M5" s="22" t="str">
        <f t="shared" ref="M5:M8" si="0">TEXT(L5,"0.00")</f>
        <v>7466.67</v>
      </c>
      <c r="N5" s="13" t="s">
        <v>75</v>
      </c>
    </row>
    <row r="6" spans="1:15">
      <c r="K6" s="20" t="s">
        <v>71</v>
      </c>
      <c r="L6" s="21">
        <f>L5/B11</f>
        <v>21.333333333333336</v>
      </c>
      <c r="M6" s="22" t="str">
        <f t="shared" si="0"/>
        <v>21.33</v>
      </c>
      <c r="N6" s="2" t="s">
        <v>76</v>
      </c>
    </row>
    <row r="7" spans="1:15">
      <c r="A7" s="5" t="s">
        <v>10</v>
      </c>
      <c r="B7" s="5" t="s">
        <v>1</v>
      </c>
      <c r="C7" s="5" t="s">
        <v>11</v>
      </c>
      <c r="K7" s="20" t="s">
        <v>72</v>
      </c>
      <c r="L7" s="21">
        <f>40-20</f>
        <v>20</v>
      </c>
      <c r="M7" s="22" t="str">
        <f t="shared" si="0"/>
        <v>20.00</v>
      </c>
    </row>
    <row r="8" spans="1:15">
      <c r="A8" s="6" t="s">
        <v>12</v>
      </c>
      <c r="B8" s="6">
        <f>0.7*100+0.2*500+0.1*2500</f>
        <v>420</v>
      </c>
      <c r="C8" s="6" t="s">
        <v>16</v>
      </c>
      <c r="D8" s="2" t="s">
        <v>79</v>
      </c>
      <c r="K8" s="23" t="s">
        <v>73</v>
      </c>
      <c r="L8" s="24">
        <f>(1-(1-B9)^12)</f>
        <v>0.42450645200752313</v>
      </c>
      <c r="M8" s="25" t="str">
        <f t="shared" si="0"/>
        <v>0.42</v>
      </c>
    </row>
    <row r="9" spans="1:15">
      <c r="A9" s="6" t="s">
        <v>13</v>
      </c>
      <c r="B9" s="6">
        <v>4.4999999999999998E-2</v>
      </c>
      <c r="C9" s="6" t="s">
        <v>17</v>
      </c>
    </row>
    <row r="10" spans="1:15">
      <c r="A10" s="6" t="s">
        <v>14</v>
      </c>
      <c r="B10" s="6">
        <v>0.8</v>
      </c>
      <c r="C10" s="6" t="s">
        <v>18</v>
      </c>
    </row>
    <row r="11" spans="1:15">
      <c r="A11" s="6" t="s">
        <v>15</v>
      </c>
      <c r="B11" s="6">
        <v>350</v>
      </c>
      <c r="C11" s="6" t="s">
        <v>16</v>
      </c>
    </row>
    <row r="13" spans="1:15">
      <c r="A13" s="28" t="s">
        <v>82</v>
      </c>
    </row>
    <row r="14" spans="1:15">
      <c r="A14" s="3" t="s">
        <v>80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24</v>
      </c>
    </row>
    <row r="15" spans="1:15">
      <c r="A15" s="4">
        <v>1</v>
      </c>
      <c r="B15" s="4">
        <v>2857</v>
      </c>
      <c r="C15" s="4">
        <f>B15*0.21</f>
        <v>599.97</v>
      </c>
      <c r="D15" s="4">
        <f t="shared" ref="D15:D26" si="1">B15*0.045</f>
        <v>128.565</v>
      </c>
      <c r="E15" s="4">
        <f>ROUND(C15-D15,0)</f>
        <v>471</v>
      </c>
      <c r="F15" s="4">
        <f t="shared" ref="F15:F26" si="2">B15+E15</f>
        <v>3328</v>
      </c>
      <c r="G15" s="4">
        <f>F15*420</f>
        <v>1397760</v>
      </c>
    </row>
    <row r="16" spans="1:15">
      <c r="A16" s="4">
        <v>2</v>
      </c>
      <c r="B16" s="4">
        <f t="shared" ref="B16:B26" si="3">F15</f>
        <v>3328</v>
      </c>
      <c r="C16" s="4">
        <f t="shared" ref="C16:C26" si="4">B16*0.21</f>
        <v>698.88</v>
      </c>
      <c r="D16" s="4">
        <f t="shared" si="1"/>
        <v>149.76</v>
      </c>
      <c r="E16" s="4">
        <f t="shared" ref="E16:E26" si="5">ROUND(C16-D16,0)</f>
        <v>549</v>
      </c>
      <c r="F16" s="4">
        <f t="shared" si="2"/>
        <v>3877</v>
      </c>
      <c r="G16" s="4">
        <f t="shared" ref="G16:G26" si="6">F16*420</f>
        <v>1628340</v>
      </c>
    </row>
    <row r="17" spans="1:7">
      <c r="A17" s="4">
        <v>3</v>
      </c>
      <c r="B17" s="4">
        <f t="shared" si="3"/>
        <v>3877</v>
      </c>
      <c r="C17" s="4">
        <f t="shared" si="4"/>
        <v>814.17</v>
      </c>
      <c r="D17" s="4">
        <f t="shared" si="1"/>
        <v>174.465</v>
      </c>
      <c r="E17" s="4">
        <f t="shared" si="5"/>
        <v>640</v>
      </c>
      <c r="F17" s="4">
        <f t="shared" si="2"/>
        <v>4517</v>
      </c>
      <c r="G17" s="4">
        <f t="shared" si="6"/>
        <v>1897140</v>
      </c>
    </row>
    <row r="18" spans="1:7">
      <c r="A18" s="4">
        <v>4</v>
      </c>
      <c r="B18" s="4">
        <f t="shared" si="3"/>
        <v>4517</v>
      </c>
      <c r="C18" s="4">
        <f t="shared" si="4"/>
        <v>948.56999999999994</v>
      </c>
      <c r="D18" s="4">
        <f t="shared" si="1"/>
        <v>203.26499999999999</v>
      </c>
      <c r="E18" s="4">
        <f t="shared" si="5"/>
        <v>745</v>
      </c>
      <c r="F18" s="4">
        <f t="shared" si="2"/>
        <v>5262</v>
      </c>
      <c r="G18" s="4">
        <f t="shared" si="6"/>
        <v>2210040</v>
      </c>
    </row>
    <row r="19" spans="1:7">
      <c r="A19" s="4">
        <v>5</v>
      </c>
      <c r="B19" s="4">
        <f t="shared" si="3"/>
        <v>5262</v>
      </c>
      <c r="C19" s="4">
        <f t="shared" si="4"/>
        <v>1105.02</v>
      </c>
      <c r="D19" s="4">
        <f t="shared" si="1"/>
        <v>236.79</v>
      </c>
      <c r="E19" s="4">
        <f t="shared" si="5"/>
        <v>868</v>
      </c>
      <c r="F19" s="4">
        <f t="shared" si="2"/>
        <v>6130</v>
      </c>
      <c r="G19" s="4">
        <f t="shared" si="6"/>
        <v>2574600</v>
      </c>
    </row>
    <row r="20" spans="1:7">
      <c r="A20" s="4">
        <v>6</v>
      </c>
      <c r="B20" s="4">
        <f t="shared" si="3"/>
        <v>6130</v>
      </c>
      <c r="C20" s="4">
        <f t="shared" si="4"/>
        <v>1287.3</v>
      </c>
      <c r="D20" s="4">
        <f t="shared" si="1"/>
        <v>275.84999999999997</v>
      </c>
      <c r="E20" s="4">
        <f t="shared" si="5"/>
        <v>1011</v>
      </c>
      <c r="F20" s="4">
        <f t="shared" si="2"/>
        <v>7141</v>
      </c>
      <c r="G20" s="4">
        <f t="shared" si="6"/>
        <v>2999220</v>
      </c>
    </row>
    <row r="21" spans="1:7">
      <c r="A21" s="4">
        <v>7</v>
      </c>
      <c r="B21" s="4">
        <f t="shared" si="3"/>
        <v>7141</v>
      </c>
      <c r="C21" s="4">
        <f t="shared" si="4"/>
        <v>1499.61</v>
      </c>
      <c r="D21" s="4">
        <f t="shared" si="1"/>
        <v>321.34499999999997</v>
      </c>
      <c r="E21" s="4">
        <f t="shared" si="5"/>
        <v>1178</v>
      </c>
      <c r="F21" s="4">
        <f t="shared" si="2"/>
        <v>8319</v>
      </c>
      <c r="G21" s="4">
        <f t="shared" si="6"/>
        <v>3493980</v>
      </c>
    </row>
    <row r="22" spans="1:7">
      <c r="A22" s="4">
        <v>8</v>
      </c>
      <c r="B22" s="4">
        <f t="shared" si="3"/>
        <v>8319</v>
      </c>
      <c r="C22" s="4">
        <f t="shared" si="4"/>
        <v>1746.99</v>
      </c>
      <c r="D22" s="4">
        <f t="shared" si="1"/>
        <v>374.35499999999996</v>
      </c>
      <c r="E22" s="4">
        <f t="shared" si="5"/>
        <v>1373</v>
      </c>
      <c r="F22" s="4">
        <f t="shared" si="2"/>
        <v>9692</v>
      </c>
      <c r="G22" s="4">
        <f t="shared" si="6"/>
        <v>4070640</v>
      </c>
    </row>
    <row r="23" spans="1:7">
      <c r="A23" s="4">
        <v>9</v>
      </c>
      <c r="B23" s="4">
        <f t="shared" si="3"/>
        <v>9692</v>
      </c>
      <c r="C23" s="4">
        <f t="shared" si="4"/>
        <v>2035.32</v>
      </c>
      <c r="D23" s="4">
        <f t="shared" si="1"/>
        <v>436.14</v>
      </c>
      <c r="E23" s="4">
        <f t="shared" si="5"/>
        <v>1599</v>
      </c>
      <c r="F23" s="4">
        <f t="shared" si="2"/>
        <v>11291</v>
      </c>
      <c r="G23" s="4">
        <f t="shared" si="6"/>
        <v>4742220</v>
      </c>
    </row>
    <row r="24" spans="1:7">
      <c r="A24" s="4">
        <v>10</v>
      </c>
      <c r="B24" s="4">
        <f t="shared" si="3"/>
        <v>11291</v>
      </c>
      <c r="C24" s="4">
        <f t="shared" si="4"/>
        <v>2371.11</v>
      </c>
      <c r="D24" s="4">
        <f t="shared" si="1"/>
        <v>508.09499999999997</v>
      </c>
      <c r="E24" s="4">
        <f t="shared" si="5"/>
        <v>1863</v>
      </c>
      <c r="F24" s="4">
        <f t="shared" si="2"/>
        <v>13154</v>
      </c>
      <c r="G24" s="4">
        <f t="shared" si="6"/>
        <v>5524680</v>
      </c>
    </row>
    <row r="25" spans="1:7">
      <c r="A25" s="4">
        <v>11</v>
      </c>
      <c r="B25" s="4">
        <f t="shared" si="3"/>
        <v>13154</v>
      </c>
      <c r="C25" s="4">
        <f t="shared" si="4"/>
        <v>2762.3399999999997</v>
      </c>
      <c r="D25" s="4">
        <f t="shared" si="1"/>
        <v>591.92999999999995</v>
      </c>
      <c r="E25" s="4">
        <f t="shared" si="5"/>
        <v>2170</v>
      </c>
      <c r="F25" s="4">
        <f t="shared" si="2"/>
        <v>15324</v>
      </c>
      <c r="G25" s="4">
        <f t="shared" si="6"/>
        <v>6436080</v>
      </c>
    </row>
    <row r="26" spans="1:7">
      <c r="A26" s="4">
        <v>12</v>
      </c>
      <c r="B26" s="4">
        <f t="shared" si="3"/>
        <v>15324</v>
      </c>
      <c r="C26" s="4">
        <f t="shared" si="4"/>
        <v>3218.04</v>
      </c>
      <c r="D26" s="4">
        <f t="shared" si="1"/>
        <v>689.57999999999993</v>
      </c>
      <c r="E26" s="4">
        <f t="shared" si="5"/>
        <v>2528</v>
      </c>
      <c r="F26" s="4">
        <f t="shared" si="2"/>
        <v>17852</v>
      </c>
      <c r="G26" s="4">
        <f t="shared" si="6"/>
        <v>7497840</v>
      </c>
    </row>
  </sheetData>
  <hyperlinks>
    <hyperlink ref="O2" r:id="rId1" xr:uid="{24BC1706-5833-45D1-8219-20B7EC6CF3A3}"/>
    <hyperlink ref="O3" r:id="rId2" display="https://www.mckinsey.com/industries/technology-media-and-telecommunications/our-insights/saas-and-the-rule-of-40-keys-to-the-critical-value-creation-metric" xr:uid="{B5841A57-9C26-46C5-8C53-DCB1773F02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8"/>
  <sheetViews>
    <sheetView workbookViewId="0">
      <selection activeCell="E14" sqref="E14"/>
    </sheetView>
  </sheetViews>
  <sheetFormatPr defaultRowHeight="14.4"/>
  <cols>
    <col min="1" max="1" width="10.6640625" bestFit="1" customWidth="1"/>
    <col min="2" max="2" width="14.109375" bestFit="1" customWidth="1"/>
    <col min="3" max="3" width="14.77734375" bestFit="1" customWidth="1"/>
    <col min="4" max="4" width="5.6640625" bestFit="1" customWidth="1"/>
    <col min="5" max="5" width="16.109375" bestFit="1" customWidth="1"/>
    <col min="6" max="6" width="12.44140625" bestFit="1" customWidth="1"/>
  </cols>
  <sheetData>
    <row r="4" spans="1:6">
      <c r="A4" s="9" t="s">
        <v>25</v>
      </c>
      <c r="B4" s="9" t="s">
        <v>26</v>
      </c>
      <c r="C4" s="9" t="s">
        <v>27</v>
      </c>
      <c r="D4" s="9" t="s">
        <v>28</v>
      </c>
      <c r="E4" s="9" t="s">
        <v>29</v>
      </c>
      <c r="F4" s="9" t="s">
        <v>30</v>
      </c>
    </row>
    <row r="5" spans="1:6">
      <c r="A5" s="10" t="s">
        <v>31</v>
      </c>
      <c r="B5" s="11">
        <v>0.7</v>
      </c>
      <c r="C5" s="10">
        <f>10000*B5</f>
        <v>7000</v>
      </c>
      <c r="D5" s="10">
        <v>100</v>
      </c>
      <c r="E5" s="10">
        <f>C5*D5</f>
        <v>700000</v>
      </c>
      <c r="F5" s="10">
        <f>E5/SUM($E$5:$E$7)</f>
        <v>0.16666666666666666</v>
      </c>
    </row>
    <row r="6" spans="1:6">
      <c r="A6" s="10" t="s">
        <v>32</v>
      </c>
      <c r="B6" s="11">
        <v>0.2</v>
      </c>
      <c r="C6" s="10">
        <f t="shared" ref="C6:C7" si="0">10000*B6</f>
        <v>2000</v>
      </c>
      <c r="D6" s="10">
        <v>500</v>
      </c>
      <c r="E6" s="10">
        <f t="shared" ref="E6:E7" si="1">C6*D6</f>
        <v>1000000</v>
      </c>
      <c r="F6" s="10">
        <f t="shared" ref="F6:F7" si="2">E6/SUM($E$5:$E$7)</f>
        <v>0.23809523809523808</v>
      </c>
    </row>
    <row r="7" spans="1:6">
      <c r="A7" s="10" t="s">
        <v>33</v>
      </c>
      <c r="B7" s="11">
        <v>0.1</v>
      </c>
      <c r="C7" s="10">
        <f t="shared" si="0"/>
        <v>1000</v>
      </c>
      <c r="D7" s="10">
        <v>2500</v>
      </c>
      <c r="E7" s="10">
        <f t="shared" si="1"/>
        <v>2500000</v>
      </c>
      <c r="F7" s="10">
        <f t="shared" si="2"/>
        <v>0.59523809523809523</v>
      </c>
    </row>
    <row r="8" spans="1:6">
      <c r="A8" s="12" t="s">
        <v>34</v>
      </c>
      <c r="B8" s="12">
        <f>SUM(B5:B7)</f>
        <v>0.99999999999999989</v>
      </c>
      <c r="C8" s="12">
        <f>SUM(C5:C7)</f>
        <v>10000</v>
      </c>
      <c r="D8" s="12">
        <f>E8/C8</f>
        <v>420</v>
      </c>
      <c r="E8" s="12">
        <f>SUM(E5:E7)</f>
        <v>4200000</v>
      </c>
      <c r="F8" s="12">
        <f>SUM(F4:F7)</f>
        <v>1</v>
      </c>
    </row>
  </sheetData>
  <pageMargins left="0.7" right="0.7" top="0.75" bottom="0.75" header="0.3" footer="0.3"/>
  <ignoredErrors>
    <ignoredError sqref="D8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E9"/>
  <sheetViews>
    <sheetView workbookViewId="0">
      <selection activeCell="D15" sqref="D15"/>
    </sheetView>
  </sheetViews>
  <sheetFormatPr defaultRowHeight="14.4"/>
  <cols>
    <col min="1" max="1" width="23.88671875" bestFit="1" customWidth="1"/>
    <col min="2" max="2" width="11.33203125" bestFit="1" customWidth="1"/>
    <col min="3" max="3" width="10.21875" bestFit="1" customWidth="1"/>
    <col min="4" max="4" width="17.5546875" bestFit="1" customWidth="1"/>
    <col min="5" max="5" width="12.21875" bestFit="1" customWidth="1"/>
  </cols>
  <sheetData>
    <row r="4" spans="1:5">
      <c r="A4" s="1" t="s">
        <v>35</v>
      </c>
      <c r="B4" s="1" t="s">
        <v>36</v>
      </c>
      <c r="C4" s="1" t="s">
        <v>37</v>
      </c>
      <c r="D4" s="1" t="s">
        <v>38</v>
      </c>
      <c r="E4" s="1" t="s">
        <v>39</v>
      </c>
    </row>
    <row r="5" spans="1:5">
      <c r="A5" t="s">
        <v>40</v>
      </c>
      <c r="B5">
        <v>5</v>
      </c>
      <c r="C5">
        <v>3</v>
      </c>
      <c r="D5">
        <v>3</v>
      </c>
      <c r="E5">
        <f>(B5*D5)/C5</f>
        <v>5</v>
      </c>
    </row>
    <row r="6" spans="1:5">
      <c r="A6" t="s">
        <v>41</v>
      </c>
      <c r="B6">
        <v>5</v>
      </c>
      <c r="C6">
        <v>3</v>
      </c>
      <c r="D6">
        <v>4</v>
      </c>
      <c r="E6">
        <f t="shared" ref="E6:E9" si="0">(B6*D6)/C6</f>
        <v>6.666666666666667</v>
      </c>
    </row>
    <row r="7" spans="1:5">
      <c r="A7" t="s">
        <v>42</v>
      </c>
      <c r="B7">
        <v>5</v>
      </c>
      <c r="C7">
        <v>3</v>
      </c>
      <c r="D7">
        <v>3</v>
      </c>
      <c r="E7">
        <f t="shared" si="0"/>
        <v>5</v>
      </c>
    </row>
    <row r="8" spans="1:5">
      <c r="A8" t="s">
        <v>43</v>
      </c>
      <c r="B8">
        <v>3</v>
      </c>
      <c r="C8">
        <v>4</v>
      </c>
      <c r="D8">
        <v>2</v>
      </c>
      <c r="E8">
        <f t="shared" si="0"/>
        <v>1.5</v>
      </c>
    </row>
    <row r="9" spans="1:5">
      <c r="A9" t="s">
        <v>44</v>
      </c>
      <c r="B9">
        <v>5</v>
      </c>
      <c r="C9">
        <v>2</v>
      </c>
      <c r="D9">
        <v>4</v>
      </c>
      <c r="E9">
        <f t="shared" si="0"/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I6"/>
  <sheetViews>
    <sheetView workbookViewId="0">
      <selection activeCell="H27" sqref="H27"/>
    </sheetView>
  </sheetViews>
  <sheetFormatPr defaultRowHeight="14.4"/>
  <sheetData>
    <row r="4" spans="1:9">
      <c r="A4" s="1" t="s">
        <v>45</v>
      </c>
      <c r="B4" s="1" t="s">
        <v>46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</row>
    <row r="5" spans="1:9">
      <c r="A5" t="s">
        <v>54</v>
      </c>
      <c r="B5" t="s">
        <v>56</v>
      </c>
      <c r="C5" t="s">
        <v>57</v>
      </c>
      <c r="D5" t="s">
        <v>59</v>
      </c>
      <c r="E5" t="s">
        <v>61</v>
      </c>
      <c r="F5" t="s">
        <v>63</v>
      </c>
      <c r="G5" t="s">
        <v>65</v>
      </c>
      <c r="H5" t="s">
        <v>67</v>
      </c>
      <c r="I5">
        <v>2854</v>
      </c>
    </row>
    <row r="6" spans="1:9">
      <c r="A6" t="s">
        <v>55</v>
      </c>
      <c r="B6" t="s">
        <v>56</v>
      </c>
      <c r="C6" t="s">
        <v>58</v>
      </c>
      <c r="D6" t="s">
        <v>60</v>
      </c>
      <c r="E6" t="s">
        <v>62</v>
      </c>
      <c r="F6" t="s">
        <v>64</v>
      </c>
      <c r="G6" t="s">
        <v>66</v>
      </c>
      <c r="H6" t="s">
        <v>68</v>
      </c>
      <c r="I6">
        <v>2960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SaaS Metrics Dashboard</vt:lpstr>
      <vt:lpstr>Customer Segmentation</vt:lpstr>
      <vt:lpstr>Initiative Prioritization</vt:lpstr>
      <vt:lpstr>Cohort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manoj vijaya</cp:lastModifiedBy>
  <dcterms:created xsi:type="dcterms:W3CDTF">2025-04-02T07:30:59Z</dcterms:created>
  <dcterms:modified xsi:type="dcterms:W3CDTF">2025-04-02T13:55:36Z</dcterms:modified>
</cp:coreProperties>
</file>