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530" windowHeight="69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<sst xmlns="http://schemas.openxmlformats.org/spreadsheetml/2006/main" count="150" uniqueCount="52">
  <si>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</si>
  <si>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</si>
  <si>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</si>
  <si>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</si>
  <si>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</si>
  <si>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</si>
  <si>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Helper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</si>
  <si>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</si>
  <si>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</si>
  <si>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</si>
  <si>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</si>
  <si>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</si>
  <si>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</si>
  <si>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</si>
  <si>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</si>
  <si>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</si>
  <si>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</si>
  <si>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</si>
  <si>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</si>
  <si>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</si>
  <si>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</si>
  <si>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</si>
  <si>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</si>
  <si>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</si>
  <si>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</si>
  <si>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</si>
  <si>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Helper 1</t>
  </si>
  <si>
    <t>Helper 2</t>
  </si>
  <si>
    <t>Radisson</t>
  </si>
  <si>
    <t>Standard</t>
  </si>
  <si>
    <t>Radisson Standard</t>
  </si>
  <si>
    <t>Deluxe</t>
  </si>
  <si>
    <t>Radisson Deluxe</t>
  </si>
  <si>
    <t>Taj</t>
  </si>
  <si>
    <t>Taj Standard</t>
  </si>
  <si>
    <t>Taj Deluxe</t>
  </si>
  <si>
    <t>Hotel/ Room Name</t>
  </si>
  <si>
    <t>Total Room Day</t>
  </si>
  <si>
    <t>Room/day Price</t>
  </si>
  <si>
    <t>Total Price for 
Room</t>
  </si>
  <si>
    <t>Final Room price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</si>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</sst>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dd&quot;/&quot;mm&quot;/&quot;yyyy"/>
    <numFmt numFmtId="178" formatCode="_ * #,##0_ ;_ * \-#,##0_ ;_ * &quot;-&quot;_ ;_ @_ "/>
    <numFmt numFmtId="179" formatCode="d&quot;-&quot;mmm&quot;-&quot;yyyy"/>
  </numFmts>
  <fonts count="31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</font>
    <font>
      <sz val="10"/>
      <color rgb="FFFFFFFF"/>
      <name val="Arial"/>
      <charset val="134"/>
    </font>
    <font>
      <sz val="10"/>
      <color theme="0"/>
      <name val="Arial"/>
      <charset val="134"/>
    </font>
    <font>
      <sz val="11"/>
      <color rgb="FFFFFFFF"/>
      <name val="Calibri"/>
      <charset val="134"/>
    </font>
    <font>
      <b/>
      <sz val="10"/>
      <color theme="1"/>
      <name val="Arial"/>
      <charset val="134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2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7" borderId="1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0" borderId="1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2" borderId="0" xfId="0" applyFont="1" applyFill="1" applyBorder="1" applyAlignment="1">
      <alignment horizontal="center" wrapText="1"/>
    </xf>
    <xf numFmtId="0" fontId="2" fillId="0" borderId="0" xfId="0" applyFont="1" applyBorder="1" applyAlignment="1"/>
    <xf numFmtId="0" fontId="0" fillId="0" borderId="0" xfId="0" applyAlignment="1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4" fillId="2" borderId="5" xfId="0" applyFont="1" applyFill="1" applyBorder="1" applyAlignment="1">
      <alignment wrapText="1"/>
    </xf>
    <xf numFmtId="177" fontId="4" fillId="2" borderId="5" xfId="0" applyNumberFormat="1" applyFont="1" applyFill="1" applyBorder="1" applyAlignment="1">
      <alignment wrapText="1"/>
    </xf>
    <xf numFmtId="0" fontId="5" fillId="0" borderId="5" xfId="0" applyFont="1" applyBorder="1"/>
    <xf numFmtId="177" fontId="6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15" fontId="6" fillId="0" borderId="5" xfId="0" applyNumberFormat="1" applyFont="1" applyBorder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7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center" vertical="top"/>
    </xf>
    <xf numFmtId="0" fontId="6" fillId="3" borderId="5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8" fillId="4" borderId="0" xfId="0" applyFont="1" applyFill="1" applyBorder="1" applyAlignment="1">
      <alignment vertical="top"/>
    </xf>
    <xf numFmtId="0" fontId="9" fillId="2" borderId="5" xfId="0" applyFont="1" applyFill="1" applyBorder="1" applyAlignment="1">
      <alignment wrapText="1"/>
    </xf>
    <xf numFmtId="177" fontId="6" fillId="3" borderId="5" xfId="0" applyNumberFormat="1" applyFont="1" applyFill="1" applyBorder="1" applyAlignment="1">
      <alignment horizontal="right" wrapText="1"/>
    </xf>
    <xf numFmtId="177" fontId="6" fillId="3" borderId="0" xfId="0" applyNumberFormat="1" applyFont="1" applyFill="1" applyAlignment="1">
      <alignment horizontal="right" wrapText="1"/>
    </xf>
    <xf numFmtId="0" fontId="6" fillId="4" borderId="0" xfId="0" applyFont="1" applyFill="1" applyBorder="1" applyAlignment="1">
      <alignment horizontal="right" wrapText="1"/>
    </xf>
    <xf numFmtId="3" fontId="6" fillId="3" borderId="5" xfId="0" applyNumberFormat="1" applyFont="1" applyFill="1" applyBorder="1" applyAlignment="1">
      <alignment horizontal="right" wrapText="1"/>
    </xf>
    <xf numFmtId="3" fontId="6" fillId="3" borderId="0" xfId="0" applyNumberFormat="1" applyFont="1" applyFill="1" applyAlignment="1">
      <alignment horizontal="right" wrapText="1"/>
    </xf>
    <xf numFmtId="0" fontId="5" fillId="4" borderId="0" xfId="0" applyFont="1" applyFill="1" applyBorder="1"/>
    <xf numFmtId="179" fontId="9" fillId="2" borderId="5" xfId="0" applyNumberFormat="1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horizontal="center" wrapText="1"/>
    </xf>
    <xf numFmtId="0" fontId="10" fillId="0" borderId="0" xfId="0" applyFont="1" applyAlignment="1"/>
    <xf numFmtId="0" fontId="10" fillId="0" borderId="0" xfId="0" applyFont="1"/>
    <xf numFmtId="0" fontId="9" fillId="4" borderId="0" xfId="0" applyFont="1" applyFill="1" applyAlignment="1">
      <alignment horizontal="center" wrapText="1"/>
    </xf>
    <xf numFmtId="0" fontId="7" fillId="2" borderId="5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right" wrapText="1"/>
    </xf>
    <xf numFmtId="0" fontId="6" fillId="4" borderId="0" xfId="0" applyFont="1" applyFill="1" applyAlignment="1">
      <alignment horizontal="center" wrapText="1"/>
    </xf>
    <xf numFmtId="0" fontId="9" fillId="2" borderId="6" xfId="0" applyFont="1" applyFill="1" applyBorder="1" applyAlignment="1">
      <alignment wrapText="1"/>
    </xf>
    <xf numFmtId="0" fontId="6" fillId="6" borderId="5" xfId="0" applyFont="1" applyFill="1" applyBorder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7" fillId="4" borderId="0" xfId="0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15" fontId="5" fillId="4" borderId="0" xfId="0" applyNumberFormat="1" applyFont="1" applyFill="1" applyBorder="1"/>
    <xf numFmtId="0" fontId="5" fillId="4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58" fontId="6" fillId="0" borderId="5" xfId="0" applyNumberFormat="1" applyFont="1" applyBorder="1" applyAlignment="1">
      <alignment horizontal="right" wrapText="1"/>
    </xf>
    <xf numFmtId="0" fontId="0" fillId="0" borderId="5" xfId="0" applyBorder="1"/>
    <xf numFmtId="0" fontId="9" fillId="2" borderId="5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/>
    </xf>
    <xf numFmtId="58" fontId="6" fillId="3" borderId="5" xfId="0" applyNumberFormat="1" applyFont="1" applyFill="1" applyBorder="1" applyAlignment="1">
      <alignment horizontal="right" wrapText="1"/>
    </xf>
    <xf numFmtId="0" fontId="10" fillId="0" borderId="0" xfId="0" applyFont="1" applyAlignment="1">
      <alignment horizontal="left"/>
    </xf>
    <xf numFmtId="179" fontId="9" fillId="4" borderId="7" xfId="0" applyNumberFormat="1" applyFont="1" applyFill="1" applyBorder="1" applyAlignment="1">
      <alignment wrapText="1"/>
    </xf>
    <xf numFmtId="3" fontId="6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/>
    </xf>
    <xf numFmtId="0" fontId="10" fillId="0" borderId="0" xfId="0" applyFont="1" applyAlignment="1">
      <alignment vertical="center"/>
    </xf>
    <xf numFmtId="0" fontId="8" fillId="2" borderId="0" xfId="0" applyFont="1" applyFill="1" applyAlignment="1">
      <alignment horizontal="center"/>
    </xf>
    <xf numFmtId="0" fontId="6" fillId="7" borderId="6" xfId="0" applyFont="1" applyFill="1" applyBorder="1" applyAlignment="1">
      <alignment horizontal="right" wrapText="1"/>
    </xf>
    <xf numFmtId="0" fontId="6" fillId="7" borderId="4" xfId="0" applyFont="1" applyFill="1" applyBorder="1" applyAlignment="1">
      <alignment horizontal="right" wrapText="1"/>
    </xf>
    <xf numFmtId="15" fontId="5" fillId="3" borderId="0" xfId="0" applyNumberFormat="1" applyFont="1" applyFill="1" applyBorder="1"/>
    <xf numFmtId="0" fontId="9" fillId="2" borderId="5" xfId="0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right" wrapText="1"/>
    </xf>
    <xf numFmtId="15" fontId="5" fillId="3" borderId="0" xfId="0" applyNumberFormat="1" applyFont="1" applyFill="1"/>
    <xf numFmtId="58" fontId="4" fillId="2" borderId="5" xfId="0" applyNumberFormat="1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9" xfId="0" applyFont="1" applyBorder="1" applyAlignment="1">
      <alignment horizontal="right" wrapText="1"/>
    </xf>
    <xf numFmtId="0" fontId="0" fillId="8" borderId="5" xfId="0" applyFont="1" applyFill="1" applyBorder="1"/>
    <xf numFmtId="0" fontId="0" fillId="0" borderId="0" xfId="0" applyFont="1" applyBorder="1"/>
    <xf numFmtId="0" fontId="7" fillId="2" borderId="6" xfId="0" applyFont="1" applyFill="1" applyBorder="1"/>
    <xf numFmtId="0" fontId="9" fillId="2" borderId="0" xfId="0" applyFont="1" applyFill="1" applyBorder="1" applyAlignment="1">
      <alignment wrapText="1"/>
    </xf>
    <xf numFmtId="0" fontId="7" fillId="2" borderId="3" xfId="0" applyFont="1" applyFill="1" applyBorder="1"/>
    <xf numFmtId="179" fontId="9" fillId="2" borderId="7" xfId="0" applyNumberFormat="1" applyFont="1" applyFill="1" applyBorder="1" applyAlignment="1">
      <alignment wrapText="1"/>
    </xf>
    <xf numFmtId="0" fontId="7" fillId="2" borderId="8" xfId="0" applyFont="1" applyFill="1" applyBorder="1" applyAlignment="1">
      <alignment vertical="top"/>
    </xf>
    <xf numFmtId="0" fontId="6" fillId="5" borderId="4" xfId="0" applyFont="1" applyFill="1" applyBorder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>
      <xdr:nvSpPr>
        <xdr:cNvPr id="3" name="Shape 3"/>
        <xdr:cNvSpPr/>
      </xdr:nvSpPr>
      <xdr:spPr>
        <a:xfrm>
          <a:off x="5398770" y="6800850"/>
          <a:ext cx="11525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>
      <xdr:nvSpPr>
        <xdr:cNvPr id="2" name="Shape 3"/>
        <xdr:cNvSpPr/>
      </xdr:nvSpPr>
      <xdr:spPr>
        <a:xfrm>
          <a:off x="5398770" y="6800850"/>
          <a:ext cx="11525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>
      <xdr:nvSpPr>
        <xdr:cNvPr id="4" name="Shape 4"/>
        <xdr:cNvSpPr/>
      </xdr:nvSpPr>
      <xdr:spPr>
        <a:xfrm>
          <a:off x="5205730" y="8559800"/>
          <a:ext cx="857250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>
      <xdr:nvSpPr>
        <xdr:cNvPr id="2" name="Shape 4"/>
        <xdr:cNvSpPr/>
      </xdr:nvSpPr>
      <xdr:spPr>
        <a:xfrm>
          <a:off x="1983105" y="7102475"/>
          <a:ext cx="857250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>
      <xdr:nvSpPr>
        <xdr:cNvPr id="5" name="Shape 5"/>
        <xdr:cNvSpPr/>
      </xdr:nvSpPr>
      <xdr:spPr>
        <a:xfrm>
          <a:off x="2171065" y="6781800"/>
          <a:ext cx="11906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>
      <xdr:nvSpPr>
        <xdr:cNvPr id="6" name="Shape 6"/>
        <xdr:cNvSpPr/>
      </xdr:nvSpPr>
      <xdr:spPr>
        <a:xfrm>
          <a:off x="3023235" y="5600700"/>
          <a:ext cx="1238250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>
      <xdr:nvSpPr>
        <xdr:cNvPr id="7" name="Shape 7"/>
        <xdr:cNvSpPr/>
      </xdr:nvSpPr>
      <xdr:spPr>
        <a:xfrm>
          <a:off x="10350500" y="1333500"/>
          <a:ext cx="723900" cy="2952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>
      <xdr:nvSpPr>
        <xdr:cNvPr id="8" name="Shape 8"/>
        <xdr:cNvSpPr/>
      </xdr:nvSpPr>
      <xdr:spPr>
        <a:xfrm>
          <a:off x="2171065" y="3800475"/>
          <a:ext cx="16478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 panose="020B0604020202020204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00"/>
  <sheetViews>
    <sheetView topLeftCell="A34" workbookViewId="0">
      <selection activeCell="C1003" sqref="C1003"/>
    </sheetView>
  </sheetViews>
  <sheetFormatPr defaultColWidth="12.5727272727273" defaultRowHeight="15" customHeight="1"/>
  <cols>
    <col min="2" max="2" width="23.5727272727273" customWidth="1"/>
    <col min="4" max="4" width="16" customWidth="1"/>
    <col min="6" max="6" width="15.7090909090909" customWidth="1"/>
    <col min="7" max="7" width="16.7090909090909" customWidth="1"/>
    <col min="9" max="9" width="15.7090909090909" customWidth="1"/>
    <col min="13" max="26" width="8.57272727272727" hidden="1" customWidth="1"/>
  </cols>
  <sheetData>
    <row r="1" ht="15.75" customHeight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 spans="1:1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 spans="1:1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/>
    <row r="5" ht="15.75" customHeight="1" spans="1:2">
      <c r="A5" s="4" t="s">
        <v>1</v>
      </c>
      <c r="B5" s="2"/>
    </row>
    <row r="6" ht="15.75" customHeight="1" spans="1:2">
      <c r="A6" s="2"/>
      <c r="B6" s="3"/>
    </row>
    <row r="7" ht="15.75" customHeight="1" spans="1:5">
      <c r="A7" s="49"/>
      <c r="B7" s="49"/>
      <c r="C7" s="49"/>
      <c r="D7" s="49"/>
      <c r="E7" s="49"/>
    </row>
    <row r="8" ht="15.75" customHeight="1" spans="1:6">
      <c r="A8" s="9" t="s">
        <v>2</v>
      </c>
      <c r="B8" s="71" t="s">
        <v>3</v>
      </c>
      <c r="C8" s="71" t="s">
        <v>4</v>
      </c>
      <c r="D8" s="72" t="s">
        <v>5</v>
      </c>
      <c r="E8" s="9" t="s">
        <v>6</v>
      </c>
      <c r="F8" s="49"/>
    </row>
    <row r="9" ht="15.75" customHeight="1" spans="1:6">
      <c r="A9" s="11" t="s">
        <v>7</v>
      </c>
      <c r="B9" s="50">
        <v>44197</v>
      </c>
      <c r="C9" s="50">
        <v>44316</v>
      </c>
      <c r="D9" s="73">
        <v>1200</v>
      </c>
      <c r="E9" s="74" t="str">
        <f>A9&amp;COUNTIF($A$9:$A9,A9)</f>
        <v>Swift Dzire1</v>
      </c>
      <c r="F9" s="49"/>
    </row>
    <row r="10" ht="15.75" customHeight="1" spans="1:6">
      <c r="A10" s="11" t="s">
        <v>7</v>
      </c>
      <c r="B10" s="50">
        <v>44317</v>
      </c>
      <c r="C10" s="50">
        <v>44561</v>
      </c>
      <c r="D10" s="73">
        <v>1300</v>
      </c>
      <c r="E10" s="74" t="str">
        <f>A10&amp;COUNTIF($A$9:$A10,A10)</f>
        <v>Swift Dzire2</v>
      </c>
      <c r="F10" s="49"/>
    </row>
    <row r="11" ht="15.75" customHeight="1" spans="1:6">
      <c r="A11" s="11" t="s">
        <v>8</v>
      </c>
      <c r="B11" s="50">
        <v>44197</v>
      </c>
      <c r="C11" s="50">
        <v>44316</v>
      </c>
      <c r="D11" s="73">
        <v>2100</v>
      </c>
      <c r="E11" s="74" t="str">
        <f>A11&amp;COUNTIF($A$9:$A11,A11)</f>
        <v>Innova1</v>
      </c>
      <c r="F11" s="49"/>
    </row>
    <row r="12" ht="15.75" customHeight="1" spans="1:6">
      <c r="A12" s="11" t="s">
        <v>8</v>
      </c>
      <c r="B12" s="50">
        <v>44317</v>
      </c>
      <c r="C12" s="50">
        <v>44561</v>
      </c>
      <c r="D12" s="73">
        <v>2200</v>
      </c>
      <c r="E12" s="74" t="str">
        <f>A12&amp;COUNTIF($A$9:$A12,A12)</f>
        <v>Innova2</v>
      </c>
      <c r="F12" s="49"/>
    </row>
    <row r="13" ht="15.75" customHeight="1" spans="1:6">
      <c r="A13" s="11" t="s">
        <v>9</v>
      </c>
      <c r="B13" s="50">
        <v>44197</v>
      </c>
      <c r="C13" s="50">
        <v>44316</v>
      </c>
      <c r="D13" s="73">
        <v>2800</v>
      </c>
      <c r="E13" s="74" t="str">
        <f>A13&amp;COUNTIF($A$9:$A13,A13)</f>
        <v>Ertiga1</v>
      </c>
      <c r="F13" s="49"/>
    </row>
    <row r="14" ht="15.75" customHeight="1" spans="1:6">
      <c r="A14" s="11" t="s">
        <v>9</v>
      </c>
      <c r="B14" s="50">
        <v>44317</v>
      </c>
      <c r="C14" s="50">
        <v>44561</v>
      </c>
      <c r="D14" s="73">
        <v>3000</v>
      </c>
      <c r="E14" s="74" t="str">
        <f>A14&amp;COUNTIF($A$9:$A14,A14)</f>
        <v>Ertiga2</v>
      </c>
      <c r="F14" s="49"/>
    </row>
    <row r="15" ht="15.75" customHeight="1" spans="1:5">
      <c r="A15" s="49"/>
      <c r="B15" s="49"/>
      <c r="C15" s="49"/>
      <c r="D15" s="49"/>
      <c r="E15" s="75"/>
    </row>
    <row r="16" ht="15.75" customHeight="1"/>
    <row r="17" ht="15.75" customHeight="1"/>
    <row r="18" ht="15.75" customHeight="1" spans="1:2">
      <c r="A18" s="15" t="s">
        <v>10</v>
      </c>
      <c r="B18" s="2"/>
    </row>
    <row r="19" ht="15.75" customHeight="1" spans="1:2">
      <c r="A19" s="2"/>
      <c r="B19" s="3"/>
    </row>
    <row r="20" ht="15.75" customHeight="1" spans="1:14">
      <c r="A20" s="76" t="s">
        <v>11</v>
      </c>
      <c r="B20" s="11" t="s">
        <v>8</v>
      </c>
      <c r="C20" s="17"/>
      <c r="G20" s="60" t="s">
        <v>12</v>
      </c>
      <c r="H20" s="61" t="s">
        <v>13</v>
      </c>
      <c r="I20" s="62" t="s">
        <v>14</v>
      </c>
      <c r="J20" s="35" t="s">
        <v>15</v>
      </c>
      <c r="N20" s="44"/>
    </row>
    <row r="21" ht="15.75" customHeight="1" spans="1:14">
      <c r="A21" s="77" t="s">
        <v>16</v>
      </c>
      <c r="B21" s="55">
        <v>40635</v>
      </c>
      <c r="C21" s="24"/>
      <c r="F21" s="64" t="s">
        <v>16</v>
      </c>
      <c r="G21" s="65">
        <v>352</v>
      </c>
      <c r="H21" s="66">
        <v>2800</v>
      </c>
      <c r="I21" s="66">
        <v>985600</v>
      </c>
      <c r="J21" s="39">
        <v>1255600</v>
      </c>
      <c r="N21" s="25"/>
    </row>
    <row r="22" ht="15.75" customHeight="1" spans="1:14">
      <c r="A22" s="78" t="s">
        <v>17</v>
      </c>
      <c r="B22" s="55">
        <v>44428</v>
      </c>
      <c r="C22" s="24"/>
      <c r="F22" s="64" t="s">
        <v>17</v>
      </c>
      <c r="G22" s="65">
        <v>90</v>
      </c>
      <c r="H22" s="66">
        <v>3000</v>
      </c>
      <c r="I22" s="66">
        <v>270000</v>
      </c>
      <c r="J22" s="67"/>
      <c r="N22" s="46"/>
    </row>
    <row r="23" ht="15.75" customHeight="1" spans="1:9">
      <c r="A23" s="79" t="s">
        <v>18</v>
      </c>
      <c r="B23" s="26">
        <v>3</v>
      </c>
      <c r="C23" s="27"/>
      <c r="H23" s="37" t="s">
        <v>19</v>
      </c>
      <c r="I23" s="3"/>
    </row>
    <row r="24" ht="15.75" customHeight="1" spans="3:3">
      <c r="C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 spans="1:6">
      <c r="A30" s="33" t="s">
        <v>20</v>
      </c>
      <c r="B30" s="33"/>
      <c r="C30" s="33"/>
      <c r="D30" s="33"/>
      <c r="E30" s="33"/>
      <c r="F30" s="33"/>
    </row>
    <row r="31" ht="15.75" customHeight="1" spans="1:7">
      <c r="A31" s="59" t="s">
        <v>21</v>
      </c>
      <c r="B31" s="3"/>
      <c r="C31" s="3"/>
      <c r="D31" s="3"/>
      <c r="E31" s="3"/>
      <c r="F31" s="3"/>
      <c r="G31" s="3"/>
    </row>
    <row r="32" ht="15.75" customHeight="1" spans="1:7">
      <c r="A32" s="3"/>
      <c r="B32" s="3"/>
      <c r="C32" s="3"/>
      <c r="D32" s="3"/>
      <c r="E32" s="3"/>
      <c r="F32" s="3"/>
      <c r="G32" s="3"/>
    </row>
    <row r="33" ht="15.75" customHeight="1" spans="1:6">
      <c r="A33" s="30"/>
      <c r="B33" s="30"/>
      <c r="C33" s="30"/>
      <c r="D33" s="30"/>
      <c r="E33" s="30"/>
      <c r="F33" s="30"/>
    </row>
    <row r="34" ht="15.75" customHeight="1" spans="1:6">
      <c r="A34" s="30"/>
      <c r="B34" s="30"/>
      <c r="C34" s="30"/>
      <c r="D34" s="30"/>
      <c r="E34" s="30"/>
      <c r="F34" s="30"/>
    </row>
    <row r="35" ht="15.75" customHeight="1" spans="2:8">
      <c r="B35" s="60" t="s">
        <v>12</v>
      </c>
      <c r="C35" s="61" t="s">
        <v>13</v>
      </c>
      <c r="D35" s="80" t="s">
        <v>14</v>
      </c>
      <c r="E35" s="62" t="s">
        <v>15</v>
      </c>
      <c r="F35" s="45"/>
      <c r="G35" s="63" t="s">
        <v>22</v>
      </c>
      <c r="H35" s="3"/>
    </row>
    <row r="36" ht="15.75" customHeight="1" spans="1:7">
      <c r="A36" s="64" t="s">
        <v>16</v>
      </c>
      <c r="B36" s="65">
        <f>ABS(IF(B21&lt;VLOOKUP(B20,A8:D14,3,0),B21-VLOOKUP(B20,A8:D14,3,0)+1,0))</f>
        <v>3680</v>
      </c>
      <c r="C36" s="66">
        <f>_xlfn.XLOOKUP(B20&amp;1,E9:E14,D9:D14)</f>
        <v>2100</v>
      </c>
      <c r="D36" s="66">
        <f>C36*B36*B23</f>
        <v>23184000</v>
      </c>
      <c r="E36" s="81">
        <f>D36+D37</f>
        <v>23923200</v>
      </c>
      <c r="F36" s="45"/>
      <c r="G36" s="45"/>
    </row>
    <row r="37" ht="15.75" customHeight="1" spans="1:5">
      <c r="A37" s="64" t="s">
        <v>17</v>
      </c>
      <c r="B37" s="65">
        <f>ABS(IF(B22&gt;_xlfn.XLOOKUP(B20&amp;2,E9:E14,B9:B14),B22-_xlfn.XLOOKUP(B20&amp;2,E9:E14,B9:B14)+1,0))</f>
        <v>112</v>
      </c>
      <c r="C37" s="66">
        <f>_xlfn.XLOOKUP(B20&amp;2,E9:E14,D9:D14)</f>
        <v>2200</v>
      </c>
      <c r="D37" s="66">
        <f>C37*B37*B23</f>
        <v>739200</v>
      </c>
      <c r="E37" s="67"/>
    </row>
    <row r="38" ht="15.75" customHeight="1"/>
    <row r="39" ht="15.75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6">
    <mergeCell ref="H23:I23"/>
    <mergeCell ref="G35:H35"/>
    <mergeCell ref="A1:L3"/>
    <mergeCell ref="A5:B6"/>
    <mergeCell ref="A18:B19"/>
    <mergeCell ref="A31:G32"/>
  </mergeCells>
  <conditionalFormatting sqref="K16">
    <cfRule type="notContainsBlanks" dxfId="0" priority="1">
      <formula>LEN(TRIM(K16))&gt;0</formula>
    </cfRule>
  </conditionalFormatting>
  <dataValidations count="4">
    <dataValidation type="list" allowBlank="1" showInputMessage="1" showErrorMessage="1" sqref="D17">
      <formula1>A9:A14</formula1>
    </dataValidation>
    <dataValidation type="date" operator="between" allowBlank="1" showInputMessage="1" showErrorMessage="1" sqref="E19">
      <formula1>44196</formula1>
      <formula2>44562</formula2>
    </dataValidation>
    <dataValidation type="list" allowBlank="1" showInputMessage="1" prompt="Swift Dzire" sqref="A9:A14" showDropDown="1">
      <formula1>"Swift Dzire,Innova,Ertiga"</formula1>
    </dataValidation>
    <dataValidation type="list" allowBlank="1" showInputMessage="1" showErrorMessage="1" sqref="B20">
      <formula1>A9:A14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0"/>
  <sheetViews>
    <sheetView topLeftCell="A36" workbookViewId="0">
      <selection activeCell="B44" sqref="B44"/>
    </sheetView>
  </sheetViews>
  <sheetFormatPr defaultColWidth="12.5727272727273" defaultRowHeight="15" customHeight="1"/>
  <cols>
    <col min="2" max="2" width="15.1363636363636" customWidth="1"/>
    <col min="4" max="4" width="18.2818181818182" customWidth="1"/>
    <col min="5" max="5" width="15.2818181818182" customWidth="1"/>
    <col min="6" max="6" width="18.7090909090909" customWidth="1"/>
    <col min="7" max="7" width="20.4272727272727" customWidth="1"/>
    <col min="8" max="8" width="20.1363636363636" customWidth="1"/>
    <col min="10" max="10" width="11.5727272727273" customWidth="1"/>
    <col min="11" max="11" width="18.2818181818182" customWidth="1"/>
    <col min="12" max="12" width="15.2818181818182" customWidth="1"/>
    <col min="13" max="26" width="8.57272727272727" hidden="1" customWidth="1"/>
  </cols>
  <sheetData>
    <row r="1" ht="15.75" customHeight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 spans="1:1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 spans="1:1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/>
    <row r="5" ht="15.75" customHeight="1" spans="1:2">
      <c r="A5" s="48" t="s">
        <v>23</v>
      </c>
      <c r="B5" s="6"/>
    </row>
    <row r="6" ht="15.75" customHeight="1" spans="1:2">
      <c r="A6" s="7"/>
      <c r="B6" s="8"/>
    </row>
    <row r="7" ht="15.75" customHeight="1" spans="1:7">
      <c r="A7" s="49"/>
      <c r="B7" s="49"/>
      <c r="C7" s="49"/>
      <c r="D7" s="49"/>
      <c r="E7" s="49"/>
      <c r="F7" s="49"/>
      <c r="G7" s="49"/>
    </row>
    <row r="8" ht="15.75" customHeight="1" spans="1:8">
      <c r="A8" s="9" t="s">
        <v>24</v>
      </c>
      <c r="B8" s="10" t="s">
        <v>25</v>
      </c>
      <c r="C8" s="9" t="s">
        <v>3</v>
      </c>
      <c r="D8" s="9" t="s">
        <v>4</v>
      </c>
      <c r="E8" s="9" t="s">
        <v>5</v>
      </c>
      <c r="F8" s="9" t="s">
        <v>26</v>
      </c>
      <c r="G8" s="9" t="s">
        <v>27</v>
      </c>
      <c r="H8" s="49"/>
    </row>
    <row r="9" ht="15.75" customHeight="1" spans="1:8">
      <c r="A9" s="11" t="s">
        <v>28</v>
      </c>
      <c r="B9" s="14" t="s">
        <v>29</v>
      </c>
      <c r="C9" s="50">
        <v>44197</v>
      </c>
      <c r="D9" s="50">
        <v>44377</v>
      </c>
      <c r="E9" s="13">
        <v>4000</v>
      </c>
      <c r="F9" s="51" t="s">
        <v>30</v>
      </c>
      <c r="G9" s="51" t="str">
        <f>F9&amp;COUNTIF($F$9:$F9,F9)</f>
        <v>Radisson Standard1</v>
      </c>
      <c r="H9" s="49"/>
    </row>
    <row r="10" ht="15.75" customHeight="1" spans="1:8">
      <c r="A10" s="11" t="s">
        <v>28</v>
      </c>
      <c r="B10" s="14" t="s">
        <v>31</v>
      </c>
      <c r="C10" s="50">
        <v>44197</v>
      </c>
      <c r="D10" s="50">
        <v>44377</v>
      </c>
      <c r="E10" s="13">
        <v>7000</v>
      </c>
      <c r="F10" s="51" t="s">
        <v>32</v>
      </c>
      <c r="G10" s="51" t="str">
        <f>F10&amp;COUNTIF($F$9:$F10,F10)</f>
        <v>Radisson Deluxe1</v>
      </c>
      <c r="H10" s="49"/>
    </row>
    <row r="11" ht="15.75" customHeight="1" spans="1:8">
      <c r="A11" s="11" t="s">
        <v>28</v>
      </c>
      <c r="B11" s="14" t="s">
        <v>29</v>
      </c>
      <c r="C11" s="50">
        <v>44378</v>
      </c>
      <c r="D11" s="50">
        <v>44561</v>
      </c>
      <c r="E11" s="13">
        <v>4500</v>
      </c>
      <c r="F11" s="51" t="s">
        <v>30</v>
      </c>
      <c r="G11" s="51" t="str">
        <f>F11&amp;COUNTIF($F$9:$F11,F11)</f>
        <v>Radisson Standard2</v>
      </c>
      <c r="H11" s="49"/>
    </row>
    <row r="12" ht="15.75" customHeight="1" spans="1:8">
      <c r="A12" s="11" t="s">
        <v>28</v>
      </c>
      <c r="B12" s="14" t="s">
        <v>31</v>
      </c>
      <c r="C12" s="50">
        <v>44378</v>
      </c>
      <c r="D12" s="50">
        <v>44561</v>
      </c>
      <c r="E12" s="13">
        <v>8000</v>
      </c>
      <c r="F12" s="51" t="s">
        <v>32</v>
      </c>
      <c r="G12" s="51" t="str">
        <f>F12&amp;COUNTIF($F$9:$F12,F12)</f>
        <v>Radisson Deluxe2</v>
      </c>
      <c r="H12" s="49"/>
    </row>
    <row r="13" ht="15.75" customHeight="1" spans="1:8">
      <c r="A13" s="11" t="s">
        <v>33</v>
      </c>
      <c r="B13" s="14" t="s">
        <v>29</v>
      </c>
      <c r="C13" s="50">
        <v>44197</v>
      </c>
      <c r="D13" s="50">
        <v>44377</v>
      </c>
      <c r="E13" s="13">
        <v>6000</v>
      </c>
      <c r="F13" s="51" t="s">
        <v>34</v>
      </c>
      <c r="G13" s="51" t="str">
        <f>F13&amp;COUNTIF($F$9:$F13,F13)</f>
        <v>Taj Standard1</v>
      </c>
      <c r="H13" s="49"/>
    </row>
    <row r="14" ht="15.75" customHeight="1" spans="1:8">
      <c r="A14" s="11" t="s">
        <v>33</v>
      </c>
      <c r="B14" s="14" t="s">
        <v>31</v>
      </c>
      <c r="C14" s="50">
        <v>44197</v>
      </c>
      <c r="D14" s="50">
        <v>44377</v>
      </c>
      <c r="E14" s="13">
        <v>9000</v>
      </c>
      <c r="F14" s="51" t="s">
        <v>35</v>
      </c>
      <c r="G14" s="51" t="str">
        <f>F14&amp;COUNTIF($F$9:$F14,F14)</f>
        <v>Taj Deluxe1</v>
      </c>
      <c r="H14" s="49"/>
    </row>
    <row r="15" ht="15.75" customHeight="1" spans="1:8">
      <c r="A15" s="11" t="s">
        <v>33</v>
      </c>
      <c r="B15" s="14" t="s">
        <v>29</v>
      </c>
      <c r="C15" s="50">
        <v>44378</v>
      </c>
      <c r="D15" s="50">
        <v>44561</v>
      </c>
      <c r="E15" s="13">
        <v>6500</v>
      </c>
      <c r="F15" s="51" t="s">
        <v>34</v>
      </c>
      <c r="G15" s="51" t="str">
        <f>F15&amp;COUNTIF($F$9:$F15,F15)</f>
        <v>Taj Standard2</v>
      </c>
      <c r="H15" s="49"/>
    </row>
    <row r="16" ht="15.75" customHeight="1" spans="1:8">
      <c r="A16" s="11" t="s">
        <v>33</v>
      </c>
      <c r="B16" s="14" t="s">
        <v>31</v>
      </c>
      <c r="C16" s="50">
        <v>44378</v>
      </c>
      <c r="D16" s="50">
        <v>44561</v>
      </c>
      <c r="E16" s="13">
        <v>9500</v>
      </c>
      <c r="F16" s="51" t="s">
        <v>35</v>
      </c>
      <c r="G16" s="51" t="str">
        <f>F16&amp;COUNTIF($F$9:$F16,F16)</f>
        <v>Taj Deluxe2</v>
      </c>
      <c r="H16" s="49"/>
    </row>
    <row r="17" ht="15.75" customHeight="1" spans="1:7">
      <c r="A17" s="49"/>
      <c r="B17" s="49"/>
      <c r="C17" s="49"/>
      <c r="D17" s="49"/>
      <c r="E17" s="49"/>
      <c r="F17" s="49"/>
      <c r="G17" s="49"/>
    </row>
    <row r="18" ht="15.75" customHeight="1" spans="1:2">
      <c r="A18" s="15" t="s">
        <v>10</v>
      </c>
      <c r="B18" s="2"/>
    </row>
    <row r="19" ht="15.75" customHeight="1" spans="1:2">
      <c r="A19" s="2"/>
      <c r="B19" s="3"/>
    </row>
    <row r="20" ht="29" spans="1:12">
      <c r="A20" s="16" t="s">
        <v>24</v>
      </c>
      <c r="B20" s="11" t="s">
        <v>33</v>
      </c>
      <c r="C20" s="17"/>
      <c r="E20" s="52" t="s">
        <v>36</v>
      </c>
      <c r="F20" s="34"/>
      <c r="I20" s="68" t="s">
        <v>37</v>
      </c>
      <c r="J20" s="68" t="s">
        <v>38</v>
      </c>
      <c r="K20" s="35" t="s">
        <v>39</v>
      </c>
      <c r="L20" s="35" t="s">
        <v>40</v>
      </c>
    </row>
    <row r="21" ht="14.5" spans="1:12">
      <c r="A21" s="16" t="s">
        <v>25</v>
      </c>
      <c r="B21" s="19" t="s">
        <v>31</v>
      </c>
      <c r="C21" s="20"/>
      <c r="E21" s="53" t="s">
        <v>35</v>
      </c>
      <c r="F21" s="40"/>
      <c r="H21" s="54" t="s">
        <v>16</v>
      </c>
      <c r="I21" s="69">
        <v>168</v>
      </c>
      <c r="J21" s="69">
        <v>9000</v>
      </c>
      <c r="K21" s="69">
        <v>1512000</v>
      </c>
      <c r="L21" s="39">
        <v>1787500</v>
      </c>
    </row>
    <row r="22" ht="29" spans="1:12">
      <c r="A22" s="22" t="s">
        <v>16</v>
      </c>
      <c r="B22" s="55">
        <f>Sheet1!B21</f>
        <v>40635</v>
      </c>
      <c r="C22" s="24"/>
      <c r="E22" s="56" t="s">
        <v>19</v>
      </c>
      <c r="F22" s="3"/>
      <c r="H22" s="54" t="s">
        <v>17</v>
      </c>
      <c r="I22" s="69">
        <v>29</v>
      </c>
      <c r="J22" s="69">
        <v>9500</v>
      </c>
      <c r="K22" s="69">
        <v>275500</v>
      </c>
      <c r="L22" s="70"/>
    </row>
    <row r="23" ht="15.75" customHeight="1" spans="1:11">
      <c r="A23" s="16" t="s">
        <v>17</v>
      </c>
      <c r="B23" s="55">
        <f>Sheet1!B22</f>
        <v>44428</v>
      </c>
      <c r="C23" s="24"/>
      <c r="J23" s="37" t="s">
        <v>41</v>
      </c>
      <c r="K23" s="3"/>
    </row>
    <row r="24" ht="15.75" customHeight="1" spans="1:3">
      <c r="A24" s="16" t="s">
        <v>42</v>
      </c>
      <c r="B24" s="26">
        <v>2</v>
      </c>
      <c r="C24" s="27"/>
    </row>
    <row r="25" ht="15.75" customHeight="1" spans="1:3">
      <c r="A25" s="57"/>
      <c r="B25" s="58"/>
      <c r="C25" s="27"/>
    </row>
    <row r="26" ht="15.75" customHeight="1"/>
    <row r="27" ht="15.75" customHeight="1"/>
    <row r="28" ht="15.75" customHeight="1"/>
    <row r="29" ht="15.75" customHeight="1"/>
    <row r="30" ht="15.75" customHeight="1" spans="1:1">
      <c r="A30" s="33" t="s">
        <v>20</v>
      </c>
    </row>
    <row r="31" ht="15.75" customHeight="1" spans="1:6">
      <c r="A31" s="59" t="s">
        <v>43</v>
      </c>
      <c r="B31" s="3"/>
      <c r="C31" s="3"/>
      <c r="D31" s="3"/>
      <c r="E31" s="3"/>
      <c r="F31" s="3"/>
    </row>
    <row r="32" ht="15.75" customHeight="1" spans="1:6">
      <c r="A32" s="3"/>
      <c r="B32" s="3"/>
      <c r="C32" s="3"/>
      <c r="D32" s="3"/>
      <c r="E32" s="3"/>
      <c r="F32" s="3"/>
    </row>
    <row r="33" ht="15.75" customHeight="1" spans="1:6">
      <c r="A33" s="30"/>
      <c r="B33" s="30"/>
      <c r="C33" s="30"/>
      <c r="D33" s="30"/>
      <c r="E33" s="30"/>
      <c r="F33" s="30"/>
    </row>
    <row r="34" ht="15.75" customHeight="1" spans="1:6">
      <c r="A34" s="30"/>
      <c r="B34" s="30"/>
      <c r="C34" s="30"/>
      <c r="D34" s="30"/>
      <c r="E34" s="30"/>
      <c r="F34" s="30"/>
    </row>
    <row r="35" ht="15.75" customHeight="1" spans="2:5">
      <c r="B35" s="52" t="s">
        <v>36</v>
      </c>
      <c r="C35" s="34"/>
      <c r="D35" s="32" t="s">
        <v>22</v>
      </c>
      <c r="E35" s="3"/>
    </row>
    <row r="36" ht="15.75" customHeight="1" spans="2:3">
      <c r="B36" s="53" t="str">
        <f>B20&amp;" "&amp;B21</f>
        <v>Taj Deluxe</v>
      </c>
      <c r="C36" s="40"/>
    </row>
    <row r="37" ht="15.75" customHeight="1"/>
    <row r="38" ht="15.75" customHeight="1" spans="1:7">
      <c r="A38" s="59" t="s">
        <v>44</v>
      </c>
      <c r="B38" s="3"/>
      <c r="C38" s="3"/>
      <c r="D38" s="3"/>
      <c r="E38" s="3"/>
      <c r="F38" s="3"/>
      <c r="G38" s="3"/>
    </row>
    <row r="39" ht="15.75" customHeight="1" spans="1:7">
      <c r="A39" s="3"/>
      <c r="B39" s="3"/>
      <c r="C39" s="3"/>
      <c r="D39" s="3"/>
      <c r="E39" s="3"/>
      <c r="F39" s="3"/>
      <c r="G39" s="3"/>
    </row>
    <row r="40" ht="15.75" customHeight="1" spans="1:6">
      <c r="A40" s="30"/>
      <c r="B40" s="30"/>
      <c r="C40" s="30"/>
      <c r="D40" s="30"/>
      <c r="E40" s="30"/>
      <c r="F40" s="30"/>
    </row>
    <row r="41" ht="15.75" customHeight="1" spans="1:6">
      <c r="A41" s="30"/>
      <c r="B41" s="30"/>
      <c r="C41" s="30"/>
      <c r="D41" s="30"/>
      <c r="E41" s="30"/>
      <c r="F41" s="30"/>
    </row>
    <row r="42" ht="15.75" customHeight="1" spans="2:8">
      <c r="B42" s="60" t="s">
        <v>37</v>
      </c>
      <c r="C42" s="61" t="s">
        <v>38</v>
      </c>
      <c r="D42" s="62" t="s">
        <v>39</v>
      </c>
      <c r="E42" s="35" t="s">
        <v>40</v>
      </c>
      <c r="F42" s="45"/>
      <c r="G42" s="63" t="s">
        <v>22</v>
      </c>
      <c r="H42" s="3"/>
    </row>
    <row r="43" ht="15.75" customHeight="1" spans="1:7">
      <c r="A43" s="64" t="s">
        <v>16</v>
      </c>
      <c r="B43" s="65">
        <f>IF(B22&lt;_xlfn.XLOOKUP(B36&amp;1,G9:G16,D9:D16),_xlfn.XLOOKUP(B36&amp;1,G9:G16,D9:D16)-B22+1,0)</f>
        <v>3743</v>
      </c>
      <c r="C43" s="66">
        <f>_xlfn.XLOOKUP(B36&amp;1,G9:G16,E9:E16)</f>
        <v>9000</v>
      </c>
      <c r="D43" s="66">
        <f>C43*B43</f>
        <v>33687000</v>
      </c>
      <c r="E43" s="39">
        <f>B24*(D43+D44)</f>
        <v>68343000</v>
      </c>
      <c r="F43" s="45"/>
      <c r="G43" s="45"/>
    </row>
    <row r="44" ht="15.75" customHeight="1" spans="1:5">
      <c r="A44" s="64" t="s">
        <v>17</v>
      </c>
      <c r="B44" s="65">
        <f>IF(B23&gt;_xlfn.XLOOKUP(B36&amp;2,G9:G16,C9:C16),B23-_xlfn.XLOOKUP(B36&amp;2,G9:G16,C9:C16)+1,0)</f>
        <v>51</v>
      </c>
      <c r="C44" s="66">
        <f>_xlfn.XLOOKUP(B36&amp;2,G9:G16,E9:E16)</f>
        <v>9500</v>
      </c>
      <c r="D44" s="66">
        <f>C44*B44</f>
        <v>484500</v>
      </c>
      <c r="E44" s="67"/>
    </row>
    <row r="45" ht="15.75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9">
    <mergeCell ref="E22:F22"/>
    <mergeCell ref="J23:K23"/>
    <mergeCell ref="D35:E35"/>
    <mergeCell ref="G42:H42"/>
    <mergeCell ref="A38:G39"/>
    <mergeCell ref="A1:L3"/>
    <mergeCell ref="A5:B6"/>
    <mergeCell ref="A18:B19"/>
    <mergeCell ref="A31:F32"/>
  </mergeCells>
  <dataValidations count="2">
    <dataValidation type="list" allowBlank="1" showInputMessage="1" showErrorMessage="1" sqref="B20">
      <formula1>A9:A16</formula1>
    </dataValidation>
    <dataValidation type="list" allowBlank="1" showInputMessage="1" showErrorMessage="1" sqref="B21">
      <formula1>B9:B16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8"/>
  <sheetViews>
    <sheetView tabSelected="1" topLeftCell="A31" workbookViewId="0">
      <selection activeCell="A42" sqref="A42"/>
    </sheetView>
  </sheetViews>
  <sheetFormatPr defaultColWidth="12.5727272727273" defaultRowHeight="15" customHeight="1"/>
  <cols>
    <col min="1" max="1" width="17.2818181818182" customWidth="1"/>
    <col min="3" max="3" width="13.4272727272727" customWidth="1"/>
    <col min="5" max="5" width="17.8545454545455" customWidth="1"/>
    <col min="6" max="6" width="11" customWidth="1"/>
    <col min="7" max="7" width="12.1363636363636" customWidth="1"/>
    <col min="9" max="9" width="11.7090909090909" customWidth="1"/>
    <col min="13" max="26" width="8.57272727272727" hidden="1" customWidth="1"/>
  </cols>
  <sheetData>
    <row r="1" ht="15.75" customHeight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 spans="1:1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 spans="1:1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/>
    <row r="5" ht="15.75" customHeight="1" spans="1:7">
      <c r="A5" s="4" t="s">
        <v>1</v>
      </c>
      <c r="B5" s="2"/>
      <c r="F5" s="5" t="s">
        <v>23</v>
      </c>
      <c r="G5" s="6"/>
    </row>
    <row r="6" ht="15.75" customHeight="1" spans="1:7">
      <c r="A6" s="2"/>
      <c r="B6" s="3"/>
      <c r="F6" s="7"/>
      <c r="G6" s="8"/>
    </row>
    <row r="7" ht="15.75" customHeight="1" spans="1:10">
      <c r="A7" s="9" t="s">
        <v>2</v>
      </c>
      <c r="B7" s="10" t="s">
        <v>3</v>
      </c>
      <c r="C7" s="9" t="s">
        <v>4</v>
      </c>
      <c r="D7" s="9" t="s">
        <v>5</v>
      </c>
      <c r="F7" s="9" t="s">
        <v>24</v>
      </c>
      <c r="G7" s="9" t="s">
        <v>25</v>
      </c>
      <c r="H7" s="9" t="s">
        <v>3</v>
      </c>
      <c r="I7" s="9" t="s">
        <v>4</v>
      </c>
      <c r="J7" s="9" t="s">
        <v>5</v>
      </c>
    </row>
    <row r="8" ht="15.75" customHeight="1" spans="1:10">
      <c r="A8" s="11" t="s">
        <v>7</v>
      </c>
      <c r="B8" s="12">
        <v>44197</v>
      </c>
      <c r="C8" s="12">
        <v>44316</v>
      </c>
      <c r="D8" s="13">
        <v>1200</v>
      </c>
      <c r="F8" s="11" t="s">
        <v>28</v>
      </c>
      <c r="G8" s="14" t="s">
        <v>29</v>
      </c>
      <c r="H8" s="12">
        <v>44197</v>
      </c>
      <c r="I8" s="12">
        <v>44377</v>
      </c>
      <c r="J8" s="13">
        <v>4000</v>
      </c>
    </row>
    <row r="9" ht="15.75" customHeight="1" spans="1:10">
      <c r="A9" s="11" t="s">
        <v>7</v>
      </c>
      <c r="B9" s="12">
        <v>44317</v>
      </c>
      <c r="C9" s="12">
        <v>44561</v>
      </c>
      <c r="D9" s="13">
        <v>1300</v>
      </c>
      <c r="F9" s="11" t="s">
        <v>28</v>
      </c>
      <c r="G9" s="14" t="s">
        <v>31</v>
      </c>
      <c r="H9" s="12">
        <v>44197</v>
      </c>
      <c r="I9" s="12">
        <v>44377</v>
      </c>
      <c r="J9" s="13">
        <v>7000</v>
      </c>
    </row>
    <row r="10" ht="15.75" customHeight="1" spans="1:10">
      <c r="A10" s="11" t="s">
        <v>8</v>
      </c>
      <c r="B10" s="12">
        <v>44197</v>
      </c>
      <c r="C10" s="12">
        <v>44316</v>
      </c>
      <c r="D10" s="13">
        <v>2100</v>
      </c>
      <c r="F10" s="11" t="s">
        <v>28</v>
      </c>
      <c r="G10" s="14" t="s">
        <v>29</v>
      </c>
      <c r="H10" s="12">
        <v>44378</v>
      </c>
      <c r="I10" s="12">
        <v>44561</v>
      </c>
      <c r="J10" s="13">
        <v>4500</v>
      </c>
    </row>
    <row r="11" ht="15.75" customHeight="1" spans="1:10">
      <c r="A11" s="11" t="s">
        <v>8</v>
      </c>
      <c r="B11" s="12">
        <v>44317</v>
      </c>
      <c r="C11" s="12">
        <v>44561</v>
      </c>
      <c r="D11" s="13">
        <v>2200</v>
      </c>
      <c r="F11" s="11" t="s">
        <v>28</v>
      </c>
      <c r="G11" s="14" t="s">
        <v>31</v>
      </c>
      <c r="H11" s="12">
        <v>44378</v>
      </c>
      <c r="I11" s="12">
        <v>44561</v>
      </c>
      <c r="J11" s="13">
        <v>8000</v>
      </c>
    </row>
    <row r="12" ht="15.75" customHeight="1" spans="1:10">
      <c r="A12" s="11" t="s">
        <v>9</v>
      </c>
      <c r="B12" s="12">
        <v>44197</v>
      </c>
      <c r="C12" s="12">
        <v>44316</v>
      </c>
      <c r="D12" s="13">
        <v>2800</v>
      </c>
      <c r="F12" s="11" t="s">
        <v>33</v>
      </c>
      <c r="G12" s="14" t="s">
        <v>29</v>
      </c>
      <c r="H12" s="12">
        <v>44197</v>
      </c>
      <c r="I12" s="12">
        <v>44377</v>
      </c>
      <c r="J12" s="13">
        <v>6000</v>
      </c>
    </row>
    <row r="13" ht="15.75" customHeight="1" spans="1:10">
      <c r="A13" s="11" t="s">
        <v>9</v>
      </c>
      <c r="B13" s="12">
        <v>44317</v>
      </c>
      <c r="C13" s="12">
        <v>44561</v>
      </c>
      <c r="D13" s="13">
        <v>3000</v>
      </c>
      <c r="F13" s="11" t="s">
        <v>33</v>
      </c>
      <c r="G13" s="14" t="s">
        <v>31</v>
      </c>
      <c r="H13" s="12">
        <v>44197</v>
      </c>
      <c r="I13" s="12">
        <v>44377</v>
      </c>
      <c r="J13" s="13">
        <v>9000</v>
      </c>
    </row>
    <row r="14" ht="15.75" customHeight="1" spans="6:10">
      <c r="F14" s="11" t="s">
        <v>33</v>
      </c>
      <c r="G14" s="14" t="s">
        <v>29</v>
      </c>
      <c r="H14" s="12">
        <v>44378</v>
      </c>
      <c r="I14" s="12">
        <v>44561</v>
      </c>
      <c r="J14" s="13">
        <v>6500</v>
      </c>
    </row>
    <row r="15" ht="15.75" customHeight="1" spans="6:10">
      <c r="F15" s="11" t="s">
        <v>33</v>
      </c>
      <c r="G15" s="14" t="s">
        <v>31</v>
      </c>
      <c r="H15" s="12">
        <v>44378</v>
      </c>
      <c r="I15" s="12">
        <v>44561</v>
      </c>
      <c r="J15" s="13">
        <v>9500</v>
      </c>
    </row>
    <row r="16" ht="15.75" customHeight="1" spans="1:2">
      <c r="A16" s="15" t="s">
        <v>10</v>
      </c>
      <c r="B16" s="2"/>
    </row>
    <row r="17" ht="15.75" customHeight="1" spans="1:2">
      <c r="A17" s="2"/>
      <c r="B17" s="3"/>
    </row>
    <row r="18" ht="15.75" customHeight="1" spans="1:3">
      <c r="A18" s="16" t="s">
        <v>11</v>
      </c>
      <c r="B18" s="11" t="str">
        <f>Sheet1!B20</f>
        <v>Innova</v>
      </c>
      <c r="C18" s="17"/>
    </row>
    <row r="19" ht="15.75" customHeight="1" spans="1:6">
      <c r="A19" s="16" t="s">
        <v>24</v>
      </c>
      <c r="B19" s="11" t="str">
        <f>Sheet2!B20</f>
        <v>Taj</v>
      </c>
      <c r="C19" s="17"/>
      <c r="E19" s="18" t="s">
        <v>45</v>
      </c>
      <c r="F19" s="3"/>
    </row>
    <row r="20" ht="15.75" customHeight="1" spans="1:11">
      <c r="A20" s="16" t="s">
        <v>25</v>
      </c>
      <c r="B20" s="19" t="str">
        <f>Sheet2!B21</f>
        <v>Deluxe</v>
      </c>
      <c r="C20" s="20"/>
      <c r="E20" s="3"/>
      <c r="F20" s="3"/>
      <c r="H20" s="21"/>
      <c r="I20" s="44"/>
      <c r="J20" s="45"/>
      <c r="K20" s="45"/>
    </row>
    <row r="21" ht="15.75" customHeight="1" spans="1:11">
      <c r="A21" s="22" t="s">
        <v>16</v>
      </c>
      <c r="B21" s="23">
        <f>Sheet2!B22</f>
        <v>40635</v>
      </c>
      <c r="C21" s="24"/>
      <c r="E21" s="3"/>
      <c r="F21" s="3"/>
      <c r="H21" s="25"/>
      <c r="I21" s="25"/>
      <c r="J21" s="45"/>
      <c r="K21" s="45"/>
    </row>
    <row r="22" ht="15.75" customHeight="1" spans="1:9">
      <c r="A22" s="16" t="s">
        <v>17</v>
      </c>
      <c r="B22" s="23">
        <f>VLOOKUP(A22,Sheet2!A23:B23,2,0)</f>
        <v>44428</v>
      </c>
      <c r="C22" s="24"/>
      <c r="E22" s="3"/>
      <c r="F22" s="3"/>
      <c r="G22" s="25"/>
      <c r="H22" s="25"/>
      <c r="I22" s="46"/>
    </row>
    <row r="23" ht="15.75" customHeight="1" spans="1:9">
      <c r="A23" s="16" t="s">
        <v>42</v>
      </c>
      <c r="B23" s="26">
        <f>Sheet2!B24</f>
        <v>2</v>
      </c>
      <c r="C23" s="27"/>
      <c r="E23" s="3"/>
      <c r="F23" s="3"/>
      <c r="G23" s="28"/>
      <c r="H23" s="28"/>
      <c r="I23" s="28"/>
    </row>
    <row r="24" ht="15.75" customHeight="1" spans="1:9">
      <c r="A24" s="29" t="s">
        <v>18</v>
      </c>
      <c r="B24" s="26">
        <f>Sheet1!B23</f>
        <v>3</v>
      </c>
      <c r="C24" s="27"/>
      <c r="E24" s="30"/>
      <c r="F24" s="30"/>
      <c r="G24" s="28"/>
      <c r="H24" s="28"/>
      <c r="I24" s="28"/>
    </row>
    <row r="25" ht="15.75" customHeight="1" spans="6:9">
      <c r="F25" s="31"/>
      <c r="G25" s="2"/>
      <c r="H25" s="28"/>
      <c r="I25" s="28"/>
    </row>
    <row r="26" ht="15.75" customHeight="1" spans="6:9">
      <c r="F26" s="31"/>
      <c r="G26" s="31"/>
      <c r="H26" s="28"/>
      <c r="I26" s="47"/>
    </row>
    <row r="27" ht="15.75" customHeight="1" spans="1:9">
      <c r="A27" s="32" t="s">
        <v>46</v>
      </c>
      <c r="B27" s="3"/>
      <c r="C27" s="3"/>
      <c r="D27" s="3"/>
      <c r="E27" s="3"/>
      <c r="F27" s="31"/>
      <c r="G27" s="31"/>
      <c r="H27" s="28"/>
      <c r="I27" s="47"/>
    </row>
    <row r="28" ht="15.75" customHeight="1" spans="1:9">
      <c r="A28" s="33"/>
      <c r="B28" s="33"/>
      <c r="C28" s="33"/>
      <c r="D28" s="33"/>
      <c r="E28" s="33"/>
      <c r="F28" s="34"/>
      <c r="G28" s="31"/>
      <c r="H28" s="28"/>
      <c r="I28" s="47"/>
    </row>
    <row r="29" ht="15.75" customHeight="1" spans="1:9">
      <c r="A29" s="35" t="s">
        <v>40</v>
      </c>
      <c r="B29" s="36"/>
      <c r="C29" s="35" t="s">
        <v>15</v>
      </c>
      <c r="E29" s="37" t="s">
        <v>47</v>
      </c>
      <c r="F29" s="3"/>
      <c r="G29" s="38"/>
      <c r="H29" s="28"/>
      <c r="I29" s="47"/>
    </row>
    <row r="30" ht="15.75" customHeight="1" spans="1:9">
      <c r="A30" s="39">
        <f>HLOOKUP(A29,Sheet2!L20:L21,2,0)</f>
        <v>1787500</v>
      </c>
      <c r="B30" s="25"/>
      <c r="C30" s="39">
        <f>HLOOKUP(C29,Sheet1!I20:J21,2,0)</f>
        <v>1255600</v>
      </c>
      <c r="D30" s="30"/>
      <c r="H30" s="28"/>
      <c r="I30" s="47"/>
    </row>
    <row r="31" ht="15.75" customHeight="1" spans="6:9">
      <c r="F31" s="31"/>
      <c r="G31" s="31"/>
      <c r="H31" s="28"/>
      <c r="I31" s="47"/>
    </row>
    <row r="32" ht="15.75" customHeight="1" spans="6:9">
      <c r="F32" s="31"/>
      <c r="G32" s="31"/>
      <c r="H32" s="28"/>
      <c r="I32" s="28"/>
    </row>
    <row r="33" ht="15.75" customHeight="1" spans="1:9">
      <c r="A33" s="32" t="s">
        <v>48</v>
      </c>
      <c r="B33" s="3"/>
      <c r="C33" s="3"/>
      <c r="F33" s="38"/>
      <c r="G33" s="2"/>
      <c r="H33" s="28"/>
      <c r="I33" s="28"/>
    </row>
    <row r="34" ht="15.75" customHeight="1" spans="1:9">
      <c r="A34" s="33"/>
      <c r="B34" s="33"/>
      <c r="C34" s="33"/>
      <c r="F34" s="40"/>
      <c r="G34" s="40"/>
      <c r="H34" s="28"/>
      <c r="I34" s="28"/>
    </row>
    <row r="35" ht="15.75" customHeight="1" spans="1:9">
      <c r="A35" s="41" t="s">
        <v>49</v>
      </c>
      <c r="B35" s="42">
        <f>A30+C30</f>
        <v>3043100</v>
      </c>
      <c r="C35" s="43"/>
      <c r="D35" s="37" t="s">
        <v>47</v>
      </c>
      <c r="E35" s="3"/>
      <c r="F35" s="37"/>
      <c r="H35" s="28"/>
      <c r="I35" s="28"/>
    </row>
    <row r="36" ht="15.75" customHeight="1" spans="6:9">
      <c r="F36" s="28"/>
      <c r="G36" s="28"/>
      <c r="H36" s="28"/>
      <c r="I36" s="28"/>
    </row>
    <row r="37" ht="15.75" customHeight="1" spans="1:11">
      <c r="A37" s="32" t="s">
        <v>50</v>
      </c>
      <c r="B37" s="3"/>
      <c r="C37" s="3"/>
      <c r="D37" s="3"/>
      <c r="E37" s="3"/>
      <c r="F37" s="36"/>
      <c r="G37" s="36"/>
      <c r="H37" s="44"/>
      <c r="I37" s="44"/>
      <c r="J37" s="45"/>
      <c r="K37" s="45"/>
    </row>
    <row r="38" ht="15.75" customHeight="1" spans="6:11">
      <c r="F38" s="25"/>
      <c r="G38" s="25"/>
      <c r="H38" s="25"/>
      <c r="I38" s="25"/>
      <c r="J38" s="45"/>
      <c r="K38" s="45"/>
    </row>
    <row r="39" ht="15.75" customHeight="1" spans="1:12">
      <c r="A39" s="32" t="s">
        <v>51</v>
      </c>
      <c r="B39" s="3"/>
      <c r="C39" s="3"/>
      <c r="D39" s="3"/>
      <c r="E39" s="3"/>
      <c r="F39" s="3"/>
      <c r="G39" s="3"/>
      <c r="H39" s="3"/>
      <c r="I39" s="33"/>
      <c r="J39" s="33"/>
      <c r="K39" s="33"/>
      <c r="L39" s="33"/>
    </row>
    <row r="40" ht="15.75" customHeight="1" spans="1:8">
      <c r="A40" s="3"/>
      <c r="B40" s="3"/>
      <c r="C40" s="3"/>
      <c r="D40" s="3"/>
      <c r="E40" s="3"/>
      <c r="F40" s="3"/>
      <c r="G40" s="3"/>
      <c r="H40" s="3"/>
    </row>
    <row r="41" ht="15.75" customHeight="1"/>
    <row r="42" ht="15.75" customHeight="1" spans="1:1">
      <c r="A42" t="e">
        <f>VLOOKUP(A8:D13,Sheet1!A9:F14,1,0)</f>
        <v>#VALUE!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3">
    <mergeCell ref="F25:G25"/>
    <mergeCell ref="A27:E27"/>
    <mergeCell ref="E29:F29"/>
    <mergeCell ref="A33:C33"/>
    <mergeCell ref="F33:G33"/>
    <mergeCell ref="D35:E35"/>
    <mergeCell ref="A37:E37"/>
    <mergeCell ref="A39:H40"/>
    <mergeCell ref="A1:L3"/>
    <mergeCell ref="A5:B6"/>
    <mergeCell ref="F5:G6"/>
    <mergeCell ref="A16:B17"/>
    <mergeCell ref="E19:F23"/>
  </mergeCells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1900120</cp:lastModifiedBy>
  <dcterms:created xsi:type="dcterms:W3CDTF">2022-10-20T13:48:00Z</dcterms:created>
  <dcterms:modified xsi:type="dcterms:W3CDTF">2022-10-22T16:12:33Z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0D248DF6672F40659B5A14187F9D3D15</vt:lpwstr>
  </property>
  <property fmtid="{D5CDD505-2E9C-101B-9397-08002B2CF9AE}" pid="3" name="KSOProductBuildVer">
    <vt:lpwstr>1033-11.2.0.11341</vt:lpwstr>
  </property>
</Properties>
</file>