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  <sheet name="Tabelle3" sheetId="3" r:id="rId6"/>
  </sheets>
</workbook>
</file>

<file path=xl/sharedStrings.xml><?xml version="1.0" encoding="utf-8"?>
<sst xmlns="http://schemas.openxmlformats.org/spreadsheetml/2006/main" uniqueCount="21">
  <si>
    <t>Radius r</t>
  </si>
  <si>
    <t>Fehler r</t>
  </si>
  <si>
    <t>Messung</t>
  </si>
  <si>
    <t>Messstrecke</t>
  </si>
  <si>
    <t>Zeit t</t>
  </si>
  <si>
    <t>Fehler t</t>
  </si>
  <si>
    <t>Sinkgeschw. V</t>
  </si>
  <si>
    <t>Fehler v</t>
  </si>
  <si>
    <t>&lt;v&gt;</t>
  </si>
  <si>
    <t>Fehler &lt;v&gt;</t>
  </si>
  <si>
    <t>Rhok</t>
  </si>
  <si>
    <t>Fehler</t>
  </si>
  <si>
    <t>&lt;v&gt;/...</t>
  </si>
  <si>
    <t>fehler</t>
  </si>
  <si>
    <r>
      <rPr>
        <sz val="10"/>
        <color indexed="8"/>
        <rFont val="Arial"/>
      </rPr>
      <t>r2</t>
    </r>
  </si>
  <si>
    <t>Lambda</t>
  </si>
  <si>
    <t>&lt;v&gt; korr/...</t>
  </si>
  <si>
    <t>vlam</t>
  </si>
  <si>
    <t>Re</t>
  </si>
  <si>
    <t>v/vlam korr.</t>
  </si>
  <si>
    <t>log Re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</si>
</sst>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7"/>
  <sheetViews>
    <sheetView workbookViewId="0" showGridLines="0" defaultGridColor="1"/>
  </sheetViews>
  <sheetFormatPr defaultColWidth="17.3333" defaultRowHeight="15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0.8516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3" width="10.8516" style="1" customWidth="1"/>
    <col min="24" max="24" width="10.8516" style="1" customWidth="1"/>
    <col min="25" max="25" width="10.8516" style="1" customWidth="1"/>
    <col min="26" max="26" width="10.8516" style="1" customWidth="1"/>
    <col min="27" max="256" width="17.3516" style="1" customWidth="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t="s" s="3">
        <v>0</v>
      </c>
      <c r="B4" t="s" s="3">
        <v>1</v>
      </c>
      <c r="C4" t="s" s="3">
        <v>2</v>
      </c>
      <c r="D4" t="s" s="3">
        <v>3</v>
      </c>
      <c r="E4" t="s" s="3">
        <v>4</v>
      </c>
      <c r="F4" t="s" s="3">
        <v>5</v>
      </c>
      <c r="G4" t="s" s="3">
        <v>6</v>
      </c>
      <c r="H4" t="s" s="3">
        <v>7</v>
      </c>
      <c r="I4" t="s" s="3">
        <v>8</v>
      </c>
      <c r="J4" t="s" s="3">
        <v>9</v>
      </c>
      <c r="K4" t="s" s="3">
        <v>10</v>
      </c>
      <c r="L4" t="s" s="3">
        <v>11</v>
      </c>
      <c r="M4" t="s" s="3">
        <v>12</v>
      </c>
      <c r="N4" t="s" s="3">
        <v>13</v>
      </c>
      <c r="O4" t="s" s="3">
        <v>14</v>
      </c>
      <c r="P4" t="s" s="3">
        <v>11</v>
      </c>
      <c r="Q4" t="s" s="3">
        <v>15</v>
      </c>
      <c r="R4" t="s" s="3">
        <v>16</v>
      </c>
      <c r="S4" t="s" s="3">
        <v>11</v>
      </c>
      <c r="T4" t="s" s="3">
        <v>17</v>
      </c>
      <c r="U4" t="s" s="3">
        <v>11</v>
      </c>
      <c r="V4" t="s" s="3">
        <v>18</v>
      </c>
      <c r="W4" t="s" s="3">
        <v>11</v>
      </c>
      <c r="X4" t="s" s="3">
        <v>19</v>
      </c>
      <c r="Y4" t="s" s="3">
        <v>11</v>
      </c>
      <c r="Z4" t="s" s="3">
        <v>20</v>
      </c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4.5</v>
      </c>
      <c r="B6" s="2">
        <f>A6*0.01</f>
        <v>0.045</v>
      </c>
      <c r="C6" s="2">
        <v>1</v>
      </c>
      <c r="D6" s="2">
        <v>20</v>
      </c>
      <c r="E6" s="2">
        <v>6.06</v>
      </c>
      <c r="F6" s="2">
        <v>0.2</v>
      </c>
      <c r="G6" s="2">
        <f>D6/100/E6</f>
        <v>0.03300330033003301</v>
      </c>
      <c r="H6" s="2">
        <f>0.2/E6*G6</f>
        <v>0.001089217832674357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v>4.5</v>
      </c>
      <c r="B7" s="2">
        <f>A7*0.01</f>
        <v>0.045</v>
      </c>
      <c r="C7" s="2">
        <v>2</v>
      </c>
      <c r="D7" s="2">
        <v>20</v>
      </c>
      <c r="E7" s="2">
        <v>6.04</v>
      </c>
      <c r="F7" s="2">
        <v>0.2</v>
      </c>
      <c r="G7" s="2">
        <f>D7/100/E7</f>
        <v>0.03311258278145696</v>
      </c>
      <c r="H7" s="2">
        <f>0.2/E7*G7</f>
        <v>0.00109644313845884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>
        <v>4.5</v>
      </c>
      <c r="B8" s="2">
        <f>A8*0.01</f>
        <v>0.045</v>
      </c>
      <c r="C8" s="2">
        <v>3</v>
      </c>
      <c r="D8" s="2">
        <v>20</v>
      </c>
      <c r="E8" s="2">
        <v>6.17</v>
      </c>
      <c r="F8" s="2">
        <v>0.2</v>
      </c>
      <c r="G8" s="2">
        <f>D8/100/E8</f>
        <v>0.03241491085899514</v>
      </c>
      <c r="H8" s="2">
        <f>0.2/E8*G8</f>
        <v>0.001050726445996601</v>
      </c>
      <c r="I8" s="2">
        <f>AVERAGE(G6:G10)</f>
        <v>0.03300139531182722</v>
      </c>
      <c r="J8" s="2">
        <f>AVERAGE(H6:H10)/SQRT(5)</f>
        <v>0.0004871908433949328</v>
      </c>
      <c r="K8" s="2">
        <v>1.363</v>
      </c>
      <c r="L8" s="2">
        <v>0.003</v>
      </c>
      <c r="M8" s="2">
        <f>I8/(K8-1.149)</f>
        <v>0.1542121276253609</v>
      </c>
      <c r="N8" s="2">
        <f>SQRT((J8/I8)^2+(0.001^2+L8^2)/(K8-1.149)^2)*M8</f>
        <v>0.003221144064406237</v>
      </c>
      <c r="O8" s="2">
        <f>A8^2</f>
        <v>20.25</v>
      </c>
      <c r="P8" s="2">
        <f>2*A8*B8</f>
        <v>0.405</v>
      </c>
      <c r="Q8" s="2">
        <v>1.25</v>
      </c>
      <c r="R8" s="2">
        <f>M8*Q8</f>
        <v>0.1927651595317011</v>
      </c>
      <c r="S8" s="2">
        <f>N8*Q8</f>
        <v>0.004026430080507797</v>
      </c>
      <c r="T8" s="2">
        <f>(K8*1000-1.149*1000)*9.6*O8/1000000</f>
        <v>0.0416016</v>
      </c>
      <c r="U8" s="2">
        <f>SQRT(((L8*1000)^2+1)/(K8*1000-1146)^2+(2*B8/A8)^2)*T8</f>
        <v>0.001029472609989988</v>
      </c>
      <c r="V8" s="2">
        <f>1.146*I8*2*A8/0.227</f>
        <v>1.499455468044872</v>
      </c>
      <c r="W8" s="2">
        <f>SQRT(0.001^2/1.149^2+J8^2/I8^2+0.0001+3.8/94.4^2*3.8)*V8</f>
        <v>0.06602883124275176</v>
      </c>
      <c r="X8" s="2">
        <f>I8/T8*Q8</f>
        <v>0.9915903268091619</v>
      </c>
      <c r="Y8" s="2">
        <f>SQRT(J8^2/I8^2+U8^2/T8^2)*X8*Q8</f>
        <v>0.03571579961083882</v>
      </c>
      <c r="Z8" s="2">
        <f>LN(V8)</f>
        <v>0.4051020208965609</v>
      </c>
    </row>
    <row r="9" ht="12.75" customHeight="1">
      <c r="A9" s="2">
        <v>4.5</v>
      </c>
      <c r="B9" s="2">
        <f>A9*0.01</f>
        <v>0.045</v>
      </c>
      <c r="C9" s="2">
        <v>4</v>
      </c>
      <c r="D9" s="2">
        <v>20</v>
      </c>
      <c r="E9" s="2">
        <v>6.15</v>
      </c>
      <c r="F9" s="2">
        <v>0.2</v>
      </c>
      <c r="G9" s="2">
        <f>D9/100/E9</f>
        <v>0.03252032520325203</v>
      </c>
      <c r="H9" s="2">
        <f>0.2/E9*G9</f>
        <v>0.001057571551325269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  <c r="U9" s="4"/>
      <c r="V9" s="4"/>
      <c r="W9" s="2"/>
      <c r="X9" s="2"/>
      <c r="Y9" s="2"/>
      <c r="Z9" s="2"/>
    </row>
    <row r="10" ht="12.75" customHeight="1">
      <c r="A10" s="2">
        <v>4.5</v>
      </c>
      <c r="B10" s="2">
        <f>A10*0.01</f>
        <v>0.045</v>
      </c>
      <c r="C10" s="2">
        <v>5</v>
      </c>
      <c r="D10" s="2">
        <v>20</v>
      </c>
      <c r="E10" s="2">
        <v>5.89</v>
      </c>
      <c r="F10" s="2">
        <v>0.2</v>
      </c>
      <c r="G10" s="2">
        <f>D10/100/E10</f>
        <v>0.03395585738539898</v>
      </c>
      <c r="H10" s="2">
        <f>0.2/E10*G10</f>
        <v>0.001153000250777555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  <c r="V10" s="4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4"/>
      <c r="V11" s="4"/>
      <c r="W11" s="2"/>
      <c r="X11" s="2"/>
      <c r="Y11" s="2"/>
      <c r="Z11" s="2"/>
    </row>
    <row r="12" ht="12.75" customHeight="1">
      <c r="A12" s="2">
        <v>4</v>
      </c>
      <c r="B12" s="2">
        <f>A12*0.01</f>
        <v>0.04</v>
      </c>
      <c r="C12" s="2">
        <v>1</v>
      </c>
      <c r="D12" s="2">
        <v>20</v>
      </c>
      <c r="E12" s="2">
        <v>7.56</v>
      </c>
      <c r="F12" s="2">
        <v>0.2</v>
      </c>
      <c r="G12" s="2">
        <f>D12/100/E12</f>
        <v>0.02645502645502646</v>
      </c>
      <c r="H12" s="2">
        <f>0.2/E12*G12</f>
        <v>0.0006998684247361498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4"/>
      <c r="V12" s="4"/>
      <c r="W12" s="2"/>
      <c r="X12" s="2"/>
      <c r="Y12" s="2"/>
      <c r="Z12" s="2"/>
    </row>
    <row r="13" ht="12.75" customHeight="1">
      <c r="A13" s="2">
        <v>4</v>
      </c>
      <c r="B13" s="2">
        <f>A13*0.01</f>
        <v>0.04</v>
      </c>
      <c r="C13" s="2">
        <v>2</v>
      </c>
      <c r="D13" s="2">
        <v>20</v>
      </c>
      <c r="E13" s="2">
        <v>7.56</v>
      </c>
      <c r="F13" s="2">
        <v>0.2</v>
      </c>
      <c r="G13" s="2">
        <f>D13/100/E13</f>
        <v>0.02645502645502646</v>
      </c>
      <c r="H13" s="2">
        <f>0.2/E13*G13</f>
        <v>0.0006998684247361498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  <c r="U13" s="4"/>
      <c r="V13" s="4"/>
      <c r="W13" s="2"/>
      <c r="X13" s="2"/>
      <c r="Y13" s="2"/>
      <c r="Z13" s="2"/>
    </row>
    <row r="14" ht="12.75" customHeight="1">
      <c r="A14" s="2">
        <v>4</v>
      </c>
      <c r="B14" s="2">
        <f>A14*0.01</f>
        <v>0.04</v>
      </c>
      <c r="C14" s="2">
        <v>3</v>
      </c>
      <c r="D14" s="2">
        <v>20</v>
      </c>
      <c r="E14" s="2">
        <v>7.61</v>
      </c>
      <c r="F14" s="2">
        <v>0.2</v>
      </c>
      <c r="G14" s="2">
        <f>D14/100/E14</f>
        <v>0.02628120893561104</v>
      </c>
      <c r="H14" s="2">
        <f>0.2/E14*G14</f>
        <v>0.0006907019431172414</v>
      </c>
      <c r="I14" s="2">
        <f>AVERAGE(G12:G16)</f>
        <v>0.02626865965817882</v>
      </c>
      <c r="J14" s="2">
        <f>AVERAGE(H12:H16)/SQRT(5)</f>
        <v>0.0003086111052828864</v>
      </c>
      <c r="K14" s="2">
        <v>1.358</v>
      </c>
      <c r="L14" s="2">
        <v>0.003</v>
      </c>
      <c r="M14" s="2">
        <f>I14/(K14-1.149)</f>
        <v>0.1256873667855446</v>
      </c>
      <c r="N14" s="2">
        <f>SQRT((J14/I14)^2+(0.001^2+L14^2)/(K14-1.149)^2)*M14</f>
        <v>0.002407673169158207</v>
      </c>
      <c r="O14" s="2">
        <f>A14^2</f>
        <v>16</v>
      </c>
      <c r="P14" s="2">
        <f>2*A14*B14</f>
        <v>0.32</v>
      </c>
      <c r="Q14" s="2">
        <v>1.22</v>
      </c>
      <c r="R14" s="2">
        <f>M14*Q14</f>
        <v>0.1533385874783644</v>
      </c>
      <c r="S14" s="2">
        <f>N14*Q14</f>
        <v>0.002937361266373013</v>
      </c>
      <c r="T14" s="2">
        <f>(K14*1000-1.149*1000)*9.6*O14/1000000</f>
        <v>0.0321024</v>
      </c>
      <c r="U14" s="2">
        <f>SQRT(((L14*1000)^2+1)/(K14*1000-1146)^2+(2*B14/A14)^2)*T14</f>
        <v>0.0008009526990947919</v>
      </c>
      <c r="V14" s="2">
        <f>1.146*I14*2*A14/0.227</f>
        <v>1.060929831480984</v>
      </c>
      <c r="W14" s="2">
        <f>SQRT(0.001^2/1.149^2+J14^2/I14^2+0.0001+3.8/94.4^2*3.8)*V14</f>
        <v>0.04574542866732152</v>
      </c>
      <c r="X14" s="2">
        <f>I14/T14*Q14</f>
        <v>0.9982980955622686</v>
      </c>
      <c r="Y14" s="2">
        <f>SQRT(J14^2/I14^2+U14^2/T14^2)*X14*Q14</f>
        <v>0.03358734036160543</v>
      </c>
      <c r="Z14" s="2">
        <f>LN(V14)</f>
        <v>0.05914572311969544</v>
      </c>
    </row>
    <row r="15" ht="12.75" customHeight="1">
      <c r="A15" s="2">
        <v>4</v>
      </c>
      <c r="B15" s="2">
        <f>A15*0.01</f>
        <v>0.04</v>
      </c>
      <c r="C15" s="2">
        <v>4</v>
      </c>
      <c r="D15" s="2">
        <v>20</v>
      </c>
      <c r="E15" s="2">
        <v>7.64</v>
      </c>
      <c r="F15" s="2">
        <v>0.2</v>
      </c>
      <c r="G15" s="2">
        <f>D15/100/E15</f>
        <v>0.02617801047120419</v>
      </c>
      <c r="H15" s="2">
        <f>0.2/E15*G15</f>
        <v>0.0006852882322304763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 s="5"/>
      <c r="V15" s="4"/>
      <c r="W15" s="2"/>
      <c r="X15" s="2"/>
      <c r="Y15" s="2"/>
      <c r="Z15" s="2"/>
    </row>
    <row r="16" ht="12.75" customHeight="1">
      <c r="A16" s="2">
        <v>4</v>
      </c>
      <c r="B16" s="2">
        <f>A16*0.01</f>
        <v>0.04</v>
      </c>
      <c r="C16" s="2">
        <v>5</v>
      </c>
      <c r="D16" s="2">
        <v>20</v>
      </c>
      <c r="E16" s="2">
        <v>7.7</v>
      </c>
      <c r="F16" s="2">
        <v>0.2</v>
      </c>
      <c r="G16" s="2">
        <f>D16/100/E16</f>
        <v>0.02597402597402598</v>
      </c>
      <c r="H16" s="2">
        <f>0.2/E16*G16</f>
        <v>0.000674650025299376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4"/>
      <c r="V16" s="4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4"/>
      <c r="V17" s="4"/>
      <c r="W17" s="2"/>
      <c r="X17" s="2"/>
      <c r="Y17" s="2"/>
      <c r="Z17" s="2"/>
    </row>
    <row r="18" ht="12.75" customHeight="1">
      <c r="A18" s="2">
        <v>3.57</v>
      </c>
      <c r="B18" s="2">
        <f>A18*0.01</f>
        <v>0.0357</v>
      </c>
      <c r="C18" s="2">
        <v>1</v>
      </c>
      <c r="D18" s="2">
        <v>20</v>
      </c>
      <c r="E18" s="2">
        <v>8.4</v>
      </c>
      <c r="F18" s="2">
        <v>0.2</v>
      </c>
      <c r="G18" s="2">
        <f>D18/100/E18</f>
        <v>0.02380952380952381</v>
      </c>
      <c r="H18" s="2">
        <f>0.2/E18*G18</f>
        <v>0.0005668934240362811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4"/>
      <c r="V18" s="4"/>
      <c r="W18" s="2"/>
      <c r="X18" s="2"/>
      <c r="Y18" s="2"/>
      <c r="Z18" s="2"/>
    </row>
    <row r="19" ht="12.75" customHeight="1">
      <c r="A19" s="2">
        <v>3.57</v>
      </c>
      <c r="B19" s="2">
        <f>A19*0.01</f>
        <v>0.0357</v>
      </c>
      <c r="C19" s="2">
        <v>2</v>
      </c>
      <c r="D19" s="2">
        <v>20</v>
      </c>
      <c r="E19" s="2">
        <v>8.48</v>
      </c>
      <c r="F19" s="2">
        <v>0.2</v>
      </c>
      <c r="G19" s="2">
        <f>D19/100/E19</f>
        <v>0.02358490566037736</v>
      </c>
      <c r="H19" s="2">
        <f>0.2/E19*G19</f>
        <v>0.0005562477750089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4"/>
      <c r="V19" s="4"/>
      <c r="W19" s="2"/>
      <c r="X19" s="2"/>
      <c r="Y19" s="2"/>
      <c r="Z19" s="2"/>
    </row>
    <row r="20" ht="12.75" customHeight="1">
      <c r="A20" s="2">
        <v>3.57</v>
      </c>
      <c r="B20" s="2">
        <f>A20*0.01</f>
        <v>0.0357</v>
      </c>
      <c r="C20" s="2">
        <v>3</v>
      </c>
      <c r="D20" s="2">
        <v>20</v>
      </c>
      <c r="E20" s="2">
        <v>8.460000000000001</v>
      </c>
      <c r="F20" s="2">
        <v>0.2</v>
      </c>
      <c r="G20" s="2">
        <f>D20/100/E20</f>
        <v>0.02364066193853428</v>
      </c>
      <c r="H20" s="2">
        <f>0.2/E20*G20</f>
        <v>0.0005588808968920633</v>
      </c>
      <c r="I20" s="2">
        <f>AVERAGE(G18:G22)</f>
        <v>0.02360337284923684</v>
      </c>
      <c r="J20" s="2">
        <f>AVERAGE(H18:H22)/SQRT(5)</f>
        <v>0.0002491697916292058</v>
      </c>
      <c r="K20" s="2">
        <v>1.378</v>
      </c>
      <c r="L20" s="2">
        <v>0.003</v>
      </c>
      <c r="M20" s="2">
        <f>I20/(K20-1.149)</f>
        <v>0.1030714971582395</v>
      </c>
      <c r="N20" s="2">
        <f>SQRT((J20/I20)^2+(0.001^2+L20^2)/(K20-1.149)^2)*M20</f>
        <v>0.001791579755401466</v>
      </c>
      <c r="O20" s="2">
        <f>A20^2</f>
        <v>12.7449</v>
      </c>
      <c r="P20" s="2">
        <f>2*A20*B20</f>
        <v>0.254898</v>
      </c>
      <c r="Q20" s="2">
        <v>1.2</v>
      </c>
      <c r="R20" s="2">
        <f>M20*Q20</f>
        <v>0.1236857965898874</v>
      </c>
      <c r="S20" s="2">
        <f>N20*Q20</f>
        <v>0.002149895706481759</v>
      </c>
      <c r="T20" s="2">
        <f>(K20*1000-1.149*1000)*9.6*O20/1000000</f>
        <v>0.028018388160</v>
      </c>
      <c r="U20" s="2">
        <f>SQRT(((L20*1000)^2+1)/(K20*1000-1146)^2+(2*B20/A20)^2)*T20</f>
        <v>0.0006781322415924567</v>
      </c>
      <c r="V20" s="2">
        <f>1.146*I20*2*A20/0.227</f>
        <v>0.8508069697643588</v>
      </c>
      <c r="W20" s="2">
        <f>SQRT(0.001^2/1.149^2+J20^2/I20^2+0.0001+3.8/94.4^2*3.8)*V20</f>
        <v>0.03642210607886143</v>
      </c>
      <c r="X20" s="2">
        <f>I20/T20*Q20</f>
        <v>1.010909237795505</v>
      </c>
      <c r="Y20" s="2">
        <f>SQRT(J20^2/I20^2+U20^2/T20^2)*X20*Q20</f>
        <v>0.03203183310450817</v>
      </c>
      <c r="Z20" s="2">
        <f>LN(V20)</f>
        <v>-0.1615700036769638</v>
      </c>
    </row>
    <row r="21" ht="12.75" customHeight="1">
      <c r="A21" s="2">
        <v>3.57</v>
      </c>
      <c r="B21" s="2">
        <f>A21*0.01</f>
        <v>0.0357</v>
      </c>
      <c r="C21" s="2">
        <v>4</v>
      </c>
      <c r="D21" s="2">
        <v>20</v>
      </c>
      <c r="E21" s="2">
        <v>8.42</v>
      </c>
      <c r="F21" s="2">
        <v>0.2</v>
      </c>
      <c r="G21" s="2">
        <f>D21/100/E21</f>
        <v>0.02375296912114015</v>
      </c>
      <c r="H21" s="2">
        <f>0.2/E21*G21</f>
        <v>0.0005642035420698373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4"/>
      <c r="V21" s="4"/>
      <c r="W21" s="2"/>
      <c r="X21" s="2"/>
      <c r="Y21" s="2"/>
      <c r="Z21" s="2"/>
    </row>
    <row r="22" ht="12.75" customHeight="1">
      <c r="A22" s="2">
        <v>3.57</v>
      </c>
      <c r="B22" s="2">
        <f>A22*0.01</f>
        <v>0.0357</v>
      </c>
      <c r="C22" s="2">
        <v>5</v>
      </c>
      <c r="D22" s="2">
        <v>20</v>
      </c>
      <c r="E22" s="2">
        <v>8.609999999999999</v>
      </c>
      <c r="F22" s="2">
        <v>0.2</v>
      </c>
      <c r="G22" s="2">
        <f>D22/100/E22</f>
        <v>0.0232288037166086</v>
      </c>
      <c r="H22" s="2">
        <f>0.2/E22*G22</f>
        <v>0.0005395773221047295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4"/>
      <c r="V22" s="4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4"/>
      <c r="V23" s="4"/>
      <c r="W23" s="2"/>
      <c r="X23" s="2"/>
      <c r="Y23" s="2"/>
      <c r="Z23" s="2"/>
    </row>
    <row r="24" ht="12.75" customHeight="1">
      <c r="A24" s="2">
        <v>3</v>
      </c>
      <c r="B24" s="2">
        <f>A24*0.01</f>
        <v>0.03</v>
      </c>
      <c r="C24" s="2">
        <v>1</v>
      </c>
      <c r="D24" s="2">
        <v>10</v>
      </c>
      <c r="E24" s="2">
        <v>5.73</v>
      </c>
      <c r="F24" s="2">
        <v>0.2</v>
      </c>
      <c r="G24" s="2">
        <f>D24/100/E24</f>
        <v>0.01745200698080279</v>
      </c>
      <c r="H24" s="2">
        <f>0.2/E24*G24</f>
        <v>0.0006091450953159788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4"/>
      <c r="V24" s="4"/>
      <c r="W24" s="2"/>
      <c r="X24" s="2"/>
      <c r="Y24" s="2"/>
      <c r="Z24" s="2"/>
    </row>
    <row r="25" ht="12.75" customHeight="1">
      <c r="A25" s="2">
        <v>3</v>
      </c>
      <c r="B25" s="2">
        <f>A25*0.01</f>
        <v>0.03</v>
      </c>
      <c r="C25" s="2">
        <v>2</v>
      </c>
      <c r="D25" s="2">
        <v>10</v>
      </c>
      <c r="E25" s="2">
        <v>5.73</v>
      </c>
      <c r="F25" s="2">
        <v>0.2</v>
      </c>
      <c r="G25" s="2">
        <f>D25/100/E25</f>
        <v>0.01745200698080279</v>
      </c>
      <c r="H25" s="2">
        <f>0.2/E25*G25</f>
        <v>0.0006091450953159788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4"/>
      <c r="V25" s="4"/>
      <c r="W25" s="2"/>
      <c r="X25" s="2"/>
      <c r="Y25" s="2"/>
      <c r="Z25" s="2"/>
    </row>
    <row r="26" ht="12.75" customHeight="1">
      <c r="A26" s="2">
        <v>3</v>
      </c>
      <c r="B26" s="2">
        <f>A26*0.01</f>
        <v>0.03</v>
      </c>
      <c r="C26" s="2">
        <v>3</v>
      </c>
      <c r="D26" s="2">
        <v>10</v>
      </c>
      <c r="E26" s="2">
        <v>5.72</v>
      </c>
      <c r="F26" s="2">
        <v>0.2</v>
      </c>
      <c r="G26" s="2">
        <f>D26/100/E26</f>
        <v>0.01748251748251748</v>
      </c>
      <c r="H26" s="2">
        <f>0.2/E26*G26</f>
        <v>0.0006112768350530589</v>
      </c>
      <c r="I26" s="2">
        <f>AVERAGE(G24:G28)</f>
        <v>0.01746574637134314</v>
      </c>
      <c r="J26" s="2">
        <f>AVERAGE(H24:H28)/SQRT(5)</f>
        <v>0.0002728712697207951</v>
      </c>
      <c r="K26" s="2">
        <v>1.378</v>
      </c>
      <c r="L26" s="2">
        <v>0.003</v>
      </c>
      <c r="M26" s="2">
        <f>I26/(K26-1.149)</f>
        <v>0.07626963480935872</v>
      </c>
      <c r="N26" s="2">
        <f>SQRT((J26/I26)^2+(0.001^2+L26^2)/(K26-1.149)^2)*M26</f>
        <v>0.001590319042824209</v>
      </c>
      <c r="O26" s="2">
        <f>A26^2</f>
        <v>9</v>
      </c>
      <c r="P26" s="2">
        <f>2*A26*B26</f>
        <v>0.18</v>
      </c>
      <c r="Q26" s="2">
        <v>1.17</v>
      </c>
      <c r="R26" s="2">
        <f>M26*Q26</f>
        <v>0.08923547272694971</v>
      </c>
      <c r="S26" s="2">
        <f>N26*Q26</f>
        <v>0.001860673280104324</v>
      </c>
      <c r="T26" s="2">
        <f>(K26*1000-1.149*1000)*9.6*O26/1000000</f>
        <v>0.0197856</v>
      </c>
      <c r="U26" s="2">
        <f>SQRT(((L26*1000)^2+1)/(K26*1000-1146)^2+(2*B26/A26)^2)*T26</f>
        <v>0.000478873131553179</v>
      </c>
      <c r="V26" s="2">
        <f>1.146*I26*2*A26/0.227</f>
        <v>0.5290505376623585</v>
      </c>
      <c r="W26" s="2">
        <f>SQRT(0.001^2/1.149^2+J26^2/I26^2+0.0001+3.8/94.4^2*3.8)*V26</f>
        <v>0.02345339100302616</v>
      </c>
      <c r="X26" s="2">
        <f>I26/T26*Q26</f>
        <v>1.032817971376732</v>
      </c>
      <c r="Y26" s="2">
        <f>SQRT(J26^2/I26^2+U26^2/T26^2)*X26*Q26</f>
        <v>0.03481097705174727</v>
      </c>
      <c r="Z26" s="2">
        <f>LN(V26)</f>
        <v>-0.6366713173535705</v>
      </c>
    </row>
    <row r="27" ht="12.75" customHeight="1">
      <c r="A27" s="2">
        <v>3</v>
      </c>
      <c r="B27" s="2">
        <f>A27*0.01</f>
        <v>0.03</v>
      </c>
      <c r="C27" s="2">
        <v>4</v>
      </c>
      <c r="D27" s="2">
        <v>10</v>
      </c>
      <c r="E27" s="2">
        <v>5.81</v>
      </c>
      <c r="F27" s="2">
        <v>0.2</v>
      </c>
      <c r="G27" s="2">
        <f>D27/100/E27</f>
        <v>0.01721170395869191</v>
      </c>
      <c r="H27" s="2">
        <f>0.2/E27*G27</f>
        <v>0.0005924855063233017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4"/>
      <c r="V27" s="4"/>
      <c r="W27" s="2"/>
      <c r="X27" s="2"/>
      <c r="Y27" s="2"/>
      <c r="Z27" s="2"/>
    </row>
    <row r="28" ht="12.75" customHeight="1">
      <c r="A28" s="2">
        <v>3</v>
      </c>
      <c r="B28" s="2">
        <f>A28*0.01</f>
        <v>0.03</v>
      </c>
      <c r="C28" s="2">
        <v>5</v>
      </c>
      <c r="D28" s="2">
        <v>10</v>
      </c>
      <c r="E28" s="2">
        <v>5.64</v>
      </c>
      <c r="F28" s="2">
        <v>0.2</v>
      </c>
      <c r="G28" s="2">
        <f>D28/100/E28</f>
        <v>0.01773049645390071</v>
      </c>
      <c r="H28" s="2">
        <f>0.2/E28*G28</f>
        <v>0.0006287410090035714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4"/>
      <c r="V28" s="4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4"/>
      <c r="V29" s="4"/>
      <c r="W29" s="2"/>
      <c r="X29" s="2"/>
      <c r="Y29" s="2"/>
      <c r="Z29" s="2"/>
    </row>
    <row r="30" ht="12.75" customHeight="1">
      <c r="A30" s="2">
        <v>2.5</v>
      </c>
      <c r="B30" s="2">
        <f>A30*0.01</f>
        <v>0.025</v>
      </c>
      <c r="C30" s="2">
        <v>1</v>
      </c>
      <c r="D30" s="2">
        <v>10</v>
      </c>
      <c r="E30" s="2">
        <v>7.9</v>
      </c>
      <c r="F30" s="2">
        <v>0.2</v>
      </c>
      <c r="G30" s="2">
        <f>D30/100/E30</f>
        <v>0.01265822784810127</v>
      </c>
      <c r="H30" s="2">
        <f>0.2/E30*G30</f>
        <v>0.0003204614645088928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4"/>
      <c r="W30" s="2"/>
      <c r="X30" s="2"/>
      <c r="Y30" s="2"/>
      <c r="Z30" s="2"/>
    </row>
    <row r="31" ht="12.75" customHeight="1">
      <c r="A31" s="2">
        <v>2.5</v>
      </c>
      <c r="B31" s="2">
        <f>A31*0.01</f>
        <v>0.025</v>
      </c>
      <c r="C31" s="2">
        <v>2</v>
      </c>
      <c r="D31" s="2">
        <v>10</v>
      </c>
      <c r="E31" s="2">
        <v>7.82</v>
      </c>
      <c r="F31" s="2">
        <v>0.2</v>
      </c>
      <c r="G31" s="2">
        <f>D31/100/E31</f>
        <v>0.01278772378516624</v>
      </c>
      <c r="H31" s="2">
        <f>0.2/E31*G31</f>
        <v>0.0003270517592114128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U31" s="4"/>
      <c r="V31" s="4"/>
      <c r="W31" s="2"/>
      <c r="X31" s="2"/>
      <c r="Y31" s="2"/>
      <c r="Z31" s="2"/>
    </row>
    <row r="32" ht="12.75" customHeight="1">
      <c r="A32" s="2">
        <v>2.5</v>
      </c>
      <c r="B32" s="2">
        <f>A32*0.01</f>
        <v>0.025</v>
      </c>
      <c r="C32" s="2">
        <v>3</v>
      </c>
      <c r="D32" s="2">
        <v>10</v>
      </c>
      <c r="E32" s="2">
        <v>8.18</v>
      </c>
      <c r="F32" s="2">
        <v>0.2</v>
      </c>
      <c r="G32" s="2">
        <f>D32/100/E32</f>
        <v>0.01222493887530562</v>
      </c>
      <c r="H32" s="2">
        <f>0.2/E32*G32</f>
        <v>0.0002988982610099175</v>
      </c>
      <c r="I32" s="2">
        <f>AVERAGE(G30:G34)</f>
        <v>0.01270903885578489</v>
      </c>
      <c r="J32" s="2">
        <f>AVERAGE(H30:H34)/SQRT(5)</f>
        <v>0.0001445321973150841</v>
      </c>
      <c r="K32" s="2">
        <v>1.378</v>
      </c>
      <c r="L32" s="2">
        <v>0.003</v>
      </c>
      <c r="M32" s="2">
        <f>I32/(K32-1.149)</f>
        <v>0.05549798626980304</v>
      </c>
      <c r="N32" s="2">
        <f>SQRT((J32/I32)^2+(0.001^2+L32^2)/(K32-1.149)^2)*M32</f>
        <v>0.0009928120306312313</v>
      </c>
      <c r="O32" s="2">
        <f>A32^2</f>
        <v>6.25</v>
      </c>
      <c r="P32" s="2">
        <f>2*A32*B32</f>
        <v>0.125</v>
      </c>
      <c r="Q32" s="2">
        <v>1.14</v>
      </c>
      <c r="R32" s="2">
        <f>M32*Q32</f>
        <v>0.06326770434757546</v>
      </c>
      <c r="S32" s="2">
        <f>N32*Q32</f>
        <v>0.001131805714919604</v>
      </c>
      <c r="T32" s="2">
        <f>(K32*1000-1.149*1000)*9.6*O32/1000000</f>
        <v>0.01374</v>
      </c>
      <c r="U32" s="2">
        <f>SQRT(((L32*1000)^2+1)/(K32*1000-1146)^2+(2*B32/A32)^2)*T32</f>
        <v>0.0003325507858008187</v>
      </c>
      <c r="V32" s="2">
        <f>1.146*I32*2*A32/0.227</f>
        <v>0.3208052539367727</v>
      </c>
      <c r="W32" s="2">
        <f>SQRT(0.001^2/1.149^2+J32^2/I32^2+0.0001+3.8/94.4^2*3.8)*V32</f>
        <v>0.01380019198175063</v>
      </c>
      <c r="X32" s="2">
        <f>I32/T32*Q32</f>
        <v>1.054461739126257</v>
      </c>
      <c r="Y32" s="2">
        <f>SQRT(J32^2/I32^2+U32^2/T32^2)*X32*Q32</f>
        <v>0.0321459132492422</v>
      </c>
      <c r="Z32" s="2">
        <f>LN(V32)</f>
        <v>-1.136921025515495</v>
      </c>
    </row>
    <row r="33" ht="12.75" customHeight="1">
      <c r="A33" s="2">
        <v>2.5</v>
      </c>
      <c r="B33" s="2">
        <f>A33*0.01</f>
        <v>0.025</v>
      </c>
      <c r="C33" s="2">
        <v>4</v>
      </c>
      <c r="D33" s="2">
        <v>10</v>
      </c>
      <c r="E33" s="2">
        <v>7.68</v>
      </c>
      <c r="F33" s="2">
        <v>0.2</v>
      </c>
      <c r="G33" s="2">
        <f>D33/100/E33</f>
        <v>0.01302083333333333</v>
      </c>
      <c r="H33" s="2">
        <f>0.2/E33*G33</f>
        <v>0.0003390842013888889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4"/>
      <c r="U33" s="4"/>
      <c r="V33" s="4"/>
      <c r="W33" s="2"/>
      <c r="X33" s="2"/>
      <c r="Y33" s="2"/>
      <c r="Z33" s="2"/>
    </row>
    <row r="34" ht="12.75" customHeight="1">
      <c r="A34" s="2">
        <v>2.5</v>
      </c>
      <c r="B34" s="2">
        <f>A34*0.01</f>
        <v>0.025</v>
      </c>
      <c r="C34" s="2">
        <v>5</v>
      </c>
      <c r="D34" s="2">
        <v>10</v>
      </c>
      <c r="E34" s="2">
        <v>7.78</v>
      </c>
      <c r="F34" s="2">
        <v>0.2</v>
      </c>
      <c r="G34" s="2">
        <f>D34/100/E34</f>
        <v>0.012853470437018</v>
      </c>
      <c r="H34" s="2">
        <f>0.2/E34*G34</f>
        <v>0.0003304234045505912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4"/>
      <c r="U34" s="4"/>
      <c r="V34" s="4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4"/>
      <c r="W35" s="2"/>
      <c r="X35" s="2"/>
      <c r="Y35" s="2"/>
      <c r="Z35" s="2"/>
    </row>
    <row r="36" ht="12.75" customHeight="1">
      <c r="A36" s="2">
        <v>2</v>
      </c>
      <c r="B36" s="2">
        <f>A36*0.01</f>
        <v>0.02</v>
      </c>
      <c r="C36" s="2">
        <v>1</v>
      </c>
      <c r="D36" s="2">
        <v>10</v>
      </c>
      <c r="E36" s="2">
        <v>11.95</v>
      </c>
      <c r="F36" s="2">
        <v>0.2</v>
      </c>
      <c r="G36" s="2">
        <f>D36/100/E36</f>
        <v>0.008368200836820085</v>
      </c>
      <c r="H36" s="2">
        <f>0.2/E36*G36</f>
        <v>0.0001400535704907127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4"/>
      <c r="W36" s="2"/>
      <c r="X36" s="2"/>
      <c r="Y36" s="2"/>
      <c r="Z36" s="2"/>
    </row>
    <row r="37" ht="12.75" customHeight="1">
      <c r="A37" s="2">
        <v>2</v>
      </c>
      <c r="B37" s="2">
        <f>A37*0.01</f>
        <v>0.02</v>
      </c>
      <c r="C37" s="2">
        <v>2</v>
      </c>
      <c r="D37" s="2">
        <v>10</v>
      </c>
      <c r="E37" s="2">
        <v>11.8</v>
      </c>
      <c r="F37" s="2">
        <v>0.2</v>
      </c>
      <c r="G37" s="2">
        <f>D37/100/E37</f>
        <v>0.008474576271186441</v>
      </c>
      <c r="H37" s="2">
        <f>0.2/E37*G37</f>
        <v>0.0001436368859523126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4"/>
      <c r="W37" s="2"/>
      <c r="X37" s="2"/>
      <c r="Y37" s="2"/>
      <c r="Z37" s="2"/>
    </row>
    <row r="38" ht="12.75" customHeight="1">
      <c r="A38" s="2">
        <v>2</v>
      </c>
      <c r="B38" s="2">
        <f>A38*0.01</f>
        <v>0.02</v>
      </c>
      <c r="C38" s="2">
        <v>3</v>
      </c>
      <c r="D38" s="2">
        <v>10</v>
      </c>
      <c r="E38" s="2">
        <v>12.06</v>
      </c>
      <c r="F38" s="2">
        <v>0.2</v>
      </c>
      <c r="G38" s="2">
        <f>D38/100/E38</f>
        <v>0.008291873963515755</v>
      </c>
      <c r="H38" s="2">
        <f>0.2/E38*G38</f>
        <v>0.000137510347653661</v>
      </c>
      <c r="I38" s="2">
        <f>AVERAGE(G36:G40)</f>
        <v>0.008388274752119581</v>
      </c>
      <c r="J38" s="2">
        <f>AVERAGE(H36:H40)/SQRT(5)</f>
        <v>6.293786581845916e-05</v>
      </c>
      <c r="K38" s="2">
        <v>1.378</v>
      </c>
      <c r="L38" s="2">
        <v>0.003</v>
      </c>
      <c r="M38" s="2">
        <f>I38/(K38-1.149)</f>
        <v>0.03663002075161392</v>
      </c>
      <c r="N38" s="2">
        <f>SQRT((J38/I38)^2+(0.001^2+L38^2)/(K38-1.149)^2)*M38</f>
        <v>0.000575670400814499</v>
      </c>
      <c r="O38" s="2">
        <v>4</v>
      </c>
      <c r="P38" s="2">
        <f>2*A38*B38</f>
        <v>0.08</v>
      </c>
      <c r="Q38" s="2">
        <v>1.11</v>
      </c>
      <c r="R38" s="2">
        <f>M38*Q38</f>
        <v>0.04065932303429145</v>
      </c>
      <c r="S38" s="2">
        <f>N38*Q38</f>
        <v>0.000638994144904094</v>
      </c>
      <c r="T38" s="2">
        <f>(K38*1000-1.149*1000)*9.6*O38/1000000</f>
        <v>0.0087936</v>
      </c>
      <c r="U38" s="2">
        <f>SQRT(((L38*1000)^2+1)/(K38*1000-1146)^2+(2*B38/A38)^2)*T38</f>
        <v>0.000212832502912524</v>
      </c>
      <c r="V38" s="2">
        <f>1.146*I38*2*A38/0.227</f>
        <v>0.1693914161397188</v>
      </c>
      <c r="W38" s="2">
        <f>SQRT(0.001^2/1.149^2+J38^2/I38^2+0.0001+3.8/94.4^2*3.8)*V38</f>
        <v>0.00714152529911647</v>
      </c>
      <c r="X38" s="2">
        <f>I38/T38*Q38</f>
        <v>1.058836537351339</v>
      </c>
      <c r="Y38" s="2">
        <f>SQRT(J38^2/I38^2+U38^2/T38^2)*X38*Q38</f>
        <v>0.02978165277129941</v>
      </c>
      <c r="Z38" s="2">
        <f>LN(V38)</f>
        <v>-1.775543170186674</v>
      </c>
    </row>
    <row r="39" ht="12.75" customHeight="1">
      <c r="A39" s="2">
        <v>2</v>
      </c>
      <c r="B39" s="2">
        <f>A39*0.01</f>
        <v>0.02</v>
      </c>
      <c r="C39" s="2">
        <v>4</v>
      </c>
      <c r="D39" s="2">
        <v>10</v>
      </c>
      <c r="E39" s="2">
        <v>11.9</v>
      </c>
      <c r="F39" s="2">
        <v>0.2</v>
      </c>
      <c r="G39" s="2">
        <f>D39/100/E39</f>
        <v>0.008403361344537815</v>
      </c>
      <c r="H39" s="2">
        <f>0.2/E39*G39</f>
        <v>0.0001412329637737448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4"/>
      <c r="W39" s="2"/>
      <c r="X39" s="2"/>
      <c r="Y39" s="2"/>
      <c r="Z39" s="2"/>
    </row>
    <row r="40" ht="12.75" customHeight="1">
      <c r="A40" s="2">
        <v>2</v>
      </c>
      <c r="B40" s="2">
        <f>A40*0.01</f>
        <v>0.02</v>
      </c>
      <c r="C40" s="2">
        <v>5</v>
      </c>
      <c r="D40" s="2">
        <v>10</v>
      </c>
      <c r="E40" s="2">
        <v>11.9</v>
      </c>
      <c r="F40" s="2">
        <v>0.2</v>
      </c>
      <c r="G40" s="2">
        <f>D40/100/E40</f>
        <v>0.008403361344537815</v>
      </c>
      <c r="H40" s="2">
        <f>0.2/E40*G40</f>
        <v>0.0001412329637737448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4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2"/>
      <c r="X41" s="2"/>
      <c r="Y41" s="2"/>
      <c r="Z41" s="2"/>
    </row>
    <row r="42" ht="12.75" customHeight="1">
      <c r="A42" s="2">
        <v>1.5</v>
      </c>
      <c r="B42" s="2">
        <f>A42*0.01</f>
        <v>0.015</v>
      </c>
      <c r="C42" s="2">
        <v>1</v>
      </c>
      <c r="D42" s="2">
        <v>10</v>
      </c>
      <c r="E42" s="2">
        <v>19.89</v>
      </c>
      <c r="F42" s="2">
        <v>0.2</v>
      </c>
      <c r="G42" s="2">
        <f>D42/100/E42</f>
        <v>0.005027652086475616</v>
      </c>
      <c r="H42" s="2">
        <f>0.2/E42*G42</f>
        <v>5.055457100528523e-05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4"/>
      <c r="W42" s="2"/>
      <c r="X42" s="2"/>
      <c r="Y42" s="2"/>
      <c r="Z42" s="2"/>
    </row>
    <row r="43" ht="12.75" customHeight="1">
      <c r="A43" s="2">
        <v>1.5</v>
      </c>
      <c r="B43" s="2">
        <f>A43*0.01</f>
        <v>0.015</v>
      </c>
      <c r="C43" s="2">
        <v>2</v>
      </c>
      <c r="D43" s="2">
        <v>10</v>
      </c>
      <c r="E43" s="2">
        <v>20.04</v>
      </c>
      <c r="F43" s="2">
        <v>0.2</v>
      </c>
      <c r="G43" s="2">
        <f>D43/100/E43</f>
        <v>0.004990019960079841</v>
      </c>
      <c r="H43" s="2">
        <f>0.2/E43*G43</f>
        <v>4.980059840399044e-05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4"/>
      <c r="W43" s="2"/>
      <c r="X43" s="2"/>
      <c r="Y43" s="2"/>
      <c r="Z43" s="2"/>
    </row>
    <row r="44" ht="12.75" customHeight="1">
      <c r="A44" s="2">
        <v>1.5</v>
      </c>
      <c r="B44" s="2">
        <f>A44*0.01</f>
        <v>0.015</v>
      </c>
      <c r="C44" s="2">
        <v>3</v>
      </c>
      <c r="D44" s="2">
        <v>10</v>
      </c>
      <c r="E44" s="2">
        <v>20.37</v>
      </c>
      <c r="F44" s="2">
        <v>0.2</v>
      </c>
      <c r="G44" s="2">
        <f>D44/100/E44</f>
        <v>0.004909180166912126</v>
      </c>
      <c r="H44" s="2">
        <f>0.2/E44*G44</f>
        <v>4.820009982240673e-05</v>
      </c>
      <c r="I44" s="2">
        <f>AVERAGE(G42:G46)</f>
        <v>0.004973638475454482</v>
      </c>
      <c r="J44" s="2">
        <f>AVERAGE(H42:H46)/SQRT(5)</f>
        <v>2.212770644368373e-05</v>
      </c>
      <c r="K44" s="2">
        <v>1.378</v>
      </c>
      <c r="L44" s="2">
        <v>0.003</v>
      </c>
      <c r="M44" s="2">
        <f>I44/(K44-1.149)</f>
        <v>0.02171894530766151</v>
      </c>
      <c r="N44" s="2">
        <f>SQRT((J44/I44)^2+(0.001^2+L44^2)/(K44-1.149)^2)*M44</f>
        <v>0.0003150999610515639</v>
      </c>
      <c r="O44" s="2">
        <f>A44^2</f>
        <v>2.25</v>
      </c>
      <c r="P44" s="2">
        <f>2*A44*B44</f>
        <v>0.045</v>
      </c>
      <c r="Q44" s="2">
        <v>1.08</v>
      </c>
      <c r="R44" s="2">
        <f>M44*Q44</f>
        <v>0.02345646093227443</v>
      </c>
      <c r="S44" s="2">
        <f>N44*Q44</f>
        <v>0.000340307957935689</v>
      </c>
      <c r="T44" s="2">
        <f>(K44*1000-1.149*1000)*9.6*O44/1000000</f>
        <v>0.004946400000000001</v>
      </c>
      <c r="U44" s="2">
        <f>SQRT(((L44*1000)^2+1)/(K44*1000-1146)^2+(2*B44/A44)^2)*T44</f>
        <v>0.0001197182828882947</v>
      </c>
      <c r="V44" s="2">
        <f>1.146*I44*2*A44/0.227</f>
        <v>0.07532761708639871</v>
      </c>
      <c r="W44" s="2">
        <f>SQRT(0.001^2/1.149^2+J44^2/I44^2+0.0001+3.8/94.4^2*3.8)*V44</f>
        <v>0.003143025899481709</v>
      </c>
      <c r="X44" s="2">
        <f>I44/T44*Q44</f>
        <v>1.085947265383075</v>
      </c>
      <c r="Y44" s="2">
        <f>SQRT(J44^2/I44^2+U44^2/T44^2)*X44*Q44</f>
        <v>0.02886155973402043</v>
      </c>
      <c r="Z44" s="2">
        <f>LN(V44)</f>
        <v>-2.585908450641035</v>
      </c>
    </row>
    <row r="45" ht="12.75" customHeight="1">
      <c r="A45" s="2">
        <v>1.5</v>
      </c>
      <c r="B45" s="2">
        <f>A45*0.01</f>
        <v>0.015</v>
      </c>
      <c r="C45" s="2">
        <v>4</v>
      </c>
      <c r="D45" s="2">
        <v>10</v>
      </c>
      <c r="E45" s="2">
        <v>20.32</v>
      </c>
      <c r="F45" s="2">
        <v>0.2</v>
      </c>
      <c r="G45" s="2">
        <f>D45/100/E45</f>
        <v>0.004921259842519685</v>
      </c>
      <c r="H45" s="2">
        <f>0.2/E45*G45</f>
        <v>4.843759687519375e-05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5"/>
      <c r="V45" s="4"/>
      <c r="W45" s="2"/>
      <c r="X45" s="2"/>
      <c r="Y45" s="2"/>
      <c r="Z45" s="2"/>
    </row>
    <row r="46" ht="12.75" customHeight="1">
      <c r="A46" s="2">
        <v>1.5</v>
      </c>
      <c r="B46" s="2">
        <f>A46*0.01</f>
        <v>0.015</v>
      </c>
      <c r="C46" s="2">
        <v>5</v>
      </c>
      <c r="D46" s="2">
        <v>10</v>
      </c>
      <c r="E46" s="2">
        <v>19.92</v>
      </c>
      <c r="F46" s="2">
        <v>0.2</v>
      </c>
      <c r="G46" s="2">
        <f>D46/100/E46</f>
        <v>0.005020080321285141</v>
      </c>
      <c r="H46" s="2">
        <f>0.2/E46*G46</f>
        <v>5.040241286430864e-05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4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4"/>
      <c r="W47" s="2"/>
      <c r="X47" s="2"/>
      <c r="Y47" s="2"/>
      <c r="Z47" s="2"/>
    </row>
    <row r="48" ht="12.75" customHeight="1">
      <c r="A48" s="2">
        <v>0.75</v>
      </c>
      <c r="B48" s="2">
        <f>A48*0.01</f>
        <v>0.0075</v>
      </c>
      <c r="C48" s="2">
        <v>1</v>
      </c>
      <c r="D48" s="2">
        <v>10</v>
      </c>
      <c r="E48" s="2">
        <v>28.96</v>
      </c>
      <c r="F48" s="2">
        <v>0.2</v>
      </c>
      <c r="G48" s="2">
        <f>D48/100/E48</f>
        <v>0.003453038674033149</v>
      </c>
      <c r="H48" s="2">
        <f>0.2/E48*G48</f>
        <v>2.384695216873722e-05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4"/>
      <c r="W48" s="2"/>
      <c r="X48" s="2"/>
      <c r="Y48" s="2"/>
      <c r="Z48" s="2"/>
    </row>
    <row r="49" ht="12.75" customHeight="1">
      <c r="A49" s="2">
        <v>0.75</v>
      </c>
      <c r="B49" s="2">
        <f>A49*0.01</f>
        <v>0.0075</v>
      </c>
      <c r="C49" s="2">
        <v>2</v>
      </c>
      <c r="D49" s="2">
        <v>10</v>
      </c>
      <c r="E49" s="2">
        <v>29.54</v>
      </c>
      <c r="F49" s="2">
        <v>0.2</v>
      </c>
      <c r="G49" s="2">
        <f>D49/100/E49</f>
        <v>0.003385240352064997</v>
      </c>
      <c r="H49" s="2">
        <f>0.2/E49*G49</f>
        <v>2.291970448249829e-05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"/>
      <c r="U49" s="4"/>
      <c r="V49" s="4"/>
      <c r="W49" s="2"/>
      <c r="X49" s="2"/>
      <c r="Y49" s="2"/>
      <c r="Z49" s="2"/>
    </row>
    <row r="50" ht="12.75" customHeight="1">
      <c r="A50" s="2">
        <v>0.75</v>
      </c>
      <c r="B50" s="2">
        <f>A50*0.01</f>
        <v>0.0075</v>
      </c>
      <c r="C50" s="2">
        <v>3</v>
      </c>
      <c r="D50" s="2">
        <v>10</v>
      </c>
      <c r="E50" s="2">
        <v>30.21</v>
      </c>
      <c r="F50" s="2">
        <v>0.2</v>
      </c>
      <c r="G50" s="2">
        <f>D50/100/E50</f>
        <v>0.0033101621979477</v>
      </c>
      <c r="H50" s="2">
        <f>0.2/E50*G50</f>
        <v>2.191434755344389e-05</v>
      </c>
      <c r="I50" s="2">
        <f>AVERAGE(G48:G52)</f>
        <v>0.003346586685601415</v>
      </c>
      <c r="J50" s="2">
        <f>AVERAGE(H48:H52)/SQRT(5)</f>
        <v>1.00209295353944e-05</v>
      </c>
      <c r="K50" s="2">
        <v>1.378</v>
      </c>
      <c r="L50" s="2">
        <v>0.003</v>
      </c>
      <c r="M50" s="2">
        <f>I50/(K50-1.149)</f>
        <v>0.01461391565764811</v>
      </c>
      <c r="N50" s="2">
        <f>SQRT((J50/I50)^2+(0.001^2+L50^2)/(K50-1.149)^2)*M50</f>
        <v>0.000206494556476218</v>
      </c>
      <c r="O50" s="2">
        <f>A50^2</f>
        <v>0.5625</v>
      </c>
      <c r="P50" s="2">
        <f>2*A50*B50</f>
        <v>0.01125</v>
      </c>
      <c r="Q50" s="2">
        <v>1.04</v>
      </c>
      <c r="R50" s="2">
        <f>M50*Q50</f>
        <v>0.01519847228395404</v>
      </c>
      <c r="S50" s="2">
        <f>N50*Q50</f>
        <v>0.0002147543387352667</v>
      </c>
      <c r="T50" s="2">
        <f>(K50*1000-1.149*1000)*9.6*O50/1000000</f>
        <v>0.0012366</v>
      </c>
      <c r="U50" s="2">
        <f>SQRT(((L50*1000)^2+1)/(K50*1000-1146)^2+(2*B50/A50)^2)*T50</f>
        <v>2.992957072207369e-05</v>
      </c>
      <c r="V50" s="2">
        <f>1.146*I50*2*A50/0.227</f>
        <v>0.02534265424030323</v>
      </c>
      <c r="W50" s="2">
        <f>SQRT(0.001^2/1.149^2+J50^2/I50^2+0.0001+3.8/94.4^2*3.8)*V50</f>
        <v>0.001054122623621974</v>
      </c>
      <c r="X50" s="2">
        <f>I50/T50*Q50</f>
        <v>2.81453190443593</v>
      </c>
      <c r="Y50" s="2">
        <f>SQRT(J50^2/I50^2+U50^2/T50^2)*X50*Q50</f>
        <v>0.07138538317893336</v>
      </c>
      <c r="Z50" s="2">
        <f>LN(V50)</f>
        <v>-3.675266364495473</v>
      </c>
    </row>
    <row r="51" ht="12.75" customHeight="1">
      <c r="A51" s="2">
        <v>0.75</v>
      </c>
      <c r="B51" s="2">
        <f>A51*0.01</f>
        <v>0.0075</v>
      </c>
      <c r="C51" s="2">
        <v>4</v>
      </c>
      <c r="D51" s="2">
        <v>10</v>
      </c>
      <c r="E51" s="2">
        <v>30.51</v>
      </c>
      <c r="F51" s="2">
        <v>0.2</v>
      </c>
      <c r="G51" s="2">
        <f>D51/100/E51</f>
        <v>0.003277613897082924</v>
      </c>
      <c r="H51" s="2">
        <f>0.2/E51*G51</f>
        <v>2.148550571670222e-05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"/>
      <c r="W51" s="2"/>
      <c r="X51" s="2"/>
      <c r="Y51" s="2"/>
      <c r="Z51" s="2"/>
    </row>
    <row r="52" ht="12.75" customHeight="1">
      <c r="A52" s="2">
        <v>0.75</v>
      </c>
      <c r="B52" s="2">
        <f>A52*0.01</f>
        <v>0.0075</v>
      </c>
      <c r="C52" s="2">
        <v>5</v>
      </c>
      <c r="D52" s="2">
        <v>10</v>
      </c>
      <c r="E52" s="2">
        <v>30.24</v>
      </c>
      <c r="F52" s="2">
        <v>0.2</v>
      </c>
      <c r="G52" s="2">
        <f>D52/100/E52</f>
        <v>0.003306878306878307</v>
      </c>
      <c r="H52" s="2">
        <f>0.2/E52*G52</f>
        <v>2.187088827300468e-05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2"/>
      <c r="X53" s="2"/>
      <c r="Y53" s="2"/>
      <c r="Z53" s="2"/>
    </row>
    <row r="54" ht="12.75" customHeight="1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2"/>
      <c r="X54" s="2"/>
      <c r="Y54" s="2"/>
      <c r="Z54" s="2"/>
    </row>
    <row r="55" ht="12.75" customHeight="1">
      <c r="A55" s="5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2"/>
      <c r="X55" s="2"/>
      <c r="Y55" s="2"/>
      <c r="Z55" s="2"/>
    </row>
    <row r="56" ht="12.75" customHeight="1">
      <c r="A56" s="5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2"/>
      <c r="X56" s="2"/>
      <c r="Y56" s="2"/>
      <c r="Z56" s="2"/>
    </row>
    <row r="57" ht="12.75" customHeight="1">
      <c r="A57" s="5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5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5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5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5"/>
      <c r="B61" s="5"/>
      <c r="C61" s="5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5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5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4"/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4"/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5"/>
      <c r="B67" s="5"/>
      <c r="C67" s="5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4"/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4"/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4"/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4"/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5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4"/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4"/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4"/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5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5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4"/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4"/>
      <c r="B81" s="4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4"/>
      <c r="B83" s="4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4"/>
      <c r="B84" s="4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5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"/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4"/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4"/>
      <c r="B89" s="4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4"/>
      <c r="B90" s="4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5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4"/>
      <c r="B92" s="4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4"/>
      <c r="B93" s="4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4"/>
      <c r="B94" s="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4"/>
      <c r="B95" s="4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4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5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7.3333" defaultRowHeight="15" customHeight="1" outlineLevelRow="0" outlineLevelCol="0"/>
  <cols>
    <col min="1" max="1" width="10.8516" style="6" customWidth="1"/>
    <col min="2" max="2" width="10.8516" style="6" customWidth="1"/>
    <col min="3" max="3" width="10.8516" style="6" customWidth="1"/>
    <col min="4" max="4" width="10.8516" style="6" customWidth="1"/>
    <col min="5" max="5" width="10.8516" style="6" customWidth="1"/>
    <col min="6" max="256" width="17.3516" style="6" customWidth="1"/>
  </cols>
  <sheetData>
    <row r="1" ht="12.75" customHeight="1">
      <c r="A1" s="2"/>
      <c r="B1" s="2"/>
      <c r="C1" s="2"/>
      <c r="D1" s="2"/>
      <c r="E1" s="2"/>
    </row>
    <row r="2" ht="12.75" customHeight="1">
      <c r="A2" s="2"/>
      <c r="B2" s="2"/>
      <c r="C2" s="2"/>
      <c r="D2" s="2"/>
      <c r="E2" s="2"/>
    </row>
    <row r="3" ht="12.75" customHeight="1">
      <c r="A3" s="2"/>
      <c r="B3" s="2"/>
      <c r="C3" s="2"/>
      <c r="D3" s="2"/>
      <c r="E3" s="2"/>
    </row>
    <row r="4" ht="12.75" customHeight="1">
      <c r="A4" s="2"/>
      <c r="B4" s="2"/>
      <c r="C4" s="2"/>
      <c r="D4" s="2"/>
      <c r="E4" s="2"/>
    </row>
    <row r="5" ht="12.75" customHeight="1">
      <c r="A5" s="2"/>
      <c r="B5" s="2"/>
      <c r="C5" s="2"/>
      <c r="D5" s="2"/>
      <c r="E5" s="2"/>
    </row>
    <row r="6" ht="12.75" customHeight="1">
      <c r="A6" s="2"/>
      <c r="B6" s="2"/>
      <c r="C6" s="2"/>
      <c r="D6" s="2"/>
      <c r="E6" s="2"/>
    </row>
    <row r="7" ht="12.75" customHeight="1">
      <c r="A7" s="2"/>
      <c r="B7" s="2"/>
      <c r="C7" s="2"/>
      <c r="D7" s="2"/>
      <c r="E7" s="2"/>
    </row>
    <row r="8" ht="12.75" customHeight="1">
      <c r="A8" s="2"/>
      <c r="B8" s="2"/>
      <c r="C8" s="2"/>
      <c r="D8" s="2"/>
      <c r="E8" s="2"/>
    </row>
    <row r="9" ht="12.75" customHeight="1">
      <c r="A9" s="2"/>
      <c r="B9" s="2"/>
      <c r="C9" s="2"/>
      <c r="D9" s="2"/>
      <c r="E9" s="2"/>
    </row>
    <row r="10" ht="12.7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7.3333" defaultRowHeight="15" customHeight="1" outlineLevelRow="0" outlineLevelCol="0"/>
  <cols>
    <col min="1" max="1" width="10.8516" style="7" customWidth="1"/>
    <col min="2" max="2" width="10.8516" style="7" customWidth="1"/>
    <col min="3" max="3" width="10.8516" style="7" customWidth="1"/>
    <col min="4" max="4" width="10.8516" style="7" customWidth="1"/>
    <col min="5" max="5" width="10.8516" style="7" customWidth="1"/>
    <col min="6" max="256" width="17.3516" style="7" customWidth="1"/>
  </cols>
  <sheetData>
    <row r="1" ht="12.75" customHeight="1">
      <c r="A1" s="2"/>
      <c r="B1" s="2"/>
      <c r="C1" s="2"/>
      <c r="D1" s="2"/>
      <c r="E1" s="2"/>
    </row>
    <row r="2" ht="12.75" customHeight="1">
      <c r="A2" s="2"/>
      <c r="B2" s="2"/>
      <c r="C2" s="2"/>
      <c r="D2" s="2"/>
      <c r="E2" s="2"/>
    </row>
    <row r="3" ht="12.75" customHeight="1">
      <c r="A3" s="2"/>
      <c r="B3" s="2"/>
      <c r="C3" s="2"/>
      <c r="D3" s="2"/>
      <c r="E3" s="2"/>
    </row>
    <row r="4" ht="12.75" customHeight="1">
      <c r="A4" s="2"/>
      <c r="B4" s="2"/>
      <c r="C4" s="2"/>
      <c r="D4" s="2"/>
      <c r="E4" s="2"/>
    </row>
    <row r="5" ht="12.75" customHeight="1">
      <c r="A5" s="2"/>
      <c r="B5" s="2"/>
      <c r="C5" s="2"/>
      <c r="D5" s="2"/>
      <c r="E5" s="2"/>
    </row>
    <row r="6" ht="12.75" customHeight="1">
      <c r="A6" s="2"/>
      <c r="B6" s="2"/>
      <c r="C6" s="2"/>
      <c r="D6" s="2"/>
      <c r="E6" s="2"/>
    </row>
    <row r="7" ht="12.75" customHeight="1">
      <c r="A7" s="2"/>
      <c r="B7" s="2"/>
      <c r="C7" s="2"/>
      <c r="D7" s="2"/>
      <c r="E7" s="2"/>
    </row>
    <row r="8" ht="12.75" customHeight="1">
      <c r="A8" s="2"/>
      <c r="B8" s="2"/>
      <c r="C8" s="2"/>
      <c r="D8" s="2"/>
      <c r="E8" s="2"/>
    </row>
    <row r="9" ht="12.75" customHeight="1">
      <c r="A9" s="2"/>
      <c r="B9" s="2"/>
      <c r="C9" s="2"/>
      <c r="D9" s="2"/>
      <c r="E9" s="2"/>
    </row>
    <row r="10" ht="12.75" customHeight="1">
      <c r="A10" s="2"/>
      <c r="B10" s="2"/>
      <c r="C10" s="2"/>
      <c r="D10" s="2"/>
      <c r="E10" s="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