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D709E43-9A22-47B6-9495-48EEDC4F0EA8}" xr6:coauthVersionLast="47" xr6:coauthVersionMax="47" xr10:uidLastSave="{00000000-0000-0000-0000-000000000000}"/>
  <bookViews>
    <workbookView xWindow="-108" yWindow="-108" windowWidth="23256" windowHeight="12456" firstSheet="2" activeTab="10" xr2:uid="{D42349C5-ABD2-4591-A03F-CC8A5F636940}"/>
  </bookViews>
  <sheets>
    <sheet name="Dashboard" sheetId="1" r:id="rId1"/>
    <sheet name="Customers" sheetId="2" r:id="rId2"/>
    <sheet name="Product" sheetId="3" r:id="rId3"/>
    <sheet name="Vendor" sheetId="4" r:id="rId4"/>
    <sheet name="New Entry" sheetId="5" r:id="rId5"/>
    <sheet name="Purchase" sheetId="6" r:id="rId6"/>
    <sheet name="Sales" sheetId="7" r:id="rId7"/>
    <sheet name="Inventory" sheetId="8" r:id="rId8"/>
    <sheet name="Detail1" sheetId="10" r:id="rId9"/>
    <sheet name="Detail12" sheetId="12" r:id="rId10"/>
    <sheet name="Pivots" sheetId="9" r:id="rId11"/>
  </sheets>
  <externalReferences>
    <externalReference r:id="rId12"/>
  </externalReferences>
  <definedNames>
    <definedName name="_xlnm._FilterDatabase" localSheetId="0" hidden="1">Dashboard!$S$16:$X$17</definedName>
    <definedName name="cid">Customersdata[[#All],[Cust_ID]]</definedName>
    <definedName name="Cust_ID">[1]!customersdata[Cust_ID]</definedName>
    <definedName name="HSN_Code1">vendorsdata[[#All],[HSN Code]]</definedName>
    <definedName name="HSNCode">[1]!Table4[HSN Code]</definedName>
  </definedNames>
  <calcPr calcId="191029"/>
  <pivotCaches>
    <pivotCache cacheId="8" r:id="rId13"/>
    <pivotCache cacheId="12" r:id="rId14"/>
    <pivotCache cacheId="15" r:id="rId15"/>
    <pivotCache cacheId="18" r:id="rId16"/>
    <pivotCache cacheId="21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8" l="1"/>
  <c r="D11" i="8"/>
  <c r="D7" i="8"/>
  <c r="E7" i="8"/>
  <c r="E16" i="8"/>
  <c r="F16" i="8"/>
  <c r="D8" i="8"/>
  <c r="D9" i="8"/>
  <c r="D10" i="8"/>
  <c r="D12" i="8"/>
  <c r="D13" i="8"/>
  <c r="D14" i="8"/>
  <c r="D15" i="8"/>
  <c r="D16" i="8"/>
  <c r="E15" i="8"/>
  <c r="F15" i="8"/>
  <c r="E8" i="8"/>
  <c r="F8" i="8"/>
  <c r="E9" i="8"/>
  <c r="F9" i="8"/>
  <c r="E10" i="8"/>
  <c r="F10" i="8"/>
  <c r="F11" i="8"/>
  <c r="E12" i="8"/>
  <c r="F12" i="8"/>
  <c r="E13" i="8"/>
  <c r="F13" i="8"/>
  <c r="E14" i="8"/>
  <c r="F14" i="8"/>
  <c r="F7" i="8"/>
  <c r="L15" i="7"/>
  <c r="L16" i="7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K16" i="7"/>
  <c r="K17" i="7"/>
  <c r="L17" i="7" s="1"/>
  <c r="K18" i="7"/>
  <c r="L18" i="7" s="1"/>
  <c r="K19" i="7"/>
  <c r="L19" i="7" s="1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F8" i="6"/>
  <c r="F9" i="6"/>
  <c r="F10" i="6"/>
  <c r="F11" i="6"/>
  <c r="F12" i="6"/>
  <c r="F13" i="6"/>
  <c r="F14" i="6"/>
  <c r="F15" i="6"/>
  <c r="F16" i="6"/>
  <c r="F17" i="6"/>
  <c r="F18" i="6"/>
  <c r="F19" i="6"/>
  <c r="F7" i="6"/>
  <c r="I10" i="6"/>
  <c r="J10" i="6" s="1"/>
  <c r="I11" i="6"/>
  <c r="J11" i="6" s="1"/>
  <c r="I12" i="6"/>
  <c r="J12" i="6" s="1"/>
  <c r="I13" i="6"/>
  <c r="J13" i="6" s="1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9" i="6"/>
  <c r="J9" i="6" s="1"/>
  <c r="I8" i="6"/>
  <c r="J8" i="6" s="1"/>
  <c r="I7" i="6"/>
  <c r="J7" i="6" s="1"/>
  <c r="E8" i="6"/>
  <c r="E9" i="6"/>
  <c r="E10" i="6"/>
  <c r="E11" i="6"/>
  <c r="E12" i="6"/>
  <c r="E13" i="6"/>
  <c r="E14" i="6"/>
  <c r="E15" i="6"/>
  <c r="E16" i="6"/>
  <c r="E17" i="6"/>
  <c r="E18" i="6"/>
  <c r="E19" i="6"/>
  <c r="E7" i="6"/>
  <c r="C12" i="9"/>
  <c r="C3" i="9"/>
  <c r="C15" i="9"/>
  <c r="C9" i="9"/>
  <c r="C6" i="9"/>
  <c r="H10" i="8" l="1"/>
  <c r="H16" i="8"/>
  <c r="H7" i="8"/>
  <c r="H9" i="8"/>
  <c r="H11" i="8"/>
  <c r="H8" i="8"/>
  <c r="H15" i="8"/>
  <c r="H12" i="8"/>
  <c r="G7" i="8"/>
  <c r="I7" i="8" s="1"/>
  <c r="H14" i="8"/>
  <c r="G8" i="8"/>
  <c r="I8" i="8" s="1"/>
  <c r="K8" i="8" s="1"/>
  <c r="H13" i="8"/>
  <c r="A18" i="9"/>
  <c r="G16" i="8"/>
  <c r="G15" i="8"/>
  <c r="G14" i="8"/>
  <c r="G13" i="8"/>
  <c r="G12" i="8"/>
  <c r="G11" i="8"/>
  <c r="I11" i="8" s="1"/>
  <c r="K11" i="8" s="1"/>
  <c r="G10" i="8"/>
  <c r="G9" i="8"/>
  <c r="I9" i="8" s="1"/>
  <c r="K9" i="8" s="1"/>
  <c r="K7" i="8" l="1"/>
  <c r="J7" i="8"/>
  <c r="I16" i="7"/>
  <c r="I10" i="8"/>
  <c r="K10" i="8" s="1"/>
  <c r="I16" i="8"/>
  <c r="K16" i="8" s="1"/>
  <c r="I13" i="8"/>
  <c r="K13" i="8" s="1"/>
  <c r="I15" i="8"/>
  <c r="K15" i="8" s="1"/>
  <c r="I11" i="7"/>
  <c r="J8" i="8"/>
  <c r="I14" i="8"/>
  <c r="K14" i="8" s="1"/>
  <c r="I12" i="8"/>
  <c r="K12" i="8" s="1"/>
  <c r="J9" i="8"/>
  <c r="I19" i="7"/>
  <c r="I9" i="7"/>
  <c r="J11" i="8"/>
  <c r="I7" i="7"/>
  <c r="J13" i="8"/>
  <c r="I17" i="7"/>
  <c r="I14" i="7"/>
  <c r="I13" i="7"/>
  <c r="J16" i="8"/>
  <c r="I15" i="7"/>
  <c r="J10" i="8" l="1"/>
  <c r="I12" i="7"/>
  <c r="J12" i="8"/>
  <c r="S18" i="1" a="1"/>
  <c r="S18" i="1" s="1"/>
  <c r="J15" i="8"/>
  <c r="I8" i="7"/>
  <c r="J14" i="8"/>
  <c r="I18" i="7"/>
  <c r="I1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<sst xmlns="http://schemas.openxmlformats.org/spreadsheetml/2006/main" count="264" uniqueCount="113">
  <si>
    <t>Cust_ID</t>
  </si>
  <si>
    <t>Name</t>
  </si>
  <si>
    <t>Email</t>
  </si>
  <si>
    <t>Address</t>
  </si>
  <si>
    <t>Rajesh Verma</t>
  </si>
  <si>
    <t>rajesh.verma123@example.com</t>
  </si>
  <si>
    <t>12, MG Road, Andheri East, Mumbai, Maharashtra</t>
  </si>
  <si>
    <t>Priya Iyer</t>
  </si>
  <si>
    <t>Amit Sharma</t>
  </si>
  <si>
    <t>Sneha Nair</t>
  </si>
  <si>
    <t>Vikram Singh</t>
  </si>
  <si>
    <t>Anjali Patel</t>
  </si>
  <si>
    <t>Rahul Menon</t>
  </si>
  <si>
    <t>Meera Reddy</t>
  </si>
  <si>
    <t>Sandeep Joshi</t>
  </si>
  <si>
    <t>Kavita Desai</t>
  </si>
  <si>
    <t>priya.iyer456@example.com</t>
  </si>
  <si>
    <t>amit.sharma789@example.com</t>
  </si>
  <si>
    <t>sneha.nair321@example.com</t>
  </si>
  <si>
    <t>vikram.singh654@example.com</t>
  </si>
  <si>
    <t>anjali.patel987@example.com</t>
  </si>
  <si>
    <t>rahul.menon234@example.com</t>
  </si>
  <si>
    <t>meera.reddy567@example.com</t>
  </si>
  <si>
    <t>sandeep.joshi890@example.com</t>
  </si>
  <si>
    <t>kavita.desai112@example.com</t>
  </si>
  <si>
    <t>45, Lakeview Apartments, Jayanagar, Bangalore, Karnataka</t>
  </si>
  <si>
    <t>78, Civil Lines, Connaught Place, New Delhi</t>
  </si>
  <si>
    <t>21, Rosewood Residency, Kakkanad, Kochi, Kerala</t>
  </si>
  <si>
    <t>105, Green Valley, Gomti Nagar, Lucknow, Uttar Pradesh</t>
  </si>
  <si>
    <t>33, Shivranjani Society, Satellite, Ahmedabad, Gujarat</t>
  </si>
  <si>
    <t>9, Garden View, T. Nagar, Chennai, Tamil Nadu</t>
  </si>
  <si>
    <t>56, Jubilee Hills, Hyderabad, Telangana</t>
  </si>
  <si>
    <t>18, Deccan Towers, FC Road, Pune, Maharashtra</t>
  </si>
  <si>
    <t>42, South City, Salt Lake, Kolkata, West Bengal</t>
  </si>
  <si>
    <t>N1001</t>
  </si>
  <si>
    <t>Smart Watch</t>
  </si>
  <si>
    <t>Tech99</t>
  </si>
  <si>
    <t>9812xxxxxx</t>
  </si>
  <si>
    <t>Faridabad, 121101</t>
  </si>
  <si>
    <t>N1002</t>
  </si>
  <si>
    <t>Laptop HP xyz i5</t>
  </si>
  <si>
    <t>Faridabad, 121102</t>
  </si>
  <si>
    <t>N1003</t>
  </si>
  <si>
    <t>Wireless Printer</t>
  </si>
  <si>
    <t>Faridabad, 121103</t>
  </si>
  <si>
    <t>N1004</t>
  </si>
  <si>
    <t>Desktop</t>
  </si>
  <si>
    <t>GG Traders</t>
  </si>
  <si>
    <t>9813xxxxxx</t>
  </si>
  <si>
    <t>Gurgaon, Sec-15</t>
  </si>
  <si>
    <t>N1005</t>
  </si>
  <si>
    <t>Mouse</t>
  </si>
  <si>
    <t>Gurgaon, Sec-16</t>
  </si>
  <si>
    <t>N1006</t>
  </si>
  <si>
    <t>Rgb Keyboard</t>
  </si>
  <si>
    <t>Gurgaon, Sec-17</t>
  </si>
  <si>
    <t>N1007</t>
  </si>
  <si>
    <t>Camera</t>
  </si>
  <si>
    <t>Gurgaon, Sec-18</t>
  </si>
  <si>
    <t>N1008</t>
  </si>
  <si>
    <t>Headphones</t>
  </si>
  <si>
    <t>Compac</t>
  </si>
  <si>
    <t>9814xxxxxx</t>
  </si>
  <si>
    <t>New Delhi, 110012</t>
  </si>
  <si>
    <t>N1009</t>
  </si>
  <si>
    <t>Speakers</t>
  </si>
  <si>
    <t>New Delhi, 110013</t>
  </si>
  <si>
    <t>N1010</t>
  </si>
  <si>
    <t>Tablets</t>
  </si>
  <si>
    <t>New Delhi, 110014</t>
  </si>
  <si>
    <t>HSN Code</t>
  </si>
  <si>
    <t>Product Name</t>
  </si>
  <si>
    <t>Vendor Name</t>
  </si>
  <si>
    <t>Phone</t>
  </si>
  <si>
    <t>Cost</t>
  </si>
  <si>
    <t>Selling Price</t>
  </si>
  <si>
    <t>Purchase Entry</t>
  </si>
  <si>
    <t>Sale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</si>
  <si>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</si>
  <si>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</si>
  <si>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</si>
  <si>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</si>
  <si>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</si>
  <si>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</si>
  <si>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</si>
  <si>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</si>
  <si>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</si>
  <si>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</si>
  <si>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Stock Amt.</t>
  </si>
  <si>
    <t>Count of Name</t>
  </si>
  <si>
    <t>Customers</t>
  </si>
  <si>
    <t>Count of Product Name</t>
  </si>
  <si>
    <t>Products</t>
  </si>
  <si>
    <t>Sum of Amount</t>
  </si>
  <si>
    <t>Purchase Amt</t>
  </si>
  <si>
    <t>Sales Amount</t>
  </si>
  <si>
    <t>Sum of Stock Amt.</t>
  </si>
  <si>
    <t>Stock Amount</t>
  </si>
  <si>
    <t>Profit/Loss</t>
  </si>
  <si>
    <t>Row Labels</t>
  </si>
  <si>
    <t>Grand Total</t>
  </si>
  <si>
    <t>Sum of S Units</t>
  </si>
  <si>
    <t xml:space="preserve">                              Notification and Alerts !!!!!</t>
  </si>
  <si>
    <t>Notification</t>
  </si>
  <si>
    <t xml:space="preserve"> </t>
  </si>
  <si>
    <t>anish raina</t>
  </si>
  <si>
    <t>anishraina1833@example.com</t>
  </si>
  <si>
    <t>24,south City Salt lake ,kolkata westbengal</t>
  </si>
  <si>
    <t>Details for Count of Name</t>
  </si>
  <si>
    <t>Details for Count of Product Name</t>
  </si>
  <si>
    <t>N1011</t>
  </si>
  <si>
    <t>Earpods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</si>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</sst>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164" formatCode="&quot;₹&quot;\ #,##0"/>
    <numFmt numFmtId="165" formatCode="[$₹-4009]\ #,##0.00"/>
    <numFmt numFmtId="166" formatCode="[$₹-439]#,##0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3" fillId="4" borderId="0" xfId="0" applyFont="1" applyFill="1"/>
    <xf numFmtId="42" fontId="3" fillId="4" borderId="0" xfId="0" applyNumberFormat="1" applyFont="1" applyFill="1"/>
    <xf numFmtId="0" fontId="5" fillId="2" borderId="0" xfId="1" applyFill="1"/>
    <xf numFmtId="0" fontId="5" fillId="2" borderId="0" xfId="1" applyFill="1" applyAlignment="1">
      <alignment horizontal="center"/>
    </xf>
    <xf numFmtId="14" fontId="3" fillId="4" borderId="0" xfId="0" applyNumberFormat="1" applyFont="1" applyFill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0" fontId="4" fillId="5" borderId="1" xfId="0" applyFont="1" applyFill="1" applyBorder="1"/>
    <xf numFmtId="0" fontId="2" fillId="5" borderId="0" xfId="0" applyFont="1" applyFill="1"/>
    <xf numFmtId="0" fontId="7" fillId="5" borderId="0" xfId="0" applyFont="1" applyFill="1"/>
    <xf numFmtId="0" fontId="6" fillId="5" borderId="1" xfId="0" applyFont="1" applyFill="1" applyBorder="1" applyAlignment="1">
      <alignment horizontal="left"/>
    </xf>
    <xf numFmtId="0" fontId="6" fillId="5" borderId="1" xfId="0" applyFont="1" applyFill="1" applyBorder="1"/>
    <xf numFmtId="0" fontId="3" fillId="2" borderId="0" xfId="0" applyFont="1" applyFill="1"/>
    <xf numFmtId="0" fontId="8" fillId="6" borderId="0" xfId="0" applyFont="1" applyFill="1"/>
    <xf numFmtId="0" fontId="8" fillId="7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8" borderId="0" xfId="0" applyFill="1"/>
    <xf numFmtId="0" fontId="9" fillId="0" borderId="0" xfId="0" applyFont="1"/>
    <xf numFmtId="0" fontId="0" fillId="9" borderId="0" xfId="0" applyFill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6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&quot;₹&quot;\ 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7" formatCode="m/d/yyyy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7" formatCode="m/d/yyyy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[MANSI.DI.xlsx]Pivots!PivotTable6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Products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238980728803427"/>
          <c:y val="0.1703415374964922"/>
          <c:w val="0.69020946844761921"/>
          <c:h val="0.64444312385480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Pivots!$F$2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Pivots!$E$3:$E$8</c:f>
              <c:strCache>
                <c:ptCount val="5"/>
                <c:pt idx="0">
                  <c:v>Desktop</c:v>
                </c:pt>
                <c:pt idx="1">
                  <c:v>Rgb Keyboard</c:v>
                </c:pt>
                <c:pt idx="2">
                  <c:v>Smart Watch</c:v>
                </c:pt>
                <c:pt idx="3">
                  <c:v>Speakers</c:v>
                </c:pt>
                <c:pt idx="4">
                  <c:v>Tablets</c:v>
                </c:pt>
              </c:strCache>
            </c:strRef>
          </c:cat>
          <c:val>
            <c:numRef>
              <c:f>Pivots!$F$3:$F$8</c:f>
              <c:numCache>
                <c:formatCode>General</c:formatCode>
                <c:ptCount val="5"/>
                <c:pt idx="0">
                  <c:v>65</c:v>
                </c:pt>
                <c:pt idx="1">
                  <c:v>37</c:v>
                </c:pt>
                <c:pt idx="2">
                  <c:v>37</c:v>
                </c:pt>
                <c:pt idx="3">
                  <c:v>52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4-4C37-B279-C3E2AA47F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1449792"/>
        <c:axId val="511447392"/>
      </c:barChart>
      <c:catAx>
        <c:axId val="51144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47392"/>
        <c:crosses val="autoZero"/>
        <c:auto val="1"/>
        <c:lblAlgn val="ctr"/>
        <c:lblOffset val="100"/>
        <c:noMultiLvlLbl val="0"/>
      </c:catAx>
      <c:valAx>
        <c:axId val="51144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4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[MANSI.DI.xlsx]Pivots!PivotTable7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Pivots!$F$11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Pivots!$E$12:$E$17</c:f>
              <c:strCache>
                <c:ptCount val="5"/>
                <c:pt idx="0">
                  <c:v>Amit Sharma</c:v>
                </c:pt>
                <c:pt idx="1">
                  <c:v>Anjali Patel</c:v>
                </c:pt>
                <c:pt idx="2">
                  <c:v>Rahul Menon</c:v>
                </c:pt>
                <c:pt idx="3">
                  <c:v>Sneha Nair</c:v>
                </c:pt>
                <c:pt idx="4">
                  <c:v>Vikram Singh</c:v>
                </c:pt>
              </c:strCache>
            </c:strRef>
          </c:cat>
          <c:val>
            <c:numRef>
              <c:f>Pivots!$F$12:$F$17</c:f>
              <c:numCache>
                <c:formatCode>General</c:formatCode>
                <c:ptCount val="5"/>
                <c:pt idx="0">
                  <c:v>252000</c:v>
                </c:pt>
                <c:pt idx="1">
                  <c:v>1635600</c:v>
                </c:pt>
                <c:pt idx="2">
                  <c:v>930600</c:v>
                </c:pt>
                <c:pt idx="3">
                  <c:v>280281.59999999998</c:v>
                </c:pt>
                <c:pt idx="4">
                  <c:v>1117800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C-4802-AD8A-0CFE2208B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1918256"/>
        <c:axId val="751917776"/>
      </c:barChart>
      <c:catAx>
        <c:axId val="751918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17776"/>
        <c:crosses val="autoZero"/>
        <c:auto val="1"/>
        <c:lblAlgn val="ctr"/>
        <c:lblOffset val="100"/>
        <c:noMultiLvlLbl val="0"/>
      </c:catAx>
      <c:valAx>
        <c:axId val="75191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1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[MANSI.DI.xlsx]Pivots!PivotTable6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</a:t>
            </a:r>
          </a:p>
        </c:rich>
      </c:tx>
      <c:layout>
        <c:manualLayout>
          <c:xMode val="edge"/>
          <c:yMode val="edge"/>
          <c:x val="0.45605921081898665"/>
          <c:y val="4.55486542443064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3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4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5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6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7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9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10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11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12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Pivots!$F$2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99-4662-8A73-475E0CC4EA21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99-4662-8A73-475E0CC4EA21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899-4662-8A73-475E0CC4EA21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899-4662-8A73-475E0CC4EA21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899-4662-8A73-475E0CC4EA21}"/>
              </c:ext>
            </c:extLst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899-4662-8A73-475E0CC4EA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Pivots!$E$3:$E$8</c:f>
              <c:strCache>
                <c:ptCount val="5"/>
                <c:pt idx="0">
                  <c:v>Desktop</c:v>
                </c:pt>
                <c:pt idx="1">
                  <c:v>Rgb Keyboard</c:v>
                </c:pt>
                <c:pt idx="2">
                  <c:v>Smart Watch</c:v>
                </c:pt>
                <c:pt idx="3">
                  <c:v>Speakers</c:v>
                </c:pt>
                <c:pt idx="4">
                  <c:v>Tablets</c:v>
                </c:pt>
              </c:strCache>
            </c:strRef>
          </c:cat>
          <c:val>
            <c:numRef>
              <c:f>Pivots!$F$3:$F$8</c:f>
              <c:numCache>
                <c:formatCode>General</c:formatCode>
                <c:ptCount val="5"/>
                <c:pt idx="0">
                  <c:v>65</c:v>
                </c:pt>
                <c:pt idx="1">
                  <c:v>37</c:v>
                </c:pt>
                <c:pt idx="2">
                  <c:v>37</c:v>
                </c:pt>
                <c:pt idx="3">
                  <c:v>52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899-4662-8A73-475E0CC4EA2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>
              <a:solidFill>
                <a:schemeClr val="accent1">
                  <a:lumMod val="60000"/>
                  <a:lumOff val="40000"/>
                  <a:tint val="50000"/>
                </a:schemeClr>
              </a:solidFill>
              <a:prstDash val="dash"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Vendor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4.svg"/><Relationship Id="rId18" Type="http://schemas.openxmlformats.org/officeDocument/2006/relationships/image" Target="../media/image9.png"/><Relationship Id="rId26" Type="http://schemas.openxmlformats.org/officeDocument/2006/relationships/image" Target="../media/image17.png"/><Relationship Id="rId3" Type="http://schemas.openxmlformats.org/officeDocument/2006/relationships/hyperlink" Target="#Dashboard!A1"/><Relationship Id="rId21" Type="http://schemas.openxmlformats.org/officeDocument/2006/relationships/image" Target="../media/image12.svg"/><Relationship Id="rId7" Type="http://schemas.openxmlformats.org/officeDocument/2006/relationships/hyperlink" Target="#'New Entry'!A1"/><Relationship Id="rId12" Type="http://schemas.openxmlformats.org/officeDocument/2006/relationships/image" Target="../media/image3.png"/><Relationship Id="rId17" Type="http://schemas.openxmlformats.org/officeDocument/2006/relationships/image" Target="../media/image8.svg"/><Relationship Id="rId25" Type="http://schemas.openxmlformats.org/officeDocument/2006/relationships/image" Target="../media/image16.svg"/><Relationship Id="rId2" Type="http://schemas.openxmlformats.org/officeDocument/2006/relationships/image" Target="../media/image2.svg"/><Relationship Id="rId16" Type="http://schemas.openxmlformats.org/officeDocument/2006/relationships/image" Target="../media/image7.png"/><Relationship Id="rId20" Type="http://schemas.openxmlformats.org/officeDocument/2006/relationships/image" Target="../media/image11.png"/><Relationship Id="rId1" Type="http://schemas.openxmlformats.org/officeDocument/2006/relationships/image" Target="../media/image1.png"/><Relationship Id="rId6" Type="http://schemas.openxmlformats.org/officeDocument/2006/relationships/hyperlink" Target="#Vendor!A1"/><Relationship Id="rId11" Type="http://schemas.openxmlformats.org/officeDocument/2006/relationships/hyperlink" Target="#Pivots!A1"/><Relationship Id="rId24" Type="http://schemas.openxmlformats.org/officeDocument/2006/relationships/image" Target="../media/image15.png"/><Relationship Id="rId5" Type="http://schemas.openxmlformats.org/officeDocument/2006/relationships/hyperlink" Target="#Product!A1"/><Relationship Id="rId15" Type="http://schemas.openxmlformats.org/officeDocument/2006/relationships/image" Target="../media/image6.svg"/><Relationship Id="rId23" Type="http://schemas.openxmlformats.org/officeDocument/2006/relationships/image" Target="../media/image14.svg"/><Relationship Id="rId10" Type="http://schemas.openxmlformats.org/officeDocument/2006/relationships/hyperlink" Target="#Inventory!A1"/><Relationship Id="rId19" Type="http://schemas.openxmlformats.org/officeDocument/2006/relationships/image" Target="../media/image10.sv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5.png"/><Relationship Id="rId22" Type="http://schemas.openxmlformats.org/officeDocument/2006/relationships/image" Target="../media/image13.png"/><Relationship Id="rId27" Type="http://schemas.openxmlformats.org/officeDocument/2006/relationships/image" Target="../media/image1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419168</xdr:colOff>
      <xdr:row>1</xdr:row>
      <xdr:rowOff>156183</xdr:rowOff>
    </xdr:from>
    <xdr:to>
      <xdr:col>1</xdr:col>
      <xdr:colOff>865653</xdr:colOff>
      <xdr:row>4</xdr:row>
      <xdr:rowOff>31168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91AC67B3-4757-4A40-9F3E-895A84533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6124" y="346683"/>
          <a:ext cx="446485" cy="446485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4</xdr:row>
      <xdr:rowOff>61632</xdr:rowOff>
    </xdr:from>
    <xdr:to>
      <xdr:col>1</xdr:col>
      <xdr:colOff>1199029</xdr:colOff>
      <xdr:row>6</xdr:row>
      <xdr:rowOff>44824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D4062BF-63B8-44B8-9FF3-E76E6B3CA468}"/>
            </a:ext>
          </a:extLst>
        </xdr:cNvPr>
        <xdr:cNvSpPr/>
      </xdr:nvSpPr>
      <xdr:spPr>
        <a:xfrm>
          <a:off x="296957" y="823632"/>
          <a:ext cx="1199028" cy="364192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Managment System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6725</xdr:colOff>
      <xdr:row>6</xdr:row>
      <xdr:rowOff>101974</xdr:rowOff>
    </xdr:from>
    <xdr:to>
      <xdr:col>1</xdr:col>
      <xdr:colOff>1199029</xdr:colOff>
      <xdr:row>7</xdr:row>
      <xdr:rowOff>95250</xdr:rowOff>
    </xdr:to>
    <xdr:sp macro="" textlink="">
      <xdr:nvSpPr>
        <xdr:cNvPr id="8" name="Rectangle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AF966E-E946-4609-B85A-20F1F3570AEC}"/>
            </a:ext>
          </a:extLst>
        </xdr:cNvPr>
        <xdr:cNvSpPr/>
      </xdr:nvSpPr>
      <xdr:spPr>
        <a:xfrm>
          <a:off x="303681" y="1244974"/>
          <a:ext cx="1192304" cy="183776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Dashboard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7845</xdr:colOff>
      <xdr:row>7</xdr:row>
      <xdr:rowOff>164728</xdr:rowOff>
    </xdr:from>
    <xdr:to>
      <xdr:col>1</xdr:col>
      <xdr:colOff>1204632</xdr:colOff>
      <xdr:row>8</xdr:row>
      <xdr:rowOff>156882</xdr:rowOff>
    </xdr:to>
    <xdr:sp macro="" textlink="">
      <xdr:nvSpPr>
        <xdr:cNvPr id="9" name="Rectangle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B7C8EC6-F019-4389-8B0E-37AFA7D82506}"/>
            </a:ext>
          </a:extLst>
        </xdr:cNvPr>
        <xdr:cNvSpPr/>
      </xdr:nvSpPr>
      <xdr:spPr>
        <a:xfrm>
          <a:off x="304801" y="1498228"/>
          <a:ext cx="1196787" cy="18265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Customers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5603</xdr:colOff>
      <xdr:row>9</xdr:row>
      <xdr:rowOff>11206</xdr:rowOff>
    </xdr:from>
    <xdr:to>
      <xdr:col>1</xdr:col>
      <xdr:colOff>1202390</xdr:colOff>
      <xdr:row>10</xdr:row>
      <xdr:rowOff>22412</xdr:rowOff>
    </xdr:to>
    <xdr:sp macro="" textlink="">
      <xdr:nvSpPr>
        <xdr:cNvPr id="11" name="Rectangle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6E3860A-5AD0-4470-9102-01EB2604C7E9}"/>
            </a:ext>
          </a:extLst>
        </xdr:cNvPr>
        <xdr:cNvSpPr/>
      </xdr:nvSpPr>
      <xdr:spPr>
        <a:xfrm>
          <a:off x="302559" y="1725706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6723</xdr:colOff>
      <xdr:row>10</xdr:row>
      <xdr:rowOff>73959</xdr:rowOff>
    </xdr:from>
    <xdr:to>
      <xdr:col>1</xdr:col>
      <xdr:colOff>1203510</xdr:colOff>
      <xdr:row>11</xdr:row>
      <xdr:rowOff>85165</xdr:rowOff>
    </xdr:to>
    <xdr:sp macro="" textlink="">
      <xdr:nvSpPr>
        <xdr:cNvPr id="12" name="Rectangle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C9B457D-3A4E-4CFE-9D7D-A9D58B722F21}"/>
            </a:ext>
          </a:extLst>
        </xdr:cNvPr>
        <xdr:cNvSpPr/>
      </xdr:nvSpPr>
      <xdr:spPr>
        <a:xfrm>
          <a:off x="303679" y="1978959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Vendor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7844</xdr:colOff>
      <xdr:row>11</xdr:row>
      <xdr:rowOff>131110</xdr:rowOff>
    </xdr:from>
    <xdr:to>
      <xdr:col>1</xdr:col>
      <xdr:colOff>1204631</xdr:colOff>
      <xdr:row>12</xdr:row>
      <xdr:rowOff>142316</xdr:rowOff>
    </xdr:to>
    <xdr:sp macro="" textlink="">
      <xdr:nvSpPr>
        <xdr:cNvPr id="13" name="Rectangle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4E67B76-7095-4818-85B6-9A299A5FD259}"/>
            </a:ext>
          </a:extLst>
        </xdr:cNvPr>
        <xdr:cNvSpPr/>
      </xdr:nvSpPr>
      <xdr:spPr>
        <a:xfrm>
          <a:off x="304800" y="2226610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New Entry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294716</xdr:colOff>
      <xdr:row>12</xdr:row>
      <xdr:rowOff>177052</xdr:rowOff>
    </xdr:from>
    <xdr:to>
      <xdr:col>1</xdr:col>
      <xdr:colOff>1194547</xdr:colOff>
      <xdr:row>13</xdr:row>
      <xdr:rowOff>188258</xdr:rowOff>
    </xdr:to>
    <xdr:sp macro="" textlink="">
      <xdr:nvSpPr>
        <xdr:cNvPr id="14" name="Rectangle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4AC99E1-7ABC-4D9B-9D5C-17D0B9C95EFA}"/>
            </a:ext>
          </a:extLst>
        </xdr:cNvPr>
        <xdr:cNvSpPr/>
      </xdr:nvSpPr>
      <xdr:spPr>
        <a:xfrm>
          <a:off x="294716" y="2463052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Purchase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14</xdr:row>
      <xdr:rowOff>50427</xdr:rowOff>
    </xdr:from>
    <xdr:to>
      <xdr:col>1</xdr:col>
      <xdr:colOff>1196787</xdr:colOff>
      <xdr:row>15</xdr:row>
      <xdr:rowOff>61633</xdr:rowOff>
    </xdr:to>
    <xdr:sp macro="" textlink="">
      <xdr:nvSpPr>
        <xdr:cNvPr id="15" name="Rectangl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45B8303-5BD5-4E5C-A367-67E75BE7CFD7}"/>
            </a:ext>
          </a:extLst>
        </xdr:cNvPr>
        <xdr:cNvSpPr/>
      </xdr:nvSpPr>
      <xdr:spPr>
        <a:xfrm>
          <a:off x="296956" y="2717427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Sales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112058</xdr:rowOff>
    </xdr:from>
    <xdr:to>
      <xdr:col>1</xdr:col>
      <xdr:colOff>1196787</xdr:colOff>
      <xdr:row>16</xdr:row>
      <xdr:rowOff>123264</xdr:rowOff>
    </xdr:to>
    <xdr:sp macro="" textlink="">
      <xdr:nvSpPr>
        <xdr:cNvPr id="16" name="Rectangle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52864BB-55CB-43BC-BFD1-CD91A02C5AD6}"/>
            </a:ext>
          </a:extLst>
        </xdr:cNvPr>
        <xdr:cNvSpPr/>
      </xdr:nvSpPr>
      <xdr:spPr>
        <a:xfrm>
          <a:off x="296956" y="2969558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1196787</xdr:colOff>
      <xdr:row>18</xdr:row>
      <xdr:rowOff>11206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5336403-EB14-4725-B25E-6814CCCDBA0C}"/>
            </a:ext>
          </a:extLst>
        </xdr:cNvPr>
        <xdr:cNvSpPr/>
      </xdr:nvSpPr>
      <xdr:spPr>
        <a:xfrm>
          <a:off x="296956" y="3238500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Pivots</a:t>
          </a:r>
        </a:p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128868</xdr:colOff>
      <xdr:row>6</xdr:row>
      <xdr:rowOff>106455</xdr:rowOff>
    </xdr:from>
    <xdr:to>
      <xdr:col>1</xdr:col>
      <xdr:colOff>308162</xdr:colOff>
      <xdr:row>7</xdr:row>
      <xdr:rowOff>95249</xdr:rowOff>
    </xdr:to>
    <xdr:pic>
      <xdr:nvPicPr>
        <xdr:cNvPr id="19" name="Graphic 18" descr="Presentation with org chart">
          <a:extLst>
            <a:ext uri="{FF2B5EF4-FFF2-40B4-BE49-F238E27FC236}">
              <a16:creationId xmlns:a16="http://schemas.microsoft.com/office/drawing/2014/main" id="{743DD3EE-6A80-4188-83B4-A4A8890B0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25824" y="1249455"/>
          <a:ext cx="179294" cy="179294"/>
        </a:xfrm>
        <a:prstGeom prst="rect">
          <a:avLst/>
        </a:prstGeom>
      </xdr:spPr>
    </xdr:pic>
    <xdr:clientData/>
  </xdr:twoCellAnchor>
  <xdr:twoCellAnchor editAs="oneCell">
    <xdr:from>
      <xdr:col>1</xdr:col>
      <xdr:colOff>106456</xdr:colOff>
      <xdr:row>7</xdr:row>
      <xdr:rowOff>145675</xdr:rowOff>
    </xdr:from>
    <xdr:to>
      <xdr:col>1</xdr:col>
      <xdr:colOff>319367</xdr:colOff>
      <xdr:row>8</xdr:row>
      <xdr:rowOff>168086</xdr:rowOff>
    </xdr:to>
    <xdr:pic>
      <xdr:nvPicPr>
        <xdr:cNvPr id="21" name="Graphic 20" descr="User">
          <a:extLst>
            <a:ext uri="{FF2B5EF4-FFF2-40B4-BE49-F238E27FC236}">
              <a16:creationId xmlns:a16="http://schemas.microsoft.com/office/drawing/2014/main" id="{790C67E5-EF60-4E02-ACAD-941391B52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3412" y="1479175"/>
          <a:ext cx="212911" cy="212911"/>
        </a:xfrm>
        <a:prstGeom prst="rect">
          <a:avLst/>
        </a:prstGeom>
      </xdr:spPr>
    </xdr:pic>
    <xdr:clientData/>
  </xdr:twoCellAnchor>
  <xdr:twoCellAnchor editAs="oneCell">
    <xdr:from>
      <xdr:col>1</xdr:col>
      <xdr:colOff>102136</xdr:colOff>
      <xdr:row>9</xdr:row>
      <xdr:rowOff>0</xdr:rowOff>
    </xdr:from>
    <xdr:to>
      <xdr:col>1</xdr:col>
      <xdr:colOff>330574</xdr:colOff>
      <xdr:row>10</xdr:row>
      <xdr:rowOff>37938</xdr:rowOff>
    </xdr:to>
    <xdr:pic>
      <xdr:nvPicPr>
        <xdr:cNvPr id="23" name="Graphic 22" descr="Shopping basket">
          <a:extLst>
            <a:ext uri="{FF2B5EF4-FFF2-40B4-BE49-F238E27FC236}">
              <a16:creationId xmlns:a16="http://schemas.microsoft.com/office/drawing/2014/main" id="{DEA68252-A11B-4448-A042-3D0A15DDC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99092" y="1714500"/>
          <a:ext cx="228438" cy="228438"/>
        </a:xfrm>
        <a:prstGeom prst="rect">
          <a:avLst/>
        </a:prstGeom>
      </xdr:spPr>
    </xdr:pic>
    <xdr:clientData/>
  </xdr:twoCellAnchor>
  <xdr:twoCellAnchor editAs="oneCell">
    <xdr:from>
      <xdr:col>1</xdr:col>
      <xdr:colOff>92208</xdr:colOff>
      <xdr:row>10</xdr:row>
      <xdr:rowOff>67235</xdr:rowOff>
    </xdr:from>
    <xdr:to>
      <xdr:col>1</xdr:col>
      <xdr:colOff>330573</xdr:colOff>
      <xdr:row>11</xdr:row>
      <xdr:rowOff>115100</xdr:rowOff>
    </xdr:to>
    <xdr:pic>
      <xdr:nvPicPr>
        <xdr:cNvPr id="25" name="Graphic 24" descr="Target Audience">
          <a:extLst>
            <a:ext uri="{FF2B5EF4-FFF2-40B4-BE49-F238E27FC236}">
              <a16:creationId xmlns:a16="http://schemas.microsoft.com/office/drawing/2014/main" id="{EFBCACEF-38A1-4362-A519-951B04CAB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89164" y="1972235"/>
          <a:ext cx="238365" cy="238365"/>
        </a:xfrm>
        <a:prstGeom prst="rect">
          <a:avLst/>
        </a:prstGeom>
      </xdr:spPr>
    </xdr:pic>
    <xdr:clientData/>
  </xdr:twoCellAnchor>
  <xdr:twoCellAnchor editAs="oneCell">
    <xdr:from>
      <xdr:col>1</xdr:col>
      <xdr:colOff>115898</xdr:colOff>
      <xdr:row>11</xdr:row>
      <xdr:rowOff>140073</xdr:rowOff>
    </xdr:from>
    <xdr:to>
      <xdr:col>1</xdr:col>
      <xdr:colOff>296955</xdr:colOff>
      <xdr:row>12</xdr:row>
      <xdr:rowOff>130630</xdr:rowOff>
    </xdr:to>
    <xdr:pic>
      <xdr:nvPicPr>
        <xdr:cNvPr id="27" name="Graphic 26" descr="Browser window">
          <a:extLst>
            <a:ext uri="{FF2B5EF4-FFF2-40B4-BE49-F238E27FC236}">
              <a16:creationId xmlns:a16="http://schemas.microsoft.com/office/drawing/2014/main" id="{89BBBE40-4DF6-4FA6-B875-8C65840E3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12854" y="2235573"/>
          <a:ext cx="181057" cy="181057"/>
        </a:xfrm>
        <a:prstGeom prst="rect">
          <a:avLst/>
        </a:prstGeom>
      </xdr:spPr>
    </xdr:pic>
    <xdr:clientData/>
  </xdr:twoCellAnchor>
  <xdr:twoCellAnchor editAs="oneCell">
    <xdr:from>
      <xdr:col>1</xdr:col>
      <xdr:colOff>117662</xdr:colOff>
      <xdr:row>15</xdr:row>
      <xdr:rowOff>123746</xdr:rowOff>
    </xdr:from>
    <xdr:to>
      <xdr:col>1</xdr:col>
      <xdr:colOff>308162</xdr:colOff>
      <xdr:row>16</xdr:row>
      <xdr:rowOff>123746</xdr:rowOff>
    </xdr:to>
    <xdr:pic>
      <xdr:nvPicPr>
        <xdr:cNvPr id="29" name="Graphic 28" descr="Checklist">
          <a:extLst>
            <a:ext uri="{FF2B5EF4-FFF2-40B4-BE49-F238E27FC236}">
              <a16:creationId xmlns:a16="http://schemas.microsoft.com/office/drawing/2014/main" id="{C532A108-6217-44F4-A37C-30C581D17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14618" y="2981246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100852</xdr:colOff>
      <xdr:row>14</xdr:row>
      <xdr:rowOff>38422</xdr:rowOff>
    </xdr:from>
    <xdr:to>
      <xdr:col>1</xdr:col>
      <xdr:colOff>320166</xdr:colOff>
      <xdr:row>15</xdr:row>
      <xdr:rowOff>67236</xdr:rowOff>
    </xdr:to>
    <xdr:pic>
      <xdr:nvPicPr>
        <xdr:cNvPr id="31" name="Graphic 30" descr="Register">
          <a:extLst>
            <a:ext uri="{FF2B5EF4-FFF2-40B4-BE49-F238E27FC236}">
              <a16:creationId xmlns:a16="http://schemas.microsoft.com/office/drawing/2014/main" id="{522DC9E1-F0E6-4F4E-BB86-774DCB7A9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97808" y="2705422"/>
          <a:ext cx="219314" cy="219314"/>
        </a:xfrm>
        <a:prstGeom prst="rect">
          <a:avLst/>
        </a:prstGeom>
      </xdr:spPr>
    </xdr:pic>
    <xdr:clientData/>
  </xdr:twoCellAnchor>
  <xdr:twoCellAnchor editAs="oneCell">
    <xdr:from>
      <xdr:col>1</xdr:col>
      <xdr:colOff>106456</xdr:colOff>
      <xdr:row>12</xdr:row>
      <xdr:rowOff>177219</xdr:rowOff>
    </xdr:from>
    <xdr:to>
      <xdr:col>1</xdr:col>
      <xdr:colOff>313763</xdr:colOff>
      <xdr:row>14</xdr:row>
      <xdr:rowOff>3526</xdr:rowOff>
    </xdr:to>
    <xdr:pic>
      <xdr:nvPicPr>
        <xdr:cNvPr id="33" name="Graphic 32" descr="Database">
          <a:extLst>
            <a:ext uri="{FF2B5EF4-FFF2-40B4-BE49-F238E27FC236}">
              <a16:creationId xmlns:a16="http://schemas.microsoft.com/office/drawing/2014/main" id="{C941DC5B-532D-44DC-B2B7-D3C08E397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03412" y="2463219"/>
          <a:ext cx="207307" cy="207307"/>
        </a:xfrm>
        <a:prstGeom prst="rect">
          <a:avLst/>
        </a:prstGeom>
      </xdr:spPr>
    </xdr:pic>
    <xdr:clientData/>
  </xdr:twoCellAnchor>
  <xdr:twoCellAnchor>
    <xdr:from>
      <xdr:col>2</xdr:col>
      <xdr:colOff>159815</xdr:colOff>
      <xdr:row>0</xdr:row>
      <xdr:rowOff>185385</xdr:rowOff>
    </xdr:from>
    <xdr:to>
      <xdr:col>29</xdr:col>
      <xdr:colOff>208630</xdr:colOff>
      <xdr:row>4</xdr:row>
      <xdr:rowOff>44748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F80F54A-9714-4F4E-8E0C-3DCCD5990465}"/>
            </a:ext>
          </a:extLst>
        </xdr:cNvPr>
        <xdr:cNvSpPr/>
      </xdr:nvSpPr>
      <xdr:spPr>
        <a:xfrm>
          <a:off x="1662080" y="185385"/>
          <a:ext cx="16011181" cy="626477"/>
        </a:xfrm>
        <a:prstGeom prst="rect">
          <a:avLst/>
        </a:prstGeom>
        <a:ln w="3175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                                                                       Inventory Managment System</a:t>
          </a:r>
        </a:p>
      </xdr:txBody>
    </xdr:sp>
    <xdr:clientData/>
  </xdr:twoCellAnchor>
  <xdr:twoCellAnchor editAs="absolute">
    <xdr:from>
      <xdr:col>3</xdr:col>
      <xdr:colOff>457200</xdr:colOff>
      <xdr:row>5</xdr:row>
      <xdr:rowOff>66675</xdr:rowOff>
    </xdr:from>
    <xdr:to>
      <xdr:col>7</xdr:col>
      <xdr:colOff>323850</xdr:colOff>
      <xdr:row>10</xdr:row>
      <xdr:rowOff>161925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6E93CA1-60FE-4700-B912-950D76F68AE4}"/>
            </a:ext>
          </a:extLst>
        </xdr:cNvPr>
        <xdr:cNvSpPr/>
      </xdr:nvSpPr>
      <xdr:spPr>
        <a:xfrm>
          <a:off x="2114550" y="1019175"/>
          <a:ext cx="2305050" cy="1047750"/>
        </a:xfrm>
        <a:prstGeom prst="round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</a:t>
          </a:r>
          <a:r>
            <a:rPr lang="en-US" sz="1600" b="1" i="1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absolute">
    <xdr:from>
      <xdr:col>3</xdr:col>
      <xdr:colOff>438149</xdr:colOff>
      <xdr:row>5</xdr:row>
      <xdr:rowOff>57150</xdr:rowOff>
    </xdr:from>
    <xdr:to>
      <xdr:col>4</xdr:col>
      <xdr:colOff>9524</xdr:colOff>
      <xdr:row>10</xdr:row>
      <xdr:rowOff>152400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8145C270-7A26-4D66-BF37-C31478880816}"/>
            </a:ext>
          </a:extLst>
        </xdr:cNvPr>
        <xdr:cNvSpPr/>
      </xdr:nvSpPr>
      <xdr:spPr>
        <a:xfrm>
          <a:off x="2095499" y="1009650"/>
          <a:ext cx="180975" cy="1047750"/>
        </a:xfrm>
        <a:prstGeom prst="roundRect">
          <a:avLst/>
        </a:prstGeom>
        <a:solidFill>
          <a:schemeClr val="accent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7</xdr:col>
      <xdr:colOff>542925</xdr:colOff>
      <xdr:row>5</xdr:row>
      <xdr:rowOff>85725</xdr:rowOff>
    </xdr:from>
    <xdr:to>
      <xdr:col>11</xdr:col>
      <xdr:colOff>409575</xdr:colOff>
      <xdr:row>10</xdr:row>
      <xdr:rowOff>180975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30BF54F5-2DCE-4942-9AC6-3115895F42E2}"/>
            </a:ext>
          </a:extLst>
        </xdr:cNvPr>
        <xdr:cNvSpPr/>
      </xdr:nvSpPr>
      <xdr:spPr>
        <a:xfrm>
          <a:off x="4638675" y="1038225"/>
          <a:ext cx="2305050" cy="1047750"/>
        </a:xfrm>
        <a:prstGeom prst="round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</a:t>
          </a:r>
          <a:r>
            <a:rPr lang="en-US" sz="1600" b="1" i="1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7</xdr:col>
      <xdr:colOff>523874</xdr:colOff>
      <xdr:row>5</xdr:row>
      <xdr:rowOff>76200</xdr:rowOff>
    </xdr:from>
    <xdr:to>
      <xdr:col>8</xdr:col>
      <xdr:colOff>95249</xdr:colOff>
      <xdr:row>10</xdr:row>
      <xdr:rowOff>171450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567B6FA4-2FDD-4924-8FDC-AFD187D14742}"/>
            </a:ext>
          </a:extLst>
        </xdr:cNvPr>
        <xdr:cNvSpPr/>
      </xdr:nvSpPr>
      <xdr:spPr>
        <a:xfrm>
          <a:off x="4619624" y="1028700"/>
          <a:ext cx="180975" cy="10477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171450</xdr:colOff>
      <xdr:row>5</xdr:row>
      <xdr:rowOff>104775</xdr:rowOff>
    </xdr:from>
    <xdr:to>
      <xdr:col>16</xdr:col>
      <xdr:colOff>38100</xdr:colOff>
      <xdr:row>11</xdr:row>
      <xdr:rowOff>9525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08A0A352-2BB4-4A77-BF3D-5FC76910F19B}"/>
            </a:ext>
          </a:extLst>
        </xdr:cNvPr>
        <xdr:cNvSpPr/>
      </xdr:nvSpPr>
      <xdr:spPr>
        <a:xfrm>
          <a:off x="7315200" y="1057275"/>
          <a:ext cx="2305050" cy="1047750"/>
        </a:xfrm>
        <a:prstGeom prst="round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</a:t>
          </a:r>
          <a:r>
            <a:rPr lang="en-US" sz="1600" b="1" i="1">
              <a:solidFill>
                <a:schemeClr val="tx1"/>
              </a:solidFill>
            </a:rPr>
            <a:t>Purchase</a:t>
          </a:r>
          <a:r>
            <a:rPr lang="en-US" sz="1600" b="1" i="1" baseline="0">
              <a:solidFill>
                <a:schemeClr val="tx1"/>
              </a:solidFill>
            </a:rPr>
            <a:t> Amt.</a:t>
          </a:r>
          <a:endParaRPr lang="en-US" sz="16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152399</xdr:colOff>
      <xdr:row>5</xdr:row>
      <xdr:rowOff>95250</xdr:rowOff>
    </xdr:from>
    <xdr:to>
      <xdr:col>12</xdr:col>
      <xdr:colOff>333374</xdr:colOff>
      <xdr:row>11</xdr:row>
      <xdr:rowOff>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A3AEBFC8-862B-415B-9712-43909084C414}"/>
            </a:ext>
          </a:extLst>
        </xdr:cNvPr>
        <xdr:cNvSpPr/>
      </xdr:nvSpPr>
      <xdr:spPr>
        <a:xfrm>
          <a:off x="7296149" y="1047750"/>
          <a:ext cx="180975" cy="10477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16</xdr:col>
      <xdr:colOff>523875</xdr:colOff>
      <xdr:row>5</xdr:row>
      <xdr:rowOff>123825</xdr:rowOff>
    </xdr:from>
    <xdr:to>
      <xdr:col>20</xdr:col>
      <xdr:colOff>390525</xdr:colOff>
      <xdr:row>11</xdr:row>
      <xdr:rowOff>28575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57E21D02-5AC0-4B24-BEE6-4D52DFBD4225}"/>
            </a:ext>
          </a:extLst>
        </xdr:cNvPr>
        <xdr:cNvSpPr/>
      </xdr:nvSpPr>
      <xdr:spPr>
        <a:xfrm>
          <a:off x="10106025" y="1076325"/>
          <a:ext cx="2305050" cy="1047750"/>
        </a:xfrm>
        <a:prstGeom prst="round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</a:t>
          </a:r>
          <a:r>
            <a:rPr lang="en-US" sz="1600" b="1" i="1">
              <a:solidFill>
                <a:schemeClr val="tx1"/>
              </a:solidFill>
            </a:rPr>
            <a:t>Sales</a:t>
          </a:r>
          <a:r>
            <a:rPr lang="en-US" sz="1600" b="1" i="1" baseline="0">
              <a:solidFill>
                <a:schemeClr val="tx1"/>
              </a:solidFill>
            </a:rPr>
            <a:t> Amt.</a:t>
          </a:r>
          <a:endParaRPr lang="en-US" sz="16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16</xdr:col>
      <xdr:colOff>504824</xdr:colOff>
      <xdr:row>5</xdr:row>
      <xdr:rowOff>114300</xdr:rowOff>
    </xdr:from>
    <xdr:to>
      <xdr:col>17</xdr:col>
      <xdr:colOff>76199</xdr:colOff>
      <xdr:row>11</xdr:row>
      <xdr:rowOff>19050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351A30CD-B2AE-44C2-8F99-DA19BCB13A03}"/>
            </a:ext>
          </a:extLst>
        </xdr:cNvPr>
        <xdr:cNvSpPr/>
      </xdr:nvSpPr>
      <xdr:spPr>
        <a:xfrm>
          <a:off x="10086974" y="1066800"/>
          <a:ext cx="180975" cy="1047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21</xdr:col>
      <xdr:colOff>266700</xdr:colOff>
      <xdr:row>5</xdr:row>
      <xdr:rowOff>66675</xdr:rowOff>
    </xdr:from>
    <xdr:to>
      <xdr:col>25</xdr:col>
      <xdr:colOff>133350</xdr:colOff>
      <xdr:row>10</xdr:row>
      <xdr:rowOff>161925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664C7251-FE0D-4996-8229-5DD745292B07}"/>
            </a:ext>
          </a:extLst>
        </xdr:cNvPr>
        <xdr:cNvSpPr/>
      </xdr:nvSpPr>
      <xdr:spPr>
        <a:xfrm>
          <a:off x="12896850" y="1019175"/>
          <a:ext cx="2305050" cy="1047750"/>
        </a:xfrm>
        <a:prstGeom prst="round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</a:t>
          </a:r>
          <a:r>
            <a:rPr lang="en-US" sz="1600" b="1" i="1">
              <a:solidFill>
                <a:schemeClr val="tx1"/>
              </a:solidFill>
            </a:rPr>
            <a:t>Stock</a:t>
          </a:r>
          <a:r>
            <a:rPr lang="en-US" sz="1600" b="1" i="1" baseline="0">
              <a:solidFill>
                <a:schemeClr val="tx1"/>
              </a:solidFill>
            </a:rPr>
            <a:t> Amt.</a:t>
          </a:r>
          <a:endParaRPr lang="en-US" sz="16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21</xdr:col>
      <xdr:colOff>247649</xdr:colOff>
      <xdr:row>5</xdr:row>
      <xdr:rowOff>76200</xdr:rowOff>
    </xdr:from>
    <xdr:to>
      <xdr:col>21</xdr:col>
      <xdr:colOff>428624</xdr:colOff>
      <xdr:row>10</xdr:row>
      <xdr:rowOff>171450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E69A3B36-C2C0-4B02-BEE2-EF3D0BCA9FF0}"/>
            </a:ext>
          </a:extLst>
        </xdr:cNvPr>
        <xdr:cNvSpPr/>
      </xdr:nvSpPr>
      <xdr:spPr>
        <a:xfrm>
          <a:off x="12877799" y="1028700"/>
          <a:ext cx="180975" cy="104775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25</xdr:col>
      <xdr:colOff>342900</xdr:colOff>
      <xdr:row>5</xdr:row>
      <xdr:rowOff>28575</xdr:rowOff>
    </xdr:from>
    <xdr:to>
      <xdr:col>29</xdr:col>
      <xdr:colOff>209550</xdr:colOff>
      <xdr:row>10</xdr:row>
      <xdr:rowOff>123825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D5F6178E-8A07-4E29-868E-2293845D5C78}"/>
            </a:ext>
          </a:extLst>
        </xdr:cNvPr>
        <xdr:cNvSpPr/>
      </xdr:nvSpPr>
      <xdr:spPr>
        <a:xfrm>
          <a:off x="15411450" y="981075"/>
          <a:ext cx="2305050" cy="1047750"/>
        </a:xfrm>
        <a:prstGeom prst="round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i="1">
              <a:solidFill>
                <a:schemeClr val="tx1"/>
              </a:solidFill>
            </a:rPr>
            <a:t>Profit/Loss            </a:t>
          </a:r>
        </a:p>
      </xdr:txBody>
    </xdr:sp>
    <xdr:clientData/>
  </xdr:twoCellAnchor>
  <xdr:twoCellAnchor editAs="absolute">
    <xdr:from>
      <xdr:col>25</xdr:col>
      <xdr:colOff>304799</xdr:colOff>
      <xdr:row>5</xdr:row>
      <xdr:rowOff>28575</xdr:rowOff>
    </xdr:from>
    <xdr:to>
      <xdr:col>25</xdr:col>
      <xdr:colOff>485774</xdr:colOff>
      <xdr:row>10</xdr:row>
      <xdr:rowOff>123825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683E7DF8-2E7F-43C7-B0E8-B784E02A0256}"/>
            </a:ext>
          </a:extLst>
        </xdr:cNvPr>
        <xdr:cNvSpPr/>
      </xdr:nvSpPr>
      <xdr:spPr>
        <a:xfrm>
          <a:off x="15373349" y="981075"/>
          <a:ext cx="180975" cy="10477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4</xdr:col>
      <xdr:colOff>247650</xdr:colOff>
      <xdr:row>7</xdr:row>
      <xdr:rowOff>114300</xdr:rowOff>
    </xdr:from>
    <xdr:to>
      <xdr:col>7</xdr:col>
      <xdr:colOff>19050</xdr:colOff>
      <xdr:row>10</xdr:row>
      <xdr:rowOff>38100</xdr:rowOff>
    </xdr:to>
    <xdr:sp macro="" textlink="Pivots!C3">
      <xdr:nvSpPr>
        <xdr:cNvPr id="4" name="Rectangle 3">
          <a:extLst>
            <a:ext uri="{FF2B5EF4-FFF2-40B4-BE49-F238E27FC236}">
              <a16:creationId xmlns:a16="http://schemas.microsoft.com/office/drawing/2014/main" id="{CC60AB5E-749D-42B8-84C5-7423D48A8BF0}"/>
            </a:ext>
          </a:extLst>
        </xdr:cNvPr>
        <xdr:cNvSpPr/>
      </xdr:nvSpPr>
      <xdr:spPr>
        <a:xfrm>
          <a:off x="2514600" y="1447800"/>
          <a:ext cx="160020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A16D4D76-CBE8-4A09-AC38-BFEC1312D28B}" type="TxLink">
            <a:rPr lang="en-US" sz="2400" b="0" i="0" u="none" strike="noStrike" cap="none" spc="0">
              <a:ln w="3175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Calibri"/>
              <a:cs typeface="Calibri"/>
            </a:rPr>
            <a:pPr algn="ctr"/>
            <a:t>11</a:t>
          </a:fld>
          <a:endParaRPr lang="en-US" sz="2400" b="0" cap="none" spc="0">
            <a:ln w="3175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8</xdr:col>
      <xdr:colOff>228600</xdr:colOff>
      <xdr:row>7</xdr:row>
      <xdr:rowOff>123825</xdr:rowOff>
    </xdr:from>
    <xdr:to>
      <xdr:col>11</xdr:col>
      <xdr:colOff>0</xdr:colOff>
      <xdr:row>10</xdr:row>
      <xdr:rowOff>47625</xdr:rowOff>
    </xdr:to>
    <xdr:sp macro="" textlink="Pivots!C6">
      <xdr:nvSpPr>
        <xdr:cNvPr id="54" name="Rectangle 53">
          <a:extLst>
            <a:ext uri="{FF2B5EF4-FFF2-40B4-BE49-F238E27FC236}">
              <a16:creationId xmlns:a16="http://schemas.microsoft.com/office/drawing/2014/main" id="{84B9A7E1-6BA8-41F2-9EA5-94ADBC3D5E22}"/>
            </a:ext>
          </a:extLst>
        </xdr:cNvPr>
        <xdr:cNvSpPr/>
      </xdr:nvSpPr>
      <xdr:spPr>
        <a:xfrm>
          <a:off x="4933950" y="1457325"/>
          <a:ext cx="160020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79EFFBD0-58B1-4431-91E9-823B22927264}" type="TxLink">
            <a:rPr lang="en-US" sz="2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11</a:t>
          </a:fld>
          <a:endParaRPr lang="en-US" sz="2400"/>
        </a:p>
      </xdr:txBody>
    </xdr:sp>
    <xdr:clientData/>
  </xdr:twoCellAnchor>
  <xdr:twoCellAnchor editAs="absolute">
    <xdr:from>
      <xdr:col>12</xdr:col>
      <xdr:colOff>485775</xdr:colOff>
      <xdr:row>7</xdr:row>
      <xdr:rowOff>142875</xdr:rowOff>
    </xdr:from>
    <xdr:to>
      <xdr:col>15</xdr:col>
      <xdr:colOff>257175</xdr:colOff>
      <xdr:row>10</xdr:row>
      <xdr:rowOff>66675</xdr:rowOff>
    </xdr:to>
    <xdr:sp macro="" textlink="Pivots!C9">
      <xdr:nvSpPr>
        <xdr:cNvPr id="55" name="Rectangle 54">
          <a:extLst>
            <a:ext uri="{FF2B5EF4-FFF2-40B4-BE49-F238E27FC236}">
              <a16:creationId xmlns:a16="http://schemas.microsoft.com/office/drawing/2014/main" id="{D2147845-E22B-41B8-969C-3A2142ED1849}"/>
            </a:ext>
          </a:extLst>
        </xdr:cNvPr>
        <xdr:cNvSpPr/>
      </xdr:nvSpPr>
      <xdr:spPr>
        <a:xfrm>
          <a:off x="7629525" y="1476375"/>
          <a:ext cx="160020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7FE91F77-BF37-4439-B843-C3DCE57EB89D}" type="TxLink">
            <a:rPr lang="en-US" sz="2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₹52,23,695</a:t>
          </a:fld>
          <a:endParaRPr lang="en-US" sz="2400"/>
        </a:p>
      </xdr:txBody>
    </xdr:sp>
    <xdr:clientData/>
  </xdr:twoCellAnchor>
  <xdr:twoCellAnchor editAs="absolute">
    <xdr:from>
      <xdr:col>17</xdr:col>
      <xdr:colOff>276225</xdr:colOff>
      <xdr:row>7</xdr:row>
      <xdr:rowOff>152400</xdr:rowOff>
    </xdr:from>
    <xdr:to>
      <xdr:col>20</xdr:col>
      <xdr:colOff>47625</xdr:colOff>
      <xdr:row>10</xdr:row>
      <xdr:rowOff>76200</xdr:rowOff>
    </xdr:to>
    <xdr:sp macro="" textlink="Pivots!C12">
      <xdr:nvSpPr>
        <xdr:cNvPr id="56" name="Rectangle 55">
          <a:extLst>
            <a:ext uri="{FF2B5EF4-FFF2-40B4-BE49-F238E27FC236}">
              <a16:creationId xmlns:a16="http://schemas.microsoft.com/office/drawing/2014/main" id="{00114487-9FAF-49B1-96C2-0B7A2DCD7321}"/>
            </a:ext>
          </a:extLst>
        </xdr:cNvPr>
        <xdr:cNvSpPr/>
      </xdr:nvSpPr>
      <xdr:spPr>
        <a:xfrm>
          <a:off x="10467975" y="1485900"/>
          <a:ext cx="160020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DE66EAEB-9CD3-4C03-BC18-42B09F5AEA24}" type="TxLink">
            <a:rPr lang="en-US" sz="2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₹44,61,898</a:t>
          </a:fld>
          <a:endParaRPr lang="en-US" sz="2400"/>
        </a:p>
      </xdr:txBody>
    </xdr:sp>
    <xdr:clientData/>
  </xdr:twoCellAnchor>
  <xdr:twoCellAnchor editAs="absolute">
    <xdr:from>
      <xdr:col>22</xdr:col>
      <xdr:colOff>9525</xdr:colOff>
      <xdr:row>7</xdr:row>
      <xdr:rowOff>114300</xdr:rowOff>
    </xdr:from>
    <xdr:to>
      <xdr:col>24</xdr:col>
      <xdr:colOff>390525</xdr:colOff>
      <xdr:row>10</xdr:row>
      <xdr:rowOff>38100</xdr:rowOff>
    </xdr:to>
    <xdr:sp macro="" textlink="Pivots!C15">
      <xdr:nvSpPr>
        <xdr:cNvPr id="57" name="Rectangle 56">
          <a:extLst>
            <a:ext uri="{FF2B5EF4-FFF2-40B4-BE49-F238E27FC236}">
              <a16:creationId xmlns:a16="http://schemas.microsoft.com/office/drawing/2014/main" id="{79C5C86F-4743-438C-9FAE-7F25FC67E473}"/>
            </a:ext>
          </a:extLst>
        </xdr:cNvPr>
        <xdr:cNvSpPr/>
      </xdr:nvSpPr>
      <xdr:spPr>
        <a:xfrm>
          <a:off x="13249275" y="1447800"/>
          <a:ext cx="160020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041C4F4D-E7EF-47A0-99CF-58A28DABEF46}" type="TxLink">
            <a:rPr lang="en-US" sz="2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₹15,05,447</a:t>
          </a:fld>
          <a:endParaRPr lang="en-US" sz="2400"/>
        </a:p>
      </xdr:txBody>
    </xdr:sp>
    <xdr:clientData/>
  </xdr:twoCellAnchor>
  <xdr:twoCellAnchor editAs="absolute">
    <xdr:from>
      <xdr:col>26</xdr:col>
      <xdr:colOff>114300</xdr:colOff>
      <xdr:row>7</xdr:row>
      <xdr:rowOff>47625</xdr:rowOff>
    </xdr:from>
    <xdr:to>
      <xdr:col>29</xdr:col>
      <xdr:colOff>0</xdr:colOff>
      <xdr:row>9</xdr:row>
      <xdr:rowOff>161925</xdr:rowOff>
    </xdr:to>
    <xdr:sp macro="" textlink="Pivots!A18">
      <xdr:nvSpPr>
        <xdr:cNvPr id="58" name="Rectangle 57">
          <a:extLst>
            <a:ext uri="{FF2B5EF4-FFF2-40B4-BE49-F238E27FC236}">
              <a16:creationId xmlns:a16="http://schemas.microsoft.com/office/drawing/2014/main" id="{00C0E2FA-5BCC-4138-AE2D-576CE7226EAA}"/>
            </a:ext>
          </a:extLst>
        </xdr:cNvPr>
        <xdr:cNvSpPr/>
      </xdr:nvSpPr>
      <xdr:spPr>
        <a:xfrm>
          <a:off x="15792450" y="1381125"/>
          <a:ext cx="171450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9B52A56F-E7B3-4A6C-9C36-33FE1AEBB2E9}" type="TxLink">
            <a:rPr lang="en-US" sz="20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₹ 7,43,649.60</a:t>
          </a:fld>
          <a:endParaRPr lang="en-US" sz="2000"/>
        </a:p>
      </xdr:txBody>
    </xdr:sp>
    <xdr:clientData/>
  </xdr:twoCellAnchor>
  <xdr:twoCellAnchor>
    <xdr:from>
      <xdr:col>2</xdr:col>
      <xdr:colOff>57149</xdr:colOff>
      <xdr:row>15</xdr:row>
      <xdr:rowOff>85725</xdr:rowOff>
    </xdr:from>
    <xdr:to>
      <xdr:col>10</xdr:col>
      <xdr:colOff>142875</xdr:colOff>
      <xdr:row>30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E71813-806A-4EB6-A966-26258BF1BB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10</xdr:col>
      <xdr:colOff>266700</xdr:colOff>
      <xdr:row>15</xdr:row>
      <xdr:rowOff>66675</xdr:rowOff>
    </xdr:from>
    <xdr:to>
      <xdr:col>17</xdr:col>
      <xdr:colOff>323850</xdr:colOff>
      <xdr:row>30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90C8E1-640A-4F3D-B0D7-0060A76BDC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</xdr:col>
      <xdr:colOff>85725</xdr:colOff>
      <xdr:row>31</xdr:row>
      <xdr:rowOff>114300</xdr:rowOff>
    </xdr:from>
    <xdr:to>
      <xdr:col>10</xdr:col>
      <xdr:colOff>228600</xdr:colOff>
      <xdr:row>49</xdr:row>
      <xdr:rowOff>19050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A2ABC2C-C573-47C2-B3F4-56725EA3C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419168</xdr:colOff>
      <xdr:row>1</xdr:row>
      <xdr:rowOff>156183</xdr:rowOff>
    </xdr:from>
    <xdr:to>
      <xdr:col>1</xdr:col>
      <xdr:colOff>865653</xdr:colOff>
      <xdr:row>4</xdr:row>
      <xdr:rowOff>31168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693E82A7-041C-45AD-A05C-A93F703FE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4443" y="346683"/>
          <a:ext cx="446485" cy="446485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4</xdr:row>
      <xdr:rowOff>61632</xdr:rowOff>
    </xdr:from>
    <xdr:to>
      <xdr:col>1</xdr:col>
      <xdr:colOff>1199029</xdr:colOff>
      <xdr:row>6</xdr:row>
      <xdr:rowOff>44824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17D8A73-4C6B-411A-ADAF-B98BD294F44E}"/>
            </a:ext>
          </a:extLst>
        </xdr:cNvPr>
        <xdr:cNvSpPr/>
      </xdr:nvSpPr>
      <xdr:spPr>
        <a:xfrm>
          <a:off x="295276" y="823632"/>
          <a:ext cx="1199028" cy="36419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Managment System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6725</xdr:colOff>
      <xdr:row>6</xdr:row>
      <xdr:rowOff>101974</xdr:rowOff>
    </xdr:from>
    <xdr:to>
      <xdr:col>1</xdr:col>
      <xdr:colOff>1199029</xdr:colOff>
      <xdr:row>7</xdr:row>
      <xdr:rowOff>95250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3C3629-BB51-461B-B16F-761B9D34863A}"/>
            </a:ext>
          </a:extLst>
        </xdr:cNvPr>
        <xdr:cNvSpPr/>
      </xdr:nvSpPr>
      <xdr:spPr>
        <a:xfrm>
          <a:off x="302000" y="1244974"/>
          <a:ext cx="1192304" cy="18377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Dashboard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7845</xdr:colOff>
      <xdr:row>7</xdr:row>
      <xdr:rowOff>164728</xdr:rowOff>
    </xdr:from>
    <xdr:to>
      <xdr:col>1</xdr:col>
      <xdr:colOff>1204632</xdr:colOff>
      <xdr:row>8</xdr:row>
      <xdr:rowOff>156882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7C317B4-506C-4018-83AB-879D19027326}"/>
            </a:ext>
          </a:extLst>
        </xdr:cNvPr>
        <xdr:cNvSpPr/>
      </xdr:nvSpPr>
      <xdr:spPr>
        <a:xfrm>
          <a:off x="303120" y="1498228"/>
          <a:ext cx="1196787" cy="18265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Customers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5603</xdr:colOff>
      <xdr:row>9</xdr:row>
      <xdr:rowOff>11206</xdr:rowOff>
    </xdr:from>
    <xdr:to>
      <xdr:col>1</xdr:col>
      <xdr:colOff>1202390</xdr:colOff>
      <xdr:row>10</xdr:row>
      <xdr:rowOff>22412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3C5E898-8C19-4F2B-ADCC-403B322E59B8}"/>
            </a:ext>
          </a:extLst>
        </xdr:cNvPr>
        <xdr:cNvSpPr/>
      </xdr:nvSpPr>
      <xdr:spPr>
        <a:xfrm>
          <a:off x="300878" y="1725706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6723</xdr:colOff>
      <xdr:row>10</xdr:row>
      <xdr:rowOff>73959</xdr:rowOff>
    </xdr:from>
    <xdr:to>
      <xdr:col>1</xdr:col>
      <xdr:colOff>1203510</xdr:colOff>
      <xdr:row>11</xdr:row>
      <xdr:rowOff>85165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1DE36CC-E8C9-4FCA-94CF-36BEB54745A1}"/>
            </a:ext>
          </a:extLst>
        </xdr:cNvPr>
        <xdr:cNvSpPr/>
      </xdr:nvSpPr>
      <xdr:spPr>
        <a:xfrm>
          <a:off x="301998" y="1978959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Vendor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7844</xdr:colOff>
      <xdr:row>11</xdr:row>
      <xdr:rowOff>131110</xdr:rowOff>
    </xdr:from>
    <xdr:to>
      <xdr:col>1</xdr:col>
      <xdr:colOff>1204631</xdr:colOff>
      <xdr:row>12</xdr:row>
      <xdr:rowOff>142316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BE59EA2-BC7C-4602-ABC6-BE66ADB003C0}"/>
            </a:ext>
          </a:extLst>
        </xdr:cNvPr>
        <xdr:cNvSpPr/>
      </xdr:nvSpPr>
      <xdr:spPr>
        <a:xfrm>
          <a:off x="303119" y="2226610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New Entry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294716</xdr:colOff>
      <xdr:row>12</xdr:row>
      <xdr:rowOff>177052</xdr:rowOff>
    </xdr:from>
    <xdr:to>
      <xdr:col>1</xdr:col>
      <xdr:colOff>1194547</xdr:colOff>
      <xdr:row>13</xdr:row>
      <xdr:rowOff>188258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4DF3A8C-2C8C-4A33-93FF-1952A2E0CD04}"/>
            </a:ext>
          </a:extLst>
        </xdr:cNvPr>
        <xdr:cNvSpPr/>
      </xdr:nvSpPr>
      <xdr:spPr>
        <a:xfrm>
          <a:off x="294716" y="2463052"/>
          <a:ext cx="1195106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Purchase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14</xdr:row>
      <xdr:rowOff>50427</xdr:rowOff>
    </xdr:from>
    <xdr:to>
      <xdr:col>1</xdr:col>
      <xdr:colOff>1196787</xdr:colOff>
      <xdr:row>15</xdr:row>
      <xdr:rowOff>61633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CC78EF4-ED06-43D4-89D3-03EF1BEEBF0E}"/>
            </a:ext>
          </a:extLst>
        </xdr:cNvPr>
        <xdr:cNvSpPr/>
      </xdr:nvSpPr>
      <xdr:spPr>
        <a:xfrm>
          <a:off x="295275" y="2717427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Sales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112058</xdr:rowOff>
    </xdr:from>
    <xdr:to>
      <xdr:col>1</xdr:col>
      <xdr:colOff>1196787</xdr:colOff>
      <xdr:row>16</xdr:row>
      <xdr:rowOff>123264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E5336BA-6212-42F2-B348-F61D230C2EE9}"/>
            </a:ext>
          </a:extLst>
        </xdr:cNvPr>
        <xdr:cNvSpPr/>
      </xdr:nvSpPr>
      <xdr:spPr>
        <a:xfrm>
          <a:off x="295275" y="2969558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1196787</xdr:colOff>
      <xdr:row>18</xdr:row>
      <xdr:rowOff>11206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F1689D0-7D40-4D98-8DFB-0C5F57D8F5BB}"/>
            </a:ext>
          </a:extLst>
        </xdr:cNvPr>
        <xdr:cNvSpPr/>
      </xdr:nvSpPr>
      <xdr:spPr>
        <a:xfrm>
          <a:off x="295275" y="3238500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Pivots</a:t>
          </a:r>
        </a:p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128868</xdr:colOff>
      <xdr:row>6</xdr:row>
      <xdr:rowOff>106455</xdr:rowOff>
    </xdr:from>
    <xdr:to>
      <xdr:col>1</xdr:col>
      <xdr:colOff>308162</xdr:colOff>
      <xdr:row>7</xdr:row>
      <xdr:rowOff>95249</xdr:rowOff>
    </xdr:to>
    <xdr:pic>
      <xdr:nvPicPr>
        <xdr:cNvPr id="13" name="Graphic 12" descr="Presentation with org chart">
          <a:extLst>
            <a:ext uri="{FF2B5EF4-FFF2-40B4-BE49-F238E27FC236}">
              <a16:creationId xmlns:a16="http://schemas.microsoft.com/office/drawing/2014/main" id="{05AFB98E-2EE8-4227-A75A-62229CB67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24143" y="1249455"/>
          <a:ext cx="179294" cy="179294"/>
        </a:xfrm>
        <a:prstGeom prst="rect">
          <a:avLst/>
        </a:prstGeom>
      </xdr:spPr>
    </xdr:pic>
    <xdr:clientData/>
  </xdr:twoCellAnchor>
  <xdr:twoCellAnchor editAs="oneCell">
    <xdr:from>
      <xdr:col>1</xdr:col>
      <xdr:colOff>106456</xdr:colOff>
      <xdr:row>7</xdr:row>
      <xdr:rowOff>145675</xdr:rowOff>
    </xdr:from>
    <xdr:to>
      <xdr:col>1</xdr:col>
      <xdr:colOff>319367</xdr:colOff>
      <xdr:row>8</xdr:row>
      <xdr:rowOff>168086</xdr:rowOff>
    </xdr:to>
    <xdr:pic>
      <xdr:nvPicPr>
        <xdr:cNvPr id="14" name="Graphic 13" descr="User">
          <a:extLst>
            <a:ext uri="{FF2B5EF4-FFF2-40B4-BE49-F238E27FC236}">
              <a16:creationId xmlns:a16="http://schemas.microsoft.com/office/drawing/2014/main" id="{97FE2B3B-013F-43E6-98C1-261457A72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1731" y="1479175"/>
          <a:ext cx="212911" cy="212911"/>
        </a:xfrm>
        <a:prstGeom prst="rect">
          <a:avLst/>
        </a:prstGeom>
      </xdr:spPr>
    </xdr:pic>
    <xdr:clientData/>
  </xdr:twoCellAnchor>
  <xdr:twoCellAnchor editAs="oneCell">
    <xdr:from>
      <xdr:col>1</xdr:col>
      <xdr:colOff>102136</xdr:colOff>
      <xdr:row>9</xdr:row>
      <xdr:rowOff>0</xdr:rowOff>
    </xdr:from>
    <xdr:to>
      <xdr:col>1</xdr:col>
      <xdr:colOff>330574</xdr:colOff>
      <xdr:row>10</xdr:row>
      <xdr:rowOff>37938</xdr:rowOff>
    </xdr:to>
    <xdr:pic>
      <xdr:nvPicPr>
        <xdr:cNvPr id="15" name="Graphic 14" descr="Shopping basket">
          <a:extLst>
            <a:ext uri="{FF2B5EF4-FFF2-40B4-BE49-F238E27FC236}">
              <a16:creationId xmlns:a16="http://schemas.microsoft.com/office/drawing/2014/main" id="{697DC8FC-AC4B-4D3A-A2FE-BA3C2D13A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97411" y="1714500"/>
          <a:ext cx="228438" cy="228438"/>
        </a:xfrm>
        <a:prstGeom prst="rect">
          <a:avLst/>
        </a:prstGeom>
      </xdr:spPr>
    </xdr:pic>
    <xdr:clientData/>
  </xdr:twoCellAnchor>
  <xdr:twoCellAnchor editAs="oneCell">
    <xdr:from>
      <xdr:col>1</xdr:col>
      <xdr:colOff>92208</xdr:colOff>
      <xdr:row>10</xdr:row>
      <xdr:rowOff>67235</xdr:rowOff>
    </xdr:from>
    <xdr:to>
      <xdr:col>1</xdr:col>
      <xdr:colOff>330573</xdr:colOff>
      <xdr:row>11</xdr:row>
      <xdr:rowOff>115100</xdr:rowOff>
    </xdr:to>
    <xdr:pic>
      <xdr:nvPicPr>
        <xdr:cNvPr id="16" name="Graphic 15" descr="Target Audience">
          <a:extLst>
            <a:ext uri="{FF2B5EF4-FFF2-40B4-BE49-F238E27FC236}">
              <a16:creationId xmlns:a16="http://schemas.microsoft.com/office/drawing/2014/main" id="{D32E8EFE-78A8-4E3A-A246-FFB453A7D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87483" y="1972235"/>
          <a:ext cx="238365" cy="238365"/>
        </a:xfrm>
        <a:prstGeom prst="rect">
          <a:avLst/>
        </a:prstGeom>
      </xdr:spPr>
    </xdr:pic>
    <xdr:clientData/>
  </xdr:twoCellAnchor>
  <xdr:twoCellAnchor editAs="oneCell">
    <xdr:from>
      <xdr:col>1</xdr:col>
      <xdr:colOff>115898</xdr:colOff>
      <xdr:row>11</xdr:row>
      <xdr:rowOff>140073</xdr:rowOff>
    </xdr:from>
    <xdr:to>
      <xdr:col>1</xdr:col>
      <xdr:colOff>296955</xdr:colOff>
      <xdr:row>12</xdr:row>
      <xdr:rowOff>130630</xdr:rowOff>
    </xdr:to>
    <xdr:pic>
      <xdr:nvPicPr>
        <xdr:cNvPr id="17" name="Graphic 16" descr="Browser window">
          <a:extLst>
            <a:ext uri="{FF2B5EF4-FFF2-40B4-BE49-F238E27FC236}">
              <a16:creationId xmlns:a16="http://schemas.microsoft.com/office/drawing/2014/main" id="{26906AC6-8A8F-4BD2-A131-A52BBEDA5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11173" y="2235573"/>
          <a:ext cx="181057" cy="181057"/>
        </a:xfrm>
        <a:prstGeom prst="rect">
          <a:avLst/>
        </a:prstGeom>
      </xdr:spPr>
    </xdr:pic>
    <xdr:clientData/>
  </xdr:twoCellAnchor>
  <xdr:twoCellAnchor editAs="oneCell">
    <xdr:from>
      <xdr:col>1</xdr:col>
      <xdr:colOff>117662</xdr:colOff>
      <xdr:row>15</xdr:row>
      <xdr:rowOff>123746</xdr:rowOff>
    </xdr:from>
    <xdr:to>
      <xdr:col>1</xdr:col>
      <xdr:colOff>308162</xdr:colOff>
      <xdr:row>16</xdr:row>
      <xdr:rowOff>123746</xdr:rowOff>
    </xdr:to>
    <xdr:pic>
      <xdr:nvPicPr>
        <xdr:cNvPr id="18" name="Graphic 17" descr="Checklist">
          <a:extLst>
            <a:ext uri="{FF2B5EF4-FFF2-40B4-BE49-F238E27FC236}">
              <a16:creationId xmlns:a16="http://schemas.microsoft.com/office/drawing/2014/main" id="{F0F14B49-A130-4391-A7B1-F6FABAD1A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12937" y="2981246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100852</xdr:colOff>
      <xdr:row>14</xdr:row>
      <xdr:rowOff>38422</xdr:rowOff>
    </xdr:from>
    <xdr:to>
      <xdr:col>1</xdr:col>
      <xdr:colOff>320166</xdr:colOff>
      <xdr:row>15</xdr:row>
      <xdr:rowOff>67236</xdr:rowOff>
    </xdr:to>
    <xdr:pic>
      <xdr:nvPicPr>
        <xdr:cNvPr id="19" name="Graphic 18" descr="Register">
          <a:extLst>
            <a:ext uri="{FF2B5EF4-FFF2-40B4-BE49-F238E27FC236}">
              <a16:creationId xmlns:a16="http://schemas.microsoft.com/office/drawing/2014/main" id="{162FAB80-43AB-428A-90D7-20B56090F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96127" y="2705422"/>
          <a:ext cx="219314" cy="219314"/>
        </a:xfrm>
        <a:prstGeom prst="rect">
          <a:avLst/>
        </a:prstGeom>
      </xdr:spPr>
    </xdr:pic>
    <xdr:clientData/>
  </xdr:twoCellAnchor>
  <xdr:twoCellAnchor editAs="oneCell">
    <xdr:from>
      <xdr:col>1</xdr:col>
      <xdr:colOff>106456</xdr:colOff>
      <xdr:row>12</xdr:row>
      <xdr:rowOff>177219</xdr:rowOff>
    </xdr:from>
    <xdr:to>
      <xdr:col>1</xdr:col>
      <xdr:colOff>313763</xdr:colOff>
      <xdr:row>14</xdr:row>
      <xdr:rowOff>3526</xdr:rowOff>
    </xdr:to>
    <xdr:pic>
      <xdr:nvPicPr>
        <xdr:cNvPr id="20" name="Graphic 19" descr="Database">
          <a:extLst>
            <a:ext uri="{FF2B5EF4-FFF2-40B4-BE49-F238E27FC236}">
              <a16:creationId xmlns:a16="http://schemas.microsoft.com/office/drawing/2014/main" id="{3883E952-7B58-45C7-B319-9F7FFC7CE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01731" y="2463219"/>
          <a:ext cx="207307" cy="207307"/>
        </a:xfrm>
        <a:prstGeom prst="rect">
          <a:avLst/>
        </a:prstGeom>
      </xdr:spPr>
    </xdr:pic>
    <xdr:clientData/>
  </xdr:twoCellAnchor>
  <xdr:twoCellAnchor editAs="absolute">
    <xdr:from>
      <xdr:col>3</xdr:col>
      <xdr:colOff>1215</xdr:colOff>
      <xdr:row>1</xdr:row>
      <xdr:rowOff>21516</xdr:rowOff>
    </xdr:from>
    <xdr:to>
      <xdr:col>29</xdr:col>
      <xdr:colOff>361016</xdr:colOff>
      <xdr:row>4</xdr:row>
      <xdr:rowOff>22412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AFD63D7-20B2-4C47-9999-194B348233C8}"/>
            </a:ext>
          </a:extLst>
        </xdr:cNvPr>
        <xdr:cNvSpPr/>
      </xdr:nvSpPr>
      <xdr:spPr>
        <a:xfrm>
          <a:off x="1634653" y="212016"/>
          <a:ext cx="16679323" cy="572396"/>
        </a:xfrm>
        <a:prstGeom prst="rect">
          <a:avLst/>
        </a:prstGeom>
        <a:ln w="3175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800" baseline="0"/>
            <a:t>                                                                                        Customers</a:t>
          </a:r>
          <a:endParaRPr lang="en-US" sz="2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419168</xdr:colOff>
      <xdr:row>1</xdr:row>
      <xdr:rowOff>156183</xdr:rowOff>
    </xdr:from>
    <xdr:to>
      <xdr:col>1</xdr:col>
      <xdr:colOff>865653</xdr:colOff>
      <xdr:row>4</xdr:row>
      <xdr:rowOff>31168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BCF0BDA-2DC8-490A-B3D6-D261415D8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4443" y="346683"/>
          <a:ext cx="446485" cy="446485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4</xdr:row>
      <xdr:rowOff>61632</xdr:rowOff>
    </xdr:from>
    <xdr:to>
      <xdr:col>1</xdr:col>
      <xdr:colOff>1199029</xdr:colOff>
      <xdr:row>5</xdr:row>
      <xdr:rowOff>219075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EDC677-E53B-494D-B506-E3E20C3949CE}"/>
            </a:ext>
          </a:extLst>
        </xdr:cNvPr>
        <xdr:cNvSpPr/>
      </xdr:nvSpPr>
      <xdr:spPr>
        <a:xfrm>
          <a:off x="295276" y="823632"/>
          <a:ext cx="1199028" cy="347943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Managment System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6725</xdr:colOff>
      <xdr:row>6</xdr:row>
      <xdr:rowOff>101974</xdr:rowOff>
    </xdr:from>
    <xdr:to>
      <xdr:col>1</xdr:col>
      <xdr:colOff>1199029</xdr:colOff>
      <xdr:row>7</xdr:row>
      <xdr:rowOff>95250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7F80FE-1A0B-4FE1-99D1-DF0EC1B44C04}"/>
            </a:ext>
          </a:extLst>
        </xdr:cNvPr>
        <xdr:cNvSpPr/>
      </xdr:nvSpPr>
      <xdr:spPr>
        <a:xfrm>
          <a:off x="302000" y="1244974"/>
          <a:ext cx="1192304" cy="183776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Dashboard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7845</xdr:colOff>
      <xdr:row>7</xdr:row>
      <xdr:rowOff>164728</xdr:rowOff>
    </xdr:from>
    <xdr:to>
      <xdr:col>1</xdr:col>
      <xdr:colOff>1204632</xdr:colOff>
      <xdr:row>8</xdr:row>
      <xdr:rowOff>156882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8D2142-51F1-4A8E-83B5-FDD232531346}"/>
            </a:ext>
          </a:extLst>
        </xdr:cNvPr>
        <xdr:cNvSpPr/>
      </xdr:nvSpPr>
      <xdr:spPr>
        <a:xfrm>
          <a:off x="303120" y="1498228"/>
          <a:ext cx="1196787" cy="18265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Customers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291353</xdr:colOff>
      <xdr:row>8</xdr:row>
      <xdr:rowOff>220756</xdr:rowOff>
    </xdr:from>
    <xdr:to>
      <xdr:col>1</xdr:col>
      <xdr:colOff>1192865</xdr:colOff>
      <xdr:row>9</xdr:row>
      <xdr:rowOff>171450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42CC81F-6B4B-4F4A-9ACF-DAF4A8073D4A}"/>
            </a:ext>
          </a:extLst>
        </xdr:cNvPr>
        <xdr:cNvSpPr/>
      </xdr:nvSpPr>
      <xdr:spPr>
        <a:xfrm>
          <a:off x="291353" y="1973356"/>
          <a:ext cx="1196787" cy="217394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16248</xdr:colOff>
      <xdr:row>9</xdr:row>
      <xdr:rowOff>226359</xdr:rowOff>
    </xdr:from>
    <xdr:to>
      <xdr:col>2</xdr:col>
      <xdr:colOff>3360</xdr:colOff>
      <xdr:row>10</xdr:row>
      <xdr:rowOff>171450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B5590B-AD75-4AE2-BFFE-83418FCA0C49}"/>
            </a:ext>
          </a:extLst>
        </xdr:cNvPr>
        <xdr:cNvSpPr/>
      </xdr:nvSpPr>
      <xdr:spPr>
        <a:xfrm>
          <a:off x="311523" y="2245659"/>
          <a:ext cx="1196787" cy="21179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Vendor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293594</xdr:colOff>
      <xdr:row>10</xdr:row>
      <xdr:rowOff>226360</xdr:rowOff>
    </xdr:from>
    <xdr:to>
      <xdr:col>1</xdr:col>
      <xdr:colOff>1195106</xdr:colOff>
      <xdr:row>11</xdr:row>
      <xdr:rowOff>161925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687971D-A9AA-41CC-A2C5-387596D6510C}"/>
            </a:ext>
          </a:extLst>
        </xdr:cNvPr>
        <xdr:cNvSpPr/>
      </xdr:nvSpPr>
      <xdr:spPr>
        <a:xfrm>
          <a:off x="293594" y="2512360"/>
          <a:ext cx="1196787" cy="20226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New Entry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8966</xdr:colOff>
      <xdr:row>11</xdr:row>
      <xdr:rowOff>215152</xdr:rowOff>
    </xdr:from>
    <xdr:to>
      <xdr:col>1</xdr:col>
      <xdr:colOff>1204072</xdr:colOff>
      <xdr:row>12</xdr:row>
      <xdr:rowOff>161925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64C3484-51F5-4F24-B057-719DC0C4D312}"/>
            </a:ext>
          </a:extLst>
        </xdr:cNvPr>
        <xdr:cNvSpPr/>
      </xdr:nvSpPr>
      <xdr:spPr>
        <a:xfrm>
          <a:off x="304241" y="2767852"/>
          <a:ext cx="1195106" cy="21347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Purchase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12</xdr:row>
      <xdr:rowOff>240927</xdr:rowOff>
    </xdr:from>
    <xdr:to>
      <xdr:col>1</xdr:col>
      <xdr:colOff>1196787</xdr:colOff>
      <xdr:row>13</xdr:row>
      <xdr:rowOff>190500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AC98F3B-097B-4380-A60E-BE588D5C463C}"/>
            </a:ext>
          </a:extLst>
        </xdr:cNvPr>
        <xdr:cNvSpPr/>
      </xdr:nvSpPr>
      <xdr:spPr>
        <a:xfrm>
          <a:off x="295275" y="3060327"/>
          <a:ext cx="1196787" cy="21627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Sales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245408</xdr:rowOff>
    </xdr:from>
    <xdr:to>
      <xdr:col>1</xdr:col>
      <xdr:colOff>1196787</xdr:colOff>
      <xdr:row>14</xdr:row>
      <xdr:rowOff>200025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01FC04C-AD57-4331-A324-0346850C6097}"/>
            </a:ext>
          </a:extLst>
        </xdr:cNvPr>
        <xdr:cNvSpPr/>
      </xdr:nvSpPr>
      <xdr:spPr>
        <a:xfrm>
          <a:off x="295275" y="3331508"/>
          <a:ext cx="1196787" cy="22131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19050</xdr:rowOff>
    </xdr:from>
    <xdr:to>
      <xdr:col>1</xdr:col>
      <xdr:colOff>1196787</xdr:colOff>
      <xdr:row>15</xdr:row>
      <xdr:rowOff>220756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9C04D2B-07E1-433F-AC74-B08DB1186EDC}"/>
            </a:ext>
          </a:extLst>
        </xdr:cNvPr>
        <xdr:cNvSpPr/>
      </xdr:nvSpPr>
      <xdr:spPr>
        <a:xfrm>
          <a:off x="295275" y="3638550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Pivots</a:t>
          </a:r>
        </a:p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138393</xdr:colOff>
      <xdr:row>6</xdr:row>
      <xdr:rowOff>135030</xdr:rowOff>
    </xdr:from>
    <xdr:to>
      <xdr:col>1</xdr:col>
      <xdr:colOff>317687</xdr:colOff>
      <xdr:row>7</xdr:row>
      <xdr:rowOff>48447</xdr:rowOff>
    </xdr:to>
    <xdr:pic>
      <xdr:nvPicPr>
        <xdr:cNvPr id="13" name="Graphic 12" descr="Presentation with org chart">
          <a:extLst>
            <a:ext uri="{FF2B5EF4-FFF2-40B4-BE49-F238E27FC236}">
              <a16:creationId xmlns:a16="http://schemas.microsoft.com/office/drawing/2014/main" id="{B519DA75-B621-4460-AC7D-0952253E2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33668" y="1354230"/>
          <a:ext cx="179294" cy="180117"/>
        </a:xfrm>
        <a:prstGeom prst="rect">
          <a:avLst/>
        </a:prstGeom>
      </xdr:spPr>
    </xdr:pic>
    <xdr:clientData/>
  </xdr:twoCellAnchor>
  <xdr:twoCellAnchor editAs="oneCell">
    <xdr:from>
      <xdr:col>1</xdr:col>
      <xdr:colOff>106456</xdr:colOff>
      <xdr:row>7</xdr:row>
      <xdr:rowOff>145675</xdr:rowOff>
    </xdr:from>
    <xdr:to>
      <xdr:col>1</xdr:col>
      <xdr:colOff>319367</xdr:colOff>
      <xdr:row>8</xdr:row>
      <xdr:rowOff>92708</xdr:rowOff>
    </xdr:to>
    <xdr:pic>
      <xdr:nvPicPr>
        <xdr:cNvPr id="14" name="Graphic 13" descr="User">
          <a:extLst>
            <a:ext uri="{FF2B5EF4-FFF2-40B4-BE49-F238E27FC236}">
              <a16:creationId xmlns:a16="http://schemas.microsoft.com/office/drawing/2014/main" id="{D78B8952-2451-42BA-8C92-1FA71460F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1731" y="1479175"/>
          <a:ext cx="212911" cy="212911"/>
        </a:xfrm>
        <a:prstGeom prst="rect">
          <a:avLst/>
        </a:prstGeom>
      </xdr:spPr>
    </xdr:pic>
    <xdr:clientData/>
  </xdr:twoCellAnchor>
  <xdr:twoCellAnchor editAs="oneCell">
    <xdr:from>
      <xdr:col>1</xdr:col>
      <xdr:colOff>102136</xdr:colOff>
      <xdr:row>8</xdr:row>
      <xdr:rowOff>219075</xdr:rowOff>
    </xdr:from>
    <xdr:to>
      <xdr:col>1</xdr:col>
      <xdr:colOff>330574</xdr:colOff>
      <xdr:row>9</xdr:row>
      <xdr:rowOff>182183</xdr:rowOff>
    </xdr:to>
    <xdr:pic>
      <xdr:nvPicPr>
        <xdr:cNvPr id="15" name="Graphic 14" descr="Shopping basket">
          <a:extLst>
            <a:ext uri="{FF2B5EF4-FFF2-40B4-BE49-F238E27FC236}">
              <a16:creationId xmlns:a16="http://schemas.microsoft.com/office/drawing/2014/main" id="{101D55A1-4EBE-46A9-8C03-D2C25E2F9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97411" y="1971675"/>
          <a:ext cx="228438" cy="229808"/>
        </a:xfrm>
        <a:prstGeom prst="rect">
          <a:avLst/>
        </a:prstGeom>
      </xdr:spPr>
    </xdr:pic>
    <xdr:clientData/>
  </xdr:twoCellAnchor>
  <xdr:twoCellAnchor editAs="oneCell">
    <xdr:from>
      <xdr:col>1</xdr:col>
      <xdr:colOff>73158</xdr:colOff>
      <xdr:row>9</xdr:row>
      <xdr:rowOff>219635</xdr:rowOff>
    </xdr:from>
    <xdr:to>
      <xdr:col>1</xdr:col>
      <xdr:colOff>311523</xdr:colOff>
      <xdr:row>10</xdr:row>
      <xdr:rowOff>192123</xdr:rowOff>
    </xdr:to>
    <xdr:pic>
      <xdr:nvPicPr>
        <xdr:cNvPr id="16" name="Graphic 15" descr="Target Audience">
          <a:extLst>
            <a:ext uri="{FF2B5EF4-FFF2-40B4-BE49-F238E27FC236}">
              <a16:creationId xmlns:a16="http://schemas.microsoft.com/office/drawing/2014/main" id="{F8DFD5F8-7A96-4DFF-93EE-24F063C34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68433" y="2238935"/>
          <a:ext cx="238365" cy="239188"/>
        </a:xfrm>
        <a:prstGeom prst="rect">
          <a:avLst/>
        </a:prstGeom>
      </xdr:spPr>
    </xdr:pic>
    <xdr:clientData/>
  </xdr:twoCellAnchor>
  <xdr:twoCellAnchor editAs="oneCell">
    <xdr:from>
      <xdr:col>1</xdr:col>
      <xdr:colOff>115898</xdr:colOff>
      <xdr:row>10</xdr:row>
      <xdr:rowOff>244848</xdr:rowOff>
    </xdr:from>
    <xdr:to>
      <xdr:col>1</xdr:col>
      <xdr:colOff>296955</xdr:colOff>
      <xdr:row>11</xdr:row>
      <xdr:rowOff>160027</xdr:rowOff>
    </xdr:to>
    <xdr:pic>
      <xdr:nvPicPr>
        <xdr:cNvPr id="17" name="Graphic 16" descr="Browser window">
          <a:extLst>
            <a:ext uri="{FF2B5EF4-FFF2-40B4-BE49-F238E27FC236}">
              <a16:creationId xmlns:a16="http://schemas.microsoft.com/office/drawing/2014/main" id="{6181632E-F91A-435F-9753-5A59F57EB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11173" y="2530848"/>
          <a:ext cx="181057" cy="181879"/>
        </a:xfrm>
        <a:prstGeom prst="rect">
          <a:avLst/>
        </a:prstGeom>
      </xdr:spPr>
    </xdr:pic>
    <xdr:clientData/>
  </xdr:twoCellAnchor>
  <xdr:twoCellAnchor editAs="oneCell">
    <xdr:from>
      <xdr:col>1</xdr:col>
      <xdr:colOff>117662</xdr:colOff>
      <xdr:row>14</xdr:row>
      <xdr:rowOff>9446</xdr:rowOff>
    </xdr:from>
    <xdr:to>
      <xdr:col>1</xdr:col>
      <xdr:colOff>308162</xdr:colOff>
      <xdr:row>14</xdr:row>
      <xdr:rowOff>200768</xdr:rowOff>
    </xdr:to>
    <xdr:pic>
      <xdr:nvPicPr>
        <xdr:cNvPr id="18" name="Graphic 17" descr="Checklist">
          <a:extLst>
            <a:ext uri="{FF2B5EF4-FFF2-40B4-BE49-F238E27FC236}">
              <a16:creationId xmlns:a16="http://schemas.microsoft.com/office/drawing/2014/main" id="{25A61E51-319C-487D-A9DB-2C6200D1A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12937" y="3362246"/>
          <a:ext cx="190500" cy="191322"/>
        </a:xfrm>
        <a:prstGeom prst="rect">
          <a:avLst/>
        </a:prstGeom>
      </xdr:spPr>
    </xdr:pic>
    <xdr:clientData/>
  </xdr:twoCellAnchor>
  <xdr:twoCellAnchor editAs="oneCell">
    <xdr:from>
      <xdr:col>1</xdr:col>
      <xdr:colOff>119902</xdr:colOff>
      <xdr:row>12</xdr:row>
      <xdr:rowOff>247972</xdr:rowOff>
    </xdr:from>
    <xdr:to>
      <xdr:col>1</xdr:col>
      <xdr:colOff>339216</xdr:colOff>
      <xdr:row>13</xdr:row>
      <xdr:rowOff>201957</xdr:rowOff>
    </xdr:to>
    <xdr:pic>
      <xdr:nvPicPr>
        <xdr:cNvPr id="19" name="Graphic 18" descr="Register">
          <a:extLst>
            <a:ext uri="{FF2B5EF4-FFF2-40B4-BE49-F238E27FC236}">
              <a16:creationId xmlns:a16="http://schemas.microsoft.com/office/drawing/2014/main" id="{E20F3FD1-430B-4420-95D6-E57593E7A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15177" y="3067372"/>
          <a:ext cx="219314" cy="220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106456</xdr:colOff>
      <xdr:row>11</xdr:row>
      <xdr:rowOff>224844</xdr:rowOff>
    </xdr:from>
    <xdr:to>
      <xdr:col>1</xdr:col>
      <xdr:colOff>313763</xdr:colOff>
      <xdr:row>12</xdr:row>
      <xdr:rowOff>167644</xdr:rowOff>
    </xdr:to>
    <xdr:pic>
      <xdr:nvPicPr>
        <xdr:cNvPr id="20" name="Graphic 19" descr="Database">
          <a:extLst>
            <a:ext uri="{FF2B5EF4-FFF2-40B4-BE49-F238E27FC236}">
              <a16:creationId xmlns:a16="http://schemas.microsoft.com/office/drawing/2014/main" id="{BC0B0F01-A12A-4C89-9FBE-4D728A525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01731" y="2777544"/>
          <a:ext cx="207307" cy="209500"/>
        </a:xfrm>
        <a:prstGeom prst="rect">
          <a:avLst/>
        </a:prstGeom>
      </xdr:spPr>
    </xdr:pic>
    <xdr:clientData/>
  </xdr:twoCellAnchor>
  <xdr:twoCellAnchor editAs="absolute">
    <xdr:from>
      <xdr:col>3</xdr:col>
      <xdr:colOff>4627</xdr:colOff>
      <xdr:row>1</xdr:row>
      <xdr:rowOff>21516</xdr:rowOff>
    </xdr:from>
    <xdr:to>
      <xdr:col>29</xdr:col>
      <xdr:colOff>259772</xdr:colOff>
      <xdr:row>4</xdr:row>
      <xdr:rowOff>22412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F147E52-7055-431F-B029-A12F3EDAE7D4}"/>
            </a:ext>
          </a:extLst>
        </xdr:cNvPr>
        <xdr:cNvSpPr/>
      </xdr:nvSpPr>
      <xdr:spPr>
        <a:xfrm>
          <a:off x="1632922" y="212016"/>
          <a:ext cx="16591000" cy="572396"/>
        </a:xfrm>
        <a:prstGeom prst="rect">
          <a:avLst/>
        </a:prstGeom>
        <a:ln w="3175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                                                                Products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419168</xdr:colOff>
      <xdr:row>1</xdr:row>
      <xdr:rowOff>156183</xdr:rowOff>
    </xdr:from>
    <xdr:to>
      <xdr:col>1</xdr:col>
      <xdr:colOff>865653</xdr:colOff>
      <xdr:row>4</xdr:row>
      <xdr:rowOff>31168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8BDC7985-CDAE-4F69-A558-206E9B592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4443" y="346683"/>
          <a:ext cx="446485" cy="446485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4</xdr:row>
      <xdr:rowOff>61632</xdr:rowOff>
    </xdr:from>
    <xdr:to>
      <xdr:col>1</xdr:col>
      <xdr:colOff>1199029</xdr:colOff>
      <xdr:row>5</xdr:row>
      <xdr:rowOff>219075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E4A00D6-72F4-48E3-A55C-3812F5A78819}"/>
            </a:ext>
          </a:extLst>
        </xdr:cNvPr>
        <xdr:cNvSpPr/>
      </xdr:nvSpPr>
      <xdr:spPr>
        <a:xfrm>
          <a:off x="295276" y="823632"/>
          <a:ext cx="1199028" cy="347943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Managment System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6725</xdr:colOff>
      <xdr:row>6</xdr:row>
      <xdr:rowOff>101974</xdr:rowOff>
    </xdr:from>
    <xdr:to>
      <xdr:col>1</xdr:col>
      <xdr:colOff>1199029</xdr:colOff>
      <xdr:row>7</xdr:row>
      <xdr:rowOff>57150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469F28-7BCC-42AD-B110-2E26264DC556}"/>
            </a:ext>
          </a:extLst>
        </xdr:cNvPr>
        <xdr:cNvSpPr/>
      </xdr:nvSpPr>
      <xdr:spPr>
        <a:xfrm>
          <a:off x="302000" y="1321174"/>
          <a:ext cx="1192304" cy="221876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Dashboard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7845</xdr:colOff>
      <xdr:row>7</xdr:row>
      <xdr:rowOff>164728</xdr:rowOff>
    </xdr:from>
    <xdr:to>
      <xdr:col>1</xdr:col>
      <xdr:colOff>1204632</xdr:colOff>
      <xdr:row>8</xdr:row>
      <xdr:rowOff>104775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8E32F0D-60AA-40CC-86AD-335FD675F2A0}"/>
            </a:ext>
          </a:extLst>
        </xdr:cNvPr>
        <xdr:cNvSpPr/>
      </xdr:nvSpPr>
      <xdr:spPr>
        <a:xfrm>
          <a:off x="303120" y="1650628"/>
          <a:ext cx="1196787" cy="20674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Customers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281828</xdr:colOff>
      <xdr:row>8</xdr:row>
      <xdr:rowOff>201706</xdr:rowOff>
    </xdr:from>
    <xdr:to>
      <xdr:col>1</xdr:col>
      <xdr:colOff>1183340</xdr:colOff>
      <xdr:row>9</xdr:row>
      <xdr:rowOff>152400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1EA18A6-8C30-4307-AF3C-5DEA195A1B9B}"/>
            </a:ext>
          </a:extLst>
        </xdr:cNvPr>
        <xdr:cNvSpPr/>
      </xdr:nvSpPr>
      <xdr:spPr>
        <a:xfrm>
          <a:off x="281828" y="1954306"/>
          <a:ext cx="1196787" cy="21739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292473</xdr:colOff>
      <xdr:row>9</xdr:row>
      <xdr:rowOff>207309</xdr:rowOff>
    </xdr:from>
    <xdr:to>
      <xdr:col>1</xdr:col>
      <xdr:colOff>1193985</xdr:colOff>
      <xdr:row>10</xdr:row>
      <xdr:rowOff>180975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9FACCC2-3A5C-47D5-AD02-D27E3A2FFB85}"/>
            </a:ext>
          </a:extLst>
        </xdr:cNvPr>
        <xdr:cNvSpPr/>
      </xdr:nvSpPr>
      <xdr:spPr>
        <a:xfrm>
          <a:off x="292473" y="2226609"/>
          <a:ext cx="1196787" cy="240366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Vendor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293594</xdr:colOff>
      <xdr:row>10</xdr:row>
      <xdr:rowOff>216835</xdr:rowOff>
    </xdr:from>
    <xdr:to>
      <xdr:col>1</xdr:col>
      <xdr:colOff>1195106</xdr:colOff>
      <xdr:row>11</xdr:row>
      <xdr:rowOff>161925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F9765C-02F4-4CA6-9BFD-30741AD27DC2}"/>
            </a:ext>
          </a:extLst>
        </xdr:cNvPr>
        <xdr:cNvSpPr/>
      </xdr:nvSpPr>
      <xdr:spPr>
        <a:xfrm>
          <a:off x="293594" y="2502835"/>
          <a:ext cx="1196787" cy="21179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New Entry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294716</xdr:colOff>
      <xdr:row>11</xdr:row>
      <xdr:rowOff>234202</xdr:rowOff>
    </xdr:from>
    <xdr:to>
      <xdr:col>1</xdr:col>
      <xdr:colOff>1194547</xdr:colOff>
      <xdr:row>12</xdr:row>
      <xdr:rowOff>200025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F22A00E-0F8A-4D27-8068-B4391809EE48}"/>
            </a:ext>
          </a:extLst>
        </xdr:cNvPr>
        <xdr:cNvSpPr/>
      </xdr:nvSpPr>
      <xdr:spPr>
        <a:xfrm>
          <a:off x="294716" y="2786902"/>
          <a:ext cx="1195106" cy="2325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Purchase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13</xdr:row>
      <xdr:rowOff>12327</xdr:rowOff>
    </xdr:from>
    <xdr:to>
      <xdr:col>1</xdr:col>
      <xdr:colOff>1206312</xdr:colOff>
      <xdr:row>13</xdr:row>
      <xdr:rowOff>228600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66470B9-4282-4AD3-95D4-13391A01E925}"/>
            </a:ext>
          </a:extLst>
        </xdr:cNvPr>
        <xdr:cNvSpPr/>
      </xdr:nvSpPr>
      <xdr:spPr>
        <a:xfrm>
          <a:off x="304800" y="3098427"/>
          <a:ext cx="1196787" cy="21627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Sales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14</xdr:row>
      <xdr:rowOff>54908</xdr:rowOff>
    </xdr:from>
    <xdr:to>
      <xdr:col>1</xdr:col>
      <xdr:colOff>1196787</xdr:colOff>
      <xdr:row>15</xdr:row>
      <xdr:rowOff>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C8A05B8-8A7C-4A01-8F91-811A26821A74}"/>
            </a:ext>
          </a:extLst>
        </xdr:cNvPr>
        <xdr:cNvSpPr/>
      </xdr:nvSpPr>
      <xdr:spPr>
        <a:xfrm>
          <a:off x="295275" y="3407708"/>
          <a:ext cx="1196787" cy="21179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9525</xdr:colOff>
      <xdr:row>15</xdr:row>
      <xdr:rowOff>76200</xdr:rowOff>
    </xdr:from>
    <xdr:to>
      <xdr:col>1</xdr:col>
      <xdr:colOff>1206312</xdr:colOff>
      <xdr:row>16</xdr:row>
      <xdr:rowOff>11206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DB901EA-C3D2-4C3A-ACA8-2C8E8F3AB6C4}"/>
            </a:ext>
          </a:extLst>
        </xdr:cNvPr>
        <xdr:cNvSpPr/>
      </xdr:nvSpPr>
      <xdr:spPr>
        <a:xfrm>
          <a:off x="304800" y="3695700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Pivots</a:t>
          </a:r>
        </a:p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128868</xdr:colOff>
      <xdr:row>6</xdr:row>
      <xdr:rowOff>144555</xdr:rowOff>
    </xdr:from>
    <xdr:to>
      <xdr:col>1</xdr:col>
      <xdr:colOff>308162</xdr:colOff>
      <xdr:row>7</xdr:row>
      <xdr:rowOff>54908</xdr:rowOff>
    </xdr:to>
    <xdr:pic>
      <xdr:nvPicPr>
        <xdr:cNvPr id="13" name="Graphic 12" descr="Presentation with org chart">
          <a:extLst>
            <a:ext uri="{FF2B5EF4-FFF2-40B4-BE49-F238E27FC236}">
              <a16:creationId xmlns:a16="http://schemas.microsoft.com/office/drawing/2014/main" id="{418EB9AA-9C03-46EE-A95C-4B41F089D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24143" y="1363755"/>
          <a:ext cx="179294" cy="177053"/>
        </a:xfrm>
        <a:prstGeom prst="rect">
          <a:avLst/>
        </a:prstGeom>
      </xdr:spPr>
    </xdr:pic>
    <xdr:clientData/>
  </xdr:twoCellAnchor>
  <xdr:twoCellAnchor editAs="oneCell">
    <xdr:from>
      <xdr:col>1</xdr:col>
      <xdr:colOff>106456</xdr:colOff>
      <xdr:row>7</xdr:row>
      <xdr:rowOff>183775</xdr:rowOff>
    </xdr:from>
    <xdr:to>
      <xdr:col>1</xdr:col>
      <xdr:colOff>319367</xdr:colOff>
      <xdr:row>8</xdr:row>
      <xdr:rowOff>127744</xdr:rowOff>
    </xdr:to>
    <xdr:pic>
      <xdr:nvPicPr>
        <xdr:cNvPr id="14" name="Graphic 13" descr="User">
          <a:extLst>
            <a:ext uri="{FF2B5EF4-FFF2-40B4-BE49-F238E27FC236}">
              <a16:creationId xmlns:a16="http://schemas.microsoft.com/office/drawing/2014/main" id="{C9C33F54-0481-4882-81B9-93B2D2296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1731" y="1669675"/>
          <a:ext cx="212911" cy="210669"/>
        </a:xfrm>
        <a:prstGeom prst="rect">
          <a:avLst/>
        </a:prstGeom>
      </xdr:spPr>
    </xdr:pic>
    <xdr:clientData/>
  </xdr:twoCellAnchor>
  <xdr:twoCellAnchor editAs="oneCell">
    <xdr:from>
      <xdr:col>1</xdr:col>
      <xdr:colOff>83086</xdr:colOff>
      <xdr:row>8</xdr:row>
      <xdr:rowOff>161925</xdr:rowOff>
    </xdr:from>
    <xdr:to>
      <xdr:col>1</xdr:col>
      <xdr:colOff>311524</xdr:colOff>
      <xdr:row>9</xdr:row>
      <xdr:rowOff>123663</xdr:rowOff>
    </xdr:to>
    <xdr:pic>
      <xdr:nvPicPr>
        <xdr:cNvPr id="15" name="Graphic 14" descr="Shopping basket">
          <a:extLst>
            <a:ext uri="{FF2B5EF4-FFF2-40B4-BE49-F238E27FC236}">
              <a16:creationId xmlns:a16="http://schemas.microsoft.com/office/drawing/2014/main" id="{A3FB4023-85F2-41E6-91C8-2D1CF35D4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78361" y="1914525"/>
          <a:ext cx="228438" cy="228438"/>
        </a:xfrm>
        <a:prstGeom prst="rect">
          <a:avLst/>
        </a:prstGeom>
      </xdr:spPr>
    </xdr:pic>
    <xdr:clientData/>
  </xdr:twoCellAnchor>
  <xdr:twoCellAnchor editAs="oneCell">
    <xdr:from>
      <xdr:col>1</xdr:col>
      <xdr:colOff>92208</xdr:colOff>
      <xdr:row>9</xdr:row>
      <xdr:rowOff>238685</xdr:rowOff>
    </xdr:from>
    <xdr:to>
      <xdr:col>1</xdr:col>
      <xdr:colOff>330573</xdr:colOff>
      <xdr:row>10</xdr:row>
      <xdr:rowOff>208109</xdr:rowOff>
    </xdr:to>
    <xdr:pic>
      <xdr:nvPicPr>
        <xdr:cNvPr id="16" name="Graphic 15" descr="Target Audience">
          <a:extLst>
            <a:ext uri="{FF2B5EF4-FFF2-40B4-BE49-F238E27FC236}">
              <a16:creationId xmlns:a16="http://schemas.microsoft.com/office/drawing/2014/main" id="{3D2A85C6-B8C8-4141-876B-FFCE599C7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87483" y="2257985"/>
          <a:ext cx="238365" cy="236124"/>
        </a:xfrm>
        <a:prstGeom prst="rect">
          <a:avLst/>
        </a:prstGeom>
      </xdr:spPr>
    </xdr:pic>
    <xdr:clientData/>
  </xdr:twoCellAnchor>
  <xdr:twoCellAnchor editAs="oneCell">
    <xdr:from>
      <xdr:col>1</xdr:col>
      <xdr:colOff>115898</xdr:colOff>
      <xdr:row>10</xdr:row>
      <xdr:rowOff>244848</xdr:rowOff>
    </xdr:from>
    <xdr:to>
      <xdr:col>1</xdr:col>
      <xdr:colOff>296955</xdr:colOff>
      <xdr:row>11</xdr:row>
      <xdr:rowOff>156964</xdr:rowOff>
    </xdr:to>
    <xdr:pic>
      <xdr:nvPicPr>
        <xdr:cNvPr id="17" name="Graphic 16" descr="Browser window">
          <a:extLst>
            <a:ext uri="{FF2B5EF4-FFF2-40B4-BE49-F238E27FC236}">
              <a16:creationId xmlns:a16="http://schemas.microsoft.com/office/drawing/2014/main" id="{9C381439-6E90-44C4-B57E-B42086146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11173" y="2530848"/>
          <a:ext cx="181057" cy="178816"/>
        </a:xfrm>
        <a:prstGeom prst="rect">
          <a:avLst/>
        </a:prstGeom>
      </xdr:spPr>
    </xdr:pic>
    <xdr:clientData/>
  </xdr:twoCellAnchor>
  <xdr:twoCellAnchor editAs="oneCell">
    <xdr:from>
      <xdr:col>1</xdr:col>
      <xdr:colOff>117662</xdr:colOff>
      <xdr:row>14</xdr:row>
      <xdr:rowOff>66596</xdr:rowOff>
    </xdr:from>
    <xdr:to>
      <xdr:col>1</xdr:col>
      <xdr:colOff>308162</xdr:colOff>
      <xdr:row>14</xdr:row>
      <xdr:rowOff>254855</xdr:rowOff>
    </xdr:to>
    <xdr:pic>
      <xdr:nvPicPr>
        <xdr:cNvPr id="18" name="Graphic 17" descr="Checklist">
          <a:extLst>
            <a:ext uri="{FF2B5EF4-FFF2-40B4-BE49-F238E27FC236}">
              <a16:creationId xmlns:a16="http://schemas.microsoft.com/office/drawing/2014/main" id="{C8B5465B-47F8-4804-9EBD-D3FB5A614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12937" y="3419396"/>
          <a:ext cx="190500" cy="188259"/>
        </a:xfrm>
        <a:prstGeom prst="rect">
          <a:avLst/>
        </a:prstGeom>
      </xdr:spPr>
    </xdr:pic>
    <xdr:clientData/>
  </xdr:twoCellAnchor>
  <xdr:twoCellAnchor editAs="oneCell">
    <xdr:from>
      <xdr:col>1</xdr:col>
      <xdr:colOff>81802</xdr:colOff>
      <xdr:row>13</xdr:row>
      <xdr:rowOff>322</xdr:rowOff>
    </xdr:from>
    <xdr:to>
      <xdr:col>1</xdr:col>
      <xdr:colOff>301116</xdr:colOff>
      <xdr:row>13</xdr:row>
      <xdr:rowOff>219636</xdr:rowOff>
    </xdr:to>
    <xdr:pic>
      <xdr:nvPicPr>
        <xdr:cNvPr id="19" name="Graphic 18" descr="Register">
          <a:extLst>
            <a:ext uri="{FF2B5EF4-FFF2-40B4-BE49-F238E27FC236}">
              <a16:creationId xmlns:a16="http://schemas.microsoft.com/office/drawing/2014/main" id="{6DC54524-ACF5-4820-92AD-4A9B4CBC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77077" y="3086422"/>
          <a:ext cx="219314" cy="219314"/>
        </a:xfrm>
        <a:prstGeom prst="rect">
          <a:avLst/>
        </a:prstGeom>
      </xdr:spPr>
    </xdr:pic>
    <xdr:clientData/>
  </xdr:twoCellAnchor>
  <xdr:twoCellAnchor editAs="oneCell">
    <xdr:from>
      <xdr:col>1</xdr:col>
      <xdr:colOff>115981</xdr:colOff>
      <xdr:row>11</xdr:row>
      <xdr:rowOff>234369</xdr:rowOff>
    </xdr:from>
    <xdr:to>
      <xdr:col>1</xdr:col>
      <xdr:colOff>323288</xdr:colOff>
      <xdr:row>12</xdr:row>
      <xdr:rowOff>172735</xdr:rowOff>
    </xdr:to>
    <xdr:pic>
      <xdr:nvPicPr>
        <xdr:cNvPr id="20" name="Graphic 19" descr="Database">
          <a:extLst>
            <a:ext uri="{FF2B5EF4-FFF2-40B4-BE49-F238E27FC236}">
              <a16:creationId xmlns:a16="http://schemas.microsoft.com/office/drawing/2014/main" id="{54B7EBB0-7B76-4D57-9A8F-75301573A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11256" y="2787069"/>
          <a:ext cx="207307" cy="205066"/>
        </a:xfrm>
        <a:prstGeom prst="rect">
          <a:avLst/>
        </a:prstGeom>
      </xdr:spPr>
    </xdr:pic>
    <xdr:clientData/>
  </xdr:twoCellAnchor>
  <xdr:twoCellAnchor>
    <xdr:from>
      <xdr:col>2</xdr:col>
      <xdr:colOff>127972</xdr:colOff>
      <xdr:row>1</xdr:row>
      <xdr:rowOff>21516</xdr:rowOff>
    </xdr:from>
    <xdr:to>
      <xdr:col>29</xdr:col>
      <xdr:colOff>259772</xdr:colOff>
      <xdr:row>4</xdr:row>
      <xdr:rowOff>22412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E24AB20-998F-4F9F-9048-61986B2AD724}"/>
            </a:ext>
          </a:extLst>
        </xdr:cNvPr>
        <xdr:cNvSpPr/>
      </xdr:nvSpPr>
      <xdr:spPr>
        <a:xfrm>
          <a:off x="1632922" y="212016"/>
          <a:ext cx="16591000" cy="572396"/>
        </a:xfrm>
        <a:prstGeom prst="rect">
          <a:avLst/>
        </a:prstGeom>
        <a:ln w="3175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                                         Vendor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419168</xdr:colOff>
      <xdr:row>1</xdr:row>
      <xdr:rowOff>156183</xdr:rowOff>
    </xdr:from>
    <xdr:to>
      <xdr:col>1</xdr:col>
      <xdr:colOff>865653</xdr:colOff>
      <xdr:row>4</xdr:row>
      <xdr:rowOff>31168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39D90F2-DE7C-4B66-8B7A-67F34E39B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4443" y="346683"/>
          <a:ext cx="446485" cy="446485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4</xdr:row>
      <xdr:rowOff>61632</xdr:rowOff>
    </xdr:from>
    <xdr:to>
      <xdr:col>1</xdr:col>
      <xdr:colOff>1199029</xdr:colOff>
      <xdr:row>6</xdr:row>
      <xdr:rowOff>44824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C9E4AA-9F6C-4593-A62C-9755D58F0591}"/>
            </a:ext>
          </a:extLst>
        </xdr:cNvPr>
        <xdr:cNvSpPr/>
      </xdr:nvSpPr>
      <xdr:spPr>
        <a:xfrm>
          <a:off x="295276" y="823632"/>
          <a:ext cx="1199028" cy="364192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Managment System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6725</xdr:colOff>
      <xdr:row>6</xdr:row>
      <xdr:rowOff>101974</xdr:rowOff>
    </xdr:from>
    <xdr:to>
      <xdr:col>1</xdr:col>
      <xdr:colOff>1199029</xdr:colOff>
      <xdr:row>7</xdr:row>
      <xdr:rowOff>95250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0B657A-627B-4596-8FC7-19CD663C7414}"/>
            </a:ext>
          </a:extLst>
        </xdr:cNvPr>
        <xdr:cNvSpPr/>
      </xdr:nvSpPr>
      <xdr:spPr>
        <a:xfrm>
          <a:off x="302000" y="1244974"/>
          <a:ext cx="1192304" cy="183776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Dashboard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7845</xdr:colOff>
      <xdr:row>7</xdr:row>
      <xdr:rowOff>164728</xdr:rowOff>
    </xdr:from>
    <xdr:to>
      <xdr:col>1</xdr:col>
      <xdr:colOff>1204632</xdr:colOff>
      <xdr:row>8</xdr:row>
      <xdr:rowOff>156882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CCC0D23-9011-47C7-AC83-18B6F3854D77}"/>
            </a:ext>
          </a:extLst>
        </xdr:cNvPr>
        <xdr:cNvSpPr/>
      </xdr:nvSpPr>
      <xdr:spPr>
        <a:xfrm>
          <a:off x="303120" y="1498228"/>
          <a:ext cx="1196787" cy="18265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Customers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5603</xdr:colOff>
      <xdr:row>9</xdr:row>
      <xdr:rowOff>11206</xdr:rowOff>
    </xdr:from>
    <xdr:to>
      <xdr:col>1</xdr:col>
      <xdr:colOff>1202390</xdr:colOff>
      <xdr:row>10</xdr:row>
      <xdr:rowOff>22412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17926B1-0E6D-4828-A2DC-7CF44A318F73}"/>
            </a:ext>
          </a:extLst>
        </xdr:cNvPr>
        <xdr:cNvSpPr/>
      </xdr:nvSpPr>
      <xdr:spPr>
        <a:xfrm>
          <a:off x="300878" y="1725706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6723</xdr:colOff>
      <xdr:row>10</xdr:row>
      <xdr:rowOff>73959</xdr:rowOff>
    </xdr:from>
    <xdr:to>
      <xdr:col>1</xdr:col>
      <xdr:colOff>1203510</xdr:colOff>
      <xdr:row>11</xdr:row>
      <xdr:rowOff>85165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0BEC568-967E-4F12-99E2-144319D989B9}"/>
            </a:ext>
          </a:extLst>
        </xdr:cNvPr>
        <xdr:cNvSpPr/>
      </xdr:nvSpPr>
      <xdr:spPr>
        <a:xfrm>
          <a:off x="301998" y="1978959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Vendor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7844</xdr:colOff>
      <xdr:row>11</xdr:row>
      <xdr:rowOff>131110</xdr:rowOff>
    </xdr:from>
    <xdr:to>
      <xdr:col>1</xdr:col>
      <xdr:colOff>1204631</xdr:colOff>
      <xdr:row>12</xdr:row>
      <xdr:rowOff>142316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C266FFB-FEB7-4B9A-AE1A-676F7F198DAD}"/>
            </a:ext>
          </a:extLst>
        </xdr:cNvPr>
        <xdr:cNvSpPr/>
      </xdr:nvSpPr>
      <xdr:spPr>
        <a:xfrm>
          <a:off x="303119" y="2226610"/>
          <a:ext cx="1196787" cy="201706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New Entry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294716</xdr:colOff>
      <xdr:row>12</xdr:row>
      <xdr:rowOff>177052</xdr:rowOff>
    </xdr:from>
    <xdr:to>
      <xdr:col>1</xdr:col>
      <xdr:colOff>1194547</xdr:colOff>
      <xdr:row>13</xdr:row>
      <xdr:rowOff>188258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A422A58-AC5D-4670-99EB-3AB1036F7D29}"/>
            </a:ext>
          </a:extLst>
        </xdr:cNvPr>
        <xdr:cNvSpPr/>
      </xdr:nvSpPr>
      <xdr:spPr>
        <a:xfrm>
          <a:off x="294716" y="2463052"/>
          <a:ext cx="1195106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Purchase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14</xdr:row>
      <xdr:rowOff>50427</xdr:rowOff>
    </xdr:from>
    <xdr:to>
      <xdr:col>1</xdr:col>
      <xdr:colOff>1196787</xdr:colOff>
      <xdr:row>15</xdr:row>
      <xdr:rowOff>61633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BAEF02E-2B57-4D51-96FB-E3EC98E8CD55}"/>
            </a:ext>
          </a:extLst>
        </xdr:cNvPr>
        <xdr:cNvSpPr/>
      </xdr:nvSpPr>
      <xdr:spPr>
        <a:xfrm>
          <a:off x="295275" y="2717427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Sales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112058</xdr:rowOff>
    </xdr:from>
    <xdr:to>
      <xdr:col>1</xdr:col>
      <xdr:colOff>1196787</xdr:colOff>
      <xdr:row>16</xdr:row>
      <xdr:rowOff>123264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CC8BC30-CA06-4692-89E8-AC8421269D02}"/>
            </a:ext>
          </a:extLst>
        </xdr:cNvPr>
        <xdr:cNvSpPr/>
      </xdr:nvSpPr>
      <xdr:spPr>
        <a:xfrm>
          <a:off x="295275" y="2969558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1196787</xdr:colOff>
      <xdr:row>18</xdr:row>
      <xdr:rowOff>11206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90771E3-3833-47FB-A9AD-D5F5700A239D}"/>
            </a:ext>
          </a:extLst>
        </xdr:cNvPr>
        <xdr:cNvSpPr/>
      </xdr:nvSpPr>
      <xdr:spPr>
        <a:xfrm>
          <a:off x="295275" y="3238500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Pivots</a:t>
          </a:r>
        </a:p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128868</xdr:colOff>
      <xdr:row>6</xdr:row>
      <xdr:rowOff>106455</xdr:rowOff>
    </xdr:from>
    <xdr:to>
      <xdr:col>1</xdr:col>
      <xdr:colOff>308162</xdr:colOff>
      <xdr:row>7</xdr:row>
      <xdr:rowOff>95249</xdr:rowOff>
    </xdr:to>
    <xdr:pic>
      <xdr:nvPicPr>
        <xdr:cNvPr id="13" name="Graphic 12" descr="Presentation with org chart">
          <a:extLst>
            <a:ext uri="{FF2B5EF4-FFF2-40B4-BE49-F238E27FC236}">
              <a16:creationId xmlns:a16="http://schemas.microsoft.com/office/drawing/2014/main" id="{7409C4B5-C27F-44DF-85E5-725476F14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24143" y="1249455"/>
          <a:ext cx="179294" cy="179294"/>
        </a:xfrm>
        <a:prstGeom prst="rect">
          <a:avLst/>
        </a:prstGeom>
      </xdr:spPr>
    </xdr:pic>
    <xdr:clientData/>
  </xdr:twoCellAnchor>
  <xdr:twoCellAnchor editAs="oneCell">
    <xdr:from>
      <xdr:col>1</xdr:col>
      <xdr:colOff>106456</xdr:colOff>
      <xdr:row>7</xdr:row>
      <xdr:rowOff>145675</xdr:rowOff>
    </xdr:from>
    <xdr:to>
      <xdr:col>1</xdr:col>
      <xdr:colOff>319367</xdr:colOff>
      <xdr:row>8</xdr:row>
      <xdr:rowOff>168086</xdr:rowOff>
    </xdr:to>
    <xdr:pic>
      <xdr:nvPicPr>
        <xdr:cNvPr id="14" name="Graphic 13" descr="User">
          <a:extLst>
            <a:ext uri="{FF2B5EF4-FFF2-40B4-BE49-F238E27FC236}">
              <a16:creationId xmlns:a16="http://schemas.microsoft.com/office/drawing/2014/main" id="{0DD20C31-BB42-4E6F-87F3-AB8FBA91C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1731" y="1479175"/>
          <a:ext cx="212911" cy="212911"/>
        </a:xfrm>
        <a:prstGeom prst="rect">
          <a:avLst/>
        </a:prstGeom>
      </xdr:spPr>
    </xdr:pic>
    <xdr:clientData/>
  </xdr:twoCellAnchor>
  <xdr:twoCellAnchor editAs="oneCell">
    <xdr:from>
      <xdr:col>1</xdr:col>
      <xdr:colOff>102136</xdr:colOff>
      <xdr:row>9</xdr:row>
      <xdr:rowOff>0</xdr:rowOff>
    </xdr:from>
    <xdr:to>
      <xdr:col>1</xdr:col>
      <xdr:colOff>330574</xdr:colOff>
      <xdr:row>10</xdr:row>
      <xdr:rowOff>37938</xdr:rowOff>
    </xdr:to>
    <xdr:pic>
      <xdr:nvPicPr>
        <xdr:cNvPr id="15" name="Graphic 14" descr="Shopping basket">
          <a:extLst>
            <a:ext uri="{FF2B5EF4-FFF2-40B4-BE49-F238E27FC236}">
              <a16:creationId xmlns:a16="http://schemas.microsoft.com/office/drawing/2014/main" id="{8F8B991E-D3F1-4CF3-924B-AF03EC424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97411" y="1714500"/>
          <a:ext cx="228438" cy="228438"/>
        </a:xfrm>
        <a:prstGeom prst="rect">
          <a:avLst/>
        </a:prstGeom>
      </xdr:spPr>
    </xdr:pic>
    <xdr:clientData/>
  </xdr:twoCellAnchor>
  <xdr:twoCellAnchor editAs="oneCell">
    <xdr:from>
      <xdr:col>1</xdr:col>
      <xdr:colOff>92208</xdr:colOff>
      <xdr:row>10</xdr:row>
      <xdr:rowOff>67235</xdr:rowOff>
    </xdr:from>
    <xdr:to>
      <xdr:col>1</xdr:col>
      <xdr:colOff>330573</xdr:colOff>
      <xdr:row>11</xdr:row>
      <xdr:rowOff>115100</xdr:rowOff>
    </xdr:to>
    <xdr:pic>
      <xdr:nvPicPr>
        <xdr:cNvPr id="16" name="Graphic 15" descr="Target Audience">
          <a:extLst>
            <a:ext uri="{FF2B5EF4-FFF2-40B4-BE49-F238E27FC236}">
              <a16:creationId xmlns:a16="http://schemas.microsoft.com/office/drawing/2014/main" id="{1B2BCA8D-0368-4BED-9EA1-9C3DD8358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87483" y="1972235"/>
          <a:ext cx="238365" cy="238365"/>
        </a:xfrm>
        <a:prstGeom prst="rect">
          <a:avLst/>
        </a:prstGeom>
      </xdr:spPr>
    </xdr:pic>
    <xdr:clientData/>
  </xdr:twoCellAnchor>
  <xdr:twoCellAnchor editAs="oneCell">
    <xdr:from>
      <xdr:col>1</xdr:col>
      <xdr:colOff>115898</xdr:colOff>
      <xdr:row>11</xdr:row>
      <xdr:rowOff>140073</xdr:rowOff>
    </xdr:from>
    <xdr:to>
      <xdr:col>1</xdr:col>
      <xdr:colOff>296955</xdr:colOff>
      <xdr:row>12</xdr:row>
      <xdr:rowOff>130630</xdr:rowOff>
    </xdr:to>
    <xdr:pic>
      <xdr:nvPicPr>
        <xdr:cNvPr id="17" name="Graphic 16" descr="Browser window">
          <a:extLst>
            <a:ext uri="{FF2B5EF4-FFF2-40B4-BE49-F238E27FC236}">
              <a16:creationId xmlns:a16="http://schemas.microsoft.com/office/drawing/2014/main" id="{516F923F-4EDD-4035-9C91-C092473F0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11173" y="2235573"/>
          <a:ext cx="181057" cy="181057"/>
        </a:xfrm>
        <a:prstGeom prst="rect">
          <a:avLst/>
        </a:prstGeom>
      </xdr:spPr>
    </xdr:pic>
    <xdr:clientData/>
  </xdr:twoCellAnchor>
  <xdr:twoCellAnchor editAs="oneCell">
    <xdr:from>
      <xdr:col>1</xdr:col>
      <xdr:colOff>117662</xdr:colOff>
      <xdr:row>15</xdr:row>
      <xdr:rowOff>123746</xdr:rowOff>
    </xdr:from>
    <xdr:to>
      <xdr:col>1</xdr:col>
      <xdr:colOff>308162</xdr:colOff>
      <xdr:row>16</xdr:row>
      <xdr:rowOff>123746</xdr:rowOff>
    </xdr:to>
    <xdr:pic>
      <xdr:nvPicPr>
        <xdr:cNvPr id="18" name="Graphic 17" descr="Checklist">
          <a:extLst>
            <a:ext uri="{FF2B5EF4-FFF2-40B4-BE49-F238E27FC236}">
              <a16:creationId xmlns:a16="http://schemas.microsoft.com/office/drawing/2014/main" id="{51458B9F-E79E-4734-A933-44D127852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12937" y="2981246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100852</xdr:colOff>
      <xdr:row>14</xdr:row>
      <xdr:rowOff>38422</xdr:rowOff>
    </xdr:from>
    <xdr:to>
      <xdr:col>1</xdr:col>
      <xdr:colOff>320166</xdr:colOff>
      <xdr:row>15</xdr:row>
      <xdr:rowOff>67236</xdr:rowOff>
    </xdr:to>
    <xdr:pic>
      <xdr:nvPicPr>
        <xdr:cNvPr id="19" name="Graphic 18" descr="Register">
          <a:extLst>
            <a:ext uri="{FF2B5EF4-FFF2-40B4-BE49-F238E27FC236}">
              <a16:creationId xmlns:a16="http://schemas.microsoft.com/office/drawing/2014/main" id="{98086B92-0088-4627-9F2C-6A8F364FD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96127" y="2705422"/>
          <a:ext cx="219314" cy="219314"/>
        </a:xfrm>
        <a:prstGeom prst="rect">
          <a:avLst/>
        </a:prstGeom>
      </xdr:spPr>
    </xdr:pic>
    <xdr:clientData/>
  </xdr:twoCellAnchor>
  <xdr:twoCellAnchor editAs="oneCell">
    <xdr:from>
      <xdr:col>1</xdr:col>
      <xdr:colOff>106456</xdr:colOff>
      <xdr:row>12</xdr:row>
      <xdr:rowOff>177219</xdr:rowOff>
    </xdr:from>
    <xdr:to>
      <xdr:col>1</xdr:col>
      <xdr:colOff>313763</xdr:colOff>
      <xdr:row>14</xdr:row>
      <xdr:rowOff>3526</xdr:rowOff>
    </xdr:to>
    <xdr:pic>
      <xdr:nvPicPr>
        <xdr:cNvPr id="20" name="Graphic 19" descr="Database">
          <a:extLst>
            <a:ext uri="{FF2B5EF4-FFF2-40B4-BE49-F238E27FC236}">
              <a16:creationId xmlns:a16="http://schemas.microsoft.com/office/drawing/2014/main" id="{DCB5D789-2CA4-422F-BEF8-1F48D787F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01731" y="2463219"/>
          <a:ext cx="207307" cy="207307"/>
        </a:xfrm>
        <a:prstGeom prst="rect">
          <a:avLst/>
        </a:prstGeom>
      </xdr:spPr>
    </xdr:pic>
    <xdr:clientData/>
  </xdr:twoCellAnchor>
  <xdr:twoCellAnchor>
    <xdr:from>
      <xdr:col>2</xdr:col>
      <xdr:colOff>127972</xdr:colOff>
      <xdr:row>1</xdr:row>
      <xdr:rowOff>21516</xdr:rowOff>
    </xdr:from>
    <xdr:to>
      <xdr:col>29</xdr:col>
      <xdr:colOff>259772</xdr:colOff>
      <xdr:row>4</xdr:row>
      <xdr:rowOff>22412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FDD3091-97F4-454C-9B6A-1A663AA1AD4D}"/>
            </a:ext>
          </a:extLst>
        </xdr:cNvPr>
        <xdr:cNvSpPr/>
      </xdr:nvSpPr>
      <xdr:spPr>
        <a:xfrm>
          <a:off x="1632922" y="212016"/>
          <a:ext cx="16591000" cy="572396"/>
        </a:xfrm>
        <a:prstGeom prst="rect">
          <a:avLst/>
        </a:prstGeom>
        <a:ln w="3175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                        </a:t>
          </a:r>
          <a:r>
            <a:rPr lang="en-US" sz="2800" baseline="0"/>
            <a:t>                                                           New Entry</a:t>
          </a:r>
          <a:endParaRPr lang="en-US" sz="2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419168</xdr:colOff>
      <xdr:row>1</xdr:row>
      <xdr:rowOff>156183</xdr:rowOff>
    </xdr:from>
    <xdr:to>
      <xdr:col>1</xdr:col>
      <xdr:colOff>865653</xdr:colOff>
      <xdr:row>4</xdr:row>
      <xdr:rowOff>31168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8A0BD3EF-A6BF-401D-AE59-A6837CEC5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4443" y="346683"/>
          <a:ext cx="446485" cy="446485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4</xdr:row>
      <xdr:rowOff>61632</xdr:rowOff>
    </xdr:from>
    <xdr:to>
      <xdr:col>1</xdr:col>
      <xdr:colOff>1199029</xdr:colOff>
      <xdr:row>5</xdr:row>
      <xdr:rowOff>219075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A1469EA-CF84-4003-96A1-6FB7222424F0}"/>
            </a:ext>
          </a:extLst>
        </xdr:cNvPr>
        <xdr:cNvSpPr/>
      </xdr:nvSpPr>
      <xdr:spPr>
        <a:xfrm>
          <a:off x="295276" y="823632"/>
          <a:ext cx="1199028" cy="347943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Managment System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6725</xdr:colOff>
      <xdr:row>6</xdr:row>
      <xdr:rowOff>101974</xdr:rowOff>
    </xdr:from>
    <xdr:to>
      <xdr:col>1</xdr:col>
      <xdr:colOff>1199029</xdr:colOff>
      <xdr:row>7</xdr:row>
      <xdr:rowOff>95250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26102C-F7F8-432A-BF02-895D1EB526F6}"/>
            </a:ext>
          </a:extLst>
        </xdr:cNvPr>
        <xdr:cNvSpPr/>
      </xdr:nvSpPr>
      <xdr:spPr>
        <a:xfrm>
          <a:off x="302000" y="1244974"/>
          <a:ext cx="1192304" cy="183776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Dashboard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7845</xdr:colOff>
      <xdr:row>7</xdr:row>
      <xdr:rowOff>164728</xdr:rowOff>
    </xdr:from>
    <xdr:to>
      <xdr:col>1</xdr:col>
      <xdr:colOff>1204632</xdr:colOff>
      <xdr:row>8</xdr:row>
      <xdr:rowOff>114300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B9C02BC-0453-43B1-B53B-317739BEE1D1}"/>
            </a:ext>
          </a:extLst>
        </xdr:cNvPr>
        <xdr:cNvSpPr/>
      </xdr:nvSpPr>
      <xdr:spPr>
        <a:xfrm>
          <a:off x="303120" y="1650628"/>
          <a:ext cx="1196787" cy="21627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Customers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291353</xdr:colOff>
      <xdr:row>8</xdr:row>
      <xdr:rowOff>192181</xdr:rowOff>
    </xdr:from>
    <xdr:to>
      <xdr:col>1</xdr:col>
      <xdr:colOff>1192865</xdr:colOff>
      <xdr:row>9</xdr:row>
      <xdr:rowOff>133350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72034C-2C87-4431-A51F-B0931A5C9845}"/>
            </a:ext>
          </a:extLst>
        </xdr:cNvPr>
        <xdr:cNvSpPr/>
      </xdr:nvSpPr>
      <xdr:spPr>
        <a:xfrm>
          <a:off x="291353" y="1944781"/>
          <a:ext cx="1196787" cy="20786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292473</xdr:colOff>
      <xdr:row>9</xdr:row>
      <xdr:rowOff>197784</xdr:rowOff>
    </xdr:from>
    <xdr:to>
      <xdr:col>1</xdr:col>
      <xdr:colOff>1193985</xdr:colOff>
      <xdr:row>10</xdr:row>
      <xdr:rowOff>152400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52EDFAC-FAAA-41F3-B41E-D99F19D0B374}"/>
            </a:ext>
          </a:extLst>
        </xdr:cNvPr>
        <xdr:cNvSpPr/>
      </xdr:nvSpPr>
      <xdr:spPr>
        <a:xfrm>
          <a:off x="292473" y="2217084"/>
          <a:ext cx="1196787" cy="22131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Vendor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17369</xdr:colOff>
      <xdr:row>10</xdr:row>
      <xdr:rowOff>207310</xdr:rowOff>
    </xdr:from>
    <xdr:to>
      <xdr:col>2</xdr:col>
      <xdr:colOff>4481</xdr:colOff>
      <xdr:row>11</xdr:row>
      <xdr:rowOff>142875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C88717-920B-4EF0-BF91-DB8C68C40F26}"/>
            </a:ext>
          </a:extLst>
        </xdr:cNvPr>
        <xdr:cNvSpPr/>
      </xdr:nvSpPr>
      <xdr:spPr>
        <a:xfrm>
          <a:off x="312644" y="2493310"/>
          <a:ext cx="1196787" cy="20226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New Entry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294716</xdr:colOff>
      <xdr:row>11</xdr:row>
      <xdr:rowOff>196102</xdr:rowOff>
    </xdr:from>
    <xdr:to>
      <xdr:col>1</xdr:col>
      <xdr:colOff>1194547</xdr:colOff>
      <xdr:row>12</xdr:row>
      <xdr:rowOff>190500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4BDA9AA-AF4F-4047-A213-935B6B664A2D}"/>
            </a:ext>
          </a:extLst>
        </xdr:cNvPr>
        <xdr:cNvSpPr/>
      </xdr:nvSpPr>
      <xdr:spPr>
        <a:xfrm>
          <a:off x="294716" y="2748802"/>
          <a:ext cx="1195106" cy="261098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Purchase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12</xdr:row>
      <xdr:rowOff>256373</xdr:rowOff>
    </xdr:from>
    <xdr:to>
      <xdr:col>1</xdr:col>
      <xdr:colOff>1196787</xdr:colOff>
      <xdr:row>13</xdr:row>
      <xdr:rowOff>180975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A58A46E-8909-4D05-8F2A-44F7ECF0D4A1}"/>
            </a:ext>
          </a:extLst>
        </xdr:cNvPr>
        <xdr:cNvSpPr/>
      </xdr:nvSpPr>
      <xdr:spPr>
        <a:xfrm>
          <a:off x="295275" y="3075773"/>
          <a:ext cx="1196787" cy="19130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Sales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9525</xdr:colOff>
      <xdr:row>13</xdr:row>
      <xdr:rowOff>264458</xdr:rowOff>
    </xdr:from>
    <xdr:to>
      <xdr:col>1</xdr:col>
      <xdr:colOff>1206312</xdr:colOff>
      <xdr:row>14</xdr:row>
      <xdr:rowOff>219075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3656442-F322-4403-8267-502C7A470BB4}"/>
            </a:ext>
          </a:extLst>
        </xdr:cNvPr>
        <xdr:cNvSpPr/>
      </xdr:nvSpPr>
      <xdr:spPr>
        <a:xfrm>
          <a:off x="304800" y="3350558"/>
          <a:ext cx="1196787" cy="22131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1196787</xdr:colOff>
      <xdr:row>18</xdr:row>
      <xdr:rowOff>11206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2C2A94F-2EFC-492C-87BA-34EA96334C04}"/>
            </a:ext>
          </a:extLst>
        </xdr:cNvPr>
        <xdr:cNvSpPr/>
      </xdr:nvSpPr>
      <xdr:spPr>
        <a:xfrm>
          <a:off x="295275" y="3238500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Pivots</a:t>
          </a:r>
        </a:p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119343</xdr:colOff>
      <xdr:row>6</xdr:row>
      <xdr:rowOff>163605</xdr:rowOff>
    </xdr:from>
    <xdr:to>
      <xdr:col>1</xdr:col>
      <xdr:colOff>298637</xdr:colOff>
      <xdr:row>7</xdr:row>
      <xdr:rowOff>77693</xdr:rowOff>
    </xdr:to>
    <xdr:pic>
      <xdr:nvPicPr>
        <xdr:cNvPr id="13" name="Graphic 12" descr="Presentation with org chart">
          <a:extLst>
            <a:ext uri="{FF2B5EF4-FFF2-40B4-BE49-F238E27FC236}">
              <a16:creationId xmlns:a16="http://schemas.microsoft.com/office/drawing/2014/main" id="{9E95EDCA-4F35-4664-BF99-1DF159B1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14618" y="1382805"/>
          <a:ext cx="179294" cy="180788"/>
        </a:xfrm>
        <a:prstGeom prst="rect">
          <a:avLst/>
        </a:prstGeom>
      </xdr:spPr>
    </xdr:pic>
    <xdr:clientData/>
  </xdr:twoCellAnchor>
  <xdr:twoCellAnchor editAs="oneCell">
    <xdr:from>
      <xdr:col>1</xdr:col>
      <xdr:colOff>106456</xdr:colOff>
      <xdr:row>7</xdr:row>
      <xdr:rowOff>145675</xdr:rowOff>
    </xdr:from>
    <xdr:to>
      <xdr:col>1</xdr:col>
      <xdr:colOff>319367</xdr:colOff>
      <xdr:row>8</xdr:row>
      <xdr:rowOff>93381</xdr:rowOff>
    </xdr:to>
    <xdr:pic>
      <xdr:nvPicPr>
        <xdr:cNvPr id="14" name="Graphic 13" descr="User">
          <a:extLst>
            <a:ext uri="{FF2B5EF4-FFF2-40B4-BE49-F238E27FC236}">
              <a16:creationId xmlns:a16="http://schemas.microsoft.com/office/drawing/2014/main" id="{E61F60DF-460F-430F-8C80-7D93DA0F3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1731" y="1479175"/>
          <a:ext cx="212911" cy="212911"/>
        </a:xfrm>
        <a:prstGeom prst="rect">
          <a:avLst/>
        </a:prstGeom>
      </xdr:spPr>
    </xdr:pic>
    <xdr:clientData/>
  </xdr:twoCellAnchor>
  <xdr:twoCellAnchor editAs="oneCell">
    <xdr:from>
      <xdr:col>1</xdr:col>
      <xdr:colOff>92611</xdr:colOff>
      <xdr:row>8</xdr:row>
      <xdr:rowOff>190500</xdr:rowOff>
    </xdr:from>
    <xdr:to>
      <xdr:col>1</xdr:col>
      <xdr:colOff>321049</xdr:colOff>
      <xdr:row>9</xdr:row>
      <xdr:rowOff>154728</xdr:rowOff>
    </xdr:to>
    <xdr:pic>
      <xdr:nvPicPr>
        <xdr:cNvPr id="15" name="Graphic 14" descr="Shopping basket">
          <a:extLst>
            <a:ext uri="{FF2B5EF4-FFF2-40B4-BE49-F238E27FC236}">
              <a16:creationId xmlns:a16="http://schemas.microsoft.com/office/drawing/2014/main" id="{33C09F53-892B-4361-881D-A7583A952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87886" y="1943100"/>
          <a:ext cx="228438" cy="230928"/>
        </a:xfrm>
        <a:prstGeom prst="rect">
          <a:avLst/>
        </a:prstGeom>
      </xdr:spPr>
    </xdr:pic>
    <xdr:clientData/>
  </xdr:twoCellAnchor>
  <xdr:twoCellAnchor editAs="oneCell">
    <xdr:from>
      <xdr:col>1</xdr:col>
      <xdr:colOff>92208</xdr:colOff>
      <xdr:row>9</xdr:row>
      <xdr:rowOff>219635</xdr:rowOff>
    </xdr:from>
    <xdr:to>
      <xdr:col>1</xdr:col>
      <xdr:colOff>330573</xdr:colOff>
      <xdr:row>10</xdr:row>
      <xdr:rowOff>192794</xdr:rowOff>
    </xdr:to>
    <xdr:pic>
      <xdr:nvPicPr>
        <xdr:cNvPr id="16" name="Graphic 15" descr="Target Audience">
          <a:extLst>
            <a:ext uri="{FF2B5EF4-FFF2-40B4-BE49-F238E27FC236}">
              <a16:creationId xmlns:a16="http://schemas.microsoft.com/office/drawing/2014/main" id="{F9F67D56-DBD8-416B-8AC0-1EE9B0D2D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87483" y="2238935"/>
          <a:ext cx="238365" cy="239859"/>
        </a:xfrm>
        <a:prstGeom prst="rect">
          <a:avLst/>
        </a:prstGeom>
      </xdr:spPr>
    </xdr:pic>
    <xdr:clientData/>
  </xdr:twoCellAnchor>
  <xdr:twoCellAnchor editAs="oneCell">
    <xdr:from>
      <xdr:col>1</xdr:col>
      <xdr:colOff>115898</xdr:colOff>
      <xdr:row>10</xdr:row>
      <xdr:rowOff>225798</xdr:rowOff>
    </xdr:from>
    <xdr:to>
      <xdr:col>1</xdr:col>
      <xdr:colOff>296955</xdr:colOff>
      <xdr:row>11</xdr:row>
      <xdr:rowOff>141648</xdr:rowOff>
    </xdr:to>
    <xdr:pic>
      <xdr:nvPicPr>
        <xdr:cNvPr id="17" name="Graphic 16" descr="Browser window">
          <a:extLst>
            <a:ext uri="{FF2B5EF4-FFF2-40B4-BE49-F238E27FC236}">
              <a16:creationId xmlns:a16="http://schemas.microsoft.com/office/drawing/2014/main" id="{ED11813E-A2DA-48DA-91F1-160A4DEBA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11173" y="2511798"/>
          <a:ext cx="181057" cy="182550"/>
        </a:xfrm>
        <a:prstGeom prst="rect">
          <a:avLst/>
        </a:prstGeom>
      </xdr:spPr>
    </xdr:pic>
    <xdr:clientData/>
  </xdr:twoCellAnchor>
  <xdr:twoCellAnchor editAs="oneCell">
    <xdr:from>
      <xdr:col>1</xdr:col>
      <xdr:colOff>146237</xdr:colOff>
      <xdr:row>14</xdr:row>
      <xdr:rowOff>9446</xdr:rowOff>
    </xdr:from>
    <xdr:to>
      <xdr:col>1</xdr:col>
      <xdr:colOff>336737</xdr:colOff>
      <xdr:row>14</xdr:row>
      <xdr:rowOff>201440</xdr:rowOff>
    </xdr:to>
    <xdr:pic>
      <xdr:nvPicPr>
        <xdr:cNvPr id="18" name="Graphic 17" descr="Checklist">
          <a:extLst>
            <a:ext uri="{FF2B5EF4-FFF2-40B4-BE49-F238E27FC236}">
              <a16:creationId xmlns:a16="http://schemas.microsoft.com/office/drawing/2014/main" id="{392B4E8C-53D0-482A-B538-68008A84B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41512" y="3362246"/>
          <a:ext cx="190500" cy="191994"/>
        </a:xfrm>
        <a:prstGeom prst="rect">
          <a:avLst/>
        </a:prstGeom>
      </xdr:spPr>
    </xdr:pic>
    <xdr:clientData/>
  </xdr:twoCellAnchor>
  <xdr:twoCellAnchor editAs="oneCell">
    <xdr:from>
      <xdr:col>1</xdr:col>
      <xdr:colOff>110377</xdr:colOff>
      <xdr:row>12</xdr:row>
      <xdr:rowOff>250804</xdr:rowOff>
    </xdr:from>
    <xdr:to>
      <xdr:col>1</xdr:col>
      <xdr:colOff>329691</xdr:colOff>
      <xdr:row>13</xdr:row>
      <xdr:rowOff>205908</xdr:rowOff>
    </xdr:to>
    <xdr:pic>
      <xdr:nvPicPr>
        <xdr:cNvPr id="19" name="Graphic 18" descr="Register">
          <a:extLst>
            <a:ext uri="{FF2B5EF4-FFF2-40B4-BE49-F238E27FC236}">
              <a16:creationId xmlns:a16="http://schemas.microsoft.com/office/drawing/2014/main" id="{D426FB96-B650-4B3C-B91F-41E756448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05652" y="3070204"/>
          <a:ext cx="219314" cy="221804"/>
        </a:xfrm>
        <a:prstGeom prst="rect">
          <a:avLst/>
        </a:prstGeom>
      </xdr:spPr>
    </xdr:pic>
    <xdr:clientData/>
  </xdr:twoCellAnchor>
  <xdr:twoCellAnchor editAs="oneCell">
    <xdr:from>
      <xdr:col>1</xdr:col>
      <xdr:colOff>87406</xdr:colOff>
      <xdr:row>11</xdr:row>
      <xdr:rowOff>234369</xdr:rowOff>
    </xdr:from>
    <xdr:to>
      <xdr:col>1</xdr:col>
      <xdr:colOff>294713</xdr:colOff>
      <xdr:row>12</xdr:row>
      <xdr:rowOff>178961</xdr:rowOff>
    </xdr:to>
    <xdr:pic>
      <xdr:nvPicPr>
        <xdr:cNvPr id="20" name="Graphic 19" descr="Database">
          <a:extLst>
            <a:ext uri="{FF2B5EF4-FFF2-40B4-BE49-F238E27FC236}">
              <a16:creationId xmlns:a16="http://schemas.microsoft.com/office/drawing/2014/main" id="{DD56B6DF-50B4-49C7-9505-CEF7F0D01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82681" y="2787069"/>
          <a:ext cx="207307" cy="211292"/>
        </a:xfrm>
        <a:prstGeom prst="rect">
          <a:avLst/>
        </a:prstGeom>
      </xdr:spPr>
    </xdr:pic>
    <xdr:clientData/>
  </xdr:twoCellAnchor>
  <xdr:twoCellAnchor>
    <xdr:from>
      <xdr:col>2</xdr:col>
      <xdr:colOff>127972</xdr:colOff>
      <xdr:row>1</xdr:row>
      <xdr:rowOff>21516</xdr:rowOff>
    </xdr:from>
    <xdr:to>
      <xdr:col>29</xdr:col>
      <xdr:colOff>259772</xdr:colOff>
      <xdr:row>4</xdr:row>
      <xdr:rowOff>22412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CA0D90F-D015-4625-91BA-233924B07F49}"/>
            </a:ext>
          </a:extLst>
        </xdr:cNvPr>
        <xdr:cNvSpPr/>
      </xdr:nvSpPr>
      <xdr:spPr>
        <a:xfrm>
          <a:off x="1632922" y="212016"/>
          <a:ext cx="16591000" cy="572396"/>
        </a:xfrm>
        <a:prstGeom prst="rect">
          <a:avLst/>
        </a:prstGeom>
        <a:ln w="3175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                        </a:t>
          </a:r>
          <a:r>
            <a:rPr lang="en-US" sz="2800" baseline="0"/>
            <a:t>                                                                      Purchase</a:t>
          </a:r>
          <a:endParaRPr lang="en-US" sz="28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419168</xdr:colOff>
      <xdr:row>1</xdr:row>
      <xdr:rowOff>156183</xdr:rowOff>
    </xdr:from>
    <xdr:to>
      <xdr:col>1</xdr:col>
      <xdr:colOff>865653</xdr:colOff>
      <xdr:row>4</xdr:row>
      <xdr:rowOff>31168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3686447-0DEB-4FC0-960A-B91BA5CFE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4443" y="346683"/>
          <a:ext cx="446485" cy="446485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4</xdr:row>
      <xdr:rowOff>61632</xdr:rowOff>
    </xdr:from>
    <xdr:to>
      <xdr:col>1</xdr:col>
      <xdr:colOff>1199029</xdr:colOff>
      <xdr:row>6</xdr:row>
      <xdr:rowOff>44824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663274E-34E1-4DA6-8D33-9B6706622985}"/>
            </a:ext>
          </a:extLst>
        </xdr:cNvPr>
        <xdr:cNvSpPr/>
      </xdr:nvSpPr>
      <xdr:spPr>
        <a:xfrm>
          <a:off x="295276" y="823632"/>
          <a:ext cx="1199028" cy="364192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Managment System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6725</xdr:colOff>
      <xdr:row>6</xdr:row>
      <xdr:rowOff>101974</xdr:rowOff>
    </xdr:from>
    <xdr:to>
      <xdr:col>1</xdr:col>
      <xdr:colOff>1199029</xdr:colOff>
      <xdr:row>7</xdr:row>
      <xdr:rowOff>95250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534E61-1454-4253-9964-C8E07D84175B}"/>
            </a:ext>
          </a:extLst>
        </xdr:cNvPr>
        <xdr:cNvSpPr/>
      </xdr:nvSpPr>
      <xdr:spPr>
        <a:xfrm>
          <a:off x="302000" y="1244974"/>
          <a:ext cx="1192304" cy="183776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Dashboard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7845</xdr:colOff>
      <xdr:row>7</xdr:row>
      <xdr:rowOff>164728</xdr:rowOff>
    </xdr:from>
    <xdr:to>
      <xdr:col>1</xdr:col>
      <xdr:colOff>1204632</xdr:colOff>
      <xdr:row>8</xdr:row>
      <xdr:rowOff>156882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562933-796C-4F02-85A1-91A264EFF08D}"/>
            </a:ext>
          </a:extLst>
        </xdr:cNvPr>
        <xdr:cNvSpPr/>
      </xdr:nvSpPr>
      <xdr:spPr>
        <a:xfrm>
          <a:off x="303120" y="1498228"/>
          <a:ext cx="1196787" cy="18265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Customers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5603</xdr:colOff>
      <xdr:row>9</xdr:row>
      <xdr:rowOff>11206</xdr:rowOff>
    </xdr:from>
    <xdr:to>
      <xdr:col>1</xdr:col>
      <xdr:colOff>1202390</xdr:colOff>
      <xdr:row>10</xdr:row>
      <xdr:rowOff>22412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5ED6D6-1532-4D06-B211-DA46EABCF3EC}"/>
            </a:ext>
          </a:extLst>
        </xdr:cNvPr>
        <xdr:cNvSpPr/>
      </xdr:nvSpPr>
      <xdr:spPr>
        <a:xfrm>
          <a:off x="300878" y="1725706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6723</xdr:colOff>
      <xdr:row>10</xdr:row>
      <xdr:rowOff>73959</xdr:rowOff>
    </xdr:from>
    <xdr:to>
      <xdr:col>1</xdr:col>
      <xdr:colOff>1203510</xdr:colOff>
      <xdr:row>11</xdr:row>
      <xdr:rowOff>85165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E6ED228-17C5-446A-BC62-4737DF5F5948}"/>
            </a:ext>
          </a:extLst>
        </xdr:cNvPr>
        <xdr:cNvSpPr/>
      </xdr:nvSpPr>
      <xdr:spPr>
        <a:xfrm>
          <a:off x="301998" y="1978959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Vendor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7844</xdr:colOff>
      <xdr:row>11</xdr:row>
      <xdr:rowOff>131110</xdr:rowOff>
    </xdr:from>
    <xdr:to>
      <xdr:col>1</xdr:col>
      <xdr:colOff>1204631</xdr:colOff>
      <xdr:row>12</xdr:row>
      <xdr:rowOff>142316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66321F6-5275-4B72-BA77-9ADC21651B40}"/>
            </a:ext>
          </a:extLst>
        </xdr:cNvPr>
        <xdr:cNvSpPr/>
      </xdr:nvSpPr>
      <xdr:spPr>
        <a:xfrm>
          <a:off x="303119" y="2226610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New Entry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294716</xdr:colOff>
      <xdr:row>12</xdr:row>
      <xdr:rowOff>177052</xdr:rowOff>
    </xdr:from>
    <xdr:to>
      <xdr:col>1</xdr:col>
      <xdr:colOff>1194547</xdr:colOff>
      <xdr:row>13</xdr:row>
      <xdr:rowOff>188258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5B5BB13-73A5-4F54-8DD7-A201BCA9B870}"/>
            </a:ext>
          </a:extLst>
        </xdr:cNvPr>
        <xdr:cNvSpPr/>
      </xdr:nvSpPr>
      <xdr:spPr>
        <a:xfrm>
          <a:off x="294716" y="2463052"/>
          <a:ext cx="1195106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Purchase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250452</xdr:rowOff>
    </xdr:from>
    <xdr:to>
      <xdr:col>1</xdr:col>
      <xdr:colOff>1196787</xdr:colOff>
      <xdr:row>14</xdr:row>
      <xdr:rowOff>261658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5B64220-714E-4DD8-BF04-7431CF3FD9FB}"/>
            </a:ext>
          </a:extLst>
        </xdr:cNvPr>
        <xdr:cNvSpPr/>
      </xdr:nvSpPr>
      <xdr:spPr>
        <a:xfrm>
          <a:off x="295275" y="3336552"/>
          <a:ext cx="1196787" cy="277906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Sales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64433</xdr:rowOff>
    </xdr:from>
    <xdr:to>
      <xdr:col>1</xdr:col>
      <xdr:colOff>1196787</xdr:colOff>
      <xdr:row>16</xdr:row>
      <xdr:rowOff>42333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B2C623B-3F07-426F-A6CA-77534154D577}"/>
            </a:ext>
          </a:extLst>
        </xdr:cNvPr>
        <xdr:cNvSpPr/>
      </xdr:nvSpPr>
      <xdr:spPr>
        <a:xfrm>
          <a:off x="296333" y="3662766"/>
          <a:ext cx="1196787" cy="24248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1196787</xdr:colOff>
      <xdr:row>18</xdr:row>
      <xdr:rowOff>11206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8A7572F-AF6B-4369-8581-435AF4843585}"/>
            </a:ext>
          </a:extLst>
        </xdr:cNvPr>
        <xdr:cNvSpPr/>
      </xdr:nvSpPr>
      <xdr:spPr>
        <a:xfrm>
          <a:off x="295275" y="3238500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Pivots</a:t>
          </a:r>
        </a:p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128868</xdr:colOff>
      <xdr:row>6</xdr:row>
      <xdr:rowOff>106455</xdr:rowOff>
    </xdr:from>
    <xdr:to>
      <xdr:col>1</xdr:col>
      <xdr:colOff>308162</xdr:colOff>
      <xdr:row>7</xdr:row>
      <xdr:rowOff>19049</xdr:rowOff>
    </xdr:to>
    <xdr:pic>
      <xdr:nvPicPr>
        <xdr:cNvPr id="13" name="Graphic 12" descr="Presentation with org chart">
          <a:extLst>
            <a:ext uri="{FF2B5EF4-FFF2-40B4-BE49-F238E27FC236}">
              <a16:creationId xmlns:a16="http://schemas.microsoft.com/office/drawing/2014/main" id="{C5A43751-3060-4019-85AC-F812E78A8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24143" y="1249455"/>
          <a:ext cx="179294" cy="179294"/>
        </a:xfrm>
        <a:prstGeom prst="rect">
          <a:avLst/>
        </a:prstGeom>
      </xdr:spPr>
    </xdr:pic>
    <xdr:clientData/>
  </xdr:twoCellAnchor>
  <xdr:twoCellAnchor editAs="oneCell">
    <xdr:from>
      <xdr:col>1</xdr:col>
      <xdr:colOff>106456</xdr:colOff>
      <xdr:row>7</xdr:row>
      <xdr:rowOff>145675</xdr:rowOff>
    </xdr:from>
    <xdr:to>
      <xdr:col>1</xdr:col>
      <xdr:colOff>319367</xdr:colOff>
      <xdr:row>8</xdr:row>
      <xdr:rowOff>91886</xdr:rowOff>
    </xdr:to>
    <xdr:pic>
      <xdr:nvPicPr>
        <xdr:cNvPr id="14" name="Graphic 13" descr="User">
          <a:extLst>
            <a:ext uri="{FF2B5EF4-FFF2-40B4-BE49-F238E27FC236}">
              <a16:creationId xmlns:a16="http://schemas.microsoft.com/office/drawing/2014/main" id="{4BFF63D1-78CF-4B48-9446-0890C761A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1731" y="1479175"/>
          <a:ext cx="212911" cy="212911"/>
        </a:xfrm>
        <a:prstGeom prst="rect">
          <a:avLst/>
        </a:prstGeom>
      </xdr:spPr>
    </xdr:pic>
    <xdr:clientData/>
  </xdr:twoCellAnchor>
  <xdr:twoCellAnchor editAs="oneCell">
    <xdr:from>
      <xdr:col>1</xdr:col>
      <xdr:colOff>102136</xdr:colOff>
      <xdr:row>9</xdr:row>
      <xdr:rowOff>0</xdr:rowOff>
    </xdr:from>
    <xdr:to>
      <xdr:col>1</xdr:col>
      <xdr:colOff>330574</xdr:colOff>
      <xdr:row>9</xdr:row>
      <xdr:rowOff>228438</xdr:rowOff>
    </xdr:to>
    <xdr:pic>
      <xdr:nvPicPr>
        <xdr:cNvPr id="15" name="Graphic 14" descr="Shopping basket">
          <a:extLst>
            <a:ext uri="{FF2B5EF4-FFF2-40B4-BE49-F238E27FC236}">
              <a16:creationId xmlns:a16="http://schemas.microsoft.com/office/drawing/2014/main" id="{E5AD4CEB-7EF4-443B-A9A9-9CE914D03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97411" y="1714500"/>
          <a:ext cx="228438" cy="228438"/>
        </a:xfrm>
        <a:prstGeom prst="rect">
          <a:avLst/>
        </a:prstGeom>
      </xdr:spPr>
    </xdr:pic>
    <xdr:clientData/>
  </xdr:twoCellAnchor>
  <xdr:twoCellAnchor editAs="oneCell">
    <xdr:from>
      <xdr:col>1</xdr:col>
      <xdr:colOff>92208</xdr:colOff>
      <xdr:row>10</xdr:row>
      <xdr:rowOff>67235</xdr:rowOff>
    </xdr:from>
    <xdr:to>
      <xdr:col>1</xdr:col>
      <xdr:colOff>330573</xdr:colOff>
      <xdr:row>11</xdr:row>
      <xdr:rowOff>38900</xdr:rowOff>
    </xdr:to>
    <xdr:pic>
      <xdr:nvPicPr>
        <xdr:cNvPr id="16" name="Graphic 15" descr="Target Audience">
          <a:extLst>
            <a:ext uri="{FF2B5EF4-FFF2-40B4-BE49-F238E27FC236}">
              <a16:creationId xmlns:a16="http://schemas.microsoft.com/office/drawing/2014/main" id="{A68F8A72-0BF9-4196-A9E3-AC5892783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87483" y="1972235"/>
          <a:ext cx="238365" cy="238365"/>
        </a:xfrm>
        <a:prstGeom prst="rect">
          <a:avLst/>
        </a:prstGeom>
      </xdr:spPr>
    </xdr:pic>
    <xdr:clientData/>
  </xdr:twoCellAnchor>
  <xdr:twoCellAnchor editAs="oneCell">
    <xdr:from>
      <xdr:col>1</xdr:col>
      <xdr:colOff>115898</xdr:colOff>
      <xdr:row>11</xdr:row>
      <xdr:rowOff>140073</xdr:rowOff>
    </xdr:from>
    <xdr:to>
      <xdr:col>1</xdr:col>
      <xdr:colOff>296955</xdr:colOff>
      <xdr:row>12</xdr:row>
      <xdr:rowOff>54430</xdr:rowOff>
    </xdr:to>
    <xdr:pic>
      <xdr:nvPicPr>
        <xdr:cNvPr id="17" name="Graphic 16" descr="Browser window">
          <a:extLst>
            <a:ext uri="{FF2B5EF4-FFF2-40B4-BE49-F238E27FC236}">
              <a16:creationId xmlns:a16="http://schemas.microsoft.com/office/drawing/2014/main" id="{1FD7FF7B-B4A6-4EEC-93E8-A3EBB3C90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11173" y="2235573"/>
          <a:ext cx="181057" cy="181057"/>
        </a:xfrm>
        <a:prstGeom prst="rect">
          <a:avLst/>
        </a:prstGeom>
      </xdr:spPr>
    </xdr:pic>
    <xdr:clientData/>
  </xdr:twoCellAnchor>
  <xdr:twoCellAnchor editAs="oneCell">
    <xdr:from>
      <xdr:col>1</xdr:col>
      <xdr:colOff>128245</xdr:colOff>
      <xdr:row>15</xdr:row>
      <xdr:rowOff>61304</xdr:rowOff>
    </xdr:from>
    <xdr:to>
      <xdr:col>1</xdr:col>
      <xdr:colOff>318745</xdr:colOff>
      <xdr:row>15</xdr:row>
      <xdr:rowOff>249688</xdr:rowOff>
    </xdr:to>
    <xdr:pic>
      <xdr:nvPicPr>
        <xdr:cNvPr id="18" name="Graphic 17" descr="Checklist">
          <a:extLst>
            <a:ext uri="{FF2B5EF4-FFF2-40B4-BE49-F238E27FC236}">
              <a16:creationId xmlns:a16="http://schemas.microsoft.com/office/drawing/2014/main" id="{09F82143-6799-477F-9672-151D1CEA4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24578" y="3659637"/>
          <a:ext cx="190500" cy="188384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100852</xdr:colOff>
      <xdr:row>14</xdr:row>
      <xdr:rowOff>9847</xdr:rowOff>
    </xdr:from>
    <xdr:to>
      <xdr:col>1</xdr:col>
      <xdr:colOff>320166</xdr:colOff>
      <xdr:row>14</xdr:row>
      <xdr:rowOff>229161</xdr:rowOff>
    </xdr:to>
    <xdr:pic>
      <xdr:nvPicPr>
        <xdr:cNvPr id="19" name="Graphic 18" descr="Register">
          <a:extLst>
            <a:ext uri="{FF2B5EF4-FFF2-40B4-BE49-F238E27FC236}">
              <a16:creationId xmlns:a16="http://schemas.microsoft.com/office/drawing/2014/main" id="{1BE42827-D000-40F8-B3A1-C78C55844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96127" y="3362647"/>
          <a:ext cx="219314" cy="219314"/>
        </a:xfrm>
        <a:prstGeom prst="rect">
          <a:avLst/>
        </a:prstGeom>
      </xdr:spPr>
    </xdr:pic>
    <xdr:clientData/>
  </xdr:twoCellAnchor>
  <xdr:twoCellAnchor editAs="oneCell">
    <xdr:from>
      <xdr:col>1</xdr:col>
      <xdr:colOff>106456</xdr:colOff>
      <xdr:row>12</xdr:row>
      <xdr:rowOff>177219</xdr:rowOff>
    </xdr:from>
    <xdr:to>
      <xdr:col>1</xdr:col>
      <xdr:colOff>313763</xdr:colOff>
      <xdr:row>13</xdr:row>
      <xdr:rowOff>117826</xdr:rowOff>
    </xdr:to>
    <xdr:pic>
      <xdr:nvPicPr>
        <xdr:cNvPr id="20" name="Graphic 19" descr="Database">
          <a:extLst>
            <a:ext uri="{FF2B5EF4-FFF2-40B4-BE49-F238E27FC236}">
              <a16:creationId xmlns:a16="http://schemas.microsoft.com/office/drawing/2014/main" id="{A08320A7-4DAC-4C4A-982A-2400A644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01731" y="2463219"/>
          <a:ext cx="207307" cy="207307"/>
        </a:xfrm>
        <a:prstGeom prst="rect">
          <a:avLst/>
        </a:prstGeom>
      </xdr:spPr>
    </xdr:pic>
    <xdr:clientData/>
  </xdr:twoCellAnchor>
  <xdr:twoCellAnchor editAs="absolute">
    <xdr:from>
      <xdr:col>3</xdr:col>
      <xdr:colOff>4147</xdr:colOff>
      <xdr:row>1</xdr:row>
      <xdr:rowOff>21516</xdr:rowOff>
    </xdr:from>
    <xdr:to>
      <xdr:col>28</xdr:col>
      <xdr:colOff>242839</xdr:colOff>
      <xdr:row>4</xdr:row>
      <xdr:rowOff>22412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C88A118-965C-4E13-B6F3-9DF21654639D}"/>
            </a:ext>
          </a:extLst>
        </xdr:cNvPr>
        <xdr:cNvSpPr/>
      </xdr:nvSpPr>
      <xdr:spPr>
        <a:xfrm>
          <a:off x="1632922" y="212016"/>
          <a:ext cx="16591000" cy="572396"/>
        </a:xfrm>
        <a:prstGeom prst="rect">
          <a:avLst/>
        </a:prstGeom>
        <a:ln w="3175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                                                                                                  Sales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419168</xdr:colOff>
      <xdr:row>1</xdr:row>
      <xdr:rowOff>156183</xdr:rowOff>
    </xdr:from>
    <xdr:to>
      <xdr:col>1</xdr:col>
      <xdr:colOff>865653</xdr:colOff>
      <xdr:row>4</xdr:row>
      <xdr:rowOff>31168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E675D2E-68A6-42A5-871C-BE75B2B4B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4443" y="346683"/>
          <a:ext cx="446485" cy="446485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4</xdr:row>
      <xdr:rowOff>61632</xdr:rowOff>
    </xdr:from>
    <xdr:to>
      <xdr:col>1</xdr:col>
      <xdr:colOff>1199029</xdr:colOff>
      <xdr:row>6</xdr:row>
      <xdr:rowOff>44824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464FA5-A931-4F2C-9A53-916F1CFCF779}"/>
            </a:ext>
          </a:extLst>
        </xdr:cNvPr>
        <xdr:cNvSpPr/>
      </xdr:nvSpPr>
      <xdr:spPr>
        <a:xfrm>
          <a:off x="295276" y="823632"/>
          <a:ext cx="1199028" cy="364192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Managment System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6725</xdr:colOff>
      <xdr:row>6</xdr:row>
      <xdr:rowOff>101974</xdr:rowOff>
    </xdr:from>
    <xdr:to>
      <xdr:col>1</xdr:col>
      <xdr:colOff>1199029</xdr:colOff>
      <xdr:row>7</xdr:row>
      <xdr:rowOff>95250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DDA776-D283-443C-A8E1-CBBFD961BE54}"/>
            </a:ext>
          </a:extLst>
        </xdr:cNvPr>
        <xdr:cNvSpPr/>
      </xdr:nvSpPr>
      <xdr:spPr>
        <a:xfrm>
          <a:off x="302000" y="1244974"/>
          <a:ext cx="1192304" cy="183776"/>
        </a:xfrm>
        <a:prstGeom prst="rect">
          <a:avLst/>
        </a:prstGeom>
        <a:solidFill>
          <a:schemeClr val="accent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Dashboard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7845</xdr:colOff>
      <xdr:row>7</xdr:row>
      <xdr:rowOff>164728</xdr:rowOff>
    </xdr:from>
    <xdr:to>
      <xdr:col>1</xdr:col>
      <xdr:colOff>1204632</xdr:colOff>
      <xdr:row>8</xdr:row>
      <xdr:rowOff>156882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970419-E581-4BA1-8AF8-50DC9C9AA48B}"/>
            </a:ext>
          </a:extLst>
        </xdr:cNvPr>
        <xdr:cNvSpPr/>
      </xdr:nvSpPr>
      <xdr:spPr>
        <a:xfrm>
          <a:off x="303120" y="1498228"/>
          <a:ext cx="1196787" cy="18265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Customers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5603</xdr:colOff>
      <xdr:row>8</xdr:row>
      <xdr:rowOff>180976</xdr:rowOff>
    </xdr:from>
    <xdr:to>
      <xdr:col>1</xdr:col>
      <xdr:colOff>1202390</xdr:colOff>
      <xdr:row>9</xdr:row>
      <xdr:rowOff>161926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C160B24-451A-40A8-8007-5AF40778AC2F}"/>
            </a:ext>
          </a:extLst>
        </xdr:cNvPr>
        <xdr:cNvSpPr/>
      </xdr:nvSpPr>
      <xdr:spPr>
        <a:xfrm>
          <a:off x="300878" y="1933576"/>
          <a:ext cx="1196787" cy="2476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Product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6723</xdr:colOff>
      <xdr:row>9</xdr:row>
      <xdr:rowOff>235884</xdr:rowOff>
    </xdr:from>
    <xdr:to>
      <xdr:col>1</xdr:col>
      <xdr:colOff>1203510</xdr:colOff>
      <xdr:row>10</xdr:row>
      <xdr:rowOff>190500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6CBDD99-D20C-4B5B-A169-AD4DD9A62D28}"/>
            </a:ext>
          </a:extLst>
        </xdr:cNvPr>
        <xdr:cNvSpPr/>
      </xdr:nvSpPr>
      <xdr:spPr>
        <a:xfrm>
          <a:off x="301998" y="2255184"/>
          <a:ext cx="1196787" cy="22131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Vendor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293594</xdr:colOff>
      <xdr:row>10</xdr:row>
      <xdr:rowOff>254935</xdr:rowOff>
    </xdr:from>
    <xdr:to>
      <xdr:col>1</xdr:col>
      <xdr:colOff>1195106</xdr:colOff>
      <xdr:row>11</xdr:row>
      <xdr:rowOff>228600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95E6632-035F-479A-88C7-3F3C8C41A56B}"/>
            </a:ext>
          </a:extLst>
        </xdr:cNvPr>
        <xdr:cNvSpPr/>
      </xdr:nvSpPr>
      <xdr:spPr>
        <a:xfrm>
          <a:off x="293594" y="2540935"/>
          <a:ext cx="1196787" cy="24036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New Entry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294716</xdr:colOff>
      <xdr:row>12</xdr:row>
      <xdr:rowOff>43702</xdr:rowOff>
    </xdr:from>
    <xdr:to>
      <xdr:col>1</xdr:col>
      <xdr:colOff>1194547</xdr:colOff>
      <xdr:row>13</xdr:row>
      <xdr:rowOff>9525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697B7D8-EF6E-4038-B669-2378C4214C01}"/>
            </a:ext>
          </a:extLst>
        </xdr:cNvPr>
        <xdr:cNvSpPr/>
      </xdr:nvSpPr>
      <xdr:spPr>
        <a:xfrm>
          <a:off x="294716" y="2863102"/>
          <a:ext cx="1195106" cy="2325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Purchase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117102</xdr:rowOff>
    </xdr:from>
    <xdr:to>
      <xdr:col>1</xdr:col>
      <xdr:colOff>1196787</xdr:colOff>
      <xdr:row>14</xdr:row>
      <xdr:rowOff>66675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43E97CD-4D50-43AA-81C9-D003D8A25EA6}"/>
            </a:ext>
          </a:extLst>
        </xdr:cNvPr>
        <xdr:cNvSpPr/>
      </xdr:nvSpPr>
      <xdr:spPr>
        <a:xfrm>
          <a:off x="295275" y="3203202"/>
          <a:ext cx="1196787" cy="21627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Sales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14</xdr:row>
      <xdr:rowOff>131108</xdr:rowOff>
    </xdr:from>
    <xdr:to>
      <xdr:col>1</xdr:col>
      <xdr:colOff>1196787</xdr:colOff>
      <xdr:row>15</xdr:row>
      <xdr:rowOff>142314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E928D06-CF5E-40D0-9110-AE84891D5DA9}"/>
            </a:ext>
          </a:extLst>
        </xdr:cNvPr>
        <xdr:cNvSpPr/>
      </xdr:nvSpPr>
      <xdr:spPr>
        <a:xfrm>
          <a:off x="295275" y="3483908"/>
          <a:ext cx="1196787" cy="277906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Inventory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1196787</xdr:colOff>
      <xdr:row>18</xdr:row>
      <xdr:rowOff>11206</xdr:rowOff>
    </xdr:to>
    <xdr:sp macro="" textlink="">
      <xdr:nvSpPr>
        <xdr:cNvPr id="12" name="Rectangl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BF15975-EF9D-4E98-896F-093305EE5616}"/>
            </a:ext>
          </a:extLst>
        </xdr:cNvPr>
        <xdr:cNvSpPr/>
      </xdr:nvSpPr>
      <xdr:spPr>
        <a:xfrm>
          <a:off x="295275" y="3238500"/>
          <a:ext cx="1196787" cy="20170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Pivots</a:t>
          </a:r>
        </a:p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128868</xdr:colOff>
      <xdr:row>6</xdr:row>
      <xdr:rowOff>135030</xdr:rowOff>
    </xdr:from>
    <xdr:to>
      <xdr:col>1</xdr:col>
      <xdr:colOff>308162</xdr:colOff>
      <xdr:row>7</xdr:row>
      <xdr:rowOff>47624</xdr:rowOff>
    </xdr:to>
    <xdr:pic>
      <xdr:nvPicPr>
        <xdr:cNvPr id="13" name="Graphic 12" descr="Presentation with org chart">
          <a:extLst>
            <a:ext uri="{FF2B5EF4-FFF2-40B4-BE49-F238E27FC236}">
              <a16:creationId xmlns:a16="http://schemas.microsoft.com/office/drawing/2014/main" id="{12DF5BA1-72DD-4972-B6D4-DC6DB29B3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24143" y="1354230"/>
          <a:ext cx="179294" cy="179294"/>
        </a:xfrm>
        <a:prstGeom prst="rect">
          <a:avLst/>
        </a:prstGeom>
      </xdr:spPr>
    </xdr:pic>
    <xdr:clientData/>
  </xdr:twoCellAnchor>
  <xdr:twoCellAnchor editAs="oneCell">
    <xdr:from>
      <xdr:col>1</xdr:col>
      <xdr:colOff>106456</xdr:colOff>
      <xdr:row>7</xdr:row>
      <xdr:rowOff>145675</xdr:rowOff>
    </xdr:from>
    <xdr:to>
      <xdr:col>1</xdr:col>
      <xdr:colOff>319367</xdr:colOff>
      <xdr:row>8</xdr:row>
      <xdr:rowOff>91886</xdr:rowOff>
    </xdr:to>
    <xdr:pic>
      <xdr:nvPicPr>
        <xdr:cNvPr id="14" name="Graphic 13" descr="User">
          <a:extLst>
            <a:ext uri="{FF2B5EF4-FFF2-40B4-BE49-F238E27FC236}">
              <a16:creationId xmlns:a16="http://schemas.microsoft.com/office/drawing/2014/main" id="{C2846450-CB6A-4FFB-9BD4-3A9F61412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01731" y="1479175"/>
          <a:ext cx="212911" cy="212911"/>
        </a:xfrm>
        <a:prstGeom prst="rect">
          <a:avLst/>
        </a:prstGeom>
      </xdr:spPr>
    </xdr:pic>
    <xdr:clientData/>
  </xdr:twoCellAnchor>
  <xdr:twoCellAnchor editAs="oneCell">
    <xdr:from>
      <xdr:col>1</xdr:col>
      <xdr:colOff>102136</xdr:colOff>
      <xdr:row>8</xdr:row>
      <xdr:rowOff>171450</xdr:rowOff>
    </xdr:from>
    <xdr:to>
      <xdr:col>1</xdr:col>
      <xdr:colOff>330574</xdr:colOff>
      <xdr:row>9</xdr:row>
      <xdr:rowOff>133188</xdr:rowOff>
    </xdr:to>
    <xdr:pic>
      <xdr:nvPicPr>
        <xdr:cNvPr id="15" name="Graphic 14" descr="Shopping basket">
          <a:extLst>
            <a:ext uri="{FF2B5EF4-FFF2-40B4-BE49-F238E27FC236}">
              <a16:creationId xmlns:a16="http://schemas.microsoft.com/office/drawing/2014/main" id="{BEA84404-B73F-43BC-AFCD-43F36D3D6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397411" y="1924050"/>
          <a:ext cx="228438" cy="228438"/>
        </a:xfrm>
        <a:prstGeom prst="rect">
          <a:avLst/>
        </a:prstGeom>
      </xdr:spPr>
    </xdr:pic>
    <xdr:clientData/>
  </xdr:twoCellAnchor>
  <xdr:twoCellAnchor editAs="oneCell">
    <xdr:from>
      <xdr:col>1</xdr:col>
      <xdr:colOff>92208</xdr:colOff>
      <xdr:row>9</xdr:row>
      <xdr:rowOff>248210</xdr:rowOff>
    </xdr:from>
    <xdr:to>
      <xdr:col>1</xdr:col>
      <xdr:colOff>330573</xdr:colOff>
      <xdr:row>10</xdr:row>
      <xdr:rowOff>219875</xdr:rowOff>
    </xdr:to>
    <xdr:pic>
      <xdr:nvPicPr>
        <xdr:cNvPr id="16" name="Graphic 15" descr="Target Audience">
          <a:extLst>
            <a:ext uri="{FF2B5EF4-FFF2-40B4-BE49-F238E27FC236}">
              <a16:creationId xmlns:a16="http://schemas.microsoft.com/office/drawing/2014/main" id="{78F16B01-E017-4CA1-AADB-442240ED3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87483" y="2267510"/>
          <a:ext cx="238365" cy="238365"/>
        </a:xfrm>
        <a:prstGeom prst="rect">
          <a:avLst/>
        </a:prstGeom>
      </xdr:spPr>
    </xdr:pic>
    <xdr:clientData/>
  </xdr:twoCellAnchor>
  <xdr:twoCellAnchor editAs="oneCell">
    <xdr:from>
      <xdr:col>1</xdr:col>
      <xdr:colOff>115898</xdr:colOff>
      <xdr:row>11</xdr:row>
      <xdr:rowOff>6723</xdr:rowOff>
    </xdr:from>
    <xdr:to>
      <xdr:col>1</xdr:col>
      <xdr:colOff>296955</xdr:colOff>
      <xdr:row>11</xdr:row>
      <xdr:rowOff>187780</xdr:rowOff>
    </xdr:to>
    <xdr:pic>
      <xdr:nvPicPr>
        <xdr:cNvPr id="17" name="Graphic 16" descr="Browser window">
          <a:extLst>
            <a:ext uri="{FF2B5EF4-FFF2-40B4-BE49-F238E27FC236}">
              <a16:creationId xmlns:a16="http://schemas.microsoft.com/office/drawing/2014/main" id="{77997BE9-F345-4B71-9A9C-CB342431A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411173" y="2559423"/>
          <a:ext cx="181057" cy="181057"/>
        </a:xfrm>
        <a:prstGeom prst="rect">
          <a:avLst/>
        </a:prstGeom>
      </xdr:spPr>
    </xdr:pic>
    <xdr:clientData/>
  </xdr:twoCellAnchor>
  <xdr:twoCellAnchor editAs="oneCell">
    <xdr:from>
      <xdr:col>1</xdr:col>
      <xdr:colOff>79562</xdr:colOff>
      <xdr:row>14</xdr:row>
      <xdr:rowOff>180896</xdr:rowOff>
    </xdr:from>
    <xdr:to>
      <xdr:col>1</xdr:col>
      <xdr:colOff>270062</xdr:colOff>
      <xdr:row>15</xdr:row>
      <xdr:rowOff>104696</xdr:rowOff>
    </xdr:to>
    <xdr:pic>
      <xdr:nvPicPr>
        <xdr:cNvPr id="18" name="Graphic 17" descr="Checklist">
          <a:extLst>
            <a:ext uri="{FF2B5EF4-FFF2-40B4-BE49-F238E27FC236}">
              <a16:creationId xmlns:a16="http://schemas.microsoft.com/office/drawing/2014/main" id="{A70B9A28-FB72-4520-BCA2-2E4729530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374837" y="3533696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81802</xdr:colOff>
      <xdr:row>13</xdr:row>
      <xdr:rowOff>114622</xdr:rowOff>
    </xdr:from>
    <xdr:to>
      <xdr:col>1</xdr:col>
      <xdr:colOff>301116</xdr:colOff>
      <xdr:row>14</xdr:row>
      <xdr:rowOff>67236</xdr:rowOff>
    </xdr:to>
    <xdr:pic>
      <xdr:nvPicPr>
        <xdr:cNvPr id="19" name="Graphic 18" descr="Register">
          <a:extLst>
            <a:ext uri="{FF2B5EF4-FFF2-40B4-BE49-F238E27FC236}">
              <a16:creationId xmlns:a16="http://schemas.microsoft.com/office/drawing/2014/main" id="{34D8D9CB-8339-4E49-91BE-5A181218C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377077" y="3200722"/>
          <a:ext cx="219314" cy="219314"/>
        </a:xfrm>
        <a:prstGeom prst="rect">
          <a:avLst/>
        </a:prstGeom>
      </xdr:spPr>
    </xdr:pic>
    <xdr:clientData/>
  </xdr:twoCellAnchor>
  <xdr:twoCellAnchor editAs="oneCell">
    <xdr:from>
      <xdr:col>1</xdr:col>
      <xdr:colOff>58831</xdr:colOff>
      <xdr:row>12</xdr:row>
      <xdr:rowOff>72444</xdr:rowOff>
    </xdr:from>
    <xdr:to>
      <xdr:col>1</xdr:col>
      <xdr:colOff>266138</xdr:colOff>
      <xdr:row>13</xdr:row>
      <xdr:rowOff>13051</xdr:rowOff>
    </xdr:to>
    <xdr:pic>
      <xdr:nvPicPr>
        <xdr:cNvPr id="20" name="Graphic 19" descr="Database">
          <a:extLst>
            <a:ext uri="{FF2B5EF4-FFF2-40B4-BE49-F238E27FC236}">
              <a16:creationId xmlns:a16="http://schemas.microsoft.com/office/drawing/2014/main" id="{E6318DF6-4446-41B5-A08F-8EBDE761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354106" y="2891844"/>
          <a:ext cx="207307" cy="207307"/>
        </a:xfrm>
        <a:prstGeom prst="rect">
          <a:avLst/>
        </a:prstGeom>
      </xdr:spPr>
    </xdr:pic>
    <xdr:clientData/>
  </xdr:twoCellAnchor>
  <xdr:twoCellAnchor>
    <xdr:from>
      <xdr:col>2</xdr:col>
      <xdr:colOff>127972</xdr:colOff>
      <xdr:row>1</xdr:row>
      <xdr:rowOff>21516</xdr:rowOff>
    </xdr:from>
    <xdr:to>
      <xdr:col>29</xdr:col>
      <xdr:colOff>259772</xdr:colOff>
      <xdr:row>4</xdr:row>
      <xdr:rowOff>22412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F126B67-37A8-43E7-9BA5-BC1E98E702B3}"/>
            </a:ext>
          </a:extLst>
        </xdr:cNvPr>
        <xdr:cNvSpPr/>
      </xdr:nvSpPr>
      <xdr:spPr>
        <a:xfrm>
          <a:off x="1632922" y="212016"/>
          <a:ext cx="16591000" cy="572396"/>
        </a:xfrm>
        <a:prstGeom prst="rect">
          <a:avLst/>
        </a:prstGeom>
        <a:ln w="3175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                        </a:t>
          </a:r>
          <a:r>
            <a:rPr lang="en-US" sz="2800" baseline="0"/>
            <a:t>                                                                      </a:t>
          </a:r>
          <a:r>
            <a:rPr lang="en-US" sz="2800"/>
            <a:t>Inventory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ISH%20RAINA/Downloads/inventory%20management%20software%20by%20deepak%20eduwor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Sheet9"/>
      <sheetName val="Customers"/>
      <sheetName val="Vendors"/>
      <sheetName val="Products"/>
      <sheetName val="New Entry"/>
      <sheetName val="Purchase"/>
      <sheetName val="Sales"/>
      <sheetName val="Inventory"/>
      <sheetName val="inventory management software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61.971910185188" createdVersion="7" refreshedVersion="8" minRefreshableVersion="3" recordCount="10" xr:uid="{5A6A8E91-0A27-4C6E-A965-B9485117DAA9}">
  <cacheSource type="worksheet">
    <worksheetSource name="Table8"/>
  </cacheSource>
  <cacheFields count="8">
    <cacheField name="HSN Code" numFmtId="0">
      <sharedItems/>
    </cacheField>
    <cacheField name="Product Name" numFmtId="0">
      <sharedItems count="10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</sharedItems>
    </cacheField>
    <cacheField name="Cost" numFmtId="0">
      <sharedItems containsSemiMixedTypes="0" containsString="0" containsNumber="1" containsInteger="1" minValue="200" maxValue="52000"/>
    </cacheField>
    <cacheField name="P Units" numFmtId="0">
      <sharedItems containsSemiMixedTypes="0" containsString="0" containsNumber="1" containsInteger="1" minValue="0" maxValue="155"/>
    </cacheField>
    <cacheField name="S Units" numFmtId="0">
      <sharedItems containsSemiMixedTypes="0" containsString="0" containsNumber="1" containsInteger="1" minValue="5" maxValue="65"/>
    </cacheField>
    <cacheField name="Stock" numFmtId="0">
      <sharedItems containsSemiMixedTypes="0" containsString="0" containsNumber="1" containsInteger="1" minValue="-37" maxValue="123"/>
    </cacheField>
    <cacheField name="Stock Amt." numFmtId="164">
      <sharedItems containsSemiMixedTypes="0" containsString="0" containsNumber="1" containsInteger="1" minValue="-525000" maxValue="793500"/>
    </cacheField>
    <cacheField name="Notifi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61.971910763888" createdVersion="7" refreshedVersion="8" minRefreshableVersion="3" recordCount="13" xr:uid="{8E555E01-83E5-49BB-8B67-68482473FA7B}">
  <cacheSource type="worksheet">
    <worksheetSource name="Table7"/>
  </cacheSource>
  <cacheFields count="9">
    <cacheField name="Cust_ID" numFmtId="0">
      <sharedItems containsSemiMixedTypes="0" containsString="0" containsNumber="1" containsInteger="1" minValue="1001" maxValue="1010"/>
    </cacheField>
    <cacheField name="Cust_Name" numFmtId="0">
      <sharedItems count="10">
        <s v="Rajesh Verma"/>
        <s v="Priya Iyer"/>
        <s v="Amit Sharma"/>
        <s v="Sneha Nair"/>
        <s v="Vikram Singh"/>
        <s v="Anjali Patel"/>
        <s v="Rahul Menon"/>
        <s v="Meera Reddy"/>
        <s v="Sandeep Joshi"/>
        <s v="Kavita Desai"/>
      </sharedItems>
    </cacheField>
    <cacheField name="HSN Code" numFmtId="0">
      <sharedItems/>
    </cacheField>
    <cacheField name="Product Name" numFmtId="0">
      <sharedItems/>
    </cacheField>
    <cacheField name="Date" numFmtId="14">
      <sharedItems containsSemiMixedTypes="0" containsNonDate="0" containsDate="1" containsString="0" minDate="2025-01-01T00:00:00" maxDate="2025-01-09T00:00:00"/>
    </cacheField>
    <cacheField name="Stock(Units)" numFmtId="0">
      <sharedItems containsSemiMixedTypes="0" containsString="0" containsNumber="1" containsInteger="1" minValue="-37" maxValue="123"/>
    </cacheField>
    <cacheField name="Units" numFmtId="0">
      <sharedItems containsSemiMixedTypes="0" containsString="0" containsNumber="1" containsInteger="1" minValue="4" maxValue="55"/>
    </cacheField>
    <cacheField name="Price" numFmtId="42">
      <sharedItems containsSemiMixedTypes="0" containsString="0" containsNumber="1" minValue="240" maxValue="62400"/>
    </cacheField>
    <cacheField name="Amount" numFmtId="42">
      <sharedItems containsSemiMixedTypes="0" containsString="0" containsNumber="1" minValue="4800" maxValue="138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61.971911342589" createdVersion="7" refreshedVersion="8" minRefreshableVersion="3" recordCount="13" xr:uid="{22DB26C9-CCA6-4FC3-8D0C-443FD553B916}">
  <cacheSource type="worksheet">
    <worksheetSource name="Table6"/>
  </cacheSource>
  <cacheFields count="7">
    <cacheField name="HSN Code" numFmtId="0">
      <sharedItems/>
    </cacheField>
    <cacheField name="Product Name" numFmtId="0">
      <sharedItems/>
    </cacheField>
    <cacheField name="Vendor" numFmtId="0">
      <sharedItems/>
    </cacheField>
    <cacheField name="Date" numFmtId="14">
      <sharedItems containsSemiMixedTypes="0" containsNonDate="0" containsDate="1" containsString="0" minDate="2024-01-03T00:00:00" maxDate="2025-01-03T00:00:00"/>
    </cacheField>
    <cacheField name="Units" numFmtId="0">
      <sharedItems containsSemiMixedTypes="0" containsString="0" containsNumber="1" containsInteger="1" minValue="2" maxValue="100"/>
    </cacheField>
    <cacheField name="Cost" numFmtId="42">
      <sharedItems containsSemiMixedTypes="0" containsString="0" containsNumber="1" containsInteger="1" minValue="670" maxValue="52000"/>
    </cacheField>
    <cacheField name="Amount" numFmtId="42">
      <sharedItems containsSemiMixedTypes="0" containsString="0" containsNumber="1" containsInteger="1" minValue="7990" maxValue="10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61.971911805558" createdVersion="7" refreshedVersion="8" minRefreshableVersion="3" recordCount="11" xr:uid="{4EF94FC6-0C6A-4E2C-A880-E598A68C0A84}">
  <cacheSource type="worksheet">
    <worksheetSource name="Table4"/>
  </cacheSource>
  <cacheFields count="4">
    <cacheField name="HSN Code" numFmtId="0">
      <sharedItems/>
    </cacheField>
    <cacheField name="Product Name" numFmtId="0">
      <sharedItems/>
    </cacheField>
    <cacheField name="Cost" numFmtId="42">
      <sharedItems containsSemiMixedTypes="0" containsString="0" containsNumber="1" containsInteger="1" minValue="200" maxValue="52000"/>
    </cacheField>
    <cacheField name="Selling Price" numFmtId="42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61.971912615743" createdVersion="7" refreshedVersion="8" minRefreshableVersion="3" recordCount="11" xr:uid="{184F33EE-6538-49EF-B4DC-86CCF96031DC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1" maxValue="1011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x v="0"/>
    <n v="980"/>
    <n v="0"/>
    <n v="37"/>
    <n v="-37"/>
    <n v="-36260"/>
    <s v="📞 Smart Watch Needs to re-order !  PH9812xxxxxx"/>
  </r>
  <r>
    <s v="N1002"/>
    <x v="1"/>
    <n v="34500"/>
    <n v="50"/>
    <n v="27"/>
    <n v="23"/>
    <n v="793500"/>
    <s v=""/>
  </r>
  <r>
    <s v="N1003"/>
    <x v="2"/>
    <n v="4600"/>
    <n v="90"/>
    <n v="5"/>
    <n v="85"/>
    <n v="391000"/>
    <s v=""/>
  </r>
  <r>
    <s v="N1004"/>
    <x v="3"/>
    <n v="21000"/>
    <n v="40"/>
    <n v="65"/>
    <n v="-25"/>
    <n v="-525000"/>
    <s v="📞 Desktop Needs to re-order !  PH9813xxxxxx"/>
  </r>
  <r>
    <s v="N1005"/>
    <x v="4"/>
    <n v="200"/>
    <n v="0"/>
    <n v="20"/>
    <n v="-20"/>
    <n v="-4000"/>
    <s v="📞 Mouse Needs to re-order !  PH9813xxxxxx"/>
  </r>
  <r>
    <s v="N1006"/>
    <x v="5"/>
    <n v="340"/>
    <n v="0"/>
    <n v="37"/>
    <n v="-37"/>
    <n v="-12580"/>
    <s v="📞 Rgb Keyboard Needs to re-order !  PH9813xxxxxx"/>
  </r>
  <r>
    <s v="N1007"/>
    <x v="6"/>
    <n v="52000"/>
    <n v="22"/>
    <n v="8"/>
    <n v="14"/>
    <n v="728000"/>
    <s v=""/>
  </r>
  <r>
    <s v="N1008"/>
    <x v="7"/>
    <n v="799"/>
    <n v="155"/>
    <n v="32"/>
    <n v="123"/>
    <n v="98277"/>
    <s v=""/>
  </r>
  <r>
    <s v="N1009"/>
    <x v="8"/>
    <n v="670"/>
    <n v="55"/>
    <n v="52"/>
    <n v="3"/>
    <n v="2010"/>
    <s v="📞 Speakers Needs to re-order !  PH9814xxxxxx"/>
  </r>
  <r>
    <s v="N1010"/>
    <x v="9"/>
    <n v="23500"/>
    <n v="40"/>
    <n v="37"/>
    <n v="3"/>
    <n v="70500"/>
    <s v="📞 Tablets Needs to re-order !  PH9814xxxxxx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1001"/>
    <x v="0"/>
    <s v="N1005"/>
    <s v="Mouse"/>
    <d v="2025-01-01T00:00:00"/>
    <n v="-20"/>
    <n v="20"/>
    <n v="240"/>
    <n v="4800"/>
  </r>
  <r>
    <n v="1002"/>
    <x v="1"/>
    <s v="N1006"/>
    <s v="Rgb Keyboard"/>
    <d v="2025-01-02T00:00:00"/>
    <n v="-37"/>
    <n v="37"/>
    <n v="408"/>
    <n v="15096"/>
  </r>
  <r>
    <n v="1003"/>
    <x v="2"/>
    <s v="N1004"/>
    <s v="Desktop"/>
    <d v="2025-01-03T00:00:00"/>
    <n v="-25"/>
    <n v="10"/>
    <n v="25200"/>
    <n v="252000"/>
  </r>
  <r>
    <n v="1004"/>
    <x v="3"/>
    <s v="N1008"/>
    <s v="Headphones"/>
    <d v="2025-01-04T00:00:00"/>
    <n v="123"/>
    <n v="32"/>
    <n v="958.8"/>
    <n v="30681.599999999999"/>
  </r>
  <r>
    <n v="1005"/>
    <x v="4"/>
    <s v="N1002"/>
    <s v="Laptop HP xyz i5"/>
    <d v="2025-01-05T00:00:00"/>
    <n v="23"/>
    <n v="27"/>
    <n v="41400"/>
    <n v="1117800"/>
  </r>
  <r>
    <n v="1006"/>
    <x v="5"/>
    <s v="N1004"/>
    <s v="Desktop"/>
    <d v="2025-01-06T00:00:00"/>
    <n v="-25"/>
    <n v="55"/>
    <n v="25200"/>
    <n v="1386000"/>
  </r>
  <r>
    <n v="1007"/>
    <x v="6"/>
    <s v="N1010"/>
    <s v="Tablets"/>
    <d v="2025-01-07T00:00:00"/>
    <n v="3"/>
    <n v="33"/>
    <n v="28200"/>
    <n v="930600"/>
  </r>
  <r>
    <n v="1008"/>
    <x v="7"/>
    <s v="N1009"/>
    <s v="Speakers"/>
    <d v="2025-01-08T00:00:00"/>
    <n v="3"/>
    <n v="52"/>
    <n v="804"/>
    <n v="41808"/>
  </r>
  <r>
    <n v="1009"/>
    <x v="8"/>
    <s v="N1010"/>
    <s v="Tablets"/>
    <d v="2025-01-08T00:00:00"/>
    <n v="3"/>
    <n v="4"/>
    <n v="28200"/>
    <n v="112800"/>
  </r>
  <r>
    <n v="1010"/>
    <x v="9"/>
    <s v="N1001"/>
    <s v="Smart Watch"/>
    <d v="2025-01-08T00:00:00"/>
    <n v="-37"/>
    <n v="37"/>
    <n v="1176"/>
    <n v="43512"/>
  </r>
  <r>
    <n v="1006"/>
    <x v="5"/>
    <s v="N1007"/>
    <s v="Camera"/>
    <d v="2025-01-08T00:00:00"/>
    <n v="14"/>
    <n v="4"/>
    <n v="62400"/>
    <n v="249600"/>
  </r>
  <r>
    <n v="1004"/>
    <x v="3"/>
    <s v="N1007"/>
    <s v="Camera"/>
    <d v="2025-01-08T00:00:00"/>
    <n v="14"/>
    <n v="4"/>
    <n v="62400"/>
    <n v="249600"/>
  </r>
  <r>
    <n v="1002"/>
    <x v="1"/>
    <s v="N1003"/>
    <s v="Wireless Printer"/>
    <d v="2025-01-08T00:00:00"/>
    <n v="85"/>
    <n v="5"/>
    <n v="5520"/>
    <n v="276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2"/>
    <s v="Laptop HP xyz i5"/>
    <s v="Tech99"/>
    <d v="2025-01-01T00:00:00"/>
    <n v="20"/>
    <n v="34500"/>
    <n v="690000"/>
  </r>
  <r>
    <s v="N1008"/>
    <s v="Headphones"/>
    <s v="Compac"/>
    <d v="2025-01-02T00:00:00"/>
    <n v="10"/>
    <n v="799"/>
    <n v="7990"/>
  </r>
  <r>
    <s v="N1003"/>
    <s v="Wireless Printer"/>
    <s v="Tech99"/>
    <d v="2024-01-03T00:00:00"/>
    <n v="50"/>
    <n v="4600"/>
    <n v="230000"/>
  </r>
  <r>
    <s v="N1008"/>
    <s v="Headphones"/>
    <s v="Compac"/>
    <d v="2024-01-04T00:00:00"/>
    <n v="100"/>
    <n v="799"/>
    <n v="79900"/>
  </r>
  <r>
    <s v="N1007"/>
    <s v="Camera"/>
    <s v="GG Traders"/>
    <d v="2024-01-05T00:00:00"/>
    <n v="20"/>
    <n v="52000"/>
    <n v="1040000"/>
  </r>
  <r>
    <s v="N1004"/>
    <s v="Desktop"/>
    <s v="GG Traders"/>
    <d v="2024-01-06T00:00:00"/>
    <n v="40"/>
    <n v="21000"/>
    <n v="840000"/>
  </r>
  <r>
    <s v="N1002"/>
    <s v="Laptop HP xyz i5"/>
    <s v="Tech99"/>
    <d v="2024-01-07T00:00:00"/>
    <n v="30"/>
    <n v="34500"/>
    <n v="1035000"/>
  </r>
  <r>
    <s v="N1003"/>
    <s v="Wireless Printer"/>
    <s v="Tech99"/>
    <d v="2024-01-08T00:00:00"/>
    <n v="40"/>
    <n v="4600"/>
    <n v="184000"/>
  </r>
  <r>
    <s v="N1009"/>
    <s v="Speakers"/>
    <s v="Compac"/>
    <d v="2024-01-09T00:00:00"/>
    <n v="55"/>
    <n v="670"/>
    <n v="36850"/>
  </r>
  <r>
    <s v="N1010"/>
    <s v="Tablets"/>
    <s v="Compac"/>
    <d v="2024-01-10T00:00:00"/>
    <n v="40"/>
    <n v="23500"/>
    <n v="940000"/>
  </r>
  <r>
    <s v="N1008"/>
    <s v="Headphones"/>
    <s v="Compac"/>
    <d v="2024-01-10T00:00:00"/>
    <n v="35"/>
    <n v="799"/>
    <n v="27965"/>
  </r>
  <r>
    <s v="N1007"/>
    <s v="Camera"/>
    <s v="GG Traders"/>
    <d v="2024-01-10T00:00:00"/>
    <n v="2"/>
    <n v="52000"/>
    <n v="104000"/>
  </r>
  <r>
    <s v="N1008"/>
    <s v="Headphones"/>
    <s v="Compac"/>
    <d v="2024-01-10T00:00:00"/>
    <n v="10"/>
    <n v="799"/>
    <n v="799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  <r>
    <s v="N1011"/>
    <s v="Earpods"/>
    <n v="5000"/>
    <n v="100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1001"/>
    <s v="Rajesh Verma"/>
    <s v="rajesh.verma123@example.com"/>
    <s v="12, MG Road, Andheri East, Mumbai, Maharashtra"/>
  </r>
  <r>
    <n v="1002"/>
    <s v="Priya Iyer"/>
    <s v="priya.iyer456@example.com"/>
    <s v="45, Lakeview Apartments, Jayanagar, Bangalore, Karnataka"/>
  </r>
  <r>
    <n v="1003"/>
    <s v="Amit Sharma"/>
    <s v="amit.sharma789@example.com"/>
    <s v="78, Civil Lines, Connaught Place, New Delhi"/>
  </r>
  <r>
    <n v="1004"/>
    <s v="Sneha Nair"/>
    <s v="sneha.nair321@example.com"/>
    <s v="21, Rosewood Residency, Kakkanad, Kochi, Kerala"/>
  </r>
  <r>
    <n v="1005"/>
    <s v="Vikram Singh"/>
    <s v="vikram.singh654@example.com"/>
    <s v="105, Green Valley, Gomti Nagar, Lucknow, Uttar Pradesh"/>
  </r>
  <r>
    <n v="1006"/>
    <s v="Anjali Patel"/>
    <s v="anjali.patel987@example.com"/>
    <s v="33, Shivranjani Society, Satellite, Ahmedabad, Gujarat"/>
  </r>
  <r>
    <n v="1007"/>
    <s v="Rahul Menon"/>
    <s v="rahul.menon234@example.com"/>
    <s v="9, Garden View, T. Nagar, Chennai, Tamil Nadu"/>
  </r>
  <r>
    <n v="1008"/>
    <s v="Meera Reddy"/>
    <s v="meera.reddy567@example.com"/>
    <s v="56, Jubilee Hills, Hyderabad, Telangana"/>
  </r>
  <r>
    <n v="1009"/>
    <s v="Sandeep Joshi"/>
    <s v="sandeep.joshi890@example.com"/>
    <s v="18, Deccan Towers, FC Road, Pune, Maharashtra"/>
  </r>
  <r>
    <n v="1010"/>
    <s v="Kavita Desai"/>
    <s v="kavita.desai112@example.com"/>
    <s v="42, South City, Salt Lake, Kolkata, West Bengal"/>
  </r>
  <r>
    <n v="1011"/>
    <s v="anish raina"/>
    <s v="anishraina1833@example.com"/>
    <s v="24,south City Salt lake ,kolkata westbenga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BFE208-11C6-41CB-944B-E325B33C46F8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5:A6" firstHeaderRow="1" firstDataRow="1" firstDataCol="0"/>
  <pivotFields count="4">
    <pivotField showAll="0"/>
    <pivotField dataField="1" showAll="0"/>
    <pivotField numFmtId="42" showAll="0"/>
    <pivotField numFmtId="42" showAll="0"/>
  </pivotFields>
  <rowItems count="1">
    <i/>
  </rowItems>
  <colItems count="1">
    <i/>
  </colItems>
  <dataFields count="1">
    <dataField name="Count of Product Name" fld="1" subtotal="count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620B8C-00D5-4894-925C-CAA22127F4CC}" name="PivotTable6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30">
  <location ref="E2:F8" firstHeaderRow="1" firstDataRow="1" firstDataCol="1"/>
  <pivotFields count="8">
    <pivotField showAll="0"/>
    <pivotField axis="axisRow" showAll="0" measureFilter="1" sortType="ascending">
      <items count="11">
        <item x="6"/>
        <item x="3"/>
        <item x="7"/>
        <item x="1"/>
        <item x="4"/>
        <item x="5"/>
        <item x="0"/>
        <item x="8"/>
        <item x="9"/>
        <item x="2"/>
        <item t="default"/>
      </items>
    </pivotField>
    <pivotField showAll="0"/>
    <pivotField showAll="0"/>
    <pivotField dataField="1" showAll="0"/>
    <pivotField showAll="0"/>
    <pivotField numFmtId="164" showAll="0"/>
    <pivotField showAll="0"/>
  </pivotFields>
  <rowFields count="1">
    <field x="1"/>
  </rowFields>
  <rowItems count="6">
    <i>
      <x v="1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S Units" fld="4" baseField="0" baseItem="0"/>
  </dataFields>
  <chartFormats count="13">
    <chartFormat chart="2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8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8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8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8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9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9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9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9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A3ADAD-119E-4A48-9047-8187DD23B86F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6" baseField="0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F71400-E941-4E91-830C-942C7CC79CF3}" name="PivotTable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14:A15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numFmtId="164" showAll="0"/>
    <pivotField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CC3EAC-9D78-48BC-BE66-AE0FD2392067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6010E-D8FD-4731-BABC-B92729708B2E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FA2DB0-B746-49EE-AEAF-5D878AE841B4}" name="PivotTable7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6">
  <location ref="E11:F17" firstHeaderRow="1" firstDataRow="1" firstDataCol="1"/>
  <pivotFields count="9">
    <pivotField showAll="0"/>
    <pivotField axis="axisRow" showAll="0" measureFilter="1">
      <items count="11">
        <item x="2"/>
        <item x="5"/>
        <item x="9"/>
        <item x="7"/>
        <item x="1"/>
        <item x="6"/>
        <item x="0"/>
        <item x="8"/>
        <item x="3"/>
        <item x="4"/>
        <item t="default"/>
      </items>
    </pivotField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Fields count="1">
    <field x="1"/>
  </rowFields>
  <rowItems count="6">
    <i>
      <x/>
    </i>
    <i>
      <x v="1"/>
    </i>
    <i>
      <x v="5"/>
    </i>
    <i>
      <x v="8"/>
    </i>
    <i>
      <x v="9"/>
    </i>
    <i t="grand">
      <x/>
    </i>
  </rowItems>
  <colItems count="1">
    <i/>
  </colItems>
  <dataFields count="1">
    <dataField name="Sum of Amount" fld="8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85A53C-A221-4A55-A3BC-F40FCFD285C0}" name="Customersdata" displayName="Customersdata" ref="D6:G17" totalsRowShown="0" headerRowDxfId="59" dataDxfId="58">
  <autoFilter ref="D6:G17" xr:uid="{6685A53C-A221-4A55-A3BC-F40FCFD285C0}"/>
  <tableColumns count="4">
    <tableColumn id="1" xr3:uid="{48C8B9EC-6B6D-40F9-BED0-02DE9E2C3C47}" name="Cust_ID" dataDxfId="57"/>
    <tableColumn id="2" xr3:uid="{95288BFF-34CF-486E-8398-D3C1D0B17636}" name="Name" dataDxfId="56"/>
    <tableColumn id="3" xr3:uid="{77D4DE25-E4C2-4B57-A95D-7ED3062A4B42}" name="Email" dataDxfId="55"/>
    <tableColumn id="4" xr3:uid="{C59D31D5-D377-41BD-A207-3DADE01745B4}" name="Address" dataDxfId="5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605983-53EA-4B00-9672-056C67F0DD6C}" name="Table4" displayName="Table4" ref="D6:G17" totalsRowShown="0" headerRowDxfId="53">
  <autoFilter ref="D6:G17" xr:uid="{1D605983-53EA-4B00-9672-056C67F0DD6C}"/>
  <tableColumns count="4">
    <tableColumn id="1" xr3:uid="{44DF7EEC-4C3C-4610-B613-DEE98A40A16A}" name="HSN Code" dataDxfId="52"/>
    <tableColumn id="2" xr3:uid="{78830927-E2C1-49DE-9F5C-BFC9CDD9C327}" name="Product Name" dataDxfId="51"/>
    <tableColumn id="3" xr3:uid="{839758F1-AA5E-4899-A2FE-B007F9176946}" name="Cost" dataDxfId="50"/>
    <tableColumn id="4" xr3:uid="{DDFBCAB4-4957-4F1D-9F07-843045A802AD}" name="Selling Price" dataDxfId="4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925EDD-311B-4BF6-B055-90B4FEB87837}" name="vendorsdata" displayName="vendorsdata" ref="D6:H16" totalsRowShown="0" headerRowDxfId="48" dataDxfId="47">
  <autoFilter ref="D6:H16" xr:uid="{9F925EDD-311B-4BF6-B055-90B4FEB87837}"/>
  <tableColumns count="5">
    <tableColumn id="1" xr3:uid="{BF32D26B-4049-4170-9522-4B354544132C}" name="HSN Code" dataDxfId="46"/>
    <tableColumn id="2" xr3:uid="{9119BFCA-FA5B-4C2D-BBBA-E6881891E245}" name="Product Name" dataDxfId="45"/>
    <tableColumn id="3" xr3:uid="{DFB1518A-1744-4E27-A40F-2C78CC7F224F}" name="Vendor Name" dataDxfId="44"/>
    <tableColumn id="4" xr3:uid="{109DC09E-EE7E-4FFB-98AF-4CD0406DD260}" name="Phone" dataDxfId="43"/>
    <tableColumn id="5" xr3:uid="{209D617B-6885-429A-9CCC-EA7AD46B1E10}" name="Address" dataDxfId="4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F9D782-41D8-40F6-8C46-D93155F838BC}" name="Table6" displayName="Table6" ref="D6:J19" totalsRowShown="0" headerRowDxfId="41" dataDxfId="39" headerRowBorderDxfId="40" tableBorderDxfId="38">
  <autoFilter ref="D6:J19" xr:uid="{9DF9D782-41D8-40F6-8C46-D93155F838BC}"/>
  <tableColumns count="7">
    <tableColumn id="1" xr3:uid="{8312443D-6F9B-4596-BA7D-BC5E00098DFE}" name="HSN Code" dataDxfId="37"/>
    <tableColumn id="2" xr3:uid="{9CC73195-2C25-4518-BFAD-7829B26C38B9}" name="Product Name" dataDxfId="36">
      <calculatedColumnFormula>VLOOKUP(Table6[[#This Row],[HSN Code]],Table4[#All],2,0)</calculatedColumnFormula>
    </tableColumn>
    <tableColumn id="3" xr3:uid="{CE20B80E-6C50-47EB-A292-18BD7C38B818}" name="Vendor" dataDxfId="35">
      <calculatedColumnFormula>VLOOKUP(Table6[[#This Row],[HSN Code]],vendorsdata[#All],3,0)</calculatedColumnFormula>
    </tableColumn>
    <tableColumn id="4" xr3:uid="{905FC6E3-7ED5-4974-B4EB-1ECBA898A978}" name="Date" dataDxfId="34"/>
    <tableColumn id="5" xr3:uid="{86A811BB-C494-4113-A366-18DE05F94569}" name="Units" dataDxfId="33"/>
    <tableColumn id="6" xr3:uid="{FDD03D33-A36A-470A-89D5-FBC3620FC9BB}" name="Cost" dataDxfId="32">
      <calculatedColumnFormula>VLOOKUP(Table6[[#This Row],[HSN Code]],Table4[#All],3,0)</calculatedColumnFormula>
    </tableColumn>
    <tableColumn id="7" xr3:uid="{04A1E64D-E1B3-410A-AC42-AC630962C511}" name="Amount" dataDxfId="31">
      <calculatedColumnFormula>Table6[[#This Row],[Units]]*Table6[[#This Row],[Cost]]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31CF7E-3E69-40E9-A06E-F9B6E58683C6}" name="Table7" displayName="Table7" ref="D6:L19" totalsRowShown="0" headerRowDxfId="30" dataDxfId="28" headerRowBorderDxfId="29" tableBorderDxfId="27">
  <autoFilter ref="D6:L19" xr:uid="{B931CF7E-3E69-40E9-A06E-F9B6E58683C6}"/>
  <tableColumns count="9">
    <tableColumn id="1" xr3:uid="{5190D47A-45D0-4867-9742-91E609DD019A}" name="Cust_ID" dataDxfId="26"/>
    <tableColumn id="2" xr3:uid="{5502238B-F052-4323-B98B-78F8EC5E1C79}" name="Cust_Name" dataDxfId="25">
      <calculatedColumnFormula>VLOOKUP(Table7[[#This Row],[Cust_ID]],Customersdata[#All],2,0)</calculatedColumnFormula>
    </tableColumn>
    <tableColumn id="3" xr3:uid="{EA9157AC-D66F-4F10-BA0D-D4A41FFFE99A}" name="HSN Code" dataDxfId="24"/>
    <tableColumn id="4" xr3:uid="{E45B677C-941E-4525-B4D8-C04BEA032AC2}" name="Product Name" dataDxfId="23">
      <calculatedColumnFormula>VLOOKUP(Table7[[#This Row],[HSN Code]],Table4[#All],2,0)</calculatedColumnFormula>
    </tableColumn>
    <tableColumn id="5" xr3:uid="{B3BBD3E7-EA81-4E41-835D-64A7C1A1FDEE}" name="Date" dataDxfId="22"/>
    <tableColumn id="6" xr3:uid="{ED390104-1D51-4948-81BE-3D06066C32CA}" name="Stock(Units)" dataDxfId="21">
      <calculatedColumnFormula>VLOOKUP(Table7[[#This Row],[HSN Code]],Table8[#All],6,0)</calculatedColumnFormula>
    </tableColumn>
    <tableColumn id="7" xr3:uid="{B65F7933-0F05-4CC4-94D6-FBDA1C8561CE}" name="Units" dataDxfId="20"/>
    <tableColumn id="8" xr3:uid="{BCAF527D-5D29-47A5-A81B-87C249966E23}" name="Price" dataDxfId="19">
      <calculatedColumnFormula>VLOOKUP(Table7[[#This Row],[HSN Code]],Table4[#All],4,0)</calculatedColumnFormula>
    </tableColumn>
    <tableColumn id="9" xr3:uid="{D0FF63AF-B3A4-44CE-9145-23168DCE78D6}" name="Amount" dataDxfId="18">
      <calculatedColumnFormula>Table7[[#This Row],[Price]]*Table7[[#This Row],[Units]]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CE7134-4105-4A32-AD0F-68422AB50096}" name="Table8" displayName="Table8" ref="D6:K16" totalsRowShown="0" headerRowDxfId="17" dataDxfId="15" headerRowBorderDxfId="16" tableBorderDxfId="14">
  <autoFilter ref="D6:K16" xr:uid="{BECE7134-4105-4A32-AD0F-68422AB50096}"/>
  <tableColumns count="8">
    <tableColumn id="1" xr3:uid="{0C2A5737-1A17-4BB3-9473-896234A67DC4}" name="HSN Code" dataDxfId="13"/>
    <tableColumn id="2" xr3:uid="{C2B6C3B4-3756-435C-AA8F-DDE25BA19BDF}" name="Product Name" dataDxfId="12"/>
    <tableColumn id="3" xr3:uid="{806A3C8F-823F-4A29-9159-03AF0FF0C7A2}" name="Cost" dataDxfId="11"/>
    <tableColumn id="4" xr3:uid="{4887B8A0-B987-4E68-BE1C-20FDEDBD9450}" name="P Units" dataDxfId="10">
      <calculatedColumnFormula>SUMIF(Table6[Product Name],Table8[[#This Row],[Product Name]],Table6[Units])</calculatedColumnFormula>
    </tableColumn>
    <tableColumn id="5" xr3:uid="{31C67B1C-E589-4F79-B77A-DF6584B472B6}" name="S Units" dataDxfId="9">
      <calculatedColumnFormula>SUMIF(Table7[Product Name],Table8[[#This Row],[Product Name]],Table7[Units])</calculatedColumnFormula>
    </tableColumn>
    <tableColumn id="6" xr3:uid="{15B6C030-2ADA-44AF-A97D-F925767E1561}" name="Stock" dataDxfId="8">
      <calculatedColumnFormula>Table8[[#This Row],[P Units]]-Table8[[#This Row],[S Units]]</calculatedColumnFormula>
    </tableColumn>
    <tableColumn id="7" xr3:uid="{160A0BD6-8285-4D1C-B25C-76B32CD0383E}" name="Stock Amt." dataDxfId="7">
      <calculatedColumnFormula>Table8[[#This Row],[Stock]]*Table8[[#This Row],[Cost]]</calculatedColumnFormula>
    </tableColumn>
    <tableColumn id="8" xr3:uid="{A6809014-D905-4AAF-B947-666C1037AFBD}" name="Notification" dataDxfId="6">
      <calculatedColumnFormula>IF(Table8[[#This Row],[Stock]]&lt;5,"📞 "&amp;Table8[[#This Row],[Product Name]]&amp;" Needs to re-order !  PH" &amp;VLOOKUP(Table8[[#This Row],[HSN Code]],vendorsdata[#All],4,0),"")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D9A44-2C35-46DA-8DAE-10E2C27DDE02}" name="Table1" displayName="Table1" ref="A3:D14" totalsRowShown="0">
  <autoFilter ref="A3:D14" xr:uid="{3EAD9A44-2C35-46DA-8DAE-10E2C27DDE02}"/>
  <sortState xmlns:xlrd2="http://schemas.microsoft.com/office/spreadsheetml/2017/richdata2" ref="A4:D13">
    <sortCondition ref="B3:B13"/>
  </sortState>
  <tableColumns count="4">
    <tableColumn id="1" xr3:uid="{74F1C5A1-24CC-47DB-BFBE-3D60962F1A5B}" name="Cust_ID"/>
    <tableColumn id="2" xr3:uid="{7C8CB72B-1B15-4517-82CB-723F899B5118}" name="Name"/>
    <tableColumn id="3" xr3:uid="{71E6DFE0-400C-471B-985B-B2A9D8CEB948}" name="Email"/>
    <tableColumn id="4" xr3:uid="{D6EEEDBE-13E4-4C47-BB53-4E1F7D944C67}" name="Addres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F95E85-50A7-48AD-94EA-05D1B3BDB244}" name="Table9" displayName="Table9" ref="A3:D13" totalsRowShown="0">
  <autoFilter ref="A3:D13" xr:uid="{4EF95E85-50A7-48AD-94EA-05D1B3BDB244}"/>
  <sortState xmlns:xlrd2="http://schemas.microsoft.com/office/spreadsheetml/2017/richdata2" ref="A4:D13">
    <sortCondition ref="B3:B13"/>
  </sortState>
  <tableColumns count="4">
    <tableColumn id="1" xr3:uid="{4B17505B-D01A-4C29-87BD-9195B530CB9F}" name="HSN Code"/>
    <tableColumn id="2" xr3:uid="{2289EE0A-3D71-4FFA-B77A-CBD281DB1542}" name="Product Name"/>
    <tableColumn id="3" xr3:uid="{B91BA509-9D4F-4B74-B0D0-AD87D4DAE5B6}" name="Cost"/>
    <tableColumn id="4" xr3:uid="{A6AC642F-05D8-4689-975E-517E3B2DEDEB}" name="Selling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8044418-B74A-4987-9F74-63EBAB699163}">
  <we:reference id="wa200001584" version="3.0.3.6" store="en-US" storeType="OMEX"/>
  <we:alternateReferences>
    <we:reference id="wa200001584" version="3.0.3.6" store="WA20000158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hyperlink" Target="mailto:anishraina1833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EEF3-E339-4B41-86CE-2A0462D04D3E}">
  <dimension ref="B1:X34"/>
  <sheetViews>
    <sheetView zoomScaleNormal="100" zoomScaleSheetLayoutView="30" workbookViewId="0">
      <selection activeCell="J13" sqref="J13"/>
    </sheetView>
  </sheetViews>
  <sheetFormatPr defaultColWidth="9.109375" defaultRowHeight="14.4" x14ac:dyDescent="0.3"/>
  <cols>
    <col min="1" max="1" width="4.44140625" style="1" customWidth="1"/>
    <col min="2" max="2" width="18.109375" style="2" customWidth="1"/>
    <col min="3" max="3" width="2.33203125" style="1" customWidth="1"/>
    <col min="4" max="16384" width="9.109375" style="1"/>
  </cols>
  <sheetData>
    <row r="1" spans="10:24" s="1" customFormat="1" x14ac:dyDescent="0.3"/>
    <row r="13" spans="10:24" x14ac:dyDescent="0.3">
      <c r="J13" s="1" t="s">
        <v>112</v>
      </c>
    </row>
    <row r="16" spans="10:24" x14ac:dyDescent="0.3">
      <c r="R16" s="1" t="s">
        <v>104</v>
      </c>
      <c r="S16" s="25" t="s">
        <v>102</v>
      </c>
      <c r="T16" s="25"/>
      <c r="U16" s="25"/>
      <c r="V16" s="25"/>
      <c r="W16" s="25"/>
      <c r="X16" s="25"/>
    </row>
    <row r="17" spans="19:24" x14ac:dyDescent="0.3">
      <c r="S17" s="23"/>
      <c r="T17" s="23"/>
      <c r="U17" s="23"/>
      <c r="V17" s="23"/>
      <c r="W17" s="23"/>
      <c r="X17" s="23"/>
    </row>
    <row r="18" spans="19:24" x14ac:dyDescent="0.3">
      <c r="S18" s="23" t="str" cm="1">
        <f t="array" ref="S18:S23">_xlfn._xlws.FILTER(Table8[Notification],Table8[Notification]&lt;&gt;"")</f>
        <v>📞 Smart Watch Needs to re-order !  PH9812xxxxxx</v>
      </c>
      <c r="T18" s="23"/>
      <c r="U18" s="23"/>
      <c r="V18" s="23"/>
      <c r="W18" s="23"/>
      <c r="X18" s="23"/>
    </row>
    <row r="19" spans="19:24" x14ac:dyDescent="0.3">
      <c r="S19" s="23" t="str">
        <v>📞 Desktop Needs to re-order !  PH9813xxxxxx</v>
      </c>
      <c r="T19" s="23"/>
      <c r="U19" s="23"/>
      <c r="V19" s="23"/>
      <c r="W19" s="23"/>
      <c r="X19" s="23"/>
    </row>
    <row r="20" spans="19:24" x14ac:dyDescent="0.3">
      <c r="S20" s="23" t="str">
        <v>📞 Mouse Needs to re-order !  PH9813xxxxxx</v>
      </c>
      <c r="T20" s="23"/>
      <c r="U20" s="23"/>
      <c r="V20" s="23"/>
      <c r="W20" s="23"/>
      <c r="X20" s="23"/>
    </row>
    <row r="21" spans="19:24" x14ac:dyDescent="0.3">
      <c r="S21" s="23" t="str">
        <v>📞 Rgb Keyboard Needs to re-order !  PH9813xxxxxx</v>
      </c>
      <c r="T21" s="23"/>
      <c r="U21" s="23"/>
      <c r="V21" s="23"/>
      <c r="W21" s="23"/>
      <c r="X21" s="23"/>
    </row>
    <row r="22" spans="19:24" x14ac:dyDescent="0.3">
      <c r="S22" s="23" t="str">
        <v>📞 Speakers Needs to re-order !  PH9814xxxxxx</v>
      </c>
      <c r="T22" s="23"/>
      <c r="U22" s="23"/>
      <c r="V22" s="23"/>
      <c r="W22" s="23"/>
      <c r="X22" s="23"/>
    </row>
    <row r="23" spans="19:24" x14ac:dyDescent="0.3">
      <c r="S23" s="23" t="str">
        <v>📞 Tablets Needs to re-order !  PH9814xxxxxx</v>
      </c>
      <c r="T23" s="23"/>
      <c r="U23" s="23"/>
      <c r="V23" s="23"/>
      <c r="W23" s="23"/>
      <c r="X23" s="23"/>
    </row>
    <row r="24" spans="19:24" x14ac:dyDescent="0.3">
      <c r="S24" s="23"/>
      <c r="T24" s="23"/>
      <c r="U24" s="23"/>
      <c r="V24" s="23"/>
      <c r="W24" s="23"/>
      <c r="X24" s="23"/>
    </row>
    <row r="25" spans="19:24" x14ac:dyDescent="0.3">
      <c r="S25" s="23"/>
      <c r="T25" s="23"/>
      <c r="U25" s="23"/>
      <c r="V25" s="23"/>
      <c r="W25" s="23"/>
      <c r="X25" s="23"/>
    </row>
    <row r="26" spans="19:24" x14ac:dyDescent="0.3">
      <c r="S26" s="23"/>
      <c r="T26" s="23"/>
      <c r="U26" s="23"/>
      <c r="V26" s="23"/>
      <c r="W26" s="23"/>
      <c r="X26" s="23"/>
    </row>
    <row r="27" spans="19:24" x14ac:dyDescent="0.3">
      <c r="S27" s="23"/>
      <c r="T27" s="23"/>
      <c r="U27" s="23"/>
      <c r="V27" s="23"/>
      <c r="W27" s="23"/>
      <c r="X27" s="23"/>
    </row>
    <row r="28" spans="19:24" x14ac:dyDescent="0.3">
      <c r="S28" s="23"/>
      <c r="T28" s="23"/>
      <c r="U28" s="23"/>
      <c r="V28" s="23"/>
      <c r="W28" s="23"/>
      <c r="X28" s="23"/>
    </row>
    <row r="29" spans="19:24" x14ac:dyDescent="0.3">
      <c r="S29" s="23"/>
      <c r="T29" s="23"/>
      <c r="U29" s="23"/>
      <c r="V29" s="23"/>
      <c r="W29" s="23"/>
      <c r="X29" s="23"/>
    </row>
    <row r="30" spans="19:24" x14ac:dyDescent="0.3">
      <c r="S30" s="23"/>
      <c r="T30" s="23"/>
      <c r="U30" s="23"/>
      <c r="V30" s="23"/>
      <c r="W30" s="23"/>
      <c r="X30" s="23"/>
    </row>
    <row r="31" spans="19:24" x14ac:dyDescent="0.3">
      <c r="S31" s="23"/>
      <c r="T31" s="23"/>
      <c r="U31" s="23"/>
      <c r="V31" s="23"/>
      <c r="W31" s="23"/>
      <c r="X31" s="23"/>
    </row>
    <row r="32" spans="19:24" x14ac:dyDescent="0.3">
      <c r="S32" s="23"/>
      <c r="T32" s="23"/>
      <c r="U32" s="23"/>
      <c r="V32" s="23"/>
      <c r="W32" s="23"/>
      <c r="X32" s="23"/>
    </row>
    <row r="33" spans="19:24" x14ac:dyDescent="0.3">
      <c r="S33" s="23"/>
      <c r="T33" s="23"/>
      <c r="U33" s="23"/>
      <c r="V33" s="23"/>
      <c r="W33" s="23"/>
      <c r="X33" s="23"/>
    </row>
    <row r="34" spans="19:24" x14ac:dyDescent="0.3">
      <c r="S34" s="23"/>
      <c r="T34" s="23"/>
      <c r="U34" s="23"/>
      <c r="V34" s="23"/>
      <c r="W34" s="23"/>
      <c r="X34" s="23"/>
    </row>
  </sheetData>
  <mergeCells count="1">
    <mergeCell ref="S16:X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BB94-9251-4C8D-BFFB-5C8EA24D90D1}">
  <dimension ref="B1:G17"/>
  <sheetViews>
    <sheetView topLeftCell="C12" zoomScaleNormal="100" workbookViewId="0"/>
  </sheetViews>
  <sheetFormatPr defaultColWidth="9.109375" defaultRowHeight="14.4" x14ac:dyDescent="0.3"/>
  <cols>
    <col min="1" max="1" width="4.44140625" style="1" customWidth="1"/>
    <col min="2" max="2" width="18.109375" style="2" customWidth="1"/>
    <col min="3" max="3" width="1.6640625" style="1" customWidth="1"/>
    <col min="4" max="4" width="9.88671875" style="1" bestFit="1" customWidth="1"/>
    <col min="5" max="5" width="13.33203125" style="1" bestFit="1" customWidth="1"/>
    <col min="6" max="6" width="30.109375" style="1" bestFit="1" customWidth="1"/>
    <col min="7" max="7" width="53.6640625" style="1" bestFit="1" customWidth="1"/>
    <col min="8" max="9" width="9.109375" style="1"/>
    <col min="10" max="10" width="10.33203125" style="1" customWidth="1"/>
    <col min="11" max="16384" width="9.109375" style="1"/>
  </cols>
  <sheetData>
    <row r="1" spans="2:7" x14ac:dyDescent="0.3">
      <c r="B1" s="1"/>
    </row>
    <row r="6" spans="2:7" x14ac:dyDescent="0.3">
      <c r="D6" s="12" t="s">
        <v>0</v>
      </c>
      <c r="E6" s="12" t="s">
        <v>1</v>
      </c>
      <c r="F6" s="12" t="s">
        <v>2</v>
      </c>
      <c r="G6" s="12" t="s">
        <v>3</v>
      </c>
    </row>
    <row r="7" spans="2:7" x14ac:dyDescent="0.3">
      <c r="D7" s="3">
        <v>1001</v>
      </c>
      <c r="E7" s="1" t="s">
        <v>4</v>
      </c>
      <c r="F7" s="1" t="s">
        <v>5</v>
      </c>
      <c r="G7" s="1" t="s">
        <v>6</v>
      </c>
    </row>
    <row r="8" spans="2:7" x14ac:dyDescent="0.3">
      <c r="D8" s="3">
        <v>1002</v>
      </c>
      <c r="E8" s="1" t="s">
        <v>7</v>
      </c>
      <c r="F8" s="1" t="s">
        <v>16</v>
      </c>
      <c r="G8" s="1" t="s">
        <v>25</v>
      </c>
    </row>
    <row r="9" spans="2:7" x14ac:dyDescent="0.3">
      <c r="D9" s="3">
        <v>1003</v>
      </c>
      <c r="E9" s="1" t="s">
        <v>8</v>
      </c>
      <c r="F9" s="1" t="s">
        <v>17</v>
      </c>
      <c r="G9" s="1" t="s">
        <v>26</v>
      </c>
    </row>
    <row r="10" spans="2:7" x14ac:dyDescent="0.3">
      <c r="D10" s="3">
        <v>1004</v>
      </c>
      <c r="E10" s="1" t="s">
        <v>9</v>
      </c>
      <c r="F10" s="1" t="s">
        <v>18</v>
      </c>
      <c r="G10" s="1" t="s">
        <v>27</v>
      </c>
    </row>
    <row r="11" spans="2:7" x14ac:dyDescent="0.3">
      <c r="D11" s="3">
        <v>1005</v>
      </c>
      <c r="E11" s="1" t="s">
        <v>10</v>
      </c>
      <c r="F11" s="1" t="s">
        <v>19</v>
      </c>
      <c r="G11" s="1" t="s">
        <v>28</v>
      </c>
    </row>
    <row r="12" spans="2:7" x14ac:dyDescent="0.3">
      <c r="D12" s="3">
        <v>1006</v>
      </c>
      <c r="E12" s="1" t="s">
        <v>11</v>
      </c>
      <c r="F12" s="1" t="s">
        <v>20</v>
      </c>
      <c r="G12" s="1" t="s">
        <v>29</v>
      </c>
    </row>
    <row r="13" spans="2:7" x14ac:dyDescent="0.3">
      <c r="D13" s="3">
        <v>1007</v>
      </c>
      <c r="E13" s="1" t="s">
        <v>12</v>
      </c>
      <c r="F13" s="1" t="s">
        <v>21</v>
      </c>
      <c r="G13" s="1" t="s">
        <v>30</v>
      </c>
    </row>
    <row r="14" spans="2:7" x14ac:dyDescent="0.3">
      <c r="D14" s="3">
        <v>1008</v>
      </c>
      <c r="E14" s="1" t="s">
        <v>13</v>
      </c>
      <c r="F14" s="1" t="s">
        <v>22</v>
      </c>
      <c r="G14" s="1" t="s">
        <v>31</v>
      </c>
    </row>
    <row r="15" spans="2:7" x14ac:dyDescent="0.3">
      <c r="D15" s="3">
        <v>1009</v>
      </c>
      <c r="E15" s="1" t="s">
        <v>14</v>
      </c>
      <c r="F15" s="1" t="s">
        <v>23</v>
      </c>
      <c r="G15" s="1" t="s">
        <v>32</v>
      </c>
    </row>
    <row r="16" spans="2:7" x14ac:dyDescent="0.3">
      <c r="D16" s="3">
        <v>1010</v>
      </c>
      <c r="E16" s="1" t="s">
        <v>15</v>
      </c>
      <c r="F16" s="1" t="s">
        <v>24</v>
      </c>
      <c r="G16" s="1" t="s">
        <v>33</v>
      </c>
    </row>
    <row r="17" spans="4:7" x14ac:dyDescent="0.3">
      <c r="D17" s="3">
        <v>1011</v>
      </c>
      <c r="E17" s="1" t="s">
        <v>105</v>
      </c>
      <c r="F17" s="6" t="s">
        <v>106</v>
      </c>
      <c r="G17" s="1" t="s">
        <v>107</v>
      </c>
    </row>
  </sheetData>
  <phoneticPr fontId="1" type="noConversion"/>
  <hyperlinks>
    <hyperlink ref="F17" r:id="rId1" xr:uid="{380A1FB9-AB8C-4C6E-BCE4-9A5DD0094D24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E156-E676-4452-9DAC-99A984321554}">
  <dimension ref="B1:G17"/>
  <sheetViews>
    <sheetView topLeftCell="B3" zoomScaleNormal="100" workbookViewId="0">
      <selection activeCell="J16" sqref="J16"/>
    </sheetView>
  </sheetViews>
  <sheetFormatPr defaultColWidth="9.109375" defaultRowHeight="14.4" x14ac:dyDescent="0.3"/>
  <cols>
    <col min="1" max="1" width="4.44140625" style="1" customWidth="1"/>
    <col min="2" max="2" width="18.109375" style="2" customWidth="1"/>
    <col min="3" max="3" width="1.88671875" style="1" customWidth="1"/>
    <col min="4" max="4" width="16" style="1" bestFit="1" customWidth="1"/>
    <col min="5" max="5" width="22.33203125" style="1" bestFit="1" customWidth="1"/>
    <col min="6" max="6" width="21" style="1" bestFit="1" customWidth="1"/>
    <col min="7" max="7" width="18.6640625" style="1" bestFit="1" customWidth="1"/>
    <col min="8" max="8" width="25.109375" style="1" bestFit="1" customWidth="1"/>
    <col min="9" max="16384" width="9.109375" style="1"/>
  </cols>
  <sheetData>
    <row r="1" spans="4:7" s="1" customFormat="1" x14ac:dyDescent="0.3"/>
    <row r="6" spans="4:7" ht="21" x14ac:dyDescent="0.4">
      <c r="D6" s="13" t="s">
        <v>70</v>
      </c>
      <c r="E6" s="13" t="s">
        <v>71</v>
      </c>
      <c r="F6" s="13" t="s">
        <v>74</v>
      </c>
      <c r="G6" s="13" t="s">
        <v>75</v>
      </c>
    </row>
    <row r="7" spans="4:7" ht="21" x14ac:dyDescent="0.4">
      <c r="D7" s="4" t="s">
        <v>34</v>
      </c>
      <c r="E7" s="4" t="s">
        <v>35</v>
      </c>
      <c r="F7" s="5">
        <v>980</v>
      </c>
      <c r="G7" s="5">
        <v>1176</v>
      </c>
    </row>
    <row r="8" spans="4:7" ht="21" x14ac:dyDescent="0.4">
      <c r="D8" s="4" t="s">
        <v>39</v>
      </c>
      <c r="E8" s="4" t="s">
        <v>40</v>
      </c>
      <c r="F8" s="5">
        <v>34500</v>
      </c>
      <c r="G8" s="5">
        <v>41400</v>
      </c>
    </row>
    <row r="9" spans="4:7" ht="21" x14ac:dyDescent="0.4">
      <c r="D9" s="4" t="s">
        <v>42</v>
      </c>
      <c r="E9" s="4" t="s">
        <v>43</v>
      </c>
      <c r="F9" s="5">
        <v>4600</v>
      </c>
      <c r="G9" s="5">
        <v>5520</v>
      </c>
    </row>
    <row r="10" spans="4:7" ht="21" x14ac:dyDescent="0.4">
      <c r="D10" s="4" t="s">
        <v>45</v>
      </c>
      <c r="E10" s="4" t="s">
        <v>46</v>
      </c>
      <c r="F10" s="5">
        <v>21000</v>
      </c>
      <c r="G10" s="5">
        <v>25200</v>
      </c>
    </row>
    <row r="11" spans="4:7" ht="21" x14ac:dyDescent="0.4">
      <c r="D11" s="4" t="s">
        <v>50</v>
      </c>
      <c r="E11" s="4" t="s">
        <v>51</v>
      </c>
      <c r="F11" s="5">
        <v>200</v>
      </c>
      <c r="G11" s="5">
        <v>240</v>
      </c>
    </row>
    <row r="12" spans="4:7" ht="21" x14ac:dyDescent="0.4">
      <c r="D12" s="4" t="s">
        <v>53</v>
      </c>
      <c r="E12" s="4" t="s">
        <v>54</v>
      </c>
      <c r="F12" s="5">
        <v>340</v>
      </c>
      <c r="G12" s="5">
        <v>408</v>
      </c>
    </row>
    <row r="13" spans="4:7" ht="21" x14ac:dyDescent="0.4">
      <c r="D13" s="4" t="s">
        <v>56</v>
      </c>
      <c r="E13" s="4" t="s">
        <v>57</v>
      </c>
      <c r="F13" s="5">
        <v>52000</v>
      </c>
      <c r="G13" s="5">
        <v>62400</v>
      </c>
    </row>
    <row r="14" spans="4:7" ht="21" x14ac:dyDescent="0.4">
      <c r="D14" s="4" t="s">
        <v>59</v>
      </c>
      <c r="E14" s="4" t="s">
        <v>60</v>
      </c>
      <c r="F14" s="5">
        <v>799</v>
      </c>
      <c r="G14" s="5">
        <v>958.8</v>
      </c>
    </row>
    <row r="15" spans="4:7" ht="21" x14ac:dyDescent="0.4">
      <c r="D15" s="4" t="s">
        <v>64</v>
      </c>
      <c r="E15" s="4" t="s">
        <v>65</v>
      </c>
      <c r="F15" s="5">
        <v>670</v>
      </c>
      <c r="G15" s="5">
        <v>804</v>
      </c>
    </row>
    <row r="16" spans="4:7" ht="21" x14ac:dyDescent="0.4">
      <c r="D16" s="4" t="s">
        <v>67</v>
      </c>
      <c r="E16" s="4" t="s">
        <v>68</v>
      </c>
      <c r="F16" s="5">
        <v>23500</v>
      </c>
      <c r="G16" s="5">
        <v>28200</v>
      </c>
    </row>
    <row r="17" spans="4:7" ht="21" x14ac:dyDescent="0.4">
      <c r="D17" s="4" t="s">
        <v>110</v>
      </c>
      <c r="E17" s="4" t="s">
        <v>111</v>
      </c>
      <c r="F17" s="5">
        <v>5000</v>
      </c>
      <c r="G17" s="5">
        <v>10000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A435-3BF5-4FBB-A858-B175E5A39E18}">
  <dimension ref="B1:H16"/>
  <sheetViews>
    <sheetView zoomScaleNormal="100" workbookViewId="0"/>
  </sheetViews>
  <sheetFormatPr defaultColWidth="9.109375" defaultRowHeight="14.4" x14ac:dyDescent="0.3"/>
  <cols>
    <col min="1" max="1" width="4.44140625" style="1" customWidth="1"/>
    <col min="2" max="2" width="18.109375" style="2" customWidth="1"/>
    <col min="3" max="3" width="1.6640625" style="1" customWidth="1"/>
    <col min="4" max="4" width="16" style="1" bestFit="1" customWidth="1"/>
    <col min="5" max="5" width="21.88671875" style="1" bestFit="1" customWidth="1"/>
    <col min="6" max="6" width="21" style="1" bestFit="1" customWidth="1"/>
    <col min="7" max="7" width="15.44140625" style="1" bestFit="1" customWidth="1"/>
    <col min="8" max="8" width="25.109375" style="1" bestFit="1" customWidth="1"/>
    <col min="9" max="16384" width="9.109375" style="1"/>
  </cols>
  <sheetData>
    <row r="1" spans="4:8" s="1" customFormat="1" x14ac:dyDescent="0.3"/>
    <row r="6" spans="4:8" ht="21" x14ac:dyDescent="0.4">
      <c r="D6" s="13" t="s">
        <v>70</v>
      </c>
      <c r="E6" s="13" t="s">
        <v>71</v>
      </c>
      <c r="F6" s="13" t="s">
        <v>72</v>
      </c>
      <c r="G6" s="13" t="s">
        <v>73</v>
      </c>
      <c r="H6" s="13" t="s">
        <v>3</v>
      </c>
    </row>
    <row r="7" spans="4:8" ht="21" x14ac:dyDescent="0.4">
      <c r="D7" s="4" t="s">
        <v>34</v>
      </c>
      <c r="E7" s="4" t="s">
        <v>35</v>
      </c>
      <c r="F7" s="4" t="s">
        <v>36</v>
      </c>
      <c r="G7" s="4" t="s">
        <v>37</v>
      </c>
      <c r="H7" s="4" t="s">
        <v>38</v>
      </c>
    </row>
    <row r="8" spans="4:8" ht="21" x14ac:dyDescent="0.4">
      <c r="D8" s="4" t="s">
        <v>39</v>
      </c>
      <c r="E8" s="4" t="s">
        <v>40</v>
      </c>
      <c r="F8" s="4" t="s">
        <v>36</v>
      </c>
      <c r="G8" s="4" t="s">
        <v>37</v>
      </c>
      <c r="H8" s="4" t="s">
        <v>41</v>
      </c>
    </row>
    <row r="9" spans="4:8" ht="21" x14ac:dyDescent="0.4">
      <c r="D9" s="4" t="s">
        <v>42</v>
      </c>
      <c r="E9" s="4" t="s">
        <v>43</v>
      </c>
      <c r="F9" s="4" t="s">
        <v>36</v>
      </c>
      <c r="G9" s="4" t="s">
        <v>37</v>
      </c>
      <c r="H9" s="4" t="s">
        <v>44</v>
      </c>
    </row>
    <row r="10" spans="4:8" ht="21" x14ac:dyDescent="0.4">
      <c r="D10" s="4" t="s">
        <v>45</v>
      </c>
      <c r="E10" s="4" t="s">
        <v>46</v>
      </c>
      <c r="F10" s="4" t="s">
        <v>47</v>
      </c>
      <c r="G10" s="4" t="s">
        <v>48</v>
      </c>
      <c r="H10" s="4" t="s">
        <v>49</v>
      </c>
    </row>
    <row r="11" spans="4:8" ht="21" x14ac:dyDescent="0.4">
      <c r="D11" s="4" t="s">
        <v>50</v>
      </c>
      <c r="E11" s="4" t="s">
        <v>51</v>
      </c>
      <c r="F11" s="4" t="s">
        <v>47</v>
      </c>
      <c r="G11" s="4" t="s">
        <v>48</v>
      </c>
      <c r="H11" s="4" t="s">
        <v>52</v>
      </c>
    </row>
    <row r="12" spans="4:8" ht="21" x14ac:dyDescent="0.4">
      <c r="D12" s="4" t="s">
        <v>53</v>
      </c>
      <c r="E12" s="4" t="s">
        <v>54</v>
      </c>
      <c r="F12" s="4" t="s">
        <v>47</v>
      </c>
      <c r="G12" s="4" t="s">
        <v>48</v>
      </c>
      <c r="H12" s="4" t="s">
        <v>55</v>
      </c>
    </row>
    <row r="13" spans="4:8" ht="21" x14ac:dyDescent="0.4">
      <c r="D13" s="4" t="s">
        <v>56</v>
      </c>
      <c r="E13" s="4" t="s">
        <v>57</v>
      </c>
      <c r="F13" s="4" t="s">
        <v>47</v>
      </c>
      <c r="G13" s="4" t="s">
        <v>48</v>
      </c>
      <c r="H13" s="4" t="s">
        <v>58</v>
      </c>
    </row>
    <row r="14" spans="4:8" ht="21" x14ac:dyDescent="0.4">
      <c r="D14" s="4" t="s">
        <v>59</v>
      </c>
      <c r="E14" s="4" t="s">
        <v>60</v>
      </c>
      <c r="F14" s="4" t="s">
        <v>61</v>
      </c>
      <c r="G14" s="4" t="s">
        <v>62</v>
      </c>
      <c r="H14" s="4" t="s">
        <v>63</v>
      </c>
    </row>
    <row r="15" spans="4:8" ht="21" x14ac:dyDescent="0.4">
      <c r="D15" s="4" t="s">
        <v>64</v>
      </c>
      <c r="E15" s="4" t="s">
        <v>65</v>
      </c>
      <c r="F15" s="4" t="s">
        <v>61</v>
      </c>
      <c r="G15" s="4" t="s">
        <v>62</v>
      </c>
      <c r="H15" s="4" t="s">
        <v>66</v>
      </c>
    </row>
    <row r="16" spans="4:8" ht="21" x14ac:dyDescent="0.4">
      <c r="D16" s="4" t="s">
        <v>67</v>
      </c>
      <c r="E16" s="4" t="s">
        <v>68</v>
      </c>
      <c r="F16" s="4" t="s">
        <v>61</v>
      </c>
      <c r="G16" s="4" t="s">
        <v>62</v>
      </c>
      <c r="H16" s="4" t="s">
        <v>69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ADBB-1FC4-4EF5-B58C-313FA58EE8FB}">
  <dimension ref="B1:E12"/>
  <sheetViews>
    <sheetView zoomScale="106" zoomScaleNormal="106" workbookViewId="0">
      <selection activeCell="E12" sqref="E12"/>
    </sheetView>
  </sheetViews>
  <sheetFormatPr defaultColWidth="9.109375" defaultRowHeight="14.4" x14ac:dyDescent="0.3"/>
  <cols>
    <col min="1" max="1" width="4.44140625" style="1" customWidth="1"/>
    <col min="2" max="2" width="18.109375" style="2" customWidth="1"/>
    <col min="3" max="3" width="1.88671875" style="1" customWidth="1"/>
    <col min="4" max="4" width="9.109375" style="1"/>
    <col min="5" max="5" width="14.109375" style="1" bestFit="1" customWidth="1"/>
    <col min="6" max="16384" width="9.109375" style="1"/>
  </cols>
  <sheetData>
    <row r="1" spans="5:5" s="1" customFormat="1" x14ac:dyDescent="0.3"/>
    <row r="9" spans="5:5" x14ac:dyDescent="0.3">
      <c r="E9" s="6" t="s">
        <v>76</v>
      </c>
    </row>
    <row r="12" spans="5:5" x14ac:dyDescent="0.3">
      <c r="E12" s="7" t="s">
        <v>77</v>
      </c>
    </row>
  </sheetData>
  <hyperlinks>
    <hyperlink ref="E9" location="Purchase!A1" display="Purchase Entry" xr:uid="{52052DCA-11C1-45BF-B104-FC291B0676D6}"/>
    <hyperlink ref="E12" location="Sales!A1" display="Sale Entry" xr:uid="{082DCD38-4419-494E-B58B-A5565C890161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398A-8972-438E-B95D-5F0747204C94}">
  <dimension ref="B1:J19"/>
  <sheetViews>
    <sheetView topLeftCell="B2" zoomScaleNormal="100" workbookViewId="0">
      <selection activeCell="D8" sqref="D8"/>
    </sheetView>
  </sheetViews>
  <sheetFormatPr defaultColWidth="9.109375" defaultRowHeight="14.4" x14ac:dyDescent="0.3"/>
  <cols>
    <col min="1" max="1" width="4.44140625" style="1" customWidth="1"/>
    <col min="2" max="2" width="18.109375" style="2" customWidth="1"/>
    <col min="3" max="3" width="1.88671875" style="1" customWidth="1"/>
    <col min="4" max="4" width="15.44140625" style="1" customWidth="1"/>
    <col min="5" max="5" width="21.88671875" style="1" bestFit="1" customWidth="1"/>
    <col min="6" max="6" width="15.44140625" style="1" bestFit="1" customWidth="1"/>
    <col min="7" max="7" width="14.88671875" style="1" bestFit="1" customWidth="1"/>
    <col min="8" max="8" width="9.6640625" style="1" customWidth="1"/>
    <col min="9" max="9" width="13.6640625" style="1" bestFit="1" customWidth="1"/>
    <col min="10" max="10" width="17.6640625" style="1" bestFit="1" customWidth="1"/>
    <col min="11" max="16384" width="9.109375" style="1"/>
  </cols>
  <sheetData>
    <row r="1" spans="2:10" x14ac:dyDescent="0.3">
      <c r="B1" s="1"/>
    </row>
    <row r="6" spans="2:10" ht="21" x14ac:dyDescent="0.4">
      <c r="D6" s="11" t="s">
        <v>70</v>
      </c>
      <c r="E6" s="11" t="s">
        <v>71</v>
      </c>
      <c r="F6" s="11" t="s">
        <v>78</v>
      </c>
      <c r="G6" s="11" t="s">
        <v>79</v>
      </c>
      <c r="H6" s="11" t="s">
        <v>80</v>
      </c>
      <c r="I6" s="11" t="s">
        <v>74</v>
      </c>
      <c r="J6" s="11" t="s">
        <v>81</v>
      </c>
    </row>
    <row r="7" spans="2:10" ht="21" x14ac:dyDescent="0.4">
      <c r="D7" s="4" t="s">
        <v>39</v>
      </c>
      <c r="E7" s="4" t="str">
        <f>VLOOKUP(Table6[[#This Row],[HSN Code]],Table4[#All],2,0)</f>
        <v>Laptop HP xyz i5</v>
      </c>
      <c r="F7" s="4" t="str">
        <f>VLOOKUP(Table6[[#This Row],[HSN Code]],vendorsdata[#All],3,0)</f>
        <v>Tech99</v>
      </c>
      <c r="G7" s="8">
        <v>45658</v>
      </c>
      <c r="H7" s="4">
        <v>20</v>
      </c>
      <c r="I7" s="5">
        <f>VLOOKUP(Table6[[#This Row],[HSN Code]],Table4[#All],3,0)</f>
        <v>34500</v>
      </c>
      <c r="J7" s="5">
        <f>Table6[[#This Row],[Units]]*Table6[[#This Row],[Cost]]</f>
        <v>690000</v>
      </c>
    </row>
    <row r="8" spans="2:10" ht="21" x14ac:dyDescent="0.4">
      <c r="D8" s="4" t="s">
        <v>59</v>
      </c>
      <c r="E8" s="4" t="str">
        <f>VLOOKUP(Table6[[#This Row],[HSN Code]],Table4[#All],2,0)</f>
        <v>Headphones</v>
      </c>
      <c r="F8" s="4" t="str">
        <f>VLOOKUP(Table6[[#This Row],[HSN Code]],vendorsdata[#All],3,0)</f>
        <v>Compac</v>
      </c>
      <c r="G8" s="8">
        <v>45659</v>
      </c>
      <c r="H8" s="4">
        <v>10</v>
      </c>
      <c r="I8" s="5">
        <f>VLOOKUP(Table6[[#This Row],[HSN Code]],Table4[#All],3,0)</f>
        <v>799</v>
      </c>
      <c r="J8" s="5">
        <f>Table6[[#This Row],[Units]]*Table6[[#This Row],[Cost]]</f>
        <v>7990</v>
      </c>
    </row>
    <row r="9" spans="2:10" ht="21" x14ac:dyDescent="0.4">
      <c r="D9" s="4" t="s">
        <v>42</v>
      </c>
      <c r="E9" s="4" t="str">
        <f>VLOOKUP(Table6[[#This Row],[HSN Code]],Table4[#All],2,0)</f>
        <v>Wireless Printer</v>
      </c>
      <c r="F9" s="4" t="str">
        <f>VLOOKUP(Table6[[#This Row],[HSN Code]],vendorsdata[#All],3,0)</f>
        <v>Tech99</v>
      </c>
      <c r="G9" s="8">
        <v>45294</v>
      </c>
      <c r="H9" s="4">
        <v>50</v>
      </c>
      <c r="I9" s="5">
        <f>VLOOKUP(Table6[[#This Row],[HSN Code]],Table4[#All],3,0)</f>
        <v>4600</v>
      </c>
      <c r="J9" s="5">
        <f>Table6[[#This Row],[Units]]*Table6[[#This Row],[Cost]]</f>
        <v>230000</v>
      </c>
    </row>
    <row r="10" spans="2:10" ht="21" x14ac:dyDescent="0.4">
      <c r="D10" s="4" t="s">
        <v>59</v>
      </c>
      <c r="E10" s="4" t="str">
        <f>VLOOKUP(Table6[[#This Row],[HSN Code]],Table4[#All],2,0)</f>
        <v>Headphones</v>
      </c>
      <c r="F10" s="4" t="str">
        <f>VLOOKUP(Table6[[#This Row],[HSN Code]],vendorsdata[#All],3,0)</f>
        <v>Compac</v>
      </c>
      <c r="G10" s="8">
        <v>45295</v>
      </c>
      <c r="H10" s="4">
        <v>100</v>
      </c>
      <c r="I10" s="5">
        <f>VLOOKUP(Table6[[#This Row],[HSN Code]],Table4[#All],3,0)</f>
        <v>799</v>
      </c>
      <c r="J10" s="5">
        <f>Table6[[#This Row],[Units]]*Table6[[#This Row],[Cost]]</f>
        <v>79900</v>
      </c>
    </row>
    <row r="11" spans="2:10" ht="21" x14ac:dyDescent="0.4">
      <c r="D11" s="4" t="s">
        <v>56</v>
      </c>
      <c r="E11" s="4" t="str">
        <f>VLOOKUP(Table6[[#This Row],[HSN Code]],Table4[#All],2,0)</f>
        <v>Camera</v>
      </c>
      <c r="F11" s="4" t="str">
        <f>VLOOKUP(Table6[[#This Row],[HSN Code]],vendorsdata[#All],3,0)</f>
        <v>GG Traders</v>
      </c>
      <c r="G11" s="8">
        <v>45296</v>
      </c>
      <c r="H11" s="4">
        <v>20</v>
      </c>
      <c r="I11" s="5">
        <f>VLOOKUP(Table6[[#This Row],[HSN Code]],Table4[#All],3,0)</f>
        <v>52000</v>
      </c>
      <c r="J11" s="5">
        <f>Table6[[#This Row],[Units]]*Table6[[#This Row],[Cost]]</f>
        <v>1040000</v>
      </c>
    </row>
    <row r="12" spans="2:10" ht="21" x14ac:dyDescent="0.4">
      <c r="D12" s="4" t="s">
        <v>45</v>
      </c>
      <c r="E12" s="4" t="str">
        <f>VLOOKUP(Table6[[#This Row],[HSN Code]],Table4[#All],2,0)</f>
        <v>Desktop</v>
      </c>
      <c r="F12" s="4" t="str">
        <f>VLOOKUP(Table6[[#This Row],[HSN Code]],vendorsdata[#All],3,0)</f>
        <v>GG Traders</v>
      </c>
      <c r="G12" s="8">
        <v>45297</v>
      </c>
      <c r="H12" s="4">
        <v>40</v>
      </c>
      <c r="I12" s="5">
        <f>VLOOKUP(Table6[[#This Row],[HSN Code]],Table4[#All],3,0)</f>
        <v>21000</v>
      </c>
      <c r="J12" s="5">
        <f>Table6[[#This Row],[Units]]*Table6[[#This Row],[Cost]]</f>
        <v>840000</v>
      </c>
    </row>
    <row r="13" spans="2:10" ht="21" x14ac:dyDescent="0.4">
      <c r="D13" s="4" t="s">
        <v>39</v>
      </c>
      <c r="E13" s="4" t="str">
        <f>VLOOKUP(Table6[[#This Row],[HSN Code]],Table4[#All],2,0)</f>
        <v>Laptop HP xyz i5</v>
      </c>
      <c r="F13" s="4" t="str">
        <f>VLOOKUP(Table6[[#This Row],[HSN Code]],vendorsdata[#All],3,0)</f>
        <v>Tech99</v>
      </c>
      <c r="G13" s="8">
        <v>45298</v>
      </c>
      <c r="H13" s="4">
        <v>30</v>
      </c>
      <c r="I13" s="5">
        <f>VLOOKUP(Table6[[#This Row],[HSN Code]],Table4[#All],3,0)</f>
        <v>34500</v>
      </c>
      <c r="J13" s="5">
        <f>Table6[[#This Row],[Units]]*Table6[[#This Row],[Cost]]</f>
        <v>1035000</v>
      </c>
    </row>
    <row r="14" spans="2:10" ht="21" x14ac:dyDescent="0.4">
      <c r="D14" s="4" t="s">
        <v>42</v>
      </c>
      <c r="E14" s="4" t="str">
        <f>VLOOKUP(Table6[[#This Row],[HSN Code]],Table4[#All],2,0)</f>
        <v>Wireless Printer</v>
      </c>
      <c r="F14" s="4" t="str">
        <f>VLOOKUP(Table6[[#This Row],[HSN Code]],vendorsdata[#All],3,0)</f>
        <v>Tech99</v>
      </c>
      <c r="G14" s="8">
        <v>45299</v>
      </c>
      <c r="H14" s="4">
        <v>40</v>
      </c>
      <c r="I14" s="5">
        <f>VLOOKUP(Table6[[#This Row],[HSN Code]],Table4[#All],3,0)</f>
        <v>4600</v>
      </c>
      <c r="J14" s="5">
        <f>Table6[[#This Row],[Units]]*Table6[[#This Row],[Cost]]</f>
        <v>184000</v>
      </c>
    </row>
    <row r="15" spans="2:10" ht="21" x14ac:dyDescent="0.4">
      <c r="D15" s="4" t="s">
        <v>64</v>
      </c>
      <c r="E15" s="4" t="str">
        <f>VLOOKUP(Table6[[#This Row],[HSN Code]],Table4[#All],2,0)</f>
        <v>Speakers</v>
      </c>
      <c r="F15" s="4" t="str">
        <f>VLOOKUP(Table6[[#This Row],[HSN Code]],vendorsdata[#All],3,0)</f>
        <v>Compac</v>
      </c>
      <c r="G15" s="8">
        <v>45300</v>
      </c>
      <c r="H15" s="4">
        <v>55</v>
      </c>
      <c r="I15" s="5">
        <f>VLOOKUP(Table6[[#This Row],[HSN Code]],Table4[#All],3,0)</f>
        <v>670</v>
      </c>
      <c r="J15" s="5">
        <f>Table6[[#This Row],[Units]]*Table6[[#This Row],[Cost]]</f>
        <v>36850</v>
      </c>
    </row>
    <row r="16" spans="2:10" ht="21" x14ac:dyDescent="0.4">
      <c r="D16" s="4" t="s">
        <v>67</v>
      </c>
      <c r="E16" s="4" t="str">
        <f>VLOOKUP(Table6[[#This Row],[HSN Code]],Table4[#All],2,0)</f>
        <v>Tablets</v>
      </c>
      <c r="F16" s="4" t="str">
        <f>VLOOKUP(Table6[[#This Row],[HSN Code]],vendorsdata[#All],3,0)</f>
        <v>Compac</v>
      </c>
      <c r="G16" s="8">
        <v>45301</v>
      </c>
      <c r="H16" s="4">
        <v>40</v>
      </c>
      <c r="I16" s="5">
        <f>VLOOKUP(Table6[[#This Row],[HSN Code]],Table4[#All],3,0)</f>
        <v>23500</v>
      </c>
      <c r="J16" s="5">
        <f>Table6[[#This Row],[Units]]*Table6[[#This Row],[Cost]]</f>
        <v>940000</v>
      </c>
    </row>
    <row r="17" spans="4:10" ht="21" x14ac:dyDescent="0.4">
      <c r="D17" s="4" t="s">
        <v>59</v>
      </c>
      <c r="E17" s="4" t="str">
        <f>VLOOKUP(Table6[[#This Row],[HSN Code]],Table4[#All],2,0)</f>
        <v>Headphones</v>
      </c>
      <c r="F17" s="4" t="str">
        <f>VLOOKUP(Table6[[#This Row],[HSN Code]],vendorsdata[#All],3,0)</f>
        <v>Compac</v>
      </c>
      <c r="G17" s="8">
        <v>45301</v>
      </c>
      <c r="H17" s="4">
        <v>35</v>
      </c>
      <c r="I17" s="5">
        <f>VLOOKUP(Table6[[#This Row],[HSN Code]],Table4[#All],3,0)</f>
        <v>799</v>
      </c>
      <c r="J17" s="5">
        <f>Table6[[#This Row],[Units]]*Table6[[#This Row],[Cost]]</f>
        <v>27965</v>
      </c>
    </row>
    <row r="18" spans="4:10" ht="21" x14ac:dyDescent="0.4">
      <c r="D18" s="4" t="s">
        <v>56</v>
      </c>
      <c r="E18" s="4" t="str">
        <f>VLOOKUP(Table6[[#This Row],[HSN Code]],Table4[#All],2,0)</f>
        <v>Camera</v>
      </c>
      <c r="F18" s="4" t="str">
        <f>VLOOKUP(Table6[[#This Row],[HSN Code]],vendorsdata[#All],3,0)</f>
        <v>GG Traders</v>
      </c>
      <c r="G18" s="8">
        <v>45301</v>
      </c>
      <c r="H18" s="4">
        <v>2</v>
      </c>
      <c r="I18" s="5">
        <f>VLOOKUP(Table6[[#This Row],[HSN Code]],Table4[#All],3,0)</f>
        <v>52000</v>
      </c>
      <c r="J18" s="5">
        <f>Table6[[#This Row],[Units]]*Table6[[#This Row],[Cost]]</f>
        <v>104000</v>
      </c>
    </row>
    <row r="19" spans="4:10" ht="21" x14ac:dyDescent="0.4">
      <c r="D19" s="4" t="s">
        <v>59</v>
      </c>
      <c r="E19" s="4" t="str">
        <f>VLOOKUP(Table6[[#This Row],[HSN Code]],Table4[#All],2,0)</f>
        <v>Headphones</v>
      </c>
      <c r="F19" s="4" t="str">
        <f>VLOOKUP(Table6[[#This Row],[HSN Code]],vendorsdata[#All],3,0)</f>
        <v>Compac</v>
      </c>
      <c r="G19" s="8">
        <v>45301</v>
      </c>
      <c r="H19" s="4">
        <v>10</v>
      </c>
      <c r="I19" s="5">
        <f>VLOOKUP(Table6[[#This Row],[HSN Code]],Table4[#All],3,0)</f>
        <v>799</v>
      </c>
      <c r="J19" s="5">
        <f>Table6[[#This Row],[Units]]*Table6[[#This Row],[Cost]]</f>
        <v>7990</v>
      </c>
    </row>
  </sheetData>
  <dataValidations count="1">
    <dataValidation type="list" allowBlank="1" showInputMessage="1" showErrorMessage="1" sqref="D7:D19" xr:uid="{05D4084A-B02D-4C11-9AB0-7526C408A71C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8C70-5798-4C33-AB00-28B73FB5DF64}">
  <dimension ref="B1:L19"/>
  <sheetViews>
    <sheetView zoomScale="90" zoomScaleNormal="90" workbookViewId="0"/>
  </sheetViews>
  <sheetFormatPr defaultColWidth="9.109375" defaultRowHeight="14.4" x14ac:dyDescent="0.3"/>
  <cols>
    <col min="1" max="1" width="4.44140625" style="1" customWidth="1"/>
    <col min="2" max="2" width="18.109375" style="2" customWidth="1"/>
    <col min="3" max="3" width="1.88671875" style="1" customWidth="1"/>
    <col min="4" max="4" width="13.5546875" style="1" customWidth="1"/>
    <col min="5" max="5" width="18.6640625" style="1" bestFit="1" customWidth="1"/>
    <col min="6" max="6" width="16" style="1" bestFit="1" customWidth="1"/>
    <col min="7" max="7" width="21.88671875" style="1" bestFit="1" customWidth="1"/>
    <col min="8" max="8" width="13" style="1" bestFit="1" customWidth="1"/>
    <col min="9" max="9" width="18.33203125" style="1" customWidth="1"/>
    <col min="10" max="10" width="9.5546875" style="1" customWidth="1"/>
    <col min="11" max="11" width="13.6640625" style="1" bestFit="1" customWidth="1"/>
    <col min="12" max="12" width="17.6640625" style="1" bestFit="1" customWidth="1"/>
    <col min="13" max="16384" width="9.109375" style="1"/>
  </cols>
  <sheetData>
    <row r="1" spans="2:12" x14ac:dyDescent="0.3">
      <c r="B1" s="1"/>
    </row>
    <row r="6" spans="2:12" ht="21" x14ac:dyDescent="0.4">
      <c r="D6" s="14" t="s">
        <v>0</v>
      </c>
      <c r="E6" s="15" t="s">
        <v>82</v>
      </c>
      <c r="F6" s="15" t="s">
        <v>70</v>
      </c>
      <c r="G6" s="15" t="s">
        <v>71</v>
      </c>
      <c r="H6" s="15" t="s">
        <v>79</v>
      </c>
      <c r="I6" s="15" t="s">
        <v>83</v>
      </c>
      <c r="J6" s="15" t="s">
        <v>80</v>
      </c>
      <c r="K6" s="15" t="s">
        <v>84</v>
      </c>
      <c r="L6" s="15" t="s">
        <v>81</v>
      </c>
    </row>
    <row r="7" spans="2:12" ht="21" x14ac:dyDescent="0.4">
      <c r="D7" s="9">
        <v>1001</v>
      </c>
      <c r="E7" s="4" t="str">
        <f>VLOOKUP(Table7[[#This Row],[Cust_ID]],Customersdata[#All],2,0)</f>
        <v>Rajesh Verma</v>
      </c>
      <c r="F7" s="4" t="s">
        <v>50</v>
      </c>
      <c r="G7" s="4" t="str">
        <f>VLOOKUP(Table7[[#This Row],[HSN Code]],Table4[#All],2,0)</f>
        <v>Mouse</v>
      </c>
      <c r="H7" s="8">
        <v>45658</v>
      </c>
      <c r="I7" s="4">
        <f>VLOOKUP(Table7[[#This Row],[HSN Code]],Table8[#All],6,0)</f>
        <v>-20</v>
      </c>
      <c r="J7" s="4">
        <v>20</v>
      </c>
      <c r="K7" s="5">
        <f>VLOOKUP(Table7[[#This Row],[HSN Code]],Table4[#All],4,0)</f>
        <v>240</v>
      </c>
      <c r="L7" s="5">
        <f>Table7[[#This Row],[Price]]*Table7[[#This Row],[Units]]</f>
        <v>4800</v>
      </c>
    </row>
    <row r="8" spans="2:12" ht="21" x14ac:dyDescent="0.4">
      <c r="D8" s="9">
        <v>1002</v>
      </c>
      <c r="E8" s="4" t="str">
        <f>VLOOKUP(Table7[[#This Row],[Cust_ID]],Customersdata[#All],2,0)</f>
        <v>Priya Iyer</v>
      </c>
      <c r="F8" s="4" t="s">
        <v>53</v>
      </c>
      <c r="G8" s="4" t="str">
        <f>VLOOKUP(Table7[[#This Row],[HSN Code]],Table4[#All],2,0)</f>
        <v>Rgb Keyboard</v>
      </c>
      <c r="H8" s="8">
        <v>45659</v>
      </c>
      <c r="I8" s="4">
        <f>VLOOKUP(Table7[[#This Row],[HSN Code]],Table8[#All],6,0)</f>
        <v>-37</v>
      </c>
      <c r="J8" s="4">
        <v>37</v>
      </c>
      <c r="K8" s="5">
        <f>VLOOKUP(Table7[[#This Row],[HSN Code]],Table4[#All],4,0)</f>
        <v>408</v>
      </c>
      <c r="L8" s="5">
        <f>Table7[[#This Row],[Price]]*Table7[[#This Row],[Units]]</f>
        <v>15096</v>
      </c>
    </row>
    <row r="9" spans="2:12" ht="21" x14ac:dyDescent="0.4">
      <c r="D9" s="9">
        <v>1003</v>
      </c>
      <c r="E9" s="4" t="str">
        <f>VLOOKUP(Table7[[#This Row],[Cust_ID]],Customersdata[#All],2,0)</f>
        <v>Amit Sharma</v>
      </c>
      <c r="F9" s="4" t="s">
        <v>45</v>
      </c>
      <c r="G9" s="4" t="str">
        <f>VLOOKUP(Table7[[#This Row],[HSN Code]],Table4[#All],2,0)</f>
        <v>Desktop</v>
      </c>
      <c r="H9" s="8">
        <v>45660</v>
      </c>
      <c r="I9" s="4">
        <f>VLOOKUP(Table7[[#This Row],[HSN Code]],Table8[#All],6,0)</f>
        <v>-25</v>
      </c>
      <c r="J9" s="4">
        <v>10</v>
      </c>
      <c r="K9" s="5">
        <f>VLOOKUP(Table7[[#This Row],[HSN Code]],Table4[#All],4,0)</f>
        <v>25200</v>
      </c>
      <c r="L9" s="5">
        <f>Table7[[#This Row],[Price]]*Table7[[#This Row],[Units]]</f>
        <v>252000</v>
      </c>
    </row>
    <row r="10" spans="2:12" ht="21" x14ac:dyDescent="0.4">
      <c r="D10" s="9">
        <v>1004</v>
      </c>
      <c r="E10" s="4" t="str">
        <f>VLOOKUP(Table7[[#This Row],[Cust_ID]],Customersdata[#All],2,0)</f>
        <v>Sneha Nair</v>
      </c>
      <c r="F10" s="4" t="s">
        <v>59</v>
      </c>
      <c r="G10" s="4" t="str">
        <f>VLOOKUP(Table7[[#This Row],[HSN Code]],Table4[#All],2,0)</f>
        <v>Headphones</v>
      </c>
      <c r="H10" s="8">
        <v>45661</v>
      </c>
      <c r="I10" s="4">
        <f>VLOOKUP(Table7[[#This Row],[HSN Code]],Table8[#All],6,0)</f>
        <v>123</v>
      </c>
      <c r="J10" s="4">
        <v>32</v>
      </c>
      <c r="K10" s="5">
        <f>VLOOKUP(Table7[[#This Row],[HSN Code]],Table4[#All],4,0)</f>
        <v>958.8</v>
      </c>
      <c r="L10" s="5">
        <f>Table7[[#This Row],[Price]]*Table7[[#This Row],[Units]]</f>
        <v>30681.599999999999</v>
      </c>
    </row>
    <row r="11" spans="2:12" ht="21" x14ac:dyDescent="0.4">
      <c r="D11" s="9">
        <v>1005</v>
      </c>
      <c r="E11" s="4" t="str">
        <f>VLOOKUP(Table7[[#This Row],[Cust_ID]],Customersdata[#All],2,0)</f>
        <v>Vikram Singh</v>
      </c>
      <c r="F11" s="4" t="s">
        <v>39</v>
      </c>
      <c r="G11" s="4" t="str">
        <f>VLOOKUP(Table7[[#This Row],[HSN Code]],Table4[#All],2,0)</f>
        <v>Laptop HP xyz i5</v>
      </c>
      <c r="H11" s="8">
        <v>45662</v>
      </c>
      <c r="I11" s="4">
        <f>VLOOKUP(Table7[[#This Row],[HSN Code]],Table8[#All],6,0)</f>
        <v>23</v>
      </c>
      <c r="J11" s="4">
        <v>27</v>
      </c>
      <c r="K11" s="5">
        <f>VLOOKUP(Table7[[#This Row],[HSN Code]],Table4[#All],4,0)</f>
        <v>41400</v>
      </c>
      <c r="L11" s="5">
        <f>Table7[[#This Row],[Price]]*Table7[[#This Row],[Units]]</f>
        <v>1117800</v>
      </c>
    </row>
    <row r="12" spans="2:12" ht="21" x14ac:dyDescent="0.4">
      <c r="D12" s="9">
        <v>1006</v>
      </c>
      <c r="E12" s="4" t="str">
        <f>VLOOKUP(Table7[[#This Row],[Cust_ID]],Customersdata[#All],2,0)</f>
        <v>Anjali Patel</v>
      </c>
      <c r="F12" s="4" t="s">
        <v>45</v>
      </c>
      <c r="G12" s="4" t="str">
        <f>VLOOKUP(Table7[[#This Row],[HSN Code]],Table4[#All],2,0)</f>
        <v>Desktop</v>
      </c>
      <c r="H12" s="8">
        <v>45663</v>
      </c>
      <c r="I12" s="4">
        <f>VLOOKUP(Table7[[#This Row],[HSN Code]],Table8[#All],6,0)</f>
        <v>-25</v>
      </c>
      <c r="J12" s="4">
        <v>55</v>
      </c>
      <c r="K12" s="5">
        <f>VLOOKUP(Table7[[#This Row],[HSN Code]],Table4[#All],4,0)</f>
        <v>25200</v>
      </c>
      <c r="L12" s="5">
        <f>Table7[[#This Row],[Price]]*Table7[[#This Row],[Units]]</f>
        <v>1386000</v>
      </c>
    </row>
    <row r="13" spans="2:12" ht="21" x14ac:dyDescent="0.4">
      <c r="D13" s="9">
        <v>1007</v>
      </c>
      <c r="E13" s="4" t="str">
        <f>VLOOKUP(Table7[[#This Row],[Cust_ID]],Customersdata[#All],2,0)</f>
        <v>Rahul Menon</v>
      </c>
      <c r="F13" s="4" t="s">
        <v>67</v>
      </c>
      <c r="G13" s="4" t="str">
        <f>VLOOKUP(Table7[[#This Row],[HSN Code]],Table4[#All],2,0)</f>
        <v>Tablets</v>
      </c>
      <c r="H13" s="8">
        <v>45664</v>
      </c>
      <c r="I13" s="4">
        <f>VLOOKUP(Table7[[#This Row],[HSN Code]],Table8[#All],6,0)</f>
        <v>3</v>
      </c>
      <c r="J13" s="4">
        <v>33</v>
      </c>
      <c r="K13" s="5">
        <f>VLOOKUP(Table7[[#This Row],[HSN Code]],Table4[#All],4,0)</f>
        <v>28200</v>
      </c>
      <c r="L13" s="5">
        <f>Table7[[#This Row],[Price]]*Table7[[#This Row],[Units]]</f>
        <v>930600</v>
      </c>
    </row>
    <row r="14" spans="2:12" ht="21" x14ac:dyDescent="0.4">
      <c r="D14" s="9">
        <v>1008</v>
      </c>
      <c r="E14" s="4" t="str">
        <f>VLOOKUP(Table7[[#This Row],[Cust_ID]],Customersdata[#All],2,0)</f>
        <v>Meera Reddy</v>
      </c>
      <c r="F14" s="4" t="s">
        <v>64</v>
      </c>
      <c r="G14" s="4" t="str">
        <f>VLOOKUP(Table7[[#This Row],[HSN Code]],Table4[#All],2,0)</f>
        <v>Speakers</v>
      </c>
      <c r="H14" s="8">
        <v>45665</v>
      </c>
      <c r="I14" s="4">
        <f>VLOOKUP(Table7[[#This Row],[HSN Code]],Table8[#All],6,0)</f>
        <v>3</v>
      </c>
      <c r="J14" s="4">
        <v>52</v>
      </c>
      <c r="K14" s="5">
        <f>VLOOKUP(Table7[[#This Row],[HSN Code]],Table4[#All],4,0)</f>
        <v>804</v>
      </c>
      <c r="L14" s="5">
        <f>Table7[[#This Row],[Price]]*Table7[[#This Row],[Units]]</f>
        <v>41808</v>
      </c>
    </row>
    <row r="15" spans="2:12" ht="21" x14ac:dyDescent="0.4">
      <c r="D15" s="9">
        <v>1009</v>
      </c>
      <c r="E15" s="4" t="str">
        <f>VLOOKUP(Table7[[#This Row],[Cust_ID]],Customersdata[#All],2,0)</f>
        <v>Sandeep Joshi</v>
      </c>
      <c r="F15" s="4" t="s">
        <v>67</v>
      </c>
      <c r="G15" s="4" t="str">
        <f>VLOOKUP(Table7[[#This Row],[HSN Code]],Table4[#All],2,0)</f>
        <v>Tablets</v>
      </c>
      <c r="H15" s="8">
        <v>45665</v>
      </c>
      <c r="I15" s="4">
        <f>VLOOKUP(Table7[[#This Row],[HSN Code]],Table8[#All],6,0)</f>
        <v>3</v>
      </c>
      <c r="J15" s="4">
        <v>4</v>
      </c>
      <c r="K15" s="5">
        <f>VLOOKUP(Table7[[#This Row],[HSN Code]],Table4[#All],4,0)</f>
        <v>28200</v>
      </c>
      <c r="L15" s="5">
        <f>Table7[[#This Row],[Price]]*Table7[[#This Row],[Units]]</f>
        <v>112800</v>
      </c>
    </row>
    <row r="16" spans="2:12" ht="21" x14ac:dyDescent="0.4">
      <c r="D16" s="9">
        <v>1010</v>
      </c>
      <c r="E16" s="4" t="str">
        <f>VLOOKUP(Table7[[#This Row],[Cust_ID]],Customersdata[#All],2,0)</f>
        <v>Kavita Desai</v>
      </c>
      <c r="F16" s="4" t="s">
        <v>34</v>
      </c>
      <c r="G16" s="4" t="str">
        <f>VLOOKUP(Table7[[#This Row],[HSN Code]],Table4[#All],2,0)</f>
        <v>Smart Watch</v>
      </c>
      <c r="H16" s="8">
        <v>45665</v>
      </c>
      <c r="I16" s="4">
        <f>VLOOKUP(Table7[[#This Row],[HSN Code]],Table8[#All],6,0)</f>
        <v>-37</v>
      </c>
      <c r="J16" s="4">
        <v>37</v>
      </c>
      <c r="K16" s="5">
        <f>VLOOKUP(Table7[[#This Row],[HSN Code]],Table4[#All],4,0)</f>
        <v>1176</v>
      </c>
      <c r="L16" s="5">
        <f>Table7[[#This Row],[Price]]*Table7[[#This Row],[Units]]</f>
        <v>43512</v>
      </c>
    </row>
    <row r="17" spans="4:12" ht="21" x14ac:dyDescent="0.4">
      <c r="D17" s="9">
        <v>1006</v>
      </c>
      <c r="E17" s="4" t="str">
        <f>VLOOKUP(Table7[[#This Row],[Cust_ID]],Customersdata[#All],2,0)</f>
        <v>Anjali Patel</v>
      </c>
      <c r="F17" s="4" t="s">
        <v>56</v>
      </c>
      <c r="G17" s="4" t="str">
        <f>VLOOKUP(Table7[[#This Row],[HSN Code]],Table4[#All],2,0)</f>
        <v>Camera</v>
      </c>
      <c r="H17" s="8">
        <v>45665</v>
      </c>
      <c r="I17" s="4">
        <f>VLOOKUP(Table7[[#This Row],[HSN Code]],Table8[#All],6,0)</f>
        <v>14</v>
      </c>
      <c r="J17" s="4">
        <v>4</v>
      </c>
      <c r="K17" s="5">
        <f>VLOOKUP(Table7[[#This Row],[HSN Code]],Table4[#All],4,0)</f>
        <v>62400</v>
      </c>
      <c r="L17" s="5">
        <f>Table7[[#This Row],[Price]]*Table7[[#This Row],[Units]]</f>
        <v>249600</v>
      </c>
    </row>
    <row r="18" spans="4:12" ht="21" x14ac:dyDescent="0.4">
      <c r="D18" s="9">
        <v>1004</v>
      </c>
      <c r="E18" s="4" t="str">
        <f>VLOOKUP(Table7[[#This Row],[Cust_ID]],Customersdata[#All],2,0)</f>
        <v>Sneha Nair</v>
      </c>
      <c r="F18" s="4" t="s">
        <v>56</v>
      </c>
      <c r="G18" s="4" t="str">
        <f>VLOOKUP(Table7[[#This Row],[HSN Code]],Table4[#All],2,0)</f>
        <v>Camera</v>
      </c>
      <c r="H18" s="8">
        <v>45665</v>
      </c>
      <c r="I18" s="4">
        <f>VLOOKUP(Table7[[#This Row],[HSN Code]],Table8[#All],6,0)</f>
        <v>14</v>
      </c>
      <c r="J18" s="4">
        <v>4</v>
      </c>
      <c r="K18" s="5">
        <f>VLOOKUP(Table7[[#This Row],[HSN Code]],Table4[#All],4,0)</f>
        <v>62400</v>
      </c>
      <c r="L18" s="5">
        <f>Table7[[#This Row],[Price]]*Table7[[#This Row],[Units]]</f>
        <v>249600</v>
      </c>
    </row>
    <row r="19" spans="4:12" ht="21" x14ac:dyDescent="0.4">
      <c r="D19" s="9">
        <v>1002</v>
      </c>
      <c r="E19" s="4" t="str">
        <f>VLOOKUP(Table7[[#This Row],[Cust_ID]],Customersdata[#All],2,0)</f>
        <v>Priya Iyer</v>
      </c>
      <c r="F19" s="4" t="s">
        <v>42</v>
      </c>
      <c r="G19" s="4" t="str">
        <f>VLOOKUP(Table7[[#This Row],[HSN Code]],Table4[#All],2,0)</f>
        <v>Wireless Printer</v>
      </c>
      <c r="H19" s="8">
        <v>45665</v>
      </c>
      <c r="I19" s="4">
        <f>VLOOKUP(Table7[[#This Row],[HSN Code]],Table8[#All],6,0)</f>
        <v>85</v>
      </c>
      <c r="J19" s="4">
        <v>5</v>
      </c>
      <c r="K19" s="5">
        <f>VLOOKUP(Table7[[#This Row],[HSN Code]],Table4[#All],4,0)</f>
        <v>5520</v>
      </c>
      <c r="L19" s="5">
        <f>Table7[[#This Row],[Price]]*Table7[[#This Row],[Units]]</f>
        <v>27600</v>
      </c>
    </row>
  </sheetData>
  <dataValidations count="3">
    <dataValidation type="list" allowBlank="1" showInputMessage="1" showErrorMessage="1" sqref="F8:F19" xr:uid="{451F01A6-56D5-43AB-9E91-5BE97E9F6A79}">
      <formula1>HSNCode</formula1>
    </dataValidation>
    <dataValidation type="list" allowBlank="1" showInputMessage="1" showErrorMessage="1" sqref="D7:D19" xr:uid="{2A3D9252-8E72-45C0-BBEB-11F74D72DA8B}">
      <formula1>cid</formula1>
    </dataValidation>
    <dataValidation type="list" allowBlank="1" showInputMessage="1" showErrorMessage="1" sqref="F7" xr:uid="{7B77A511-DBF3-4F35-AD3C-2441556E2CC3}">
      <formula1>HSN_Code1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5742-9B85-43CE-8E00-2BCA0C62590D}">
  <dimension ref="B1:K19"/>
  <sheetViews>
    <sheetView zoomScaleNormal="100" workbookViewId="0"/>
  </sheetViews>
  <sheetFormatPr defaultColWidth="9.109375" defaultRowHeight="14.4" x14ac:dyDescent="0.3"/>
  <cols>
    <col min="1" max="1" width="4.44140625" style="1" customWidth="1"/>
    <col min="2" max="2" width="18.109375" style="2" customWidth="1"/>
    <col min="3" max="3" width="1.5546875" style="1" customWidth="1"/>
    <col min="4" max="4" width="15.44140625" style="1" customWidth="1"/>
    <col min="5" max="5" width="21.88671875" style="1" bestFit="1" customWidth="1"/>
    <col min="6" max="6" width="9.109375" style="1"/>
    <col min="7" max="7" width="11.88671875" style="1" customWidth="1"/>
    <col min="8" max="8" width="12.109375" style="1" bestFit="1" customWidth="1"/>
    <col min="9" max="9" width="11.6640625" style="1" bestFit="1" customWidth="1"/>
    <col min="10" max="10" width="16.6640625" style="1" customWidth="1"/>
    <col min="11" max="11" width="67.6640625" style="1" bestFit="1" customWidth="1"/>
    <col min="12" max="16384" width="9.109375" style="1"/>
  </cols>
  <sheetData>
    <row r="1" spans="2:11" x14ac:dyDescent="0.3">
      <c r="B1" s="1"/>
    </row>
    <row r="6" spans="2:11" ht="21" x14ac:dyDescent="0.4">
      <c r="D6" s="11" t="s">
        <v>70</v>
      </c>
      <c r="E6" s="11" t="s">
        <v>71</v>
      </c>
      <c r="F6" s="11" t="s">
        <v>74</v>
      </c>
      <c r="G6" s="11" t="s">
        <v>85</v>
      </c>
      <c r="H6" s="11" t="s">
        <v>86</v>
      </c>
      <c r="I6" s="11" t="s">
        <v>87</v>
      </c>
      <c r="J6" s="11" t="s">
        <v>88</v>
      </c>
      <c r="K6" s="11" t="s">
        <v>103</v>
      </c>
    </row>
    <row r="7" spans="2:11" ht="21" x14ac:dyDescent="0.4">
      <c r="D7" s="4" t="str">
        <f>Table4[[#This Row],[HSN Code]]</f>
        <v>N1001</v>
      </c>
      <c r="E7" s="4" t="str">
        <f>Table4[[#This Row],[Product Name]]</f>
        <v>Smart Watch</v>
      </c>
      <c r="F7" s="4">
        <f>Table4[[#This Row],[Cost]]</f>
        <v>980</v>
      </c>
      <c r="G7" s="4">
        <f>SUMIF(Table6[Product Name],Table8[[#This Row],[Product Name]],Table6[Units])</f>
        <v>0</v>
      </c>
      <c r="H7" s="4">
        <f>SUMIF(Table7[Product Name],Table8[[#This Row],[Product Name]],Table7[Units])</f>
        <v>37</v>
      </c>
      <c r="I7" s="4">
        <f>Table8[[#This Row],[P Units]]-Table8[[#This Row],[S Units]]</f>
        <v>-37</v>
      </c>
      <c r="J7" s="10">
        <f>Table8[[#This Row],[Stock]]*Table8[[#This Row],[Cost]]</f>
        <v>-36260</v>
      </c>
      <c r="K7" s="4" t="str">
        <f>IF(Table8[[#This Row],[Stock]]&lt;5,"📞 "&amp;Table8[[#This Row],[Product Name]]&amp;" Needs to re-order !  PH" &amp;VLOOKUP(Table8[[#This Row],[HSN Code]],vendorsdata[#All],4,0),"")</f>
        <v>📞 Smart Watch Needs to re-order !  PH9812xxxxxx</v>
      </c>
    </row>
    <row r="8" spans="2:11" ht="21" x14ac:dyDescent="0.4">
      <c r="D8" s="4" t="str">
        <f>Table4[[#This Row],[HSN Code]]</f>
        <v>N1002</v>
      </c>
      <c r="E8" s="4" t="str">
        <f>Table4[[#This Row],[Product Name]]</f>
        <v>Laptop HP xyz i5</v>
      </c>
      <c r="F8" s="4">
        <f>Table4[[#This Row],[Cost]]</f>
        <v>34500</v>
      </c>
      <c r="G8" s="4">
        <f>SUMIF(Table6[Product Name],Table8[[#This Row],[Product Name]],Table6[Units])</f>
        <v>50</v>
      </c>
      <c r="H8" s="4">
        <f>SUMIF(Table7[Product Name],Table8[[#This Row],[Product Name]],Table7[Units])</f>
        <v>27</v>
      </c>
      <c r="I8" s="4">
        <f>Table8[[#This Row],[P Units]]-Table8[[#This Row],[S Units]]</f>
        <v>23</v>
      </c>
      <c r="J8" s="10">
        <f>Table8[[#This Row],[Stock]]*Table8[[#This Row],[Cost]]</f>
        <v>793500</v>
      </c>
      <c r="K8" s="4" t="str">
        <f>IF(Table8[[#This Row],[Stock]]&lt;5,"📞 "&amp;Table8[[#This Row],[Product Name]]&amp;" Needs to re-order !  PH" &amp;VLOOKUP(Table8[[#This Row],[HSN Code]],vendorsdata[#All],4,0),"")</f>
        <v/>
      </c>
    </row>
    <row r="9" spans="2:11" ht="21" x14ac:dyDescent="0.4">
      <c r="D9" s="4" t="str">
        <f>Table4[[#This Row],[HSN Code]]</f>
        <v>N1003</v>
      </c>
      <c r="E9" s="4" t="str">
        <f>Table4[[#This Row],[Product Name]]</f>
        <v>Wireless Printer</v>
      </c>
      <c r="F9" s="4">
        <f>Table4[[#This Row],[Cost]]</f>
        <v>4600</v>
      </c>
      <c r="G9" s="4">
        <f>SUMIF(Table6[Product Name],Table8[[#This Row],[Product Name]],Table6[Units])</f>
        <v>90</v>
      </c>
      <c r="H9" s="4">
        <f>SUMIF(Table7[Product Name],Table8[[#This Row],[Product Name]],Table7[Units])</f>
        <v>5</v>
      </c>
      <c r="I9" s="4">
        <f>Table8[[#This Row],[P Units]]-Table8[[#This Row],[S Units]]</f>
        <v>85</v>
      </c>
      <c r="J9" s="10">
        <f>Table8[[#This Row],[Stock]]*Table8[[#This Row],[Cost]]</f>
        <v>391000</v>
      </c>
      <c r="K9" s="4" t="str">
        <f>IF(Table8[[#This Row],[Stock]]&lt;5,"📞 "&amp;Table8[[#This Row],[Product Name]]&amp;" Needs to re-order !  PH" &amp;VLOOKUP(Table8[[#This Row],[HSN Code]],vendorsdata[#All],4,0),"")</f>
        <v/>
      </c>
    </row>
    <row r="10" spans="2:11" ht="21" x14ac:dyDescent="0.4">
      <c r="D10" s="4" t="str">
        <f>Table4[[#This Row],[HSN Code]]</f>
        <v>N1004</v>
      </c>
      <c r="E10" s="4" t="str">
        <f>Table4[[#This Row],[Product Name]]</f>
        <v>Desktop</v>
      </c>
      <c r="F10" s="4">
        <f>Table4[[#This Row],[Cost]]</f>
        <v>21000</v>
      </c>
      <c r="G10" s="4">
        <f>SUMIF(Table6[Product Name],Table8[[#This Row],[Product Name]],Table6[Units])</f>
        <v>40</v>
      </c>
      <c r="H10" s="4">
        <f>SUMIF(Table7[Product Name],Table8[[#This Row],[Product Name]],Table7[Units])</f>
        <v>65</v>
      </c>
      <c r="I10" s="4">
        <f>Table8[[#This Row],[P Units]]-Table8[[#This Row],[S Units]]</f>
        <v>-25</v>
      </c>
      <c r="J10" s="10">
        <f>Table8[[#This Row],[Stock]]*Table8[[#This Row],[Cost]]</f>
        <v>-525000</v>
      </c>
      <c r="K10" s="4" t="str">
        <f>IF(Table8[[#This Row],[Stock]]&lt;5,"📞 "&amp;Table8[[#This Row],[Product Name]]&amp;" Needs to re-order !  PH" &amp;VLOOKUP(Table8[[#This Row],[HSN Code]],vendorsdata[#All],4,0),"")</f>
        <v>📞 Desktop Needs to re-order !  PH9813xxxxxx</v>
      </c>
    </row>
    <row r="11" spans="2:11" ht="21" x14ac:dyDescent="0.4">
      <c r="D11" s="4" t="str">
        <f>Table4[[#This Row],[HSN Code]]</f>
        <v>N1005</v>
      </c>
      <c r="E11" s="4" t="str">
        <f>Table4[[#This Row],[Product Name]]</f>
        <v>Mouse</v>
      </c>
      <c r="F11" s="4">
        <f>Table4[[#This Row],[Cost]]</f>
        <v>200</v>
      </c>
      <c r="G11" s="4">
        <f>SUMIF(Table6[Product Name],Table8[[#This Row],[Product Name]],Table6[Units])</f>
        <v>0</v>
      </c>
      <c r="H11" s="4">
        <f>SUMIF(Table7[Product Name],Table8[[#This Row],[Product Name]],Table7[Units])</f>
        <v>20</v>
      </c>
      <c r="I11" s="4">
        <f>Table8[[#This Row],[P Units]]-Table8[[#This Row],[S Units]]</f>
        <v>-20</v>
      </c>
      <c r="J11" s="10">
        <f>Table8[[#This Row],[Stock]]*Table8[[#This Row],[Cost]]</f>
        <v>-4000</v>
      </c>
      <c r="K11" s="4" t="str">
        <f>IF(Table8[[#This Row],[Stock]]&lt;5,"📞 "&amp;Table8[[#This Row],[Product Name]]&amp;" Needs to re-order !  PH" &amp;VLOOKUP(Table8[[#This Row],[HSN Code]],vendorsdata[#All],4,0),"")</f>
        <v>📞 Mouse Needs to re-order !  PH9813xxxxxx</v>
      </c>
    </row>
    <row r="12" spans="2:11" ht="21" x14ac:dyDescent="0.4">
      <c r="D12" s="4" t="str">
        <f>Table4[[#This Row],[HSN Code]]</f>
        <v>N1006</v>
      </c>
      <c r="E12" s="4" t="str">
        <f>Table4[[#This Row],[Product Name]]</f>
        <v>Rgb Keyboard</v>
      </c>
      <c r="F12" s="4">
        <f>Table4[[#This Row],[Cost]]</f>
        <v>340</v>
      </c>
      <c r="G12" s="4">
        <f>SUMIF(Table6[Product Name],Table8[[#This Row],[Product Name]],Table6[Units])</f>
        <v>0</v>
      </c>
      <c r="H12" s="4">
        <f>SUMIF(Table7[Product Name],Table8[[#This Row],[Product Name]],Table7[Units])</f>
        <v>37</v>
      </c>
      <c r="I12" s="4">
        <f>Table8[[#This Row],[P Units]]-Table8[[#This Row],[S Units]]</f>
        <v>-37</v>
      </c>
      <c r="J12" s="10">
        <f>Table8[[#This Row],[Stock]]*Table8[[#This Row],[Cost]]</f>
        <v>-12580</v>
      </c>
      <c r="K12" s="4" t="str">
        <f>IF(Table8[[#This Row],[Stock]]&lt;5,"📞 "&amp;Table8[[#This Row],[Product Name]]&amp;" Needs to re-order !  PH" &amp;VLOOKUP(Table8[[#This Row],[HSN Code]],vendorsdata[#All],4,0),"")</f>
        <v>📞 Rgb Keyboard Needs to re-order !  PH9813xxxxxx</v>
      </c>
    </row>
    <row r="13" spans="2:11" ht="21" x14ac:dyDescent="0.4">
      <c r="D13" s="4" t="str">
        <f>Table4[[#This Row],[HSN Code]]</f>
        <v>N1007</v>
      </c>
      <c r="E13" s="4" t="str">
        <f>Table4[[#This Row],[Product Name]]</f>
        <v>Camera</v>
      </c>
      <c r="F13" s="4">
        <f>Table4[[#This Row],[Cost]]</f>
        <v>52000</v>
      </c>
      <c r="G13" s="4">
        <f>SUMIF(Table6[Product Name],Table8[[#This Row],[Product Name]],Table6[Units])</f>
        <v>22</v>
      </c>
      <c r="H13" s="4">
        <f>SUMIF(Table7[Product Name],Table8[[#This Row],[Product Name]],Table7[Units])</f>
        <v>8</v>
      </c>
      <c r="I13" s="4">
        <f>Table8[[#This Row],[P Units]]-Table8[[#This Row],[S Units]]</f>
        <v>14</v>
      </c>
      <c r="J13" s="10">
        <f>Table8[[#This Row],[Stock]]*Table8[[#This Row],[Cost]]</f>
        <v>728000</v>
      </c>
      <c r="K13" s="4" t="str">
        <f>IF(Table8[[#This Row],[Stock]]&lt;5,"📞 "&amp;Table8[[#This Row],[Product Name]]&amp;" Needs to re-order !  PH" &amp;VLOOKUP(Table8[[#This Row],[HSN Code]],vendorsdata[#All],4,0),"")</f>
        <v/>
      </c>
    </row>
    <row r="14" spans="2:11" ht="21" x14ac:dyDescent="0.4">
      <c r="D14" s="4" t="str">
        <f>Table4[[#This Row],[HSN Code]]</f>
        <v>N1008</v>
      </c>
      <c r="E14" s="4" t="str">
        <f>Table4[[#This Row],[Product Name]]</f>
        <v>Headphones</v>
      </c>
      <c r="F14" s="4">
        <f>Table4[[#This Row],[Cost]]</f>
        <v>799</v>
      </c>
      <c r="G14" s="4">
        <f>SUMIF(Table6[Product Name],Table8[[#This Row],[Product Name]],Table6[Units])</f>
        <v>155</v>
      </c>
      <c r="H14" s="4">
        <f>SUMIF(Table7[Product Name],Table8[[#This Row],[Product Name]],Table7[Units])</f>
        <v>32</v>
      </c>
      <c r="I14" s="4">
        <f>Table8[[#This Row],[P Units]]-Table8[[#This Row],[S Units]]</f>
        <v>123</v>
      </c>
      <c r="J14" s="10">
        <f>Table8[[#This Row],[Stock]]*Table8[[#This Row],[Cost]]</f>
        <v>98277</v>
      </c>
      <c r="K14" s="4" t="str">
        <f>IF(Table8[[#This Row],[Stock]]&lt;5,"📞 "&amp;Table8[[#This Row],[Product Name]]&amp;" Needs to re-order !  PH" &amp;VLOOKUP(Table8[[#This Row],[HSN Code]],vendorsdata[#All],4,0),"")</f>
        <v/>
      </c>
    </row>
    <row r="15" spans="2:11" ht="21" x14ac:dyDescent="0.4">
      <c r="D15" s="4" t="str">
        <f>Table4[[#This Row],[HSN Code]]</f>
        <v>N1009</v>
      </c>
      <c r="E15" s="4" t="str">
        <f>Table4[[#This Row],[Product Name]]</f>
        <v>Speakers</v>
      </c>
      <c r="F15" s="4">
        <f>Table4[[#This Row],[Cost]]</f>
        <v>670</v>
      </c>
      <c r="G15" s="4">
        <f>SUMIF(Table6[Product Name],Table8[[#This Row],[Product Name]],Table6[Units])</f>
        <v>55</v>
      </c>
      <c r="H15" s="4">
        <f>SUMIF(Table7[Product Name],Table8[[#This Row],[Product Name]],Table7[Units])</f>
        <v>52</v>
      </c>
      <c r="I15" s="4">
        <f>Table8[[#This Row],[P Units]]-Table8[[#This Row],[S Units]]</f>
        <v>3</v>
      </c>
      <c r="J15" s="10">
        <f>Table8[[#This Row],[Stock]]*Table8[[#This Row],[Cost]]</f>
        <v>2010</v>
      </c>
      <c r="K15" s="4" t="str">
        <f>IF(Table8[[#This Row],[Stock]]&lt;5,"📞 "&amp;Table8[[#This Row],[Product Name]]&amp;" Needs to re-order !  PH" &amp;VLOOKUP(Table8[[#This Row],[HSN Code]],vendorsdata[#All],4,0),"")</f>
        <v>📞 Speakers Needs to re-order !  PH9814xxxxxx</v>
      </c>
    </row>
    <row r="16" spans="2:11" ht="21" x14ac:dyDescent="0.4">
      <c r="D16" s="4" t="str">
        <f>Table4[[#This Row],[HSN Code]]</f>
        <v>N1010</v>
      </c>
      <c r="E16" s="4" t="str">
        <f>Table4[[#This Row],[Product Name]]</f>
        <v>Tablets</v>
      </c>
      <c r="F16" s="4">
        <f>Table4[[#This Row],[Cost]]</f>
        <v>23500</v>
      </c>
      <c r="G16" s="4">
        <f>SUMIF(Table6[Product Name],Table8[[#This Row],[Product Name]],Table6[Units])</f>
        <v>40</v>
      </c>
      <c r="H16" s="4">
        <f>SUMIF(Table7[Product Name],Table8[[#This Row],[Product Name]],Table7[Units])</f>
        <v>37</v>
      </c>
      <c r="I16" s="4">
        <f>Table8[[#This Row],[P Units]]-Table8[[#This Row],[S Units]]</f>
        <v>3</v>
      </c>
      <c r="J16" s="10">
        <f>Table8[[#This Row],[Stock]]*Table8[[#This Row],[Cost]]</f>
        <v>70500</v>
      </c>
      <c r="K16" s="4" t="str">
        <f>IF(Table8[[#This Row],[Stock]]&lt;5,"📞 "&amp;Table8[[#This Row],[Product Name]]&amp;" Needs to re-order !  PH" &amp;VLOOKUP(Table8[[#This Row],[HSN Code]],vendorsdata[#All],4,0),"")</f>
        <v>📞 Tablets Needs to re-order !  PH9814xxxxxx</v>
      </c>
    </row>
    <row r="17" spans="4:10" ht="21" x14ac:dyDescent="0.4">
      <c r="D17" s="16"/>
      <c r="E17" s="16"/>
      <c r="F17" s="16"/>
      <c r="G17" s="16"/>
      <c r="H17" s="16"/>
      <c r="I17" s="16"/>
      <c r="J17" s="16"/>
    </row>
    <row r="18" spans="4:10" ht="21" x14ac:dyDescent="0.4">
      <c r="D18" s="16"/>
      <c r="E18" s="16"/>
      <c r="F18" s="16"/>
      <c r="G18" s="16"/>
      <c r="H18" s="16"/>
      <c r="I18" s="16"/>
      <c r="J18" s="16"/>
    </row>
    <row r="19" spans="4:10" ht="21" x14ac:dyDescent="0.4">
      <c r="D19" s="16"/>
      <c r="E19" s="16"/>
      <c r="F19" s="16"/>
      <c r="G19" s="16"/>
      <c r="H19" s="16"/>
      <c r="I19" s="16"/>
      <c r="J19" s="16"/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31C7-1787-400B-AFC1-08DA4C57CE73}">
  <dimension ref="A1:D14"/>
  <sheetViews>
    <sheetView workbookViewId="0">
      <selection activeCell="D14" sqref="D14"/>
    </sheetView>
  </sheetViews>
  <sheetFormatPr defaultRowHeight="14.4" x14ac:dyDescent="0.3"/>
  <cols>
    <col min="1" max="1" width="10" bestFit="1" customWidth="1"/>
    <col min="2" max="2" width="13.6640625" bestFit="1" customWidth="1"/>
    <col min="3" max="3" width="31" bestFit="1" customWidth="1"/>
    <col min="4" max="4" width="53.6640625" bestFit="1" customWidth="1"/>
  </cols>
  <sheetData>
    <row r="1" spans="1:4" x14ac:dyDescent="0.3">
      <c r="A1" s="24" t="s">
        <v>108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1003</v>
      </c>
      <c r="B4" t="s">
        <v>8</v>
      </c>
      <c r="C4" t="s">
        <v>17</v>
      </c>
      <c r="D4" t="s">
        <v>26</v>
      </c>
    </row>
    <row r="5" spans="1:4" x14ac:dyDescent="0.3">
      <c r="A5">
        <v>1006</v>
      </c>
      <c r="B5" t="s">
        <v>11</v>
      </c>
      <c r="C5" t="s">
        <v>20</v>
      </c>
      <c r="D5" t="s">
        <v>29</v>
      </c>
    </row>
    <row r="6" spans="1:4" x14ac:dyDescent="0.3">
      <c r="A6">
        <v>1010</v>
      </c>
      <c r="B6" t="s">
        <v>15</v>
      </c>
      <c r="C6" t="s">
        <v>24</v>
      </c>
      <c r="D6" t="s">
        <v>33</v>
      </c>
    </row>
    <row r="7" spans="1:4" x14ac:dyDescent="0.3">
      <c r="A7">
        <v>1008</v>
      </c>
      <c r="B7" t="s">
        <v>13</v>
      </c>
      <c r="C7" t="s">
        <v>22</v>
      </c>
      <c r="D7" t="s">
        <v>31</v>
      </c>
    </row>
    <row r="8" spans="1:4" x14ac:dyDescent="0.3">
      <c r="A8">
        <v>1002</v>
      </c>
      <c r="B8" t="s">
        <v>7</v>
      </c>
      <c r="C8" t="s">
        <v>16</v>
      </c>
      <c r="D8" t="s">
        <v>25</v>
      </c>
    </row>
    <row r="9" spans="1:4" x14ac:dyDescent="0.3">
      <c r="A9">
        <v>1007</v>
      </c>
      <c r="B9" t="s">
        <v>12</v>
      </c>
      <c r="C9" t="s">
        <v>21</v>
      </c>
      <c r="D9" t="s">
        <v>30</v>
      </c>
    </row>
    <row r="10" spans="1:4" x14ac:dyDescent="0.3">
      <c r="A10">
        <v>1001</v>
      </c>
      <c r="B10" t="s">
        <v>4</v>
      </c>
      <c r="C10" t="s">
        <v>5</v>
      </c>
      <c r="D10" t="s">
        <v>6</v>
      </c>
    </row>
    <row r="11" spans="1:4" x14ac:dyDescent="0.3">
      <c r="A11">
        <v>1009</v>
      </c>
      <c r="B11" t="s">
        <v>14</v>
      </c>
      <c r="C11" t="s">
        <v>23</v>
      </c>
      <c r="D11" t="s">
        <v>32</v>
      </c>
    </row>
    <row r="12" spans="1:4" x14ac:dyDescent="0.3">
      <c r="A12">
        <v>1004</v>
      </c>
      <c r="B12" t="s">
        <v>9</v>
      </c>
      <c r="C12" t="s">
        <v>18</v>
      </c>
      <c r="D12" t="s">
        <v>27</v>
      </c>
    </row>
    <row r="13" spans="1:4" x14ac:dyDescent="0.3">
      <c r="A13">
        <v>1005</v>
      </c>
      <c r="B13" t="s">
        <v>10</v>
      </c>
      <c r="C13" t="s">
        <v>19</v>
      </c>
      <c r="D13" t="s">
        <v>28</v>
      </c>
    </row>
    <row r="14" spans="1:4" x14ac:dyDescent="0.3">
      <c r="A14" t="s">
        <v>0</v>
      </c>
      <c r="B14" t="s">
        <v>1</v>
      </c>
      <c r="C14" t="s">
        <v>2</v>
      </c>
      <c r="D14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4355-0251-4A33-AC90-261FFD929AFA}">
  <dimension ref="A1:D13"/>
  <sheetViews>
    <sheetView workbookViewId="0">
      <selection activeCell="A3" sqref="A3:D13"/>
    </sheetView>
  </sheetViews>
  <sheetFormatPr defaultRowHeight="14.4" x14ac:dyDescent="0.3"/>
  <cols>
    <col min="1" max="1" width="12" bestFit="1" customWidth="1"/>
    <col min="2" max="2" width="16" bestFit="1" customWidth="1"/>
    <col min="3" max="3" width="9.33203125" bestFit="1" customWidth="1"/>
    <col min="4" max="4" width="14.109375" bestFit="1" customWidth="1"/>
  </cols>
  <sheetData>
    <row r="1" spans="1:4" x14ac:dyDescent="0.3">
      <c r="A1" s="24" t="s">
        <v>109</v>
      </c>
    </row>
    <row r="3" spans="1:4" x14ac:dyDescent="0.3">
      <c r="A3" t="s">
        <v>70</v>
      </c>
      <c r="B3" t="s">
        <v>71</v>
      </c>
      <c r="C3" t="s">
        <v>74</v>
      </c>
      <c r="D3" t="s">
        <v>75</v>
      </c>
    </row>
    <row r="4" spans="1:4" x14ac:dyDescent="0.3">
      <c r="A4" t="s">
        <v>56</v>
      </c>
      <c r="B4" t="s">
        <v>57</v>
      </c>
      <c r="C4">
        <v>52000</v>
      </c>
      <c r="D4">
        <v>62400</v>
      </c>
    </row>
    <row r="5" spans="1:4" x14ac:dyDescent="0.3">
      <c r="A5" t="s">
        <v>45</v>
      </c>
      <c r="B5" t="s">
        <v>46</v>
      </c>
      <c r="C5">
        <v>21000</v>
      </c>
      <c r="D5">
        <v>25200</v>
      </c>
    </row>
    <row r="6" spans="1:4" x14ac:dyDescent="0.3">
      <c r="A6" t="s">
        <v>59</v>
      </c>
      <c r="B6" t="s">
        <v>60</v>
      </c>
      <c r="C6">
        <v>799</v>
      </c>
      <c r="D6">
        <v>958.8</v>
      </c>
    </row>
    <row r="7" spans="1:4" x14ac:dyDescent="0.3">
      <c r="A7" t="s">
        <v>39</v>
      </c>
      <c r="B7" t="s">
        <v>40</v>
      </c>
      <c r="C7">
        <v>34500</v>
      </c>
      <c r="D7">
        <v>41400</v>
      </c>
    </row>
    <row r="8" spans="1:4" x14ac:dyDescent="0.3">
      <c r="A8" t="s">
        <v>50</v>
      </c>
      <c r="B8" t="s">
        <v>51</v>
      </c>
      <c r="C8">
        <v>200</v>
      </c>
      <c r="D8">
        <v>240</v>
      </c>
    </row>
    <row r="9" spans="1:4" x14ac:dyDescent="0.3">
      <c r="A9" t="s">
        <v>53</v>
      </c>
      <c r="B9" t="s">
        <v>54</v>
      </c>
      <c r="C9">
        <v>340</v>
      </c>
      <c r="D9">
        <v>408</v>
      </c>
    </row>
    <row r="10" spans="1:4" x14ac:dyDescent="0.3">
      <c r="A10" t="s">
        <v>34</v>
      </c>
      <c r="B10" t="s">
        <v>35</v>
      </c>
      <c r="C10">
        <v>980</v>
      </c>
      <c r="D10">
        <v>1176</v>
      </c>
    </row>
    <row r="11" spans="1:4" x14ac:dyDescent="0.3">
      <c r="A11" t="s">
        <v>64</v>
      </c>
      <c r="B11" t="s">
        <v>65</v>
      </c>
      <c r="C11">
        <v>670</v>
      </c>
      <c r="D11">
        <v>804</v>
      </c>
    </row>
    <row r="12" spans="1:4" x14ac:dyDescent="0.3">
      <c r="A12" t="s">
        <v>67</v>
      </c>
      <c r="B12" t="s">
        <v>68</v>
      </c>
      <c r="C12">
        <v>23500</v>
      </c>
      <c r="D12">
        <v>28200</v>
      </c>
    </row>
    <row r="13" spans="1:4" x14ac:dyDescent="0.3">
      <c r="A13" t="s">
        <v>42</v>
      </c>
      <c r="B13" t="s">
        <v>43</v>
      </c>
      <c r="C13">
        <v>4600</v>
      </c>
      <c r="D13">
        <v>5520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63D9-2E0F-465F-8EB8-6D88D453831A}">
  <dimension ref="A2:F18"/>
  <sheetViews>
    <sheetView tabSelected="1" topLeftCell="A2" zoomScale="160" zoomScaleNormal="160" workbookViewId="0">
      <selection activeCell="A6" sqref="A6"/>
    </sheetView>
  </sheetViews>
  <sheetFormatPr defaultRowHeight="14.4" x14ac:dyDescent="0.3"/>
  <cols>
    <col min="1" max="1" width="13.88671875" bestFit="1" customWidth="1"/>
    <col min="3" max="3" width="13.33203125" bestFit="1" customWidth="1"/>
    <col min="5" max="5" width="12.5546875" bestFit="1" customWidth="1"/>
    <col min="6" max="6" width="14.44140625" bestFit="1" customWidth="1"/>
  </cols>
  <sheetData>
    <row r="2" spans="1:6" x14ac:dyDescent="0.3">
      <c r="A2" t="s">
        <v>89</v>
      </c>
      <c r="C2" s="17" t="s">
        <v>90</v>
      </c>
      <c r="E2" s="21" t="s">
        <v>99</v>
      </c>
      <c r="F2" t="s">
        <v>101</v>
      </c>
    </row>
    <row r="3" spans="1:6" x14ac:dyDescent="0.3">
      <c r="A3" s="27">
        <v>11</v>
      </c>
      <c r="C3">
        <f>GETPIVOTDATA("Name",$A$2)</f>
        <v>11</v>
      </c>
      <c r="E3" s="22" t="s">
        <v>46</v>
      </c>
      <c r="F3" s="26">
        <v>65</v>
      </c>
    </row>
    <row r="4" spans="1:6" x14ac:dyDescent="0.3">
      <c r="E4" s="22" t="s">
        <v>54</v>
      </c>
      <c r="F4" s="26">
        <v>37</v>
      </c>
    </row>
    <row r="5" spans="1:6" x14ac:dyDescent="0.3">
      <c r="A5" t="s">
        <v>91</v>
      </c>
      <c r="C5" s="17" t="s">
        <v>92</v>
      </c>
      <c r="E5" s="22" t="s">
        <v>35</v>
      </c>
      <c r="F5" s="26">
        <v>37</v>
      </c>
    </row>
    <row r="6" spans="1:6" x14ac:dyDescent="0.3">
      <c r="A6" s="27">
        <v>11</v>
      </c>
      <c r="C6">
        <f>GETPIVOTDATA("Product Name",$A$5)</f>
        <v>11</v>
      </c>
      <c r="E6" s="22" t="s">
        <v>65</v>
      </c>
      <c r="F6" s="26">
        <v>52</v>
      </c>
    </row>
    <row r="7" spans="1:6" x14ac:dyDescent="0.3">
      <c r="E7" s="22" t="s">
        <v>68</v>
      </c>
      <c r="F7" s="26">
        <v>37</v>
      </c>
    </row>
    <row r="8" spans="1:6" x14ac:dyDescent="0.3">
      <c r="A8" t="s">
        <v>93</v>
      </c>
      <c r="C8" s="17" t="s">
        <v>94</v>
      </c>
      <c r="E8" s="22" t="s">
        <v>100</v>
      </c>
      <c r="F8" s="26">
        <v>228</v>
      </c>
    </row>
    <row r="9" spans="1:6" x14ac:dyDescent="0.3">
      <c r="A9" s="27">
        <v>5223695</v>
      </c>
      <c r="C9" s="20">
        <f>GETPIVOTDATA("Amount",$A$8)</f>
        <v>5223695</v>
      </c>
    </row>
    <row r="11" spans="1:6" x14ac:dyDescent="0.3">
      <c r="A11" t="s">
        <v>93</v>
      </c>
      <c r="C11" s="17" t="s">
        <v>95</v>
      </c>
      <c r="E11" s="21" t="s">
        <v>99</v>
      </c>
      <c r="F11" t="s">
        <v>93</v>
      </c>
    </row>
    <row r="12" spans="1:6" x14ac:dyDescent="0.3">
      <c r="A12" s="26">
        <v>4461897.5999999996</v>
      </c>
      <c r="C12" s="20">
        <f>GETPIVOTDATA("Amount",$A$11)</f>
        <v>4461897.5999999996</v>
      </c>
      <c r="E12" s="22" t="s">
        <v>8</v>
      </c>
      <c r="F12" s="26">
        <v>252000</v>
      </c>
    </row>
    <row r="13" spans="1:6" x14ac:dyDescent="0.3">
      <c r="E13" s="22" t="s">
        <v>11</v>
      </c>
      <c r="F13" s="26">
        <v>1635600</v>
      </c>
    </row>
    <row r="14" spans="1:6" x14ac:dyDescent="0.3">
      <c r="A14" t="s">
        <v>96</v>
      </c>
      <c r="C14" s="17" t="s">
        <v>97</v>
      </c>
      <c r="E14" s="22" t="s">
        <v>12</v>
      </c>
      <c r="F14" s="26">
        <v>930600</v>
      </c>
    </row>
    <row r="15" spans="1:6" x14ac:dyDescent="0.3">
      <c r="A15" s="26">
        <v>1505447</v>
      </c>
      <c r="C15" s="20">
        <f>GETPIVOTDATA("Stock Amt.",$A$14)</f>
        <v>1505447</v>
      </c>
      <c r="E15" s="22" t="s">
        <v>9</v>
      </c>
      <c r="F15" s="26">
        <v>280281.59999999998</v>
      </c>
    </row>
    <row r="16" spans="1:6" x14ac:dyDescent="0.3">
      <c r="E16" s="22" t="s">
        <v>10</v>
      </c>
      <c r="F16" s="26">
        <v>1117800</v>
      </c>
    </row>
    <row r="17" spans="1:6" x14ac:dyDescent="0.3">
      <c r="A17" s="18" t="s">
        <v>98</v>
      </c>
      <c r="E17" s="22" t="s">
        <v>100</v>
      </c>
      <c r="F17" s="26">
        <v>4216281.5999999996</v>
      </c>
    </row>
    <row r="18" spans="1:6" x14ac:dyDescent="0.3">
      <c r="A18" s="19">
        <f>C15+C12-C9</f>
        <v>743649.59999999963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Dashboard</vt:lpstr>
      <vt:lpstr>Customers</vt:lpstr>
      <vt:lpstr>Product</vt:lpstr>
      <vt:lpstr>Vendor</vt:lpstr>
      <vt:lpstr>New Entry</vt:lpstr>
      <vt:lpstr>Purchase</vt:lpstr>
      <vt:lpstr>Sales</vt:lpstr>
      <vt:lpstr>Inventory</vt:lpstr>
      <vt:lpstr>Detail1</vt:lpstr>
      <vt:lpstr>Detail12</vt:lpstr>
      <vt:lpstr>Pivots</vt:lpstr>
      <vt:lpstr>cid</vt:lpstr>
      <vt:lpstr>HSN_Code1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RAINA</dc:creator>
  <cp:lastModifiedBy>Mansi Alawadhy</cp:lastModifiedBy>
  <dcterms:created xsi:type="dcterms:W3CDTF">2025-03-30T07:04:16Z</dcterms:created>
  <dcterms:modified xsi:type="dcterms:W3CDTF">2025-04-14T18:32:26Z</dcterms:modified>
</cp:coreProperties>
</file>