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" windowWidth="16095" windowHeight="9660" activeTab="1"/>
  </bookViews>
  <sheets>
    <sheet name="Sheet1" sheetId="1" r:id="rId1"/>
    <sheet name="Sheet2" sheetId="2" r:id="rId2"/>
  </sheets>
  <definedNames>
    <definedName name="ar4_2" localSheetId="1">Sheet2!$A$23:$P$43</definedName>
    <definedName name="ar5_" localSheetId="1">Sheet2!$A$17:$Q$33</definedName>
  </definedNames>
  <calcPr calcId="125725"/>
</workbook>
</file>

<file path=xl/calcChain.xml><?xml version="1.0" encoding="utf-8"?>
<calcChain xmlns="http://schemas.openxmlformats.org/spreadsheetml/2006/main">
  <c r="J25" i="2"/>
  <c r="J24"/>
  <c r="J23"/>
  <c r="J22"/>
  <c r="J21"/>
  <c r="J20"/>
  <c r="J19"/>
  <c r="Q19"/>
  <c r="R19"/>
  <c r="S19"/>
  <c r="T19"/>
  <c r="U19"/>
  <c r="V19"/>
  <c r="W19"/>
  <c r="X19"/>
  <c r="Q20"/>
  <c r="R20"/>
  <c r="S20"/>
  <c r="T20"/>
  <c r="U20"/>
  <c r="V20"/>
  <c r="W20"/>
  <c r="X20"/>
  <c r="Q21"/>
  <c r="R21"/>
  <c r="S21"/>
  <c r="T21"/>
  <c r="U21"/>
  <c r="V21"/>
  <c r="W21"/>
  <c r="X21"/>
  <c r="Q22"/>
  <c r="R22"/>
  <c r="S22"/>
  <c r="T22"/>
  <c r="U22"/>
  <c r="V22"/>
  <c r="W22"/>
  <c r="X22"/>
  <c r="Q23"/>
  <c r="R23"/>
  <c r="S23"/>
  <c r="T23"/>
  <c r="U23"/>
  <c r="V23"/>
  <c r="W23"/>
  <c r="X23"/>
  <c r="Q24"/>
  <c r="R24"/>
  <c r="S24"/>
  <c r="T24"/>
  <c r="U24"/>
  <c r="V24"/>
  <c r="W24"/>
  <c r="X24"/>
  <c r="Q25"/>
  <c r="R25"/>
  <c r="S25"/>
  <c r="T25"/>
  <c r="U25"/>
  <c r="V25"/>
  <c r="W25"/>
  <c r="X25"/>
  <c r="Q27"/>
  <c r="R27"/>
  <c r="T27"/>
  <c r="U27"/>
  <c r="V27"/>
  <c r="X27"/>
  <c r="Q28"/>
  <c r="R28"/>
  <c r="T28" s="1"/>
  <c r="U28"/>
  <c r="V28"/>
  <c r="X28"/>
  <c r="P19"/>
  <c r="P20"/>
  <c r="P21"/>
  <c r="P22"/>
  <c r="P23"/>
  <c r="P24"/>
  <c r="P25"/>
  <c r="P26"/>
  <c r="P27"/>
  <c r="P28"/>
  <c r="U4"/>
  <c r="V4"/>
  <c r="W4"/>
  <c r="X4"/>
  <c r="U5"/>
  <c r="V5"/>
  <c r="W5"/>
  <c r="X5"/>
  <c r="U6"/>
  <c r="V6"/>
  <c r="W6"/>
  <c r="X6"/>
  <c r="U7"/>
  <c r="V7"/>
  <c r="W7"/>
  <c r="X7"/>
  <c r="U8"/>
  <c r="V8"/>
  <c r="W8"/>
  <c r="U9"/>
  <c r="X9" s="1"/>
  <c r="V9"/>
  <c r="W9"/>
  <c r="U10"/>
  <c r="V10"/>
  <c r="W10"/>
  <c r="X10" s="1"/>
  <c r="U11"/>
  <c r="V11"/>
  <c r="W11"/>
  <c r="U12"/>
  <c r="V12"/>
  <c r="W12"/>
  <c r="U13"/>
  <c r="V13"/>
  <c r="W13"/>
  <c r="W3"/>
  <c r="V3"/>
  <c r="X3" s="1"/>
  <c r="U3"/>
  <c r="S4"/>
  <c r="S5"/>
  <c r="S6"/>
  <c r="S7"/>
  <c r="S8"/>
  <c r="S9"/>
  <c r="S10"/>
  <c r="S11"/>
  <c r="S12"/>
  <c r="S13"/>
  <c r="S3"/>
  <c r="R4"/>
  <c r="R5"/>
  <c r="R6"/>
  <c r="R7"/>
  <c r="R8"/>
  <c r="R9"/>
  <c r="R10"/>
  <c r="R11"/>
  <c r="R12"/>
  <c r="R13"/>
  <c r="R3"/>
  <c r="Q4"/>
  <c r="T4" s="1"/>
  <c r="Q5"/>
  <c r="T5" s="1"/>
  <c r="Q6"/>
  <c r="T6" s="1"/>
  <c r="Q7"/>
  <c r="T7" s="1"/>
  <c r="Q8"/>
  <c r="T8" s="1"/>
  <c r="Q9"/>
  <c r="T9" s="1"/>
  <c r="Q10"/>
  <c r="T10" s="1"/>
  <c r="Q11"/>
  <c r="T11" s="1"/>
  <c r="Q12"/>
  <c r="T12" s="1"/>
  <c r="Q13"/>
  <c r="T13" s="1"/>
  <c r="Q3"/>
  <c r="T3" s="1"/>
  <c r="P4"/>
  <c r="P5"/>
  <c r="P6"/>
  <c r="P7"/>
  <c r="P8"/>
  <c r="P9"/>
  <c r="P10"/>
  <c r="P11"/>
  <c r="P12"/>
  <c r="P13"/>
  <c r="P3"/>
  <c r="AC10" i="1"/>
  <c r="AC11"/>
  <c r="AC12"/>
  <c r="AC13"/>
  <c r="Z4"/>
  <c r="AA4" s="1"/>
  <c r="AB4" s="1"/>
  <c r="AC4" s="1"/>
  <c r="Z5"/>
  <c r="AA5"/>
  <c r="AB5" s="1"/>
  <c r="AC5" s="1"/>
  <c r="Z6"/>
  <c r="AA6" s="1"/>
  <c r="AB6" s="1"/>
  <c r="AC6" s="1"/>
  <c r="Z7"/>
  <c r="AA7" s="1"/>
  <c r="AB7" s="1"/>
  <c r="AC7" s="1"/>
  <c r="Z8"/>
  <c r="AA8" s="1"/>
  <c r="AB8" s="1"/>
  <c r="AC8" s="1"/>
  <c r="Z9"/>
  <c r="AA9"/>
  <c r="AB9" s="1"/>
  <c r="AC9" s="1"/>
  <c r="Z10"/>
  <c r="AA10" s="1"/>
  <c r="AB10" s="1"/>
  <c r="Z11"/>
  <c r="AA11"/>
  <c r="AB11" s="1"/>
  <c r="Z12"/>
  <c r="AA12" s="1"/>
  <c r="AB12" s="1"/>
  <c r="AB13"/>
  <c r="Z3"/>
  <c r="AA3" s="1"/>
  <c r="AB3" s="1"/>
  <c r="AC3" s="1"/>
  <c r="O4"/>
  <c r="O5"/>
  <c r="O6"/>
  <c r="O7"/>
  <c r="O8"/>
  <c r="O9"/>
  <c r="O10"/>
  <c r="O11"/>
  <c r="O12"/>
  <c r="O13"/>
  <c r="O3"/>
  <c r="X4"/>
  <c r="X5"/>
  <c r="X6"/>
  <c r="X7"/>
  <c r="X8"/>
  <c r="X9"/>
  <c r="X10"/>
  <c r="X11"/>
  <c r="X12"/>
  <c r="X13"/>
  <c r="X3"/>
  <c r="R5"/>
  <c r="R6"/>
  <c r="R7"/>
  <c r="R8"/>
  <c r="R9"/>
  <c r="R10"/>
  <c r="R11"/>
  <c r="R12"/>
  <c r="R13"/>
  <c r="R4"/>
  <c r="V5"/>
  <c r="Y5" s="1"/>
  <c r="W5"/>
  <c r="V6"/>
  <c r="Y6" s="1"/>
  <c r="W6"/>
  <c r="V7"/>
  <c r="Y7" s="1"/>
  <c r="W7"/>
  <c r="V8"/>
  <c r="Y8" s="1"/>
  <c r="W8"/>
  <c r="V9"/>
  <c r="Y9" s="1"/>
  <c r="W9"/>
  <c r="V10"/>
  <c r="Y10" s="1"/>
  <c r="W10"/>
  <c r="V11"/>
  <c r="Y11" s="1"/>
  <c r="W11"/>
  <c r="V12"/>
  <c r="Y12" s="1"/>
  <c r="W12"/>
  <c r="V13"/>
  <c r="Y13" s="1"/>
  <c r="W13"/>
  <c r="V4"/>
  <c r="Y4" s="1"/>
  <c r="W4"/>
  <c r="W3"/>
  <c r="V3"/>
  <c r="Y3" s="1"/>
  <c r="Q9"/>
  <c r="Q10"/>
  <c r="Q11"/>
  <c r="Q12"/>
  <c r="Q13"/>
  <c r="Q4"/>
  <c r="Q5"/>
  <c r="Q6"/>
  <c r="Q7"/>
  <c r="Q8"/>
  <c r="Q3"/>
  <c r="P4"/>
  <c r="P5"/>
  <c r="S5" s="1"/>
  <c r="P6"/>
  <c r="S6" s="1"/>
  <c r="P7"/>
  <c r="S7" s="1"/>
  <c r="P8"/>
  <c r="S8" s="1"/>
  <c r="P9"/>
  <c r="S9" s="1"/>
  <c r="P10"/>
  <c r="S10" s="1"/>
  <c r="P11"/>
  <c r="S11" s="1"/>
  <c r="P12"/>
  <c r="S12" s="1"/>
  <c r="P13"/>
  <c r="S13" s="1"/>
  <c r="P3"/>
  <c r="S3" s="1"/>
  <c r="X13" i="2" l="1"/>
  <c r="X11"/>
  <c r="X8"/>
  <c r="X12"/>
  <c r="S4" i="1"/>
</calcChain>
</file>

<file path=xl/connections.xml><?xml version="1.0" encoding="utf-8"?>
<connections xmlns="http://schemas.openxmlformats.org/spreadsheetml/2006/main">
  <connection id="1" name="ar41" type="6" refreshedVersion="3" background="1" saveData="1">
    <textPr sourceFile="C:\Users\manul\Main\Manuel\4-Fisica\Karst and cave systems\ar4.txt" delimiter="|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r5" type="6" refreshedVersion="3" background="1" saveData="1">
    <textPr sourceFile="C:\Users\manul\Main\Manuel\4-Fisica\Karst and cave systems\ar5.txt" delimiter="|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<sst xmlns="http://schemas.openxmlformats.org/spreadsheetml/2006/main" count="528" uniqueCount="237">
  <si>
    <t>+</t>
  </si>
  <si>
    <t>64°55'52"</t>
  </si>
  <si>
    <t>°</t>
  </si>
  <si>
    <t>NOMBRE</t>
  </si>
  <si>
    <t>PCIA.</t>
  </si>
  <si>
    <t>DPTO.</t>
  </si>
  <si>
    <t>LOCA- LIDAD</t>
  </si>
  <si>
    <t>COORDENADAS</t>
  </si>
  <si>
    <t>GEOLOGIA</t>
  </si>
  <si>
    <t>LATITUD</t>
  </si>
  <si>
    <t>LONGITUD</t>
  </si>
  <si>
    <t>or</t>
  </si>
  <si>
    <t>Córdoba</t>
  </si>
  <si>
    <t>22 Cueva de los Murciélagos</t>
  </si>
  <si>
    <t>Bs.As.</t>
  </si>
  <si>
    <t>San Pedro</t>
  </si>
  <si>
    <t>Vuelta de Obligado</t>
  </si>
  <si>
    <t>33°35'38"</t>
  </si>
  <si>
    <t>59°49'10"</t>
  </si>
  <si>
    <t>Arcillas marinas de la Ingresion Querandi</t>
  </si>
  <si>
    <t>+ 26,90m.</t>
  </si>
  <si>
    <t>B-4</t>
  </si>
  <si>
    <t>'</t>
  </si>
  <si>
    <t>"</t>
  </si>
  <si>
    <t>LAT</t>
  </si>
  <si>
    <t>LON</t>
  </si>
  <si>
    <t>DOCUMENTO</t>
  </si>
  <si>
    <t>REFE-</t>
  </si>
  <si>
    <t>RENCIA</t>
  </si>
  <si>
    <t>23. Cueva de la Cabra del Monte</t>
  </si>
  <si>
    <t>Tulumba</t>
  </si>
  <si>
    <t>Cerro Colorado</t>
  </si>
  <si>
    <t>30°07'27"</t>
  </si>
  <si>
    <t>63°56'19"</t>
  </si>
  <si>
    <t>0 Areniscas cuarcíticas</t>
  </si>
  <si>
    <t>X-A1</t>
  </si>
  <si>
    <t>24 Cueva del Sol Naciente</t>
  </si>
  <si>
    <t>60°07'27"</t>
  </si>
  <si>
    <t>o Areniscas cuarcíticas</t>
  </si>
  <si>
    <t>X-A2</t>
  </si>
  <si>
    <t>25. Cueva del Cacique</t>
  </si>
  <si>
    <t>X-A3</t>
  </si>
  <si>
    <t>26. Cueva del Jaguar</t>
  </si>
  <si>
    <t>X-A4</t>
  </si>
  <si>
    <t>27.Galería de los Espanoles</t>
  </si>
  <si>
    <t>X-A5</t>
  </si>
  <si>
    <t>28 Alero de la Chacra</t>
  </si>
  <si>
    <t>0 Areniscas Cuarcíticas</t>
  </si>
  <si>
    <t>X-A6</t>
  </si>
  <si>
    <t>29. Alero del Sol Poniente</t>
  </si>
  <si>
    <t>X-A7</t>
  </si>
  <si>
    <t>30.Alero de Intihuasi B</t>
  </si>
  <si>
    <t>+ 29,48m</t>
  </si>
  <si>
    <t>X-A8</t>
  </si>
  <si>
    <t>31.Alero de Ricci</t>
  </si>
  <si>
    <t>30°05'50"</t>
  </si>
  <si>
    <t>O Areniscas cuarcíticas</t>
  </si>
  <si>
    <t>+ 7,48m</t>
  </si>
  <si>
    <t>X-A9</t>
  </si>
  <si>
    <t>32. Alero del Hechicero</t>
  </si>
  <si>
    <t>+ 14,20m</t>
  </si>
  <si>
    <t>X-A11</t>
  </si>
  <si>
    <t>-----------------------------</t>
  </si>
  <si>
    <t>---------</t>
  </si>
  <si>
    <t xml:space="preserve"> NOMBRE                       </t>
  </si>
  <si>
    <t xml:space="preserve"> PCIA.   </t>
  </si>
  <si>
    <t xml:space="preserve"> DPTO.      </t>
  </si>
  <si>
    <t xml:space="preserve"> LOCALIDAD        </t>
  </si>
  <si>
    <t xml:space="preserve"> COORDENADAS - LATITUD </t>
  </si>
  <si>
    <t xml:space="preserve"> COORDENADAS - LONGITUD </t>
  </si>
  <si>
    <t xml:space="preserve"> GEOLOGIA                      </t>
  </si>
  <si>
    <t xml:space="preserve"> TOPOGRAFIA </t>
  </si>
  <si>
    <t xml:space="preserve"> BIOLOGIA </t>
  </si>
  <si>
    <t xml:space="preserve"> CLIMATOLOGIA </t>
  </si>
  <si>
    <t xml:space="preserve"> ARQUEOLOGIA </t>
  </si>
  <si>
    <t xml:space="preserve"> EXPLORACION </t>
  </si>
  <si>
    <t xml:space="preserve"> FOTOGRAFIA </t>
  </si>
  <si>
    <t xml:space="preserve"> REFERENCIA </t>
  </si>
  <si>
    <t>------------------------------</t>
  </si>
  <si>
    <t>------------</t>
  </si>
  <si>
    <t>------------------</t>
  </si>
  <si>
    <t>-----------------------</t>
  </si>
  <si>
    <t>------------------------</t>
  </si>
  <si>
    <t>-------------------------------</t>
  </si>
  <si>
    <t>----------</t>
  </si>
  <si>
    <t>--------------</t>
  </si>
  <si>
    <t>-------------</t>
  </si>
  <si>
    <t xml:space="preserve"> Alero del EspaÃ±ol a Caballo  </t>
  </si>
  <si>
    <t xml:space="preserve"> CÃ³rdoba </t>
  </si>
  <si>
    <t xml:space="preserve"> Tulumba    </t>
  </si>
  <si>
    <t xml:space="preserve"> Cerro Colorado   </t>
  </si>
  <si>
    <t xml:space="preserve"> 30Â°05'50"             </t>
  </si>
  <si>
    <t xml:space="preserve"> 64Â°55'52"              </t>
  </si>
  <si>
    <t xml:space="preserve"> Areniscas cuarcÃ­ticas         </t>
  </si>
  <si>
    <t xml:space="preserve"> +          </t>
  </si>
  <si>
    <t xml:space="preserve"> +        </t>
  </si>
  <si>
    <t xml:space="preserve"> +            </t>
  </si>
  <si>
    <t xml:space="preserve"> +           </t>
  </si>
  <si>
    <t xml:space="preserve"> X-A12      </t>
  </si>
  <si>
    <t xml:space="preserve"> Cueva de Casa del Indio      </t>
  </si>
  <si>
    <t xml:space="preserve"> 63Â°56'01"              </t>
  </si>
  <si>
    <t xml:space="preserve"> X-10       </t>
  </si>
  <si>
    <t xml:space="preserve"> Cueva del Veladero           </t>
  </si>
  <si>
    <t xml:space="preserve"> X-11       </t>
  </si>
  <si>
    <t xml:space="preserve"> Alero del Quitilipi          </t>
  </si>
  <si>
    <t xml:space="preserve"> X-A10      </t>
  </si>
  <si>
    <t xml:space="preserve"> Cueva del Chacho             </t>
  </si>
  <si>
    <t xml:space="preserve"> La Rioja</t>
  </si>
  <si>
    <t xml:space="preserve"> Independencia </t>
  </si>
  <si>
    <t xml:space="preserve"> Los Colorados </t>
  </si>
  <si>
    <t xml:space="preserve"> Areniscas                     </t>
  </si>
  <si>
    <t xml:space="preserve"> -            </t>
  </si>
  <si>
    <t xml:space="preserve"> F-1        </t>
  </si>
  <si>
    <t xml:space="preserve"> Cueva del Toro               </t>
  </si>
  <si>
    <t xml:space="preserve"> Bs.As.  </t>
  </si>
  <si>
    <t xml:space="preserve"> Tornquist  </t>
  </si>
  <si>
    <t xml:space="preserve"> Va. Ventana      </t>
  </si>
  <si>
    <t xml:space="preserve"> 38Â°02'40"             </t>
  </si>
  <si>
    <t xml:space="preserve"> 61Â°59'28"              </t>
  </si>
  <si>
    <t xml:space="preserve"> Areniscas esquistosas         </t>
  </si>
  <si>
    <t xml:space="preserve"> B-5        </t>
  </si>
  <si>
    <t xml:space="preserve"> Cueva de Valdez Chica        </t>
  </si>
  <si>
    <t xml:space="preserve"> 38Â°04'30"             </t>
  </si>
  <si>
    <t xml:space="preserve"> 61Â°59'06"              </t>
  </si>
  <si>
    <t xml:space="preserve"> B-A1       </t>
  </si>
  <si>
    <t xml:space="preserve"> Cueva de Valdez              </t>
  </si>
  <si>
    <t xml:space="preserve"> 38Â°04'38"             </t>
  </si>
  <si>
    <t xml:space="preserve"> 61Â°59'14"              </t>
  </si>
  <si>
    <t xml:space="preserve"> B-A2       </t>
  </si>
  <si>
    <t xml:space="preserve"> Cueva de Corpus Christi      </t>
  </si>
  <si>
    <t xml:space="preserve"> 38Â°02'21"             </t>
  </si>
  <si>
    <t xml:space="preserve"> 61Â°59'47"              </t>
  </si>
  <si>
    <t xml:space="preserve"> B-A3       </t>
  </si>
  <si>
    <t xml:space="preserve"> Cueva de las VÃ­boras         </t>
  </si>
  <si>
    <t xml:space="preserve"> 38Â°04'25"             </t>
  </si>
  <si>
    <t xml:space="preserve"> 62Â°01'00"              </t>
  </si>
  <si>
    <t xml:space="preserve"> Calizas metamÃ³rficas del Paleozoico Inferior </t>
  </si>
  <si>
    <t xml:space="preserve"> +  </t>
  </si>
  <si>
    <t xml:space="preserve"> B-6        </t>
  </si>
  <si>
    <t xml:space="preserve"> Cueva NÂº1 de los Leones      </t>
  </si>
  <si>
    <t xml:space="preserve"> RÃ­o Negro</t>
  </si>
  <si>
    <t xml:space="preserve"> Pilcaniyeu </t>
  </si>
  <si>
    <t xml:space="preserve"> Co. Los Leones  </t>
  </si>
  <si>
    <t xml:space="preserve"> 41Â°05'00"             </t>
  </si>
  <si>
    <t xml:space="preserve"> 71Â°08'56"              </t>
  </si>
  <si>
    <t xml:space="preserve"> Tobas y riolitas              </t>
  </si>
  <si>
    <t xml:space="preserve"> R-1        </t>
  </si>
  <si>
    <t xml:space="preserve"> 30Â°05'50"   </t>
  </si>
  <si>
    <t xml:space="preserve"> 30Â°07'02"</t>
  </si>
  <si>
    <t xml:space="preserve"> 64Â°55"                 </t>
  </si>
  <si>
    <t xml:space="preserve"> 30Â°05"</t>
  </si>
  <si>
    <t xml:space="preserve"> 29Â°59"                </t>
  </si>
  <si>
    <t xml:space="preserve"> 67Â°05"                 </t>
  </si>
  <si>
    <t xml:space="preserve"> NOMBRE                      </t>
  </si>
  <si>
    <t xml:space="preserve"> LOCALIDAD           </t>
  </si>
  <si>
    <t xml:space="preserve"> COORDENADAS             </t>
  </si>
  <si>
    <t xml:space="preserve"> GEOLOGIA                                      </t>
  </si>
  <si>
    <t>---------------------</t>
  </si>
  <si>
    <t>-------------------------</t>
  </si>
  <si>
    <t>------------------------------------------------</t>
  </si>
  <si>
    <t xml:space="preserve">                             </t>
  </si>
  <si>
    <t xml:space="preserve">         </t>
  </si>
  <si>
    <t xml:space="preserve">            </t>
  </si>
  <si>
    <t xml:space="preserve">                     </t>
  </si>
  <si>
    <t xml:space="preserve"> LATITUD     </t>
  </si>
  <si>
    <t xml:space="preserve"> LONGITUD </t>
  </si>
  <si>
    <t xml:space="preserve">                                            </t>
  </si>
  <si>
    <t xml:space="preserve">          </t>
  </si>
  <si>
    <t xml:space="preserve">              </t>
  </si>
  <si>
    <t xml:space="preserve">             </t>
  </si>
  <si>
    <t xml:space="preserve"> RÃ­o Negro </t>
  </si>
  <si>
    <t xml:space="preserve"> Co. Los Leones      </t>
  </si>
  <si>
    <t xml:space="preserve"> 41Â°05'06"   </t>
  </si>
  <si>
    <t xml:space="preserve"> 71Â°08'54" </t>
  </si>
  <si>
    <t xml:space="preserve"> Tobas y riolitas                            </t>
  </si>
  <si>
    <t xml:space="preserve"> 19,20m   </t>
  </si>
  <si>
    <t xml:space="preserve"> -           </t>
  </si>
  <si>
    <t xml:space="preserve"> o          </t>
  </si>
  <si>
    <t xml:space="preserve"> R-2        </t>
  </si>
  <si>
    <t xml:space="preserve"> 41Â°05'10"   </t>
  </si>
  <si>
    <t xml:space="preserve"> 71Â°08'52" </t>
  </si>
  <si>
    <t xml:space="preserve"> 59,60m   </t>
  </si>
  <si>
    <t xml:space="preserve"> R-3        </t>
  </si>
  <si>
    <t xml:space="preserve"> Cueva de los Pescadores     </t>
  </si>
  <si>
    <t xml:space="preserve"> Bs. As   </t>
  </si>
  <si>
    <t xml:space="preserve"> San Pedro  </t>
  </si>
  <si>
    <t xml:space="preserve"> Vuelta de Obligado  </t>
  </si>
  <si>
    <t xml:space="preserve"> 33Â°55'41"   </t>
  </si>
  <si>
    <t xml:space="preserve"> 59Â°48'54" </t>
  </si>
  <si>
    <t xml:space="preserve"> Arcillas marinas de la IngresiÃ³n QuerandÃ­   </t>
  </si>
  <si>
    <t xml:space="preserve"> 14,20m   </t>
  </si>
  <si>
    <t xml:space="preserve"> B-7        </t>
  </si>
  <si>
    <t xml:space="preserve"> Gruta Margarita             </t>
  </si>
  <si>
    <t xml:space="preserve"> Juarez     </t>
  </si>
  <si>
    <t xml:space="preserve"> Barker              </t>
  </si>
  <si>
    <t xml:space="preserve"> 37Â°36'11"   </t>
  </si>
  <si>
    <t xml:space="preserve"> 59Â°28'22" </t>
  </si>
  <si>
    <t xml:space="preserve"> Cuarcitas del Paleozoico Inf.               </t>
  </si>
  <si>
    <t xml:space="preserve"> 10,51m   </t>
  </si>
  <si>
    <t xml:space="preserve"> o           </t>
  </si>
  <si>
    <t xml:space="preserve"> B-8        </t>
  </si>
  <si>
    <t xml:space="preserve"> Caverna del Jagiuel         </t>
  </si>
  <si>
    <t xml:space="preserve"> NeuquÃ©n  </t>
  </si>
  <si>
    <t xml:space="preserve"> Pehuenches </t>
  </si>
  <si>
    <t xml:space="preserve"> Co. Auca Mahuida    </t>
  </si>
  <si>
    <t xml:space="preserve"> 37Â°34'20"   </t>
  </si>
  <si>
    <t xml:space="preserve"> 68Â°52'10" </t>
  </si>
  <si>
    <t xml:space="preserve"> Basalto                                     </t>
  </si>
  <si>
    <t xml:space="preserve"> *          </t>
  </si>
  <si>
    <t xml:space="preserve"> 324,11m  </t>
  </si>
  <si>
    <t xml:space="preserve"> Q-6        </t>
  </si>
  <si>
    <t xml:space="preserve"> Caverna de los Gatos        </t>
  </si>
  <si>
    <t xml:space="preserve"> 37Â°32'20"   </t>
  </si>
  <si>
    <t xml:space="preserve"> 68Â°42'50" </t>
  </si>
  <si>
    <t xml:space="preserve"> 311,79m  </t>
  </si>
  <si>
    <t xml:space="preserve"> Q-7        </t>
  </si>
  <si>
    <t xml:space="preserve"> Caverna del Zorro           </t>
  </si>
  <si>
    <t xml:space="preserve"> 37Â°34'00"   </t>
  </si>
  <si>
    <t xml:space="preserve"> 68Â°52'00" </t>
  </si>
  <si>
    <t xml:space="preserve"> 38m.     </t>
  </si>
  <si>
    <t xml:space="preserve"> Q-8        </t>
  </si>
  <si>
    <t xml:space="preserve"> Gruta de la Virgen          </t>
  </si>
  <si>
    <t xml:space="preserve"> Necochea   </t>
  </si>
  <si>
    <t xml:space="preserve"> Las Grutas          </t>
  </si>
  <si>
    <t xml:space="preserve"> -        </t>
  </si>
  <si>
    <t xml:space="preserve"> -                                              </t>
  </si>
  <si>
    <t xml:space="preserve"> -          </t>
  </si>
  <si>
    <t xml:space="preserve"> Sierra de la Ventana</t>
  </si>
  <si>
    <t xml:space="preserve"> Salamanca Chica             </t>
  </si>
  <si>
    <t xml:space="preserve"> Vta. de Obligado    </t>
  </si>
  <si>
    <t xml:space="preserve"> 33Â°36'      </t>
  </si>
  <si>
    <t xml:space="preserve"> 59Â°49'   </t>
  </si>
  <si>
    <t xml:space="preserve"> Cueva N°2 de los Leones     </t>
  </si>
  <si>
    <t xml:space="preserve"> Cueva N°3 de Los Leones     </t>
  </si>
  <si>
    <t xml:space="preserve"> Gruta Ceferino Namuncura</t>
  </si>
  <si>
    <t xml:space="preserve"> 38Â°02'       </t>
  </si>
  <si>
    <t xml:space="preserve"> 62Â°04'   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</si>
</sst>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212529"/>
      <name val="Arial"/>
      <family val="2"/>
    </font>
    <font>
      <b/>
      <sz val="18"/>
      <color theme="1"/>
      <name val="Calibri"/>
      <family val="2"/>
      <scheme val="minor"/>
    </font>
    <font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2" fillId="2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3" fillId="0" borderId="0" xfId="0" applyFont="1"/>
    <xf numFmtId="0" fontId="3" fillId="0" borderId="0" xfId="0" applyFont="1" applyFill="1" applyBorder="1"/>
    <xf numFmtId="0" fontId="2" fillId="4" borderId="3" xfId="0" applyFont="1" applyFill="1" applyBorder="1" applyAlignment="1">
      <alignment vertical="top" wrapText="1"/>
    </xf>
    <xf numFmtId="0" fontId="1" fillId="0" borderId="0" xfId="0" applyFont="1" applyFill="1"/>
    <xf numFmtId="0" fontId="1" fillId="0" borderId="0" xfId="0" applyFont="1"/>
    <xf numFmtId="0" fontId="4" fillId="2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ar5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r4_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62"/>
  <sheetViews>
    <sheetView topLeftCell="D1" zoomScale="70" zoomScaleNormal="70" workbookViewId="0">
      <selection activeCell="AC9" sqref="AC3:AC9"/>
    </sheetView>
  </sheetViews>
  <sheetFormatPr defaultRowHeight="15"/>
  <cols>
    <col min="1" max="1" width="76.42578125" bestFit="1" customWidth="1"/>
    <col min="2" max="2" width="34" customWidth="1"/>
    <col min="5" max="5" width="10.7109375" bestFit="1" customWidth="1"/>
    <col min="6" max="6" width="11.7109375" bestFit="1" customWidth="1"/>
    <col min="15" max="15" width="9.5703125" bestFit="1" customWidth="1"/>
    <col min="16" max="16" width="10" bestFit="1" customWidth="1"/>
    <col min="19" max="19" width="17.5703125" customWidth="1"/>
  </cols>
  <sheetData>
    <row r="1" spans="1:29" ht="45.75" thickBot="1">
      <c r="A1" s="3" t="s">
        <v>3</v>
      </c>
      <c r="B1" s="3" t="s">
        <v>4</v>
      </c>
      <c r="C1" s="3" t="s">
        <v>5</v>
      </c>
      <c r="D1" s="3" t="s">
        <v>6</v>
      </c>
      <c r="E1" s="3"/>
      <c r="F1" s="3" t="s">
        <v>7</v>
      </c>
      <c r="G1" s="3" t="s">
        <v>8</v>
      </c>
      <c r="H1" s="3"/>
      <c r="I1" s="3">
        <v>1000141</v>
      </c>
      <c r="J1" s="3"/>
      <c r="K1" s="3"/>
      <c r="L1" s="3" t="s">
        <v>26</v>
      </c>
      <c r="M1" s="3"/>
      <c r="N1" s="3" t="s">
        <v>27</v>
      </c>
    </row>
    <row r="2" spans="1:29" ht="30.75" thickBot="1">
      <c r="A2" s="3"/>
      <c r="B2" s="3"/>
      <c r="C2" s="3"/>
      <c r="D2" s="3"/>
      <c r="E2" s="3" t="s">
        <v>9</v>
      </c>
      <c r="F2" s="3" t="s">
        <v>10</v>
      </c>
      <c r="G2" s="3"/>
      <c r="H2" s="3"/>
      <c r="I2" s="3"/>
      <c r="J2" s="3"/>
      <c r="K2" s="3"/>
      <c r="L2" s="3"/>
      <c r="M2" s="3"/>
      <c r="N2" s="3" t="s">
        <v>28</v>
      </c>
      <c r="P2" s="5" t="s">
        <v>2</v>
      </c>
      <c r="Q2" s="5" t="s">
        <v>22</v>
      </c>
      <c r="R2" s="5" t="s">
        <v>23</v>
      </c>
      <c r="S2" s="6" t="s">
        <v>24</v>
      </c>
      <c r="V2" s="5" t="s">
        <v>2</v>
      </c>
      <c r="W2" s="5" t="s">
        <v>22</v>
      </c>
      <c r="X2" s="5" t="s">
        <v>23</v>
      </c>
      <c r="Y2" s="5" t="s">
        <v>25</v>
      </c>
    </row>
    <row r="3" spans="1:29" ht="75.75" thickBot="1">
      <c r="A3" s="3" t="s">
        <v>29</v>
      </c>
      <c r="B3" s="3" t="s">
        <v>12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9" t="s">
        <v>175</v>
      </c>
      <c r="I3" s="10" t="s">
        <v>0</v>
      </c>
      <c r="J3" s="10" t="s">
        <v>0</v>
      </c>
      <c r="K3" s="10" t="s">
        <v>0</v>
      </c>
      <c r="L3" s="10" t="s">
        <v>0</v>
      </c>
      <c r="M3" s="10" t="s">
        <v>0</v>
      </c>
      <c r="N3" s="10" t="s">
        <v>35</v>
      </c>
      <c r="O3" s="9" t="str">
        <f>SUBSTITUTE(A3,LEFT(A3,3),"")</f>
        <v xml:space="preserve"> Cueva de la Cabra del Monte</v>
      </c>
      <c r="P3" s="9" t="str">
        <f>LEFT(E3,2)</f>
        <v>30</v>
      </c>
      <c r="Q3" s="9" t="str">
        <f>MID(E3,4,2)</f>
        <v>07</v>
      </c>
      <c r="R3" s="9"/>
      <c r="S3" s="9">
        <f>-(P3+Q3/60+R3/3600)</f>
        <v>-30.116666666666667</v>
      </c>
      <c r="T3" s="9"/>
      <c r="U3" s="9"/>
      <c r="V3" s="9" t="str">
        <f>LEFT(F3,2)</f>
        <v>63</v>
      </c>
      <c r="W3" s="9" t="str">
        <f>MID(F3,4,2)</f>
        <v>56</v>
      </c>
      <c r="X3" s="9" t="str">
        <f>SUBSTITUTE(RIGHT(F3,3),$R$2,"")</f>
        <v>19</v>
      </c>
      <c r="Y3" s="9">
        <f>-(V3+W3/60+X3/3600)</f>
        <v>-63.938611111111108</v>
      </c>
      <c r="Z3" s="9" t="str">
        <f>SUBSTITUTE(H3,"+","")</f>
        <v xml:space="preserve"> 19,20m   </v>
      </c>
      <c r="AA3" s="9" t="str">
        <f>SUBSTITUTE(Z3,"m.","")</f>
        <v xml:space="preserve"> 19,20m   </v>
      </c>
      <c r="AB3" s="9" t="str">
        <f>SUBSTITUTE(AA3,",",".")</f>
        <v xml:space="preserve"> 19.20m   </v>
      </c>
      <c r="AC3" s="9" t="str">
        <f>SUBSTITUTE(AB3,"m","")</f>
        <v xml:space="preserve"> 19.20   </v>
      </c>
    </row>
    <row r="4" spans="1:29" ht="75.75" thickBot="1">
      <c r="A4" s="3" t="s">
        <v>36</v>
      </c>
      <c r="B4" s="3" t="s">
        <v>12</v>
      </c>
      <c r="C4" s="3" t="s">
        <v>30</v>
      </c>
      <c r="D4" s="3" t="s">
        <v>31</v>
      </c>
      <c r="E4" s="3" t="s">
        <v>37</v>
      </c>
      <c r="F4" s="3" t="s">
        <v>33</v>
      </c>
      <c r="G4" s="3" t="s">
        <v>38</v>
      </c>
      <c r="H4" s="9" t="s">
        <v>181</v>
      </c>
      <c r="I4" s="10" t="s">
        <v>0</v>
      </c>
      <c r="J4" s="10" t="s">
        <v>0</v>
      </c>
      <c r="K4" s="10" t="s">
        <v>0</v>
      </c>
      <c r="L4" s="10" t="s">
        <v>0</v>
      </c>
      <c r="M4" s="10" t="s">
        <v>0</v>
      </c>
      <c r="N4" s="10" t="s">
        <v>39</v>
      </c>
      <c r="O4" s="9" t="str">
        <f t="shared" ref="O4:O13" si="0">SUBSTITUTE(A4,LEFT(A4,3),"")</f>
        <v>Cueva del Sol Naciente</v>
      </c>
      <c r="P4" s="9" t="str">
        <f t="shared" ref="P4:P13" si="1">LEFT(E4,2)</f>
        <v>60</v>
      </c>
      <c r="Q4" s="9" t="str">
        <f t="shared" ref="Q4:Q13" si="2">MID(E4,4,2)</f>
        <v>07</v>
      </c>
      <c r="R4" s="9" t="str">
        <f>SUBSTITUTE(RIGHT(E4,3),$R$2,"")</f>
        <v>27</v>
      </c>
      <c r="S4" s="9">
        <f t="shared" ref="S4:S13" si="3">-(P4+Q4/60+R4/3600)</f>
        <v>-60.124166666666667</v>
      </c>
      <c r="T4" s="9"/>
      <c r="U4" s="9"/>
      <c r="V4" s="9" t="str">
        <f>LEFT(F4,2)</f>
        <v>63</v>
      </c>
      <c r="W4" s="9" t="str">
        <f>MID(F4,4,2)</f>
        <v>56</v>
      </c>
      <c r="X4" s="9" t="str">
        <f t="shared" ref="X4:X13" si="4">SUBSTITUTE(RIGHT(F4,3),$R$2,"")</f>
        <v>19</v>
      </c>
      <c r="Y4" s="9">
        <f t="shared" ref="Y4:Y13" si="5">-(V4+W4/60+X4/3600)</f>
        <v>-63.938611111111108</v>
      </c>
      <c r="Z4" s="9" t="str">
        <f t="shared" ref="Z4:Z12" si="6">SUBSTITUTE(H4,"+","")</f>
        <v xml:space="preserve"> 59,60m   </v>
      </c>
      <c r="AA4" s="9" t="str">
        <f t="shared" ref="AA4:AA12" si="7">SUBSTITUTE(Z4,"m.","")</f>
        <v xml:space="preserve"> 59,60m   </v>
      </c>
      <c r="AB4" s="9" t="str">
        <f t="shared" ref="AB4:AB12" si="8">SUBSTITUTE(AA4,",",".")</f>
        <v xml:space="preserve"> 59.60m   </v>
      </c>
      <c r="AC4" s="9" t="str">
        <f t="shared" ref="AC4:AC13" si="9">SUBSTITUTE(AB4,"m","")</f>
        <v xml:space="preserve"> 59.60   </v>
      </c>
    </row>
    <row r="5" spans="1:29" ht="75.75" thickBot="1">
      <c r="A5" s="3" t="s">
        <v>40</v>
      </c>
      <c r="B5" s="3" t="s">
        <v>12</v>
      </c>
      <c r="C5" s="3" t="s">
        <v>30</v>
      </c>
      <c r="D5" s="3" t="s">
        <v>31</v>
      </c>
      <c r="E5" s="3" t="s">
        <v>37</v>
      </c>
      <c r="F5" s="3" t="s">
        <v>33</v>
      </c>
      <c r="G5" s="3" t="s">
        <v>38</v>
      </c>
      <c r="H5" s="9" t="s">
        <v>190</v>
      </c>
      <c r="I5" s="10" t="s">
        <v>0</v>
      </c>
      <c r="J5" s="10" t="s">
        <v>0</v>
      </c>
      <c r="K5" s="10" t="s">
        <v>0</v>
      </c>
      <c r="L5" s="10" t="s">
        <v>0</v>
      </c>
      <c r="M5" s="10" t="s">
        <v>0</v>
      </c>
      <c r="N5" s="10" t="s">
        <v>41</v>
      </c>
      <c r="O5" s="9" t="str">
        <f t="shared" si="0"/>
        <v xml:space="preserve"> Cueva del Cacique</v>
      </c>
      <c r="P5" s="9" t="str">
        <f t="shared" si="1"/>
        <v>60</v>
      </c>
      <c r="Q5" s="9" t="str">
        <f t="shared" si="2"/>
        <v>07</v>
      </c>
      <c r="R5" s="9" t="str">
        <f t="shared" ref="R5:R13" si="10">SUBSTITUTE(RIGHT(E5,3),$R$2,"")</f>
        <v>27</v>
      </c>
      <c r="S5" s="9">
        <f t="shared" si="3"/>
        <v>-60.124166666666667</v>
      </c>
      <c r="T5" s="9"/>
      <c r="U5" s="9"/>
      <c r="V5" s="9" t="str">
        <f t="shared" ref="V5:V13" si="11">LEFT(F5,2)</f>
        <v>63</v>
      </c>
      <c r="W5" s="9" t="str">
        <f t="shared" ref="W5:W13" si="12">MID(F5,4,2)</f>
        <v>56</v>
      </c>
      <c r="X5" s="9" t="str">
        <f t="shared" si="4"/>
        <v>19</v>
      </c>
      <c r="Y5" s="9">
        <f t="shared" si="5"/>
        <v>-63.938611111111108</v>
      </c>
      <c r="Z5" s="9" t="str">
        <f t="shared" si="6"/>
        <v xml:space="preserve"> 14,20m   </v>
      </c>
      <c r="AA5" s="9" t="str">
        <f t="shared" si="7"/>
        <v xml:space="preserve"> 14,20m   </v>
      </c>
      <c r="AB5" s="9" t="str">
        <f t="shared" si="8"/>
        <v xml:space="preserve"> 14.20m   </v>
      </c>
      <c r="AC5" s="9" t="str">
        <f t="shared" si="9"/>
        <v xml:space="preserve"> 14.20   </v>
      </c>
    </row>
    <row r="6" spans="1:29" ht="75.75" thickBot="1">
      <c r="A6" s="3" t="s">
        <v>42</v>
      </c>
      <c r="B6" s="3" t="s">
        <v>12</v>
      </c>
      <c r="C6" s="3" t="s">
        <v>30</v>
      </c>
      <c r="D6" s="3" t="s">
        <v>31</v>
      </c>
      <c r="E6" s="3" t="s">
        <v>37</v>
      </c>
      <c r="F6" s="3" t="s">
        <v>33</v>
      </c>
      <c r="G6" s="3" t="s">
        <v>34</v>
      </c>
      <c r="H6" s="9" t="s">
        <v>198</v>
      </c>
      <c r="I6" s="10" t="s">
        <v>0</v>
      </c>
      <c r="J6" s="10" t="s">
        <v>0</v>
      </c>
      <c r="K6" s="10" t="s">
        <v>0</v>
      </c>
      <c r="L6" s="10" t="s">
        <v>0</v>
      </c>
      <c r="M6" s="10" t="s">
        <v>0</v>
      </c>
      <c r="N6" s="10" t="s">
        <v>43</v>
      </c>
      <c r="O6" s="9" t="str">
        <f t="shared" si="0"/>
        <v xml:space="preserve"> Cueva del Jaguar</v>
      </c>
      <c r="P6" s="9" t="str">
        <f t="shared" si="1"/>
        <v>60</v>
      </c>
      <c r="Q6" s="9" t="str">
        <f t="shared" si="2"/>
        <v>07</v>
      </c>
      <c r="R6" s="9" t="str">
        <f t="shared" si="10"/>
        <v>27</v>
      </c>
      <c r="S6" s="9">
        <f t="shared" si="3"/>
        <v>-60.124166666666667</v>
      </c>
      <c r="T6" s="9"/>
      <c r="U6" s="9"/>
      <c r="V6" s="9" t="str">
        <f t="shared" si="11"/>
        <v>63</v>
      </c>
      <c r="W6" s="9" t="str">
        <f t="shared" si="12"/>
        <v>56</v>
      </c>
      <c r="X6" s="9" t="str">
        <f t="shared" si="4"/>
        <v>19</v>
      </c>
      <c r="Y6" s="9">
        <f t="shared" si="5"/>
        <v>-63.938611111111108</v>
      </c>
      <c r="Z6" s="9" t="str">
        <f t="shared" si="6"/>
        <v xml:space="preserve"> 10,51m   </v>
      </c>
      <c r="AA6" s="9" t="str">
        <f t="shared" si="7"/>
        <v xml:space="preserve"> 10,51m   </v>
      </c>
      <c r="AB6" s="9" t="str">
        <f t="shared" si="8"/>
        <v xml:space="preserve"> 10.51m   </v>
      </c>
      <c r="AC6" s="9" t="str">
        <f t="shared" si="9"/>
        <v xml:space="preserve"> 10.51   </v>
      </c>
    </row>
    <row r="7" spans="1:29" ht="75.75" thickBot="1">
      <c r="A7" s="3" t="s">
        <v>44</v>
      </c>
      <c r="B7" s="3" t="s">
        <v>12</v>
      </c>
      <c r="C7" s="3" t="s">
        <v>30</v>
      </c>
      <c r="D7" s="3" t="s">
        <v>31</v>
      </c>
      <c r="E7" s="3" t="s">
        <v>37</v>
      </c>
      <c r="F7" s="3" t="s">
        <v>33</v>
      </c>
      <c r="G7" s="3" t="s">
        <v>34</v>
      </c>
      <c r="H7" s="9" t="s">
        <v>209</v>
      </c>
      <c r="I7" s="10" t="s">
        <v>0</v>
      </c>
      <c r="J7" s="10" t="s">
        <v>0</v>
      </c>
      <c r="K7" s="10" t="s">
        <v>0</v>
      </c>
      <c r="L7" s="10" t="s">
        <v>0</v>
      </c>
      <c r="M7" s="10" t="s">
        <v>0</v>
      </c>
      <c r="N7" s="10" t="s">
        <v>45</v>
      </c>
      <c r="O7" s="9" t="str">
        <f t="shared" si="0"/>
        <v>Galería de los Espanoles</v>
      </c>
      <c r="P7" s="9" t="str">
        <f t="shared" si="1"/>
        <v>60</v>
      </c>
      <c r="Q7" s="9" t="str">
        <f t="shared" si="2"/>
        <v>07</v>
      </c>
      <c r="R7" s="9" t="str">
        <f t="shared" si="10"/>
        <v>27</v>
      </c>
      <c r="S7" s="9">
        <f t="shared" si="3"/>
        <v>-60.124166666666667</v>
      </c>
      <c r="T7" s="9"/>
      <c r="U7" s="9"/>
      <c r="V7" s="9" t="str">
        <f t="shared" si="11"/>
        <v>63</v>
      </c>
      <c r="W7" s="9" t="str">
        <f t="shared" si="12"/>
        <v>56</v>
      </c>
      <c r="X7" s="9" t="str">
        <f t="shared" si="4"/>
        <v>19</v>
      </c>
      <c r="Y7" s="9">
        <f t="shared" si="5"/>
        <v>-63.938611111111108</v>
      </c>
      <c r="Z7" s="9" t="str">
        <f t="shared" si="6"/>
        <v xml:space="preserve"> 324,11m  </v>
      </c>
      <c r="AA7" s="9" t="str">
        <f t="shared" si="7"/>
        <v xml:space="preserve"> 324,11m  </v>
      </c>
      <c r="AB7" s="9" t="str">
        <f t="shared" si="8"/>
        <v xml:space="preserve"> 324.11m  </v>
      </c>
      <c r="AC7" s="9" t="str">
        <f t="shared" si="9"/>
        <v xml:space="preserve"> 324.11  </v>
      </c>
    </row>
    <row r="8" spans="1:29" ht="75.75" thickBot="1">
      <c r="A8" s="3" t="s">
        <v>46</v>
      </c>
      <c r="B8" s="3" t="s">
        <v>12</v>
      </c>
      <c r="C8" s="3" t="s">
        <v>30</v>
      </c>
      <c r="D8" s="3" t="s">
        <v>31</v>
      </c>
      <c r="E8" s="3" t="s">
        <v>37</v>
      </c>
      <c r="F8" s="3" t="s">
        <v>33</v>
      </c>
      <c r="G8" s="3" t="s">
        <v>47</v>
      </c>
      <c r="H8" s="9" t="s">
        <v>214</v>
      </c>
      <c r="I8" s="10" t="s">
        <v>0</v>
      </c>
      <c r="J8" s="10" t="s">
        <v>0</v>
      </c>
      <c r="K8" s="10" t="s">
        <v>0</v>
      </c>
      <c r="L8" s="10" t="s">
        <v>0</v>
      </c>
      <c r="M8" s="10" t="s">
        <v>0</v>
      </c>
      <c r="N8" s="10" t="s">
        <v>48</v>
      </c>
      <c r="O8" s="9" t="str">
        <f t="shared" si="0"/>
        <v>Alero de la Chacra</v>
      </c>
      <c r="P8" s="9" t="str">
        <f t="shared" si="1"/>
        <v>60</v>
      </c>
      <c r="Q8" s="9" t="str">
        <f t="shared" si="2"/>
        <v>07</v>
      </c>
      <c r="R8" s="9" t="str">
        <f t="shared" si="10"/>
        <v>27</v>
      </c>
      <c r="S8" s="9">
        <f t="shared" si="3"/>
        <v>-60.124166666666667</v>
      </c>
      <c r="T8" s="9"/>
      <c r="U8" s="9"/>
      <c r="V8" s="9" t="str">
        <f t="shared" si="11"/>
        <v>63</v>
      </c>
      <c r="W8" s="9" t="str">
        <f t="shared" si="12"/>
        <v>56</v>
      </c>
      <c r="X8" s="9" t="str">
        <f t="shared" si="4"/>
        <v>19</v>
      </c>
      <c r="Y8" s="9">
        <f t="shared" si="5"/>
        <v>-63.938611111111108</v>
      </c>
      <c r="Z8" s="9" t="str">
        <f t="shared" si="6"/>
        <v xml:space="preserve"> 311,79m  </v>
      </c>
      <c r="AA8" s="9" t="str">
        <f t="shared" si="7"/>
        <v xml:space="preserve"> 311,79m  </v>
      </c>
      <c r="AB8" s="9" t="str">
        <f t="shared" si="8"/>
        <v xml:space="preserve"> 311.79m  </v>
      </c>
      <c r="AC8" s="9" t="str">
        <f t="shared" si="9"/>
        <v xml:space="preserve"> 311.79  </v>
      </c>
    </row>
    <row r="9" spans="1:29" ht="75.75" thickBot="1">
      <c r="A9" s="3" t="s">
        <v>49</v>
      </c>
      <c r="B9" s="3" t="s">
        <v>12</v>
      </c>
      <c r="C9" s="3" t="s">
        <v>30</v>
      </c>
      <c r="D9" s="3" t="s">
        <v>31</v>
      </c>
      <c r="E9" s="3" t="s">
        <v>37</v>
      </c>
      <c r="F9" s="3" t="s">
        <v>33</v>
      </c>
      <c r="G9" s="3" t="s">
        <v>38</v>
      </c>
      <c r="H9" s="9" t="s">
        <v>219</v>
      </c>
      <c r="I9" s="10" t="s">
        <v>0</v>
      </c>
      <c r="J9" s="10" t="s">
        <v>0</v>
      </c>
      <c r="K9" s="10" t="s">
        <v>0</v>
      </c>
      <c r="L9" s="10" t="s">
        <v>0</v>
      </c>
      <c r="M9" s="10" t="s">
        <v>0</v>
      </c>
      <c r="N9" s="10" t="s">
        <v>50</v>
      </c>
      <c r="O9" s="9" t="str">
        <f t="shared" si="0"/>
        <v xml:space="preserve"> Alero del Sol Poniente</v>
      </c>
      <c r="P9" s="9" t="str">
        <f t="shared" si="1"/>
        <v>60</v>
      </c>
      <c r="Q9" s="9" t="str">
        <f t="shared" si="2"/>
        <v>07</v>
      </c>
      <c r="R9" s="9" t="str">
        <f t="shared" si="10"/>
        <v>27</v>
      </c>
      <c r="S9" s="9">
        <f t="shared" si="3"/>
        <v>-60.124166666666667</v>
      </c>
      <c r="T9" s="9"/>
      <c r="U9" s="9"/>
      <c r="V9" s="9" t="str">
        <f t="shared" si="11"/>
        <v>63</v>
      </c>
      <c r="W9" s="9" t="str">
        <f t="shared" si="12"/>
        <v>56</v>
      </c>
      <c r="X9" s="9" t="str">
        <f t="shared" si="4"/>
        <v>19</v>
      </c>
      <c r="Y9" s="9">
        <f t="shared" si="5"/>
        <v>-63.938611111111108</v>
      </c>
      <c r="Z9" s="9" t="str">
        <f t="shared" si="6"/>
        <v xml:space="preserve"> 38m.     </v>
      </c>
      <c r="AA9" s="9" t="str">
        <f t="shared" si="7"/>
        <v xml:space="preserve"> 38     </v>
      </c>
      <c r="AB9" s="9" t="str">
        <f t="shared" si="8"/>
        <v xml:space="preserve"> 38     </v>
      </c>
      <c r="AC9" s="9" t="str">
        <f t="shared" si="9"/>
        <v xml:space="preserve"> 38     </v>
      </c>
    </row>
    <row r="10" spans="1:29" ht="75.75" thickBot="1">
      <c r="A10" s="3" t="s">
        <v>51</v>
      </c>
      <c r="B10" s="3" t="s">
        <v>12</v>
      </c>
      <c r="C10" s="3" t="s">
        <v>30</v>
      </c>
      <c r="D10" s="3" t="s">
        <v>31</v>
      </c>
      <c r="E10" s="3" t="s">
        <v>37</v>
      </c>
      <c r="F10" s="3" t="s">
        <v>33</v>
      </c>
      <c r="G10" s="3" t="s">
        <v>38</v>
      </c>
      <c r="H10" s="3" t="s">
        <v>52</v>
      </c>
      <c r="I10" s="3" t="s">
        <v>0</v>
      </c>
      <c r="J10" s="3" t="s">
        <v>0</v>
      </c>
      <c r="K10" s="3" t="s">
        <v>0</v>
      </c>
      <c r="L10" s="3" t="s">
        <v>0</v>
      </c>
      <c r="M10" s="3" t="s">
        <v>0</v>
      </c>
      <c r="N10" s="3" t="s">
        <v>53</v>
      </c>
      <c r="O10" t="str">
        <f t="shared" si="0"/>
        <v>Alero de Intihuasi B</v>
      </c>
      <c r="P10" t="str">
        <f t="shared" si="1"/>
        <v>60</v>
      </c>
      <c r="Q10" t="str">
        <f t="shared" si="2"/>
        <v>07</v>
      </c>
      <c r="R10" t="str">
        <f t="shared" si="10"/>
        <v>27</v>
      </c>
      <c r="S10">
        <f t="shared" si="3"/>
        <v>-60.124166666666667</v>
      </c>
      <c r="V10" t="str">
        <f t="shared" si="11"/>
        <v>63</v>
      </c>
      <c r="W10" t="str">
        <f t="shared" si="12"/>
        <v>56</v>
      </c>
      <c r="X10" t="str">
        <f t="shared" si="4"/>
        <v>19</v>
      </c>
      <c r="Y10">
        <f t="shared" si="5"/>
        <v>-63.938611111111108</v>
      </c>
      <c r="Z10" t="str">
        <f t="shared" si="6"/>
        <v xml:space="preserve"> 29,48m</v>
      </c>
      <c r="AA10" t="str">
        <f t="shared" si="7"/>
        <v xml:space="preserve"> 29,48m</v>
      </c>
      <c r="AB10" t="str">
        <f t="shared" si="8"/>
        <v xml:space="preserve"> 29.48m</v>
      </c>
      <c r="AC10" t="str">
        <f t="shared" si="9"/>
        <v xml:space="preserve"> 29.48</v>
      </c>
    </row>
    <row r="11" spans="1:29" ht="75.75" thickBot="1">
      <c r="A11" s="3" t="s">
        <v>54</v>
      </c>
      <c r="B11" s="3" t="s">
        <v>12</v>
      </c>
      <c r="C11" s="3" t="s">
        <v>30</v>
      </c>
      <c r="D11" s="3" t="s">
        <v>31</v>
      </c>
      <c r="E11" s="3" t="s">
        <v>55</v>
      </c>
      <c r="F11" s="3" t="s">
        <v>1</v>
      </c>
      <c r="G11" s="3" t="s">
        <v>56</v>
      </c>
      <c r="H11" s="3" t="s">
        <v>57</v>
      </c>
      <c r="I11" s="3" t="s">
        <v>0</v>
      </c>
      <c r="J11" s="3" t="s">
        <v>0</v>
      </c>
      <c r="K11" s="3" t="s">
        <v>0</v>
      </c>
      <c r="L11" s="3" t="s">
        <v>0</v>
      </c>
      <c r="M11" s="3" t="s">
        <v>0</v>
      </c>
      <c r="N11" s="3" t="s">
        <v>58</v>
      </c>
      <c r="O11" t="str">
        <f t="shared" si="0"/>
        <v>Alero de Ricci</v>
      </c>
      <c r="P11" t="str">
        <f t="shared" si="1"/>
        <v>30</v>
      </c>
      <c r="Q11" t="str">
        <f t="shared" si="2"/>
        <v>05</v>
      </c>
      <c r="R11" t="str">
        <f t="shared" si="10"/>
        <v>50</v>
      </c>
      <c r="S11">
        <f t="shared" si="3"/>
        <v>-30.097222222222221</v>
      </c>
      <c r="V11" t="str">
        <f t="shared" si="11"/>
        <v>64</v>
      </c>
      <c r="W11" t="str">
        <f t="shared" si="12"/>
        <v>55</v>
      </c>
      <c r="X11" t="str">
        <f t="shared" si="4"/>
        <v>52</v>
      </c>
      <c r="Y11">
        <f t="shared" si="5"/>
        <v>-64.931111111111122</v>
      </c>
      <c r="Z11" t="str">
        <f t="shared" si="6"/>
        <v xml:space="preserve"> 7,48m</v>
      </c>
      <c r="AA11" t="str">
        <f t="shared" si="7"/>
        <v xml:space="preserve"> 7,48m</v>
      </c>
      <c r="AB11" t="str">
        <f t="shared" si="8"/>
        <v xml:space="preserve"> 7.48m</v>
      </c>
      <c r="AC11" t="str">
        <f t="shared" si="9"/>
        <v xml:space="preserve"> 7.48</v>
      </c>
    </row>
    <row r="12" spans="1:29" ht="75.75" thickBot="1">
      <c r="A12" s="3" t="s">
        <v>59</v>
      </c>
      <c r="B12" s="3" t="s">
        <v>12</v>
      </c>
      <c r="C12" s="3" t="s">
        <v>30</v>
      </c>
      <c r="D12" s="3" t="s">
        <v>31</v>
      </c>
      <c r="E12" s="3" t="s">
        <v>55</v>
      </c>
      <c r="F12" s="3" t="s">
        <v>1</v>
      </c>
      <c r="G12" s="3" t="s">
        <v>38</v>
      </c>
      <c r="H12" s="3" t="s">
        <v>60</v>
      </c>
      <c r="I12" s="3" t="s">
        <v>0</v>
      </c>
      <c r="J12" s="3" t="s">
        <v>0</v>
      </c>
      <c r="K12" s="3" t="s">
        <v>0</v>
      </c>
      <c r="L12" s="3" t="s">
        <v>0</v>
      </c>
      <c r="M12" s="3" t="s">
        <v>0</v>
      </c>
      <c r="N12" s="3" t="s">
        <v>61</v>
      </c>
      <c r="O12" t="str">
        <f t="shared" si="0"/>
        <v xml:space="preserve"> Alero del Hechicero</v>
      </c>
      <c r="P12" t="str">
        <f t="shared" si="1"/>
        <v>30</v>
      </c>
      <c r="Q12" t="str">
        <f t="shared" si="2"/>
        <v>05</v>
      </c>
      <c r="R12" t="str">
        <f t="shared" si="10"/>
        <v>50</v>
      </c>
      <c r="S12">
        <f t="shared" si="3"/>
        <v>-30.097222222222221</v>
      </c>
      <c r="V12" t="str">
        <f t="shared" si="11"/>
        <v>64</v>
      </c>
      <c r="W12" t="str">
        <f t="shared" si="12"/>
        <v>55</v>
      </c>
      <c r="X12" t="str">
        <f t="shared" si="4"/>
        <v>52</v>
      </c>
      <c r="Y12">
        <f t="shared" si="5"/>
        <v>-64.931111111111122</v>
      </c>
      <c r="Z12" t="str">
        <f t="shared" si="6"/>
        <v xml:space="preserve"> 14,20m</v>
      </c>
      <c r="AA12" t="str">
        <f t="shared" si="7"/>
        <v xml:space="preserve"> 14,20m</v>
      </c>
      <c r="AB12" t="str">
        <f t="shared" si="8"/>
        <v xml:space="preserve"> 14.20m</v>
      </c>
      <c r="AC12" t="str">
        <f t="shared" si="9"/>
        <v xml:space="preserve"> 14.20</v>
      </c>
    </row>
    <row r="13" spans="1:29" ht="105.75" thickBot="1">
      <c r="A13" s="4" t="s">
        <v>13</v>
      </c>
      <c r="B13" s="7" t="s">
        <v>14</v>
      </c>
      <c r="C13" s="7" t="s">
        <v>15</v>
      </c>
      <c r="D13" s="7" t="s">
        <v>16</v>
      </c>
      <c r="E13" s="7" t="s">
        <v>17</v>
      </c>
      <c r="F13" s="7" t="s">
        <v>18</v>
      </c>
      <c r="G13" s="7" t="s">
        <v>19</v>
      </c>
      <c r="H13" s="7" t="s">
        <v>20</v>
      </c>
      <c r="I13" s="7" t="s">
        <v>11</v>
      </c>
      <c r="J13" s="7" t="s">
        <v>11</v>
      </c>
      <c r="K13" s="7" t="s">
        <v>11</v>
      </c>
      <c r="L13" s="7" t="s">
        <v>0</v>
      </c>
      <c r="M13" s="7">
        <v>2</v>
      </c>
      <c r="N13" s="7" t="s">
        <v>21</v>
      </c>
      <c r="O13" t="str">
        <f t="shared" si="0"/>
        <v>Cueva de los Murciélagos</v>
      </c>
      <c r="P13" t="str">
        <f t="shared" si="1"/>
        <v>33</v>
      </c>
      <c r="Q13" t="str">
        <f t="shared" si="2"/>
        <v>35</v>
      </c>
      <c r="R13" t="str">
        <f t="shared" si="10"/>
        <v>38</v>
      </c>
      <c r="S13">
        <f t="shared" si="3"/>
        <v>-33.593888888888891</v>
      </c>
      <c r="V13" t="str">
        <f t="shared" si="11"/>
        <v>59</v>
      </c>
      <c r="W13" t="str">
        <f t="shared" si="12"/>
        <v>49</v>
      </c>
      <c r="X13" t="str">
        <f t="shared" si="4"/>
        <v>10</v>
      </c>
      <c r="Y13">
        <f t="shared" si="5"/>
        <v>-59.81944444444445</v>
      </c>
      <c r="AB13" t="str">
        <f t="shared" ref="AB4:AB13" si="13">SUBSTITUTE(AA13,",",".")</f>
        <v/>
      </c>
      <c r="AC13" t="str">
        <f t="shared" si="9"/>
        <v/>
      </c>
    </row>
    <row r="14" spans="1:29">
      <c r="A14" s="1"/>
      <c r="B14" s="1"/>
      <c r="C14" s="1"/>
      <c r="D14" s="1"/>
      <c r="E14" s="1"/>
    </row>
    <row r="15" spans="1:29">
      <c r="A15" s="1"/>
      <c r="B15" s="1"/>
      <c r="C15" s="1"/>
      <c r="D15" s="1"/>
      <c r="E15" s="1"/>
    </row>
    <row r="16" spans="1:29">
      <c r="A16" s="1"/>
      <c r="B16" s="1"/>
      <c r="C16" s="1"/>
      <c r="D16" s="1"/>
      <c r="E16" s="1"/>
    </row>
    <row r="17" spans="1:7">
      <c r="A17" s="1"/>
      <c r="B17" s="1"/>
      <c r="C17" s="1"/>
      <c r="D17" s="1"/>
      <c r="E17" s="1"/>
    </row>
    <row r="18" spans="1:7">
      <c r="A18" s="2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6">
      <c r="A33" s="1"/>
      <c r="B33" s="1"/>
      <c r="C33" s="1"/>
      <c r="D33" s="1"/>
      <c r="E33" s="1"/>
      <c r="F33" s="1"/>
    </row>
    <row r="34" spans="1:6">
      <c r="A34" s="2"/>
      <c r="B34" s="1"/>
      <c r="C34" s="1"/>
      <c r="D34" s="1"/>
      <c r="E34" s="1"/>
      <c r="F34" s="1"/>
    </row>
    <row r="35" spans="1:6">
      <c r="A35" s="1"/>
      <c r="B35" s="1"/>
      <c r="C35" s="1"/>
      <c r="D35" s="1"/>
      <c r="E35" s="1"/>
      <c r="F35" s="1"/>
    </row>
    <row r="36" spans="1:6">
      <c r="A36" s="1"/>
      <c r="B36" s="1"/>
      <c r="C36" s="1"/>
      <c r="D36" s="1"/>
      <c r="E36" s="1"/>
      <c r="F36" s="1"/>
    </row>
    <row r="37" spans="1:6">
      <c r="A37" s="1"/>
      <c r="B37" s="1"/>
      <c r="C37" s="1"/>
      <c r="D37" s="1"/>
      <c r="E37" s="1"/>
      <c r="F37" s="1"/>
    </row>
    <row r="38" spans="1:6">
      <c r="A38" s="1"/>
      <c r="B38" s="1"/>
      <c r="C38" s="1"/>
      <c r="D38" s="1"/>
      <c r="E38" s="1"/>
      <c r="F38" s="1"/>
    </row>
    <row r="39" spans="1:6">
      <c r="A39" s="1"/>
      <c r="B39" s="1"/>
      <c r="C39" s="1"/>
      <c r="D39" s="1"/>
      <c r="E39" s="1"/>
      <c r="F39" s="1"/>
    </row>
    <row r="40" spans="1:6">
      <c r="A40" s="1"/>
      <c r="B40" s="1"/>
      <c r="C40" s="1"/>
      <c r="D40" s="1"/>
      <c r="E40" s="1"/>
      <c r="F40" s="1"/>
    </row>
    <row r="41" spans="1:6">
      <c r="A41" s="1"/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1"/>
      <c r="B44" s="1"/>
      <c r="C44" s="1"/>
      <c r="D44" s="1"/>
      <c r="E44" s="1"/>
      <c r="F44" s="1"/>
    </row>
    <row r="45" spans="1:6">
      <c r="A45" s="1"/>
      <c r="B45" s="1"/>
      <c r="C45" s="1"/>
      <c r="D45" s="1"/>
      <c r="E45" s="1"/>
      <c r="F45" s="1"/>
    </row>
    <row r="46" spans="1:6">
      <c r="A46" s="1"/>
      <c r="B46" s="1"/>
      <c r="C46" s="1"/>
      <c r="D46" s="1"/>
      <c r="E46" s="1"/>
      <c r="F46" s="1"/>
    </row>
    <row r="47" spans="1:6">
      <c r="A47" s="1"/>
      <c r="B47" s="1"/>
      <c r="C47" s="1"/>
      <c r="D47" s="1"/>
      <c r="E47" s="1"/>
      <c r="F47" s="1"/>
    </row>
    <row r="48" spans="1:6">
      <c r="A48" s="1"/>
      <c r="B48" s="2"/>
      <c r="C48" s="1"/>
      <c r="D48" s="1"/>
      <c r="E48" s="1"/>
      <c r="F48" s="1"/>
    </row>
    <row r="49" spans="1:6">
      <c r="A49" s="1"/>
      <c r="B49" s="1"/>
      <c r="C49" s="2"/>
      <c r="D49" s="1"/>
      <c r="E49" s="1"/>
      <c r="F49" s="1"/>
    </row>
    <row r="50" spans="1:6">
      <c r="A50" s="1"/>
      <c r="B50" s="1"/>
      <c r="C50" s="1"/>
      <c r="D50" s="1"/>
      <c r="E50" s="1"/>
      <c r="F50" s="1"/>
    </row>
    <row r="51" spans="1:6">
      <c r="A51" s="1"/>
      <c r="B51" s="1"/>
      <c r="C51" s="1"/>
      <c r="D51" s="1"/>
      <c r="E51" s="1"/>
      <c r="F51" s="1"/>
    </row>
    <row r="52" spans="1:6">
      <c r="A52" s="1"/>
      <c r="B52" s="1"/>
      <c r="C52" s="1"/>
      <c r="D52" s="1"/>
      <c r="E52" s="1"/>
      <c r="F52" s="1"/>
    </row>
    <row r="53" spans="1:6">
      <c r="A53" s="1"/>
      <c r="B53" s="1"/>
      <c r="C53" s="1"/>
      <c r="D53" s="1"/>
      <c r="E53" s="1"/>
      <c r="F53" s="1"/>
    </row>
    <row r="54" spans="1:6">
      <c r="A54" s="1"/>
      <c r="B54" s="1"/>
      <c r="C54" s="1"/>
      <c r="D54" s="1"/>
      <c r="E54" s="1"/>
      <c r="F54" s="1"/>
    </row>
    <row r="55" spans="1:6">
      <c r="A55" s="1"/>
      <c r="B55" s="1"/>
      <c r="C55" s="1"/>
      <c r="D55" s="1"/>
      <c r="E55" s="1"/>
      <c r="F55" s="1"/>
    </row>
    <row r="56" spans="1:6">
      <c r="A56" s="1"/>
      <c r="B56" s="1"/>
      <c r="C56" s="1"/>
      <c r="D56" s="1"/>
      <c r="E56" s="1"/>
      <c r="F56" s="1"/>
    </row>
    <row r="57" spans="1:6">
      <c r="A57" s="1"/>
      <c r="B57" s="1"/>
      <c r="C57" s="1"/>
      <c r="D57" s="1"/>
      <c r="E57" s="1"/>
      <c r="F57" s="1"/>
    </row>
    <row r="58" spans="1:6">
      <c r="A58" s="1"/>
      <c r="B58" s="1"/>
      <c r="C58" s="1"/>
      <c r="D58" s="1"/>
      <c r="E58" s="1"/>
      <c r="F58" s="1"/>
    </row>
    <row r="59" spans="1:6">
      <c r="A59" s="1"/>
      <c r="B59" s="1"/>
      <c r="C59" s="1"/>
      <c r="D59" s="1"/>
      <c r="E59" s="1"/>
      <c r="F59" s="1"/>
    </row>
    <row r="60" spans="1:6">
      <c r="A60" s="1"/>
      <c r="B60" s="1"/>
      <c r="C60" s="1"/>
      <c r="D60" s="1"/>
      <c r="E60" s="1"/>
      <c r="F60" s="1"/>
    </row>
    <row r="61" spans="1:6">
      <c r="A61" s="1"/>
      <c r="B61" s="1"/>
      <c r="C61" s="1"/>
      <c r="D61" s="1"/>
      <c r="E61" s="1"/>
      <c r="F61" s="1"/>
    </row>
    <row r="62" spans="1:6">
      <c r="A62" s="1"/>
      <c r="B62" s="1"/>
      <c r="C62" s="1"/>
      <c r="D62" s="1"/>
      <c r="E62" s="1"/>
      <c r="F6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28"/>
  <sheetViews>
    <sheetView tabSelected="1" topLeftCell="D1" zoomScale="70" zoomScaleNormal="70" workbookViewId="0">
      <selection activeCell="G19" sqref="G19:G28"/>
    </sheetView>
  </sheetViews>
  <sheetFormatPr defaultRowHeight="15"/>
  <cols>
    <col min="1" max="1" width="70" customWidth="1"/>
    <col min="2" max="2" width="30.5703125" customWidth="1"/>
    <col min="3" max="3" width="14.140625" customWidth="1"/>
    <col min="4" max="4" width="13.42578125" customWidth="1"/>
    <col min="5" max="5" width="21.7109375" customWidth="1"/>
    <col min="6" max="6" width="26.140625" customWidth="1"/>
    <col min="7" max="7" width="40.42578125" customWidth="1"/>
    <col min="8" max="8" width="45.140625" customWidth="1"/>
    <col min="9" max="9" width="12.5703125" customWidth="1"/>
    <col min="10" max="10" width="18.85546875" customWidth="1"/>
    <col min="11" max="11" width="18.28515625" customWidth="1"/>
    <col min="12" max="12" width="18" customWidth="1"/>
    <col min="13" max="13" width="16.5703125" customWidth="1"/>
    <col min="14" max="14" width="16.28515625" customWidth="1"/>
    <col min="15" max="16" width="10" customWidth="1"/>
    <col min="17" max="17" width="4.7109375" customWidth="1"/>
    <col min="18" max="18" width="3" customWidth="1"/>
    <col min="19" max="19" width="10.140625" customWidth="1"/>
    <col min="20" max="20" width="7" customWidth="1"/>
    <col min="21" max="21" width="7.140625" customWidth="1"/>
    <col min="22" max="22" width="3.140625" customWidth="1"/>
    <col min="23" max="23" width="6.85546875" customWidth="1"/>
    <col min="24" max="24" width="7" customWidth="1"/>
    <col min="25" max="25" width="4.5703125" customWidth="1"/>
    <col min="26" max="26" width="9" customWidth="1"/>
    <col min="27" max="27" width="5.85546875" customWidth="1"/>
    <col min="28" max="28" width="10" bestFit="1" customWidth="1"/>
    <col min="29" max="29" width="2.85546875" customWidth="1"/>
    <col min="30" max="30" width="2.140625" customWidth="1"/>
  </cols>
  <sheetData>
    <row r="1" spans="1:24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</row>
    <row r="2" spans="1:24" ht="23.25">
      <c r="A2" t="s">
        <v>78</v>
      </c>
      <c r="B2" t="s">
        <v>63</v>
      </c>
      <c r="C2" t="s">
        <v>79</v>
      </c>
      <c r="D2" t="s">
        <v>80</v>
      </c>
      <c r="E2" t="s">
        <v>81</v>
      </c>
      <c r="F2" t="s">
        <v>82</v>
      </c>
      <c r="G2" t="s">
        <v>83</v>
      </c>
      <c r="H2" t="s">
        <v>79</v>
      </c>
      <c r="I2" t="s">
        <v>84</v>
      </c>
      <c r="J2" t="s">
        <v>85</v>
      </c>
      <c r="K2" t="s">
        <v>86</v>
      </c>
      <c r="L2" t="s">
        <v>85</v>
      </c>
      <c r="M2" t="s">
        <v>79</v>
      </c>
      <c r="N2" t="s">
        <v>79</v>
      </c>
      <c r="Q2" s="5" t="s">
        <v>2</v>
      </c>
      <c r="R2" s="5" t="s">
        <v>22</v>
      </c>
      <c r="S2" s="5" t="s">
        <v>23</v>
      </c>
      <c r="T2" s="6" t="s">
        <v>24</v>
      </c>
      <c r="U2" s="5" t="s">
        <v>2</v>
      </c>
      <c r="V2" s="5" t="s">
        <v>22</v>
      </c>
      <c r="W2" s="5" t="s">
        <v>23</v>
      </c>
      <c r="X2" s="6" t="s">
        <v>25</v>
      </c>
    </row>
    <row r="3" spans="1:24">
      <c r="A3" t="s">
        <v>87</v>
      </c>
      <c r="B3" t="s">
        <v>88</v>
      </c>
      <c r="C3" t="s">
        <v>89</v>
      </c>
      <c r="D3" t="s">
        <v>90</v>
      </c>
      <c r="E3" t="s">
        <v>147</v>
      </c>
      <c r="F3" t="s">
        <v>92</v>
      </c>
      <c r="G3" t="s">
        <v>93</v>
      </c>
      <c r="H3" t="s">
        <v>94</v>
      </c>
      <c r="I3" t="s">
        <v>95</v>
      </c>
      <c r="J3" t="s">
        <v>96</v>
      </c>
      <c r="K3" t="s">
        <v>97</v>
      </c>
      <c r="L3" t="s">
        <v>96</v>
      </c>
      <c r="M3" t="s">
        <v>94</v>
      </c>
      <c r="N3" t="s">
        <v>98</v>
      </c>
      <c r="P3" t="str">
        <f>SUBSTITUTE(SUBSTITUTE(A3,"Ã","ñ"),"±","")</f>
        <v xml:space="preserve"> Alero del Español a Caballo  </v>
      </c>
      <c r="Q3" t="str">
        <f>LEFT(E3,3)</f>
        <v xml:space="preserve"> 30</v>
      </c>
      <c r="R3" t="str">
        <f>MID(E3,6,2)</f>
        <v>05</v>
      </c>
      <c r="S3" s="8" t="str">
        <f>SUBSTITUTE(RIGHT(TRIM(E3),3),$S$2,"")</f>
        <v>50</v>
      </c>
      <c r="T3">
        <f>-(Q3+R3/60+S3/3600)</f>
        <v>-30.097222222222221</v>
      </c>
      <c r="U3" t="str">
        <f>LEFT(F3,3)</f>
        <v xml:space="preserve"> 64</v>
      </c>
      <c r="V3" t="str">
        <f>MID(F3,6,2)</f>
        <v>55</v>
      </c>
      <c r="W3" s="8" t="str">
        <f>SUBSTITUTE(RIGHT(TRIM(F3),3),$S$2,"")</f>
        <v>52</v>
      </c>
      <c r="X3">
        <f>-(U3+V3/60+W3/3600)</f>
        <v>-64.931111111111122</v>
      </c>
    </row>
    <row r="4" spans="1:24">
      <c r="A4" t="s">
        <v>99</v>
      </c>
      <c r="B4" t="s">
        <v>88</v>
      </c>
      <c r="C4" t="s">
        <v>89</v>
      </c>
      <c r="D4" t="s">
        <v>90</v>
      </c>
      <c r="E4" t="s">
        <v>148</v>
      </c>
      <c r="F4" t="s">
        <v>100</v>
      </c>
      <c r="G4" t="s">
        <v>93</v>
      </c>
      <c r="H4" t="s">
        <v>94</v>
      </c>
      <c r="I4" t="s">
        <v>95</v>
      </c>
      <c r="J4" t="s">
        <v>96</v>
      </c>
      <c r="K4" t="s">
        <v>97</v>
      </c>
      <c r="L4" t="s">
        <v>96</v>
      </c>
      <c r="M4" t="s">
        <v>94</v>
      </c>
      <c r="N4" t="s">
        <v>101</v>
      </c>
      <c r="P4" t="str">
        <f t="shared" ref="P4:P28" si="0">SUBSTITUTE(SUBSTITUTE(A4,"Ã","ñ"),"±","")</f>
        <v xml:space="preserve"> Cueva de Casa del Indio      </v>
      </c>
      <c r="Q4" t="str">
        <f t="shared" ref="Q4:Q13" si="1">LEFT(E4,3)</f>
        <v xml:space="preserve"> 30</v>
      </c>
      <c r="R4" t="str">
        <f t="shared" ref="R4:R13" si="2">MID(E4,6,2)</f>
        <v>07</v>
      </c>
      <c r="S4" s="8" t="str">
        <f t="shared" ref="S4:S13" si="3">SUBSTITUTE(RIGHT(TRIM(E4),3),$S$2,"")</f>
        <v>02</v>
      </c>
      <c r="T4">
        <f t="shared" ref="T4:T13" si="4">-(Q4+R4/60+S4/3600)</f>
        <v>-30.117222222222221</v>
      </c>
      <c r="U4" t="str">
        <f t="shared" ref="U4:U13" si="5">LEFT(F4,3)</f>
        <v xml:space="preserve"> 63</v>
      </c>
      <c r="V4" t="str">
        <f t="shared" ref="V4:V13" si="6">MID(F4,6,2)</f>
        <v>56</v>
      </c>
      <c r="W4" s="8" t="str">
        <f t="shared" ref="W4:W13" si="7">SUBSTITUTE(RIGHT(TRIM(F4),3),$S$2,"")</f>
        <v>01</v>
      </c>
      <c r="X4">
        <f t="shared" ref="X4:X13" si="8">-(U4+V4/60+W4/3600)</f>
        <v>-63.933611111111105</v>
      </c>
    </row>
    <row r="5" spans="1:24">
      <c r="A5" t="s">
        <v>102</v>
      </c>
      <c r="B5" t="s">
        <v>88</v>
      </c>
      <c r="C5" t="s">
        <v>89</v>
      </c>
      <c r="D5" t="s">
        <v>90</v>
      </c>
      <c r="E5" t="s">
        <v>150</v>
      </c>
      <c r="F5" t="s">
        <v>149</v>
      </c>
      <c r="G5" t="s">
        <v>93</v>
      </c>
      <c r="H5" t="s">
        <v>94</v>
      </c>
      <c r="I5" t="s">
        <v>95</v>
      </c>
      <c r="J5" t="s">
        <v>96</v>
      </c>
      <c r="K5" t="s">
        <v>97</v>
      </c>
      <c r="L5" t="s">
        <v>96</v>
      </c>
      <c r="M5" t="s">
        <v>94</v>
      </c>
      <c r="N5" t="s">
        <v>103</v>
      </c>
      <c r="P5" t="str">
        <f t="shared" si="0"/>
        <v xml:space="preserve"> Cueva del Veladero           </v>
      </c>
      <c r="Q5" t="str">
        <f t="shared" si="1"/>
        <v xml:space="preserve"> 30</v>
      </c>
      <c r="R5" t="str">
        <f t="shared" si="2"/>
        <v>05</v>
      </c>
      <c r="S5" s="8" t="str">
        <f t="shared" si="3"/>
        <v>05</v>
      </c>
      <c r="T5">
        <f t="shared" si="4"/>
        <v>-30.084722222222222</v>
      </c>
      <c r="U5" t="str">
        <f t="shared" si="5"/>
        <v xml:space="preserve"> 64</v>
      </c>
      <c r="V5" t="str">
        <f t="shared" si="6"/>
        <v>55</v>
      </c>
      <c r="W5" s="8" t="str">
        <f t="shared" si="7"/>
        <v>55</v>
      </c>
      <c r="X5">
        <f t="shared" si="8"/>
        <v>-64.931944444444454</v>
      </c>
    </row>
    <row r="6" spans="1:24">
      <c r="A6" t="s">
        <v>104</v>
      </c>
      <c r="B6" t="s">
        <v>88</v>
      </c>
      <c r="C6" t="s">
        <v>89</v>
      </c>
      <c r="D6" t="s">
        <v>90</v>
      </c>
      <c r="E6" t="s">
        <v>91</v>
      </c>
      <c r="F6" t="s">
        <v>92</v>
      </c>
      <c r="G6" t="s">
        <v>93</v>
      </c>
      <c r="H6" t="s">
        <v>94</v>
      </c>
      <c r="I6" t="s">
        <v>95</v>
      </c>
      <c r="J6" t="s">
        <v>96</v>
      </c>
      <c r="K6" t="s">
        <v>97</v>
      </c>
      <c r="L6" t="s">
        <v>96</v>
      </c>
      <c r="M6" t="s">
        <v>94</v>
      </c>
      <c r="N6" t="s">
        <v>105</v>
      </c>
      <c r="P6" t="str">
        <f t="shared" si="0"/>
        <v xml:space="preserve"> Alero del Quitilipi          </v>
      </c>
      <c r="Q6" t="str">
        <f t="shared" si="1"/>
        <v xml:space="preserve"> 30</v>
      </c>
      <c r="R6" t="str">
        <f t="shared" si="2"/>
        <v>05</v>
      </c>
      <c r="S6" s="8" t="str">
        <f t="shared" si="3"/>
        <v>50</v>
      </c>
      <c r="T6">
        <f t="shared" si="4"/>
        <v>-30.097222222222221</v>
      </c>
      <c r="U6" t="str">
        <f t="shared" si="5"/>
        <v xml:space="preserve"> 64</v>
      </c>
      <c r="V6" t="str">
        <f t="shared" si="6"/>
        <v>55</v>
      </c>
      <c r="W6" s="8" t="str">
        <f t="shared" si="7"/>
        <v>52</v>
      </c>
      <c r="X6">
        <f t="shared" si="8"/>
        <v>-64.931111111111122</v>
      </c>
    </row>
    <row r="7" spans="1:24">
      <c r="A7" t="s">
        <v>106</v>
      </c>
      <c r="B7" t="s">
        <v>107</v>
      </c>
      <c r="C7" t="s">
        <v>108</v>
      </c>
      <c r="D7" t="s">
        <v>109</v>
      </c>
      <c r="E7" t="s">
        <v>151</v>
      </c>
      <c r="F7" t="s">
        <v>152</v>
      </c>
      <c r="G7" t="s">
        <v>110</v>
      </c>
      <c r="H7" t="s">
        <v>94</v>
      </c>
      <c r="I7" t="s">
        <v>95</v>
      </c>
      <c r="J7" t="s">
        <v>111</v>
      </c>
      <c r="K7" t="s">
        <v>97</v>
      </c>
      <c r="L7" t="s">
        <v>96</v>
      </c>
      <c r="M7" t="s">
        <v>94</v>
      </c>
      <c r="N7" t="s">
        <v>112</v>
      </c>
      <c r="P7" t="str">
        <f t="shared" si="0"/>
        <v xml:space="preserve"> Cueva del Chacho             </v>
      </c>
      <c r="Q7" t="str">
        <f t="shared" si="1"/>
        <v xml:space="preserve"> 29</v>
      </c>
      <c r="R7" t="str">
        <f t="shared" si="2"/>
        <v>59</v>
      </c>
      <c r="S7" s="8" t="str">
        <f t="shared" si="3"/>
        <v>59</v>
      </c>
      <c r="T7">
        <f t="shared" si="4"/>
        <v>-29.999722222222225</v>
      </c>
      <c r="U7" t="str">
        <f t="shared" si="5"/>
        <v xml:space="preserve"> 67</v>
      </c>
      <c r="V7" t="str">
        <f t="shared" si="6"/>
        <v>05</v>
      </c>
      <c r="W7" s="8" t="str">
        <f t="shared" si="7"/>
        <v>05</v>
      </c>
      <c r="X7">
        <f t="shared" si="8"/>
        <v>-67.084722222222211</v>
      </c>
    </row>
    <row r="8" spans="1:24">
      <c r="A8" t="s">
        <v>113</v>
      </c>
      <c r="B8" t="s">
        <v>114</v>
      </c>
      <c r="C8" t="s">
        <v>115</v>
      </c>
      <c r="D8" t="s">
        <v>116</v>
      </c>
      <c r="E8" t="s">
        <v>117</v>
      </c>
      <c r="F8" t="s">
        <v>118</v>
      </c>
      <c r="G8" t="s">
        <v>119</v>
      </c>
      <c r="H8" t="s">
        <v>94</v>
      </c>
      <c r="I8" t="s">
        <v>95</v>
      </c>
      <c r="J8" t="s">
        <v>111</v>
      </c>
      <c r="K8">
        <v>0</v>
      </c>
      <c r="L8" t="s">
        <v>96</v>
      </c>
      <c r="M8" t="s">
        <v>94</v>
      </c>
      <c r="N8" t="s">
        <v>120</v>
      </c>
      <c r="P8" t="str">
        <f t="shared" si="0"/>
        <v xml:space="preserve"> Cueva del Toro               </v>
      </c>
      <c r="Q8" t="str">
        <f t="shared" si="1"/>
        <v xml:space="preserve"> 38</v>
      </c>
      <c r="R8" t="str">
        <f t="shared" si="2"/>
        <v>02</v>
      </c>
      <c r="S8" s="8" t="str">
        <f t="shared" si="3"/>
        <v>40</v>
      </c>
      <c r="T8">
        <f t="shared" si="4"/>
        <v>-38.044444444444444</v>
      </c>
      <c r="U8" t="str">
        <f t="shared" si="5"/>
        <v xml:space="preserve"> 61</v>
      </c>
      <c r="V8" t="str">
        <f t="shared" si="6"/>
        <v>59</v>
      </c>
      <c r="W8" s="8" t="str">
        <f t="shared" si="7"/>
        <v>28</v>
      </c>
      <c r="X8">
        <f t="shared" si="8"/>
        <v>-61.99111111111111</v>
      </c>
    </row>
    <row r="9" spans="1:24">
      <c r="A9" t="s">
        <v>121</v>
      </c>
      <c r="B9" t="s">
        <v>114</v>
      </c>
      <c r="C9" t="s">
        <v>115</v>
      </c>
      <c r="D9" t="s">
        <v>116</v>
      </c>
      <c r="E9" t="s">
        <v>122</v>
      </c>
      <c r="F9" t="s">
        <v>123</v>
      </c>
      <c r="G9" t="s">
        <v>119</v>
      </c>
      <c r="H9" t="s">
        <v>94</v>
      </c>
      <c r="I9" t="s">
        <v>95</v>
      </c>
      <c r="J9">
        <v>0</v>
      </c>
      <c r="K9" t="s">
        <v>97</v>
      </c>
      <c r="L9" t="s">
        <v>96</v>
      </c>
      <c r="M9" t="s">
        <v>94</v>
      </c>
      <c r="N9" t="s">
        <v>124</v>
      </c>
      <c r="P9" t="str">
        <f t="shared" si="0"/>
        <v xml:space="preserve"> Cueva de Valdez Chica        </v>
      </c>
      <c r="Q9" t="str">
        <f t="shared" si="1"/>
        <v xml:space="preserve"> 38</v>
      </c>
      <c r="R9" t="str">
        <f t="shared" si="2"/>
        <v>04</v>
      </c>
      <c r="S9" s="8" t="str">
        <f t="shared" si="3"/>
        <v>30</v>
      </c>
      <c r="T9">
        <f t="shared" si="4"/>
        <v>-38.075000000000003</v>
      </c>
      <c r="U9" t="str">
        <f t="shared" si="5"/>
        <v xml:space="preserve"> 61</v>
      </c>
      <c r="V9" t="str">
        <f t="shared" si="6"/>
        <v>59</v>
      </c>
      <c r="W9" s="8" t="str">
        <f t="shared" si="7"/>
        <v>06</v>
      </c>
      <c r="X9">
        <f t="shared" si="8"/>
        <v>-61.984999999999999</v>
      </c>
    </row>
    <row r="10" spans="1:24">
      <c r="A10" t="s">
        <v>125</v>
      </c>
      <c r="B10" t="s">
        <v>114</v>
      </c>
      <c r="C10" t="s">
        <v>115</v>
      </c>
      <c r="D10" t="s">
        <v>116</v>
      </c>
      <c r="E10" t="s">
        <v>126</v>
      </c>
      <c r="F10" t="s">
        <v>127</v>
      </c>
      <c r="G10" t="s">
        <v>119</v>
      </c>
      <c r="H10" t="s">
        <v>94</v>
      </c>
      <c r="I10" t="s">
        <v>95</v>
      </c>
      <c r="J10">
        <v>0</v>
      </c>
      <c r="K10" t="s">
        <v>97</v>
      </c>
      <c r="L10" t="s">
        <v>96</v>
      </c>
      <c r="M10" t="s">
        <v>94</v>
      </c>
      <c r="N10" t="s">
        <v>128</v>
      </c>
      <c r="P10" t="str">
        <f t="shared" si="0"/>
        <v xml:space="preserve"> Cueva de Valdez              </v>
      </c>
      <c r="Q10" t="str">
        <f t="shared" si="1"/>
        <v xml:space="preserve"> 38</v>
      </c>
      <c r="R10" t="str">
        <f t="shared" si="2"/>
        <v>04</v>
      </c>
      <c r="S10" s="8" t="str">
        <f t="shared" si="3"/>
        <v>38</v>
      </c>
      <c r="T10">
        <f t="shared" si="4"/>
        <v>-38.077222222222225</v>
      </c>
      <c r="U10" t="str">
        <f t="shared" si="5"/>
        <v xml:space="preserve"> 61</v>
      </c>
      <c r="V10" t="str">
        <f t="shared" si="6"/>
        <v>59</v>
      </c>
      <c r="W10" s="8" t="str">
        <f t="shared" si="7"/>
        <v>14</v>
      </c>
      <c r="X10">
        <f t="shared" si="8"/>
        <v>-61.987222222222222</v>
      </c>
    </row>
    <row r="11" spans="1:24">
      <c r="A11" t="s">
        <v>129</v>
      </c>
      <c r="B11" t="s">
        <v>114</v>
      </c>
      <c r="C11" t="s">
        <v>115</v>
      </c>
      <c r="D11" t="s">
        <v>116</v>
      </c>
      <c r="E11" t="s">
        <v>130</v>
      </c>
      <c r="F11" t="s">
        <v>131</v>
      </c>
      <c r="G11" t="s">
        <v>119</v>
      </c>
      <c r="H11" t="s">
        <v>94</v>
      </c>
      <c r="I11" t="s">
        <v>95</v>
      </c>
      <c r="J11">
        <v>0</v>
      </c>
      <c r="K11" t="s">
        <v>97</v>
      </c>
      <c r="L11" t="s">
        <v>96</v>
      </c>
      <c r="M11" t="s">
        <v>94</v>
      </c>
      <c r="N11" t="s">
        <v>132</v>
      </c>
      <c r="P11" t="str">
        <f t="shared" si="0"/>
        <v xml:space="preserve"> Cueva de Corpus Christi      </v>
      </c>
      <c r="Q11" t="str">
        <f t="shared" si="1"/>
        <v xml:space="preserve"> 38</v>
      </c>
      <c r="R11" t="str">
        <f t="shared" si="2"/>
        <v>02</v>
      </c>
      <c r="S11" s="8" t="str">
        <f t="shared" si="3"/>
        <v>21</v>
      </c>
      <c r="T11">
        <f t="shared" si="4"/>
        <v>-38.039166666666667</v>
      </c>
      <c r="U11" t="str">
        <f t="shared" si="5"/>
        <v xml:space="preserve"> 61</v>
      </c>
      <c r="V11" t="str">
        <f t="shared" si="6"/>
        <v>59</v>
      </c>
      <c r="W11" s="8" t="str">
        <f t="shared" si="7"/>
        <v>47</v>
      </c>
      <c r="X11">
        <f t="shared" si="8"/>
        <v>-61.996388888888887</v>
      </c>
    </row>
    <row r="12" spans="1:24">
      <c r="A12" t="s">
        <v>133</v>
      </c>
      <c r="B12" t="s">
        <v>114</v>
      </c>
      <c r="C12" t="s">
        <v>115</v>
      </c>
      <c r="D12" t="s">
        <v>116</v>
      </c>
      <c r="E12" t="s">
        <v>134</v>
      </c>
      <c r="F12" t="s">
        <v>135</v>
      </c>
      <c r="G12" t="s">
        <v>136</v>
      </c>
      <c r="H12" t="s">
        <v>137</v>
      </c>
      <c r="I12" t="s">
        <v>95</v>
      </c>
      <c r="J12">
        <v>0</v>
      </c>
      <c r="K12" t="s">
        <v>97</v>
      </c>
      <c r="L12" t="s">
        <v>96</v>
      </c>
      <c r="M12" t="s">
        <v>94</v>
      </c>
      <c r="N12" t="s">
        <v>138</v>
      </c>
      <c r="P12" t="str">
        <f t="shared" si="0"/>
        <v xml:space="preserve"> Cueva de las Vñ­boras         </v>
      </c>
      <c r="Q12" t="str">
        <f t="shared" si="1"/>
        <v xml:space="preserve"> 38</v>
      </c>
      <c r="R12" t="str">
        <f t="shared" si="2"/>
        <v>04</v>
      </c>
      <c r="S12" s="8" t="str">
        <f t="shared" si="3"/>
        <v>25</v>
      </c>
      <c r="T12">
        <f t="shared" si="4"/>
        <v>-38.073611111111113</v>
      </c>
      <c r="U12" t="str">
        <f t="shared" si="5"/>
        <v xml:space="preserve"> 62</v>
      </c>
      <c r="V12" t="str">
        <f t="shared" si="6"/>
        <v>01</v>
      </c>
      <c r="W12" s="8" t="str">
        <f t="shared" si="7"/>
        <v>00</v>
      </c>
      <c r="X12">
        <f t="shared" si="8"/>
        <v>-62.016666666666666</v>
      </c>
    </row>
    <row r="13" spans="1:24">
      <c r="A13" t="s">
        <v>139</v>
      </c>
      <c r="B13" t="s">
        <v>140</v>
      </c>
      <c r="C13" t="s">
        <v>141</v>
      </c>
      <c r="D13" t="s">
        <v>142</v>
      </c>
      <c r="E13" t="s">
        <v>143</v>
      </c>
      <c r="F13" t="s">
        <v>144</v>
      </c>
      <c r="G13" t="s">
        <v>145</v>
      </c>
      <c r="H13" t="s">
        <v>94</v>
      </c>
      <c r="I13" t="s">
        <v>95</v>
      </c>
      <c r="J13">
        <v>0</v>
      </c>
      <c r="K13" t="s">
        <v>97</v>
      </c>
      <c r="L13" t="s">
        <v>96</v>
      </c>
      <c r="M13">
        <v>0</v>
      </c>
      <c r="N13" t="s">
        <v>146</v>
      </c>
      <c r="P13" t="str">
        <f t="shared" si="0"/>
        <v xml:space="preserve"> Cueva NÂº1 de los Leones      </v>
      </c>
      <c r="Q13" t="str">
        <f t="shared" si="1"/>
        <v xml:space="preserve"> 41</v>
      </c>
      <c r="R13" t="str">
        <f t="shared" si="2"/>
        <v>05</v>
      </c>
      <c r="S13" s="8" t="str">
        <f t="shared" si="3"/>
        <v>00</v>
      </c>
      <c r="T13">
        <f t="shared" si="4"/>
        <v>-41.083333333333336</v>
      </c>
      <c r="U13" t="str">
        <f t="shared" si="5"/>
        <v xml:space="preserve"> 71</v>
      </c>
      <c r="V13" t="str">
        <f t="shared" si="6"/>
        <v>08</v>
      </c>
      <c r="W13" s="8" t="str">
        <f t="shared" si="7"/>
        <v>56</v>
      </c>
      <c r="X13">
        <f t="shared" si="8"/>
        <v>-71.148888888888891</v>
      </c>
    </row>
    <row r="14" spans="1:24">
      <c r="S14" s="8"/>
      <c r="W14" s="8"/>
    </row>
    <row r="15" spans="1:24">
      <c r="S15" s="8"/>
      <c r="W15" s="8"/>
    </row>
    <row r="16" spans="1:24">
      <c r="A16" t="s">
        <v>153</v>
      </c>
      <c r="B16" t="s">
        <v>65</v>
      </c>
      <c r="C16" t="s">
        <v>66</v>
      </c>
      <c r="D16" t="s">
        <v>154</v>
      </c>
      <c r="E16" t="s">
        <v>155</v>
      </c>
      <c r="F16" t="s">
        <v>156</v>
      </c>
      <c r="G16" t="s">
        <v>71</v>
      </c>
      <c r="H16" t="s">
        <v>72</v>
      </c>
      <c r="I16" t="s">
        <v>73</v>
      </c>
      <c r="J16" t="s">
        <v>74</v>
      </c>
      <c r="K16" t="s">
        <v>75</v>
      </c>
      <c r="L16" t="s">
        <v>76</v>
      </c>
      <c r="M16" t="s">
        <v>77</v>
      </c>
      <c r="S16" s="8"/>
      <c r="W16" s="8"/>
    </row>
    <row r="17" spans="1:24">
      <c r="A17" t="s">
        <v>62</v>
      </c>
      <c r="B17" t="s">
        <v>63</v>
      </c>
      <c r="C17" t="s">
        <v>79</v>
      </c>
      <c r="D17" t="s">
        <v>157</v>
      </c>
      <c r="E17" t="s">
        <v>158</v>
      </c>
      <c r="F17" t="s">
        <v>159</v>
      </c>
      <c r="G17" t="s">
        <v>79</v>
      </c>
      <c r="H17" t="s">
        <v>84</v>
      </c>
      <c r="I17" t="s">
        <v>85</v>
      </c>
      <c r="J17" t="s">
        <v>86</v>
      </c>
      <c r="K17" t="s">
        <v>86</v>
      </c>
      <c r="L17" t="s">
        <v>79</v>
      </c>
      <c r="M17" t="s">
        <v>79</v>
      </c>
      <c r="S17" s="8"/>
      <c r="W17" s="8"/>
    </row>
    <row r="18" spans="1:24">
      <c r="A18" t="s">
        <v>160</v>
      </c>
      <c r="B18" t="s">
        <v>161</v>
      </c>
      <c r="C18" t="s">
        <v>162</v>
      </c>
      <c r="D18" t="s">
        <v>163</v>
      </c>
      <c r="E18" t="s">
        <v>164</v>
      </c>
      <c r="F18" t="s">
        <v>165</v>
      </c>
      <c r="G18" t="s">
        <v>166</v>
      </c>
      <c r="H18" t="s">
        <v>162</v>
      </c>
      <c r="I18" t="s">
        <v>167</v>
      </c>
      <c r="J18" t="s">
        <v>168</v>
      </c>
      <c r="K18" t="s">
        <v>169</v>
      </c>
      <c r="L18" t="s">
        <v>169</v>
      </c>
      <c r="M18" t="s">
        <v>162</v>
      </c>
      <c r="N18" t="s">
        <v>162</v>
      </c>
      <c r="S18" s="8"/>
      <c r="W18" s="8"/>
    </row>
    <row r="19" spans="1:24">
      <c r="A19" t="s">
        <v>232</v>
      </c>
      <c r="B19" t="s">
        <v>170</v>
      </c>
      <c r="C19" t="s">
        <v>141</v>
      </c>
      <c r="D19" t="s">
        <v>171</v>
      </c>
      <c r="E19" t="s">
        <v>172</v>
      </c>
      <c r="F19" t="s">
        <v>173</v>
      </c>
      <c r="G19" t="s">
        <v>174</v>
      </c>
      <c r="H19" t="s">
        <v>94</v>
      </c>
      <c r="I19" t="s">
        <v>175</v>
      </c>
      <c r="J19" s="9" t="str">
        <f>SUBSTITUTE(I19,"m","")</f>
        <v xml:space="preserve"> 19,20   </v>
      </c>
      <c r="K19" t="s">
        <v>176</v>
      </c>
      <c r="L19" t="s">
        <v>97</v>
      </c>
      <c r="M19" t="s">
        <v>177</v>
      </c>
      <c r="N19" t="s">
        <v>178</v>
      </c>
      <c r="P19" t="str">
        <f t="shared" si="0"/>
        <v xml:space="preserve"> Cueva N°2 de los Leones     </v>
      </c>
      <c r="Q19" t="str">
        <f t="shared" ref="Q14:Q28" si="9">LEFT(E19,3)</f>
        <v xml:space="preserve"> 41</v>
      </c>
      <c r="R19" t="str">
        <f t="shared" ref="R14:R28" si="10">MID(E19,6,2)</f>
        <v>05</v>
      </c>
      <c r="S19" s="8" t="str">
        <f t="shared" ref="S14:S28" si="11">SUBSTITUTE(RIGHT(TRIM(E19),3),$S$2,"")</f>
        <v>06</v>
      </c>
      <c r="T19">
        <f t="shared" ref="T14:T28" si="12">-(Q19+R19/60+S19/3600)</f>
        <v>-41.085000000000001</v>
      </c>
      <c r="U19" t="str">
        <f t="shared" ref="U14:U28" si="13">LEFT(F19,3)</f>
        <v xml:space="preserve"> 71</v>
      </c>
      <c r="V19" t="str">
        <f t="shared" ref="V14:V28" si="14">MID(F19,6,2)</f>
        <v>08</v>
      </c>
      <c r="W19" s="8" t="str">
        <f t="shared" ref="W14:W28" si="15">SUBSTITUTE(RIGHT(TRIM(F19),3),$S$2,"")</f>
        <v>54</v>
      </c>
      <c r="X19">
        <f t="shared" ref="X14:X28" si="16">-(U19+V19/60+W19/3600)</f>
        <v>-71.148333333333341</v>
      </c>
    </row>
    <row r="20" spans="1:24">
      <c r="A20" t="s">
        <v>233</v>
      </c>
      <c r="B20" t="s">
        <v>170</v>
      </c>
      <c r="C20" t="s">
        <v>141</v>
      </c>
      <c r="D20" t="s">
        <v>171</v>
      </c>
      <c r="E20" t="s">
        <v>179</v>
      </c>
      <c r="F20" t="s">
        <v>180</v>
      </c>
      <c r="G20" t="s">
        <v>174</v>
      </c>
      <c r="H20" t="s">
        <v>94</v>
      </c>
      <c r="I20" t="s">
        <v>181</v>
      </c>
      <c r="J20" s="9" t="str">
        <f t="shared" ref="J20:J25" si="17">SUBSTITUTE(I20,"m","")</f>
        <v xml:space="preserve"> 59,60   </v>
      </c>
      <c r="K20" t="s">
        <v>176</v>
      </c>
      <c r="L20" t="s">
        <v>97</v>
      </c>
      <c r="M20" t="s">
        <v>177</v>
      </c>
      <c r="N20" t="s">
        <v>182</v>
      </c>
      <c r="P20" t="str">
        <f t="shared" si="0"/>
        <v xml:space="preserve"> Cueva N°3 de Los Leones     </v>
      </c>
      <c r="Q20" t="str">
        <f t="shared" si="9"/>
        <v xml:space="preserve"> 41</v>
      </c>
      <c r="R20" t="str">
        <f t="shared" si="10"/>
        <v>05</v>
      </c>
      <c r="S20" s="8" t="str">
        <f t="shared" si="11"/>
        <v>10</v>
      </c>
      <c r="T20">
        <f t="shared" si="12"/>
        <v>-41.086111111111116</v>
      </c>
      <c r="U20" t="str">
        <f t="shared" si="13"/>
        <v xml:space="preserve"> 71</v>
      </c>
      <c r="V20" t="str">
        <f t="shared" si="14"/>
        <v>08</v>
      </c>
      <c r="W20" s="8" t="str">
        <f t="shared" si="15"/>
        <v>52</v>
      </c>
      <c r="X20">
        <f t="shared" si="16"/>
        <v>-71.14777777777779</v>
      </c>
    </row>
    <row r="21" spans="1:24">
      <c r="A21" t="s">
        <v>183</v>
      </c>
      <c r="B21" t="s">
        <v>184</v>
      </c>
      <c r="C21" t="s">
        <v>185</v>
      </c>
      <c r="D21" t="s">
        <v>186</v>
      </c>
      <c r="E21" t="s">
        <v>187</v>
      </c>
      <c r="F21" t="s">
        <v>188</v>
      </c>
      <c r="G21" t="s">
        <v>189</v>
      </c>
      <c r="H21" t="s">
        <v>94</v>
      </c>
      <c r="I21" t="s">
        <v>190</v>
      </c>
      <c r="J21" s="9" t="str">
        <f t="shared" si="17"/>
        <v xml:space="preserve"> 14,20   </v>
      </c>
      <c r="K21" t="s">
        <v>176</v>
      </c>
      <c r="L21" t="s">
        <v>97</v>
      </c>
      <c r="M21" t="s">
        <v>177</v>
      </c>
      <c r="N21" t="s">
        <v>191</v>
      </c>
      <c r="P21" t="str">
        <f t="shared" si="0"/>
        <v xml:space="preserve"> Cueva de los Pescadores     </v>
      </c>
      <c r="Q21" t="str">
        <f t="shared" si="9"/>
        <v xml:space="preserve"> 33</v>
      </c>
      <c r="R21" t="str">
        <f t="shared" si="10"/>
        <v>55</v>
      </c>
      <c r="S21" s="8" t="str">
        <f t="shared" si="11"/>
        <v>41</v>
      </c>
      <c r="T21">
        <f t="shared" si="12"/>
        <v>-33.928055555555552</v>
      </c>
      <c r="U21" t="str">
        <f t="shared" si="13"/>
        <v xml:space="preserve"> 59</v>
      </c>
      <c r="V21" t="str">
        <f t="shared" si="14"/>
        <v>48</v>
      </c>
      <c r="W21" s="8" t="str">
        <f t="shared" si="15"/>
        <v>54</v>
      </c>
      <c r="X21">
        <f t="shared" si="16"/>
        <v>-59.814999999999998</v>
      </c>
    </row>
    <row r="22" spans="1:24">
      <c r="A22" t="s">
        <v>192</v>
      </c>
      <c r="B22" t="s">
        <v>184</v>
      </c>
      <c r="C22" t="s">
        <v>193</v>
      </c>
      <c r="D22" t="s">
        <v>194</v>
      </c>
      <c r="E22" t="s">
        <v>195</v>
      </c>
      <c r="F22" t="s">
        <v>196</v>
      </c>
      <c r="G22" t="s">
        <v>197</v>
      </c>
      <c r="H22" t="s">
        <v>94</v>
      </c>
      <c r="I22" t="s">
        <v>198</v>
      </c>
      <c r="J22" s="9" t="str">
        <f t="shared" si="17"/>
        <v xml:space="preserve"> 10,51   </v>
      </c>
      <c r="K22" t="s">
        <v>199</v>
      </c>
      <c r="L22" t="s">
        <v>97</v>
      </c>
      <c r="M22" t="s">
        <v>94</v>
      </c>
      <c r="N22" t="s">
        <v>200</v>
      </c>
      <c r="P22" t="str">
        <f t="shared" si="0"/>
        <v xml:space="preserve"> Gruta Margarita             </v>
      </c>
      <c r="Q22" t="str">
        <f t="shared" si="9"/>
        <v xml:space="preserve"> 37</v>
      </c>
      <c r="R22" t="str">
        <f t="shared" si="10"/>
        <v>36</v>
      </c>
      <c r="S22" s="8" t="str">
        <f t="shared" si="11"/>
        <v>11</v>
      </c>
      <c r="T22">
        <f t="shared" si="12"/>
        <v>-37.603055555555557</v>
      </c>
      <c r="U22" t="str">
        <f t="shared" si="13"/>
        <v xml:space="preserve"> 59</v>
      </c>
      <c r="V22" t="str">
        <f t="shared" si="14"/>
        <v>28</v>
      </c>
      <c r="W22" s="8" t="str">
        <f t="shared" si="15"/>
        <v>22</v>
      </c>
      <c r="X22">
        <f t="shared" si="16"/>
        <v>-59.472777777777779</v>
      </c>
    </row>
    <row r="23" spans="1:24">
      <c r="A23" t="s">
        <v>201</v>
      </c>
      <c r="B23" t="s">
        <v>202</v>
      </c>
      <c r="C23" t="s">
        <v>203</v>
      </c>
      <c r="D23" t="s">
        <v>204</v>
      </c>
      <c r="E23" t="s">
        <v>205</v>
      </c>
      <c r="F23" t="s">
        <v>206</v>
      </c>
      <c r="G23" t="s">
        <v>207</v>
      </c>
      <c r="H23" t="s">
        <v>208</v>
      </c>
      <c r="I23" t="s">
        <v>209</v>
      </c>
      <c r="J23" s="9" t="str">
        <f t="shared" si="17"/>
        <v xml:space="preserve"> 324,11  </v>
      </c>
      <c r="K23" t="s">
        <v>199</v>
      </c>
      <c r="L23" t="s">
        <v>199</v>
      </c>
      <c r="M23" t="s">
        <v>208</v>
      </c>
      <c r="N23" t="s">
        <v>210</v>
      </c>
      <c r="P23" t="str">
        <f t="shared" si="0"/>
        <v xml:space="preserve"> Caverna del Jagiuel         </v>
      </c>
      <c r="Q23" t="str">
        <f t="shared" si="9"/>
        <v xml:space="preserve"> 37</v>
      </c>
      <c r="R23" t="str">
        <f t="shared" si="10"/>
        <v>34</v>
      </c>
      <c r="S23" s="8" t="str">
        <f t="shared" si="11"/>
        <v>20</v>
      </c>
      <c r="T23">
        <f t="shared" si="12"/>
        <v>-37.572222222222223</v>
      </c>
      <c r="U23" t="str">
        <f t="shared" si="13"/>
        <v xml:space="preserve"> 68</v>
      </c>
      <c r="V23" t="str">
        <f t="shared" si="14"/>
        <v>52</v>
      </c>
      <c r="W23" s="8" t="str">
        <f t="shared" si="15"/>
        <v>10</v>
      </c>
      <c r="X23">
        <f t="shared" si="16"/>
        <v>-68.86944444444444</v>
      </c>
    </row>
    <row r="24" spans="1:24">
      <c r="A24" t="s">
        <v>211</v>
      </c>
      <c r="B24" t="s">
        <v>202</v>
      </c>
      <c r="C24" t="s">
        <v>203</v>
      </c>
      <c r="D24" t="s">
        <v>204</v>
      </c>
      <c r="E24" t="s">
        <v>212</v>
      </c>
      <c r="F24" t="s">
        <v>213</v>
      </c>
      <c r="G24" t="s">
        <v>207</v>
      </c>
      <c r="H24" t="s">
        <v>208</v>
      </c>
      <c r="I24" t="s">
        <v>214</v>
      </c>
      <c r="J24" s="9" t="str">
        <f t="shared" si="17"/>
        <v xml:space="preserve"> 311,79  </v>
      </c>
      <c r="K24" t="s">
        <v>199</v>
      </c>
      <c r="L24" t="s">
        <v>199</v>
      </c>
      <c r="M24" t="s">
        <v>208</v>
      </c>
      <c r="N24" t="s">
        <v>215</v>
      </c>
      <c r="P24" t="str">
        <f t="shared" si="0"/>
        <v xml:space="preserve"> Caverna de los Gatos        </v>
      </c>
      <c r="Q24" t="str">
        <f t="shared" si="9"/>
        <v xml:space="preserve"> 37</v>
      </c>
      <c r="R24" t="str">
        <f t="shared" si="10"/>
        <v>32</v>
      </c>
      <c r="S24" s="8" t="str">
        <f t="shared" si="11"/>
        <v>20</v>
      </c>
      <c r="T24">
        <f t="shared" si="12"/>
        <v>-37.538888888888884</v>
      </c>
      <c r="U24" t="str">
        <f t="shared" si="13"/>
        <v xml:space="preserve"> 68</v>
      </c>
      <c r="V24" t="str">
        <f t="shared" si="14"/>
        <v>42</v>
      </c>
      <c r="W24" s="8" t="str">
        <f t="shared" si="15"/>
        <v>50</v>
      </c>
      <c r="X24">
        <f t="shared" si="16"/>
        <v>-68.713888888888889</v>
      </c>
    </row>
    <row r="25" spans="1:24">
      <c r="A25" t="s">
        <v>216</v>
      </c>
      <c r="B25" t="s">
        <v>202</v>
      </c>
      <c r="C25" t="s">
        <v>203</v>
      </c>
      <c r="D25" t="s">
        <v>204</v>
      </c>
      <c r="E25" t="s">
        <v>217</v>
      </c>
      <c r="F25" t="s">
        <v>218</v>
      </c>
      <c r="G25" t="s">
        <v>207</v>
      </c>
      <c r="H25" t="s">
        <v>208</v>
      </c>
      <c r="I25" t="s">
        <v>219</v>
      </c>
      <c r="J25" s="9" t="str">
        <f t="shared" si="17"/>
        <v xml:space="preserve"> 38.     </v>
      </c>
      <c r="K25" t="s">
        <v>199</v>
      </c>
      <c r="L25" t="s">
        <v>199</v>
      </c>
      <c r="M25" t="s">
        <v>208</v>
      </c>
      <c r="N25" t="s">
        <v>220</v>
      </c>
      <c r="P25" t="str">
        <f t="shared" si="0"/>
        <v xml:space="preserve"> Caverna del Zorro           </v>
      </c>
      <c r="Q25" t="str">
        <f t="shared" si="9"/>
        <v xml:space="preserve"> 37</v>
      </c>
      <c r="R25" t="str">
        <f t="shared" si="10"/>
        <v>34</v>
      </c>
      <c r="S25" s="8" t="str">
        <f t="shared" si="11"/>
        <v>00</v>
      </c>
      <c r="T25">
        <f t="shared" si="12"/>
        <v>-37.56666666666667</v>
      </c>
      <c r="U25" t="str">
        <f t="shared" si="13"/>
        <v xml:space="preserve"> 68</v>
      </c>
      <c r="V25" t="str">
        <f t="shared" si="14"/>
        <v>52</v>
      </c>
      <c r="W25" s="8" t="str">
        <f t="shared" si="15"/>
        <v>00</v>
      </c>
      <c r="X25">
        <f t="shared" si="16"/>
        <v>-68.86666666666666</v>
      </c>
    </row>
    <row r="26" spans="1:24">
      <c r="A26" t="s">
        <v>221</v>
      </c>
      <c r="B26" t="s">
        <v>184</v>
      </c>
      <c r="C26" t="s">
        <v>222</v>
      </c>
      <c r="D26" t="s">
        <v>223</v>
      </c>
      <c r="E26" t="s">
        <v>176</v>
      </c>
      <c r="F26" t="s">
        <v>224</v>
      </c>
      <c r="G26" t="s">
        <v>225</v>
      </c>
      <c r="H26" t="s">
        <v>226</v>
      </c>
      <c r="I26" t="s">
        <v>224</v>
      </c>
      <c r="J26" t="s">
        <v>111</v>
      </c>
      <c r="K26" t="s">
        <v>176</v>
      </c>
      <c r="L26" t="s">
        <v>176</v>
      </c>
      <c r="M26" t="s">
        <v>226</v>
      </c>
      <c r="N26" t="s">
        <v>226</v>
      </c>
      <c r="P26" t="str">
        <f t="shared" si="0"/>
        <v xml:space="preserve"> Gruta de la Virgen          </v>
      </c>
      <c r="S26" s="8"/>
      <c r="W26" s="8"/>
    </row>
    <row r="27" spans="1:24">
      <c r="A27" t="s">
        <v>234</v>
      </c>
      <c r="B27" t="s">
        <v>184</v>
      </c>
      <c r="C27" t="s">
        <v>115</v>
      </c>
      <c r="D27" t="s">
        <v>227</v>
      </c>
      <c r="E27" t="s">
        <v>235</v>
      </c>
      <c r="F27" t="s">
        <v>236</v>
      </c>
      <c r="G27" t="s">
        <v>225</v>
      </c>
      <c r="H27" t="s">
        <v>226</v>
      </c>
      <c r="I27" t="s">
        <v>224</v>
      </c>
      <c r="J27" t="s">
        <v>111</v>
      </c>
      <c r="K27" t="s">
        <v>176</v>
      </c>
      <c r="L27" t="s">
        <v>176</v>
      </c>
      <c r="M27" t="s">
        <v>226</v>
      </c>
      <c r="N27" t="s">
        <v>226</v>
      </c>
      <c r="P27" t="str">
        <f t="shared" si="0"/>
        <v xml:space="preserve"> Gruta Ceferino Namuncura</v>
      </c>
      <c r="Q27" t="str">
        <f t="shared" si="9"/>
        <v xml:space="preserve"> 38</v>
      </c>
      <c r="R27" t="str">
        <f t="shared" si="10"/>
        <v>02</v>
      </c>
      <c r="S27" s="8">
        <v>0</v>
      </c>
      <c r="T27">
        <f t="shared" si="12"/>
        <v>-38.033333333333331</v>
      </c>
      <c r="U27" t="str">
        <f t="shared" si="13"/>
        <v xml:space="preserve"> 62</v>
      </c>
      <c r="V27" t="str">
        <f t="shared" si="14"/>
        <v>04</v>
      </c>
      <c r="W27" s="8">
        <v>0</v>
      </c>
      <c r="X27">
        <f t="shared" si="16"/>
        <v>-62.06666666666667</v>
      </c>
    </row>
    <row r="28" spans="1:24">
      <c r="A28" t="s">
        <v>228</v>
      </c>
      <c r="B28" t="s">
        <v>184</v>
      </c>
      <c r="C28" t="s">
        <v>185</v>
      </c>
      <c r="D28" t="s">
        <v>229</v>
      </c>
      <c r="E28" t="s">
        <v>230</v>
      </c>
      <c r="F28" t="s">
        <v>231</v>
      </c>
      <c r="G28" t="s">
        <v>225</v>
      </c>
      <c r="H28" t="s">
        <v>226</v>
      </c>
      <c r="I28" t="s">
        <v>224</v>
      </c>
      <c r="J28" t="s">
        <v>111</v>
      </c>
      <c r="K28" t="s">
        <v>176</v>
      </c>
      <c r="L28" t="s">
        <v>176</v>
      </c>
      <c r="M28" t="s">
        <v>226</v>
      </c>
      <c r="N28" t="s">
        <v>226</v>
      </c>
      <c r="P28" t="str">
        <f t="shared" si="0"/>
        <v xml:space="preserve"> Salamanca Chica             </v>
      </c>
      <c r="Q28" t="str">
        <f t="shared" si="9"/>
        <v xml:space="preserve"> 33</v>
      </c>
      <c r="R28" t="str">
        <f t="shared" si="10"/>
        <v>36</v>
      </c>
      <c r="S28" s="8">
        <v>0</v>
      </c>
      <c r="T28">
        <f t="shared" si="12"/>
        <v>-33.6</v>
      </c>
      <c r="U28" t="str">
        <f t="shared" si="13"/>
        <v xml:space="preserve"> 59</v>
      </c>
      <c r="V28" t="str">
        <f t="shared" si="14"/>
        <v>49</v>
      </c>
      <c r="W28" s="8">
        <v>0</v>
      </c>
      <c r="X28">
        <f t="shared" si="16"/>
        <v>-59.81666666666667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Sheet2!ar4_2</vt:lpstr>
      <vt:lpstr>Sheet2!ar5_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Azure</cp:lastModifiedBy>
  <dcterms:created xsi:type="dcterms:W3CDTF">2024-06-03T07:31:27Z</dcterms:created>
  <dcterms:modified xsi:type="dcterms:W3CDTF">2024-06-03T09:32:42Z</dcterms:modified>
</cp:coreProperties>
</file>