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a\Desktop\progetto_proximity\acquisizine_dati\"/>
    </mc:Choice>
  </mc:AlternateContent>
  <xr:revisionPtr revIDLastSave="0" documentId="13_ncr:1_{75FD009A-341C-4789-A7AC-E793056E5607}" xr6:coauthVersionLast="46" xr6:coauthVersionMax="46" xr10:uidLastSave="{00000000-0000-0000-0000-000000000000}"/>
  <bookViews>
    <workbookView xWindow="-108" yWindow="-108" windowWidth="23256" windowHeight="13176" xr2:uid="{521CA5D9-3092-4BFF-960A-431D896B8868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1" l="1"/>
  <c r="C37" i="1"/>
  <c r="H37" i="1" s="1"/>
  <c r="G36" i="1"/>
  <c r="C36" i="1"/>
  <c r="H36" i="1" s="1"/>
  <c r="G35" i="1"/>
  <c r="C35" i="1"/>
  <c r="H35" i="1" s="1"/>
  <c r="G34" i="1"/>
  <c r="C34" i="1"/>
  <c r="H34" i="1" s="1"/>
  <c r="G33" i="1"/>
  <c r="C33" i="1"/>
  <c r="H33" i="1" s="1"/>
  <c r="G32" i="1"/>
  <c r="C32" i="1"/>
  <c r="H32" i="1" s="1"/>
  <c r="G31" i="1"/>
  <c r="C31" i="1"/>
  <c r="H31" i="1" s="1"/>
  <c r="G30" i="1"/>
  <c r="C30" i="1"/>
  <c r="H30" i="1" s="1"/>
  <c r="G29" i="1"/>
  <c r="C29" i="1"/>
  <c r="H29" i="1" s="1"/>
  <c r="G28" i="1"/>
  <c r="C28" i="1"/>
  <c r="H28" i="1" s="1"/>
  <c r="G27" i="1"/>
  <c r="C27" i="1"/>
  <c r="H27" i="1" s="1"/>
  <c r="G26" i="1"/>
  <c r="C26" i="1"/>
  <c r="H26" i="1" s="1"/>
  <c r="G25" i="1"/>
  <c r="C25" i="1"/>
  <c r="H25" i="1" s="1"/>
  <c r="G24" i="1"/>
  <c r="C24" i="1"/>
  <c r="H24" i="1" s="1"/>
  <c r="G23" i="1"/>
  <c r="C23" i="1"/>
  <c r="H23" i="1" s="1"/>
  <c r="G22" i="1"/>
  <c r="C22" i="1"/>
  <c r="H22" i="1" s="1"/>
  <c r="G21" i="1"/>
  <c r="C21" i="1"/>
  <c r="H21" i="1" s="1"/>
  <c r="G20" i="1"/>
  <c r="C20" i="1"/>
  <c r="H20" i="1" s="1"/>
  <c r="G19" i="1"/>
  <c r="C19" i="1"/>
  <c r="H19" i="1" s="1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C9" i="1"/>
  <c r="C10" i="1"/>
  <c r="C11" i="1"/>
  <c r="C12" i="1"/>
  <c r="C13" i="1"/>
  <c r="C14" i="1"/>
  <c r="C15" i="1"/>
  <c r="C16" i="1"/>
  <c r="C17" i="1"/>
  <c r="C18" i="1"/>
  <c r="K51" i="1" l="1"/>
  <c r="K52" i="1" s="1"/>
  <c r="K60" i="1" s="1"/>
  <c r="K59" i="1"/>
  <c r="H9" i="1"/>
  <c r="H10" i="1"/>
  <c r="H11" i="1"/>
  <c r="H12" i="1"/>
  <c r="H13" i="1"/>
  <c r="H14" i="1"/>
  <c r="H15" i="1"/>
  <c r="H16" i="1"/>
  <c r="H17" i="1"/>
  <c r="H18" i="1"/>
  <c r="G9" i="1"/>
  <c r="G10" i="1"/>
  <c r="G11" i="1"/>
  <c r="G12" i="1"/>
  <c r="G13" i="1"/>
  <c r="G14" i="1"/>
  <c r="G15" i="1"/>
  <c r="G16" i="1"/>
  <c r="G17" i="1"/>
  <c r="G18" i="1"/>
  <c r="E52" i="1" l="1" a="1"/>
  <c r="E52" i="1" s="1"/>
  <c r="E59" i="1" a="1"/>
  <c r="E59" i="1" s="1"/>
  <c r="F52" i="1" l="1"/>
  <c r="E53" i="1"/>
  <c r="F53" i="1"/>
  <c r="E60" i="1"/>
  <c r="E56" i="1" l="1" a="1"/>
  <c r="E57" i="1" s="1"/>
  <c r="F56" i="1" l="1"/>
  <c r="E56" i="1"/>
  <c r="F57" i="1"/>
  <c r="E62" i="1" l="1" a="1"/>
  <c r="E62" i="1" s="1"/>
  <c r="E63" i="1" l="1"/>
  <c r="I35" i="1" l="1"/>
  <c r="J35" i="1" s="1"/>
  <c r="I32" i="1"/>
  <c r="J32" i="1" s="1"/>
  <c r="I37" i="1"/>
  <c r="I27" i="1"/>
  <c r="J27" i="1" s="1"/>
  <c r="I28" i="1"/>
  <c r="J28" i="1" s="1"/>
  <c r="I25" i="1"/>
  <c r="J25" i="1" s="1"/>
  <c r="I21" i="1"/>
  <c r="J21" i="1" s="1"/>
  <c r="I23" i="1"/>
  <c r="J23" i="1" s="1"/>
  <c r="I19" i="1"/>
  <c r="I34" i="1"/>
  <c r="I29" i="1"/>
  <c r="I31" i="1"/>
  <c r="J37" i="1"/>
  <c r="I20" i="1"/>
  <c r="I36" i="1"/>
  <c r="I22" i="1"/>
  <c r="I26" i="1"/>
  <c r="I24" i="1"/>
  <c r="I33" i="1"/>
  <c r="I30" i="1"/>
  <c r="I18" i="1"/>
  <c r="J18" i="1" s="1"/>
  <c r="I13" i="1"/>
  <c r="J13" i="1" s="1"/>
  <c r="I12" i="1"/>
  <c r="J12" i="1" s="1"/>
  <c r="I10" i="1"/>
  <c r="J10" i="1" s="1"/>
  <c r="I14" i="1"/>
  <c r="J14" i="1" s="1"/>
  <c r="I9" i="1"/>
  <c r="J9" i="1" s="1"/>
  <c r="I11" i="1"/>
  <c r="J11" i="1" s="1"/>
  <c r="I17" i="1"/>
  <c r="J17" i="1" s="1"/>
  <c r="I16" i="1"/>
  <c r="J16" i="1" s="1"/>
  <c r="I15" i="1"/>
  <c r="J15" i="1" s="1"/>
  <c r="J33" i="1" l="1"/>
  <c r="J24" i="1"/>
  <c r="J22" i="1"/>
  <c r="J31" i="1"/>
  <c r="J19" i="1"/>
  <c r="J26" i="1"/>
  <c r="J36" i="1"/>
  <c r="J29" i="1"/>
  <c r="J20" i="1"/>
  <c r="J30" i="1"/>
  <c r="J34" i="1"/>
  <c r="K48" i="1"/>
  <c r="K53" i="1" s="1"/>
  <c r="E65" i="1" s="1" a="1"/>
  <c r="F66" i="1" l="1"/>
  <c r="K57" i="1" s="1"/>
  <c r="E65" i="1"/>
  <c r="F65" i="1"/>
  <c r="E66" i="1"/>
  <c r="K54" i="1"/>
  <c r="K22" i="1" l="1" a="1"/>
  <c r="K22" i="1" s="1"/>
  <c r="K21" i="1" a="1"/>
  <c r="K21" i="1" s="1"/>
  <c r="K29" i="1" a="1"/>
  <c r="K29" i="1" s="1"/>
  <c r="K30" i="1" a="1"/>
  <c r="K30" i="1" s="1"/>
  <c r="K37" i="1" a="1"/>
  <c r="K37" i="1" s="1"/>
  <c r="K25" i="1" a="1"/>
  <c r="K25" i="1" s="1"/>
  <c r="K24" i="1" a="1"/>
  <c r="K24" i="1" s="1"/>
  <c r="K33" i="1" a="1"/>
  <c r="K33" i="1" s="1"/>
  <c r="K23" i="1" a="1"/>
  <c r="K23" i="1" s="1"/>
  <c r="K27" i="1" a="1"/>
  <c r="K27" i="1" s="1"/>
  <c r="K31" i="1" a="1"/>
  <c r="K31" i="1" s="1"/>
  <c r="K32" i="1" a="1"/>
  <c r="K32" i="1" s="1"/>
  <c r="K34" i="1" a="1"/>
  <c r="K34" i="1" s="1"/>
  <c r="K36" i="1" a="1"/>
  <c r="K36" i="1" s="1"/>
  <c r="K35" i="1" a="1"/>
  <c r="K35" i="1" s="1"/>
  <c r="K26" i="1" a="1"/>
  <c r="K26" i="1" s="1"/>
  <c r="K28" i="1" a="1"/>
  <c r="K28" i="1" s="1"/>
  <c r="K19" i="1" a="1"/>
  <c r="K19" i="1" s="1"/>
  <c r="K20" i="1" a="1"/>
  <c r="K20" i="1" s="1"/>
  <c r="K56" i="1"/>
  <c r="K62" i="1" s="1"/>
  <c r="K13" i="1" a="1"/>
  <c r="K13" i="1" s="1"/>
  <c r="M13" i="1" s="1"/>
  <c r="K9" i="1" a="1"/>
  <c r="K9" i="1" s="1"/>
  <c r="L9" i="1" s="1"/>
  <c r="K16" i="1" a="1"/>
  <c r="K16" i="1" s="1"/>
  <c r="L16" i="1" s="1"/>
  <c r="K18" i="1" a="1"/>
  <c r="K18" i="1" s="1"/>
  <c r="L18" i="1" s="1"/>
  <c r="K12" i="1" a="1"/>
  <c r="K12" i="1" s="1"/>
  <c r="L12" i="1" s="1"/>
  <c r="K10" i="1" a="1"/>
  <c r="K10" i="1" s="1"/>
  <c r="L10" i="1" s="1"/>
  <c r="K14" i="1" a="1"/>
  <c r="K14" i="1" s="1"/>
  <c r="L14" i="1" s="1"/>
  <c r="K15" i="1" a="1"/>
  <c r="K15" i="1" s="1"/>
  <c r="L15" i="1" s="1"/>
  <c r="K17" i="1" a="1"/>
  <c r="K17" i="1" s="1"/>
  <c r="L17" i="1" s="1"/>
  <c r="K11" i="1" a="1"/>
  <c r="K11" i="1" s="1"/>
  <c r="M11" i="1" s="1"/>
  <c r="M24" i="1" l="1"/>
  <c r="L24" i="1"/>
  <c r="M36" i="1"/>
  <c r="L36" i="1"/>
  <c r="M25" i="1"/>
  <c r="L25" i="1"/>
  <c r="M34" i="1"/>
  <c r="L34" i="1"/>
  <c r="M37" i="1"/>
  <c r="L37" i="1"/>
  <c r="M32" i="1"/>
  <c r="L32" i="1"/>
  <c r="M30" i="1"/>
  <c r="L30" i="1"/>
  <c r="M20" i="1"/>
  <c r="L20" i="1"/>
  <c r="L31" i="1"/>
  <c r="M31" i="1"/>
  <c r="M29" i="1"/>
  <c r="L29" i="1"/>
  <c r="M35" i="1"/>
  <c r="L35" i="1"/>
  <c r="M19" i="1"/>
  <c r="L19" i="1"/>
  <c r="M27" i="1"/>
  <c r="L27" i="1"/>
  <c r="L21" i="1"/>
  <c r="M21" i="1"/>
  <c r="M28" i="1"/>
  <c r="L28" i="1"/>
  <c r="L23" i="1"/>
  <c r="M23" i="1"/>
  <c r="M22" i="1"/>
  <c r="L22" i="1"/>
  <c r="L26" i="1"/>
  <c r="M26" i="1"/>
  <c r="M33" i="1"/>
  <c r="L33" i="1"/>
  <c r="L13" i="1"/>
  <c r="M15" i="1"/>
  <c r="O15" i="1" s="1"/>
  <c r="M9" i="1"/>
  <c r="N9" i="1" s="1"/>
  <c r="M18" i="1"/>
  <c r="N18" i="1" s="1"/>
  <c r="L11" i="1"/>
  <c r="M16" i="1"/>
  <c r="N16" i="1" s="1"/>
  <c r="M10" i="1"/>
  <c r="N10" i="1" s="1"/>
  <c r="M17" i="1"/>
  <c r="O17" i="1" s="1"/>
  <c r="M12" i="1"/>
  <c r="O12" i="1" s="1"/>
  <c r="M14" i="1"/>
  <c r="N14" i="1" s="1"/>
  <c r="O11" i="1"/>
  <c r="N11" i="1"/>
  <c r="N13" i="1"/>
  <c r="O13" i="1"/>
  <c r="O23" i="1" l="1"/>
  <c r="N23" i="1"/>
  <c r="O19" i="1"/>
  <c r="N19" i="1"/>
  <c r="N20" i="1"/>
  <c r="O20" i="1"/>
  <c r="N34" i="1"/>
  <c r="O34" i="1"/>
  <c r="O28" i="1"/>
  <c r="N28" i="1"/>
  <c r="O35" i="1"/>
  <c r="N35" i="1"/>
  <c r="N30" i="1"/>
  <c r="O30" i="1"/>
  <c r="N25" i="1"/>
  <c r="O25" i="1"/>
  <c r="O26" i="1"/>
  <c r="N26" i="1"/>
  <c r="O21" i="1"/>
  <c r="N21" i="1"/>
  <c r="N33" i="1"/>
  <c r="O33" i="1"/>
  <c r="O29" i="1"/>
  <c r="N29" i="1"/>
  <c r="O32" i="1"/>
  <c r="N32" i="1"/>
  <c r="O36" i="1"/>
  <c r="N36" i="1"/>
  <c r="N31" i="1"/>
  <c r="O31" i="1"/>
  <c r="O22" i="1"/>
  <c r="N22" i="1"/>
  <c r="N27" i="1"/>
  <c r="O27" i="1"/>
  <c r="N37" i="1"/>
  <c r="O37" i="1"/>
  <c r="O24" i="1"/>
  <c r="N24" i="1"/>
  <c r="N15" i="1"/>
  <c r="O9" i="1"/>
  <c r="O18" i="1"/>
  <c r="O14" i="1"/>
  <c r="O10" i="1"/>
  <c r="N12" i="1"/>
  <c r="O16" i="1"/>
  <c r="N17" i="1"/>
</calcChain>
</file>

<file path=xl/sharedStrings.xml><?xml version="1.0" encoding="utf-8"?>
<sst xmlns="http://schemas.openxmlformats.org/spreadsheetml/2006/main" count="36" uniqueCount="36">
  <si>
    <t>Posizione</t>
  </si>
  <si>
    <t>Tensione</t>
  </si>
  <si>
    <t>Taratura</t>
  </si>
  <si>
    <t>phi0</t>
  </si>
  <si>
    <t>phi1</t>
  </si>
  <si>
    <t>y</t>
  </si>
  <si>
    <t>ystimata</t>
  </si>
  <si>
    <t>A</t>
  </si>
  <si>
    <t>A^-1</t>
  </si>
  <si>
    <t>G</t>
  </si>
  <si>
    <t>alfa</t>
  </si>
  <si>
    <t>Err</t>
  </si>
  <si>
    <t>Err^2</t>
  </si>
  <si>
    <t>n</t>
  </si>
  <si>
    <t>m</t>
  </si>
  <si>
    <t>gdl</t>
  </si>
  <si>
    <t>sigma0</t>
  </si>
  <si>
    <t>sigma0^2</t>
  </si>
  <si>
    <t>mm</t>
  </si>
  <si>
    <t>pos</t>
  </si>
  <si>
    <t>tens</t>
  </si>
  <si>
    <t>u(a0)</t>
  </si>
  <si>
    <t>u(a1)</t>
  </si>
  <si>
    <t>Caa</t>
  </si>
  <si>
    <t>u2centrata</t>
  </si>
  <si>
    <t>P</t>
  </si>
  <si>
    <t>t</t>
  </si>
  <si>
    <t>LCL</t>
  </si>
  <si>
    <t>UCL</t>
  </si>
  <si>
    <t>u2tipo</t>
  </si>
  <si>
    <t>u(y)</t>
  </si>
  <si>
    <t>R</t>
  </si>
  <si>
    <t>Distanza a contatto</t>
  </si>
  <si>
    <t>Sensore 1</t>
  </si>
  <si>
    <t>Sensore 2</t>
  </si>
  <si>
    <t>distanza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</si>
</sst>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0000"/>
    <numFmt numFmtId="167" formatCode="#,##0.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6">
    <xf numFmtId="0" fontId="0" fillId="0" borderId="0" xfId="0"/>
    <xf numFmtId="164" fontId="0" fillId="0" borderId="6" xfId="0" applyNumberFormat="1" applyBorder="1"/>
    <xf numFmtId="165" fontId="0" fillId="0" borderId="5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165" fontId="0" fillId="0" borderId="12" xfId="0" applyNumberFormat="1" applyBorder="1"/>
    <xf numFmtId="0" fontId="0" fillId="5" borderId="1" xfId="0" applyFill="1" applyBorder="1"/>
    <xf numFmtId="0" fontId="0" fillId="5" borderId="11" xfId="0" applyFill="1" applyBorder="1"/>
    <xf numFmtId="165" fontId="0" fillId="5" borderId="13" xfId="0" applyNumberFormat="1" applyFill="1" applyBorder="1"/>
    <xf numFmtId="0" fontId="2" fillId="0" borderId="0" xfId="0" applyFont="1"/>
    <xf numFmtId="0" fontId="2" fillId="0" borderId="0" xfId="0" applyFont="1" applyBorder="1"/>
    <xf numFmtId="0" fontId="2" fillId="6" borderId="7" xfId="0" applyFont="1" applyFill="1" applyBorder="1"/>
    <xf numFmtId="0" fontId="2" fillId="6" borderId="8" xfId="0" applyFont="1" applyFill="1" applyBorder="1"/>
    <xf numFmtId="165" fontId="0" fillId="0" borderId="11" xfId="0" applyNumberFormat="1" applyBorder="1"/>
    <xf numFmtId="0" fontId="2" fillId="0" borderId="10" xfId="0" applyFont="1" applyBorder="1"/>
    <xf numFmtId="0" fontId="0" fillId="0" borderId="15" xfId="0" applyBorder="1"/>
    <xf numFmtId="0" fontId="0" fillId="0" borderId="16" xfId="0" applyBorder="1"/>
    <xf numFmtId="0" fontId="2" fillId="4" borderId="18" xfId="0" applyFont="1" applyFill="1" applyBorder="1"/>
    <xf numFmtId="0" fontId="2" fillId="4" borderId="19" xfId="0" applyFont="1" applyFill="1" applyBorder="1"/>
    <xf numFmtId="165" fontId="0" fillId="5" borderId="9" xfId="0" applyNumberFormat="1" applyFill="1" applyBorder="1"/>
    <xf numFmtId="165" fontId="0" fillId="0" borderId="15" xfId="0" applyNumberFormat="1" applyBorder="1"/>
    <xf numFmtId="165" fontId="0" fillId="0" borderId="16" xfId="0" applyNumberFormat="1" applyBorder="1"/>
    <xf numFmtId="164" fontId="1" fillId="7" borderId="8" xfId="0" applyNumberFormat="1" applyFont="1" applyFill="1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2" borderId="20" xfId="0" applyFill="1" applyBorder="1"/>
    <xf numFmtId="165" fontId="0" fillId="2" borderId="26" xfId="0" applyNumberFormat="1" applyFill="1" applyBorder="1"/>
    <xf numFmtId="165" fontId="2" fillId="6" borderId="14" xfId="0" applyNumberFormat="1" applyFont="1" applyFill="1" applyBorder="1"/>
    <xf numFmtId="0" fontId="1" fillId="0" borderId="7" xfId="0" applyFont="1" applyBorder="1"/>
    <xf numFmtId="0" fontId="2" fillId="0" borderId="17" xfId="0" applyFon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0" fontId="3" fillId="7" borderId="27" xfId="0" applyFont="1" applyFill="1" applyBorder="1"/>
    <xf numFmtId="164" fontId="1" fillId="7" borderId="28" xfId="0" applyNumberFormat="1" applyFont="1" applyFill="1" applyBorder="1"/>
    <xf numFmtId="164" fontId="1" fillId="7" borderId="29" xfId="0" applyNumberFormat="1" applyFont="1" applyFill="1" applyBorder="1"/>
    <xf numFmtId="165" fontId="0" fillId="0" borderId="4" xfId="0" applyNumberFormat="1" applyBorder="1"/>
    <xf numFmtId="167" fontId="0" fillId="0" borderId="5" xfId="0" applyNumberFormat="1" applyBorder="1"/>
    <xf numFmtId="165" fontId="0" fillId="0" borderId="6" xfId="0" applyNumberFormat="1" applyBorder="1"/>
    <xf numFmtId="9" fontId="0" fillId="0" borderId="12" xfId="1" applyFont="1" applyBorder="1"/>
    <xf numFmtId="0" fontId="2" fillId="0" borderId="0" xfId="0" applyFont="1" applyFill="1" applyBorder="1"/>
    <xf numFmtId="3" fontId="2" fillId="0" borderId="30" xfId="0" applyNumberFormat="1" applyFont="1" applyBorder="1"/>
    <xf numFmtId="167" fontId="0" fillId="0" borderId="9" xfId="0" applyNumberFormat="1" applyBorder="1"/>
    <xf numFmtId="3" fontId="2" fillId="0" borderId="18" xfId="0" applyNumberFormat="1" applyFont="1" applyBorder="1"/>
    <xf numFmtId="3" fontId="2" fillId="0" borderId="31" xfId="0" applyNumberFormat="1" applyFont="1" applyBorder="1"/>
    <xf numFmtId="167" fontId="0" fillId="0" borderId="11" xfId="0" applyNumberFormat="1" applyBorder="1"/>
    <xf numFmtId="167" fontId="0" fillId="0" borderId="13" xfId="0" applyNumberFormat="1" applyBorder="1"/>
    <xf numFmtId="164" fontId="0" fillId="0" borderId="12" xfId="0" applyNumberFormat="1" applyBorder="1"/>
    <xf numFmtId="0" fontId="2" fillId="4" borderId="30" xfId="0" applyFont="1" applyFill="1" applyBorder="1"/>
    <xf numFmtId="165" fontId="0" fillId="4" borderId="32" xfId="0" applyNumberFormat="1" applyFill="1" applyBorder="1"/>
    <xf numFmtId="165" fontId="0" fillId="4" borderId="33" xfId="0" applyNumberFormat="1" applyFill="1" applyBorder="1"/>
    <xf numFmtId="0" fontId="2" fillId="4" borderId="31" xfId="0" applyFont="1" applyFill="1" applyBorder="1"/>
    <xf numFmtId="164" fontId="0" fillId="5" borderId="12" xfId="0" applyNumberFormat="1" applyFill="1" applyBorder="1"/>
    <xf numFmtId="164" fontId="0" fillId="5" borderId="2" xfId="0" applyNumberFormat="1" applyFill="1" applyBorder="1"/>
    <xf numFmtId="2" fontId="0" fillId="0" borderId="8" xfId="0" applyNumberFormat="1" applyBorder="1"/>
    <xf numFmtId="0" fontId="0" fillId="8" borderId="7" xfId="0" applyFill="1" applyBorder="1"/>
    <xf numFmtId="0" fontId="2" fillId="3" borderId="18" xfId="0" applyFont="1" applyFill="1" applyBorder="1"/>
    <xf numFmtId="0" fontId="2" fillId="3" borderId="31" xfId="0" applyFont="1" applyFill="1" applyBorder="1"/>
    <xf numFmtId="0" fontId="0" fillId="0" borderId="1" xfId="0" applyBorder="1"/>
    <xf numFmtId="0" fontId="2" fillId="0" borderId="18" xfId="0" applyFont="1" applyBorder="1"/>
    <xf numFmtId="0" fontId="2" fillId="0" borderId="31" xfId="0" applyFont="1" applyBorder="1"/>
    <xf numFmtId="0" fontId="0" fillId="0" borderId="28" xfId="0" applyBorder="1"/>
    <xf numFmtId="0" fontId="0" fillId="0" borderId="29" xfId="0" applyBorder="1"/>
    <xf numFmtId="0" fontId="0" fillId="0" borderId="0" xfId="0" applyFill="1" applyBorder="1"/>
    <xf numFmtId="165" fontId="0" fillId="0" borderId="0" xfId="0" applyNumberFormat="1" applyFill="1" applyBorder="1"/>
    <xf numFmtId="0" fontId="0" fillId="0" borderId="10" xfId="0" applyBorder="1"/>
    <xf numFmtId="0" fontId="0" fillId="6" borderId="9" xfId="0" applyFill="1" applyBorder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2.966351586436889E-2"/>
          <c:y val="0.19888182554772754"/>
          <c:w val="0.95914039835774556"/>
          <c:h val="0.77547434918982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Foglio1!$D$9:$D$18</c:f>
              <c:numCache>
                <c:formatCode>General</c:formatCode>
                <c:ptCount val="10"/>
                <c:pt idx="0">
                  <c:v>3.4104169999999998</c:v>
                </c:pt>
                <c:pt idx="1">
                  <c:v>3.6567495000000001</c:v>
                </c:pt>
                <c:pt idx="2">
                  <c:v>3.9171960000000001</c:v>
                </c:pt>
                <c:pt idx="3">
                  <c:v>4.1079724999999998</c:v>
                </c:pt>
                <c:pt idx="4">
                  <c:v>4.3037574999999997</c:v>
                </c:pt>
                <c:pt idx="5">
                  <c:v>4.5054095000000007</c:v>
                </c:pt>
                <c:pt idx="6">
                  <c:v>4.7310794999999999</c:v>
                </c:pt>
                <c:pt idx="7">
                  <c:v>4.9478309999999999</c:v>
                </c:pt>
                <c:pt idx="8">
                  <c:v>5.1631105000000002</c:v>
                </c:pt>
                <c:pt idx="9">
                  <c:v>5.3936299999999999</c:v>
                </c:pt>
              </c:numCache>
            </c:numRef>
          </c:xVal>
          <c:yVal>
            <c:numRef>
              <c:f>Foglio1!$J$9:$J$18</c:f>
              <c:numCache>
                <c:formatCode>#,##0.000</c:formatCode>
                <c:ptCount val="10"/>
                <c:pt idx="0">
                  <c:v>-2.8680788086993037E-2</c:v>
                </c:pt>
                <c:pt idx="1">
                  <c:v>-6.6858051977347621E-4</c:v>
                </c:pt>
                <c:pt idx="2">
                  <c:v>4.0407937674763583E-2</c:v>
                </c:pt>
                <c:pt idx="3">
                  <c:v>1.699596774366452E-2</c:v>
                </c:pt>
                <c:pt idx="4">
                  <c:v>-1.7799954014826591E-3</c:v>
                </c:pt>
                <c:pt idx="5">
                  <c:v>-1.5125300303007516E-2</c:v>
                </c:pt>
                <c:pt idx="6">
                  <c:v>-6.2388769455772319E-3</c:v>
                </c:pt>
                <c:pt idx="7">
                  <c:v>-5.6076650327923083E-3</c:v>
                </c:pt>
                <c:pt idx="8">
                  <c:v>-6.33897722680965E-3</c:v>
                </c:pt>
                <c:pt idx="9">
                  <c:v>7.0362780979711381E-3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F-4BA8-B8D9-C1FD3C866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7352"/>
        <c:axId val="405756696"/>
      </c:scatterChart>
      <c:valAx>
        <c:axId val="40575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5756696"/>
        <c:crosses val="autoZero"/>
        <c:crossBetween val="midCat"/>
      </c:valAx>
      <c:valAx>
        <c:axId val="40575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575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93700802596353E-2"/>
          <c:y val="2.4823707195311094E-2"/>
          <c:w val="0.92162641445362248"/>
          <c:h val="0.94683855790882854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Foglio1!$D$8</c:f>
              <c:strCache>
                <c:ptCount val="1"/>
                <c:pt idx="0">
                  <c:v>Tensione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Foglio1!$D$9:$D$18</c:f>
              <c:numCache>
                <c:formatCode>General</c:formatCode>
                <c:ptCount val="10"/>
                <c:pt idx="0">
                  <c:v>3.4104169999999998</c:v>
                </c:pt>
                <c:pt idx="1">
                  <c:v>3.6567495000000001</c:v>
                </c:pt>
                <c:pt idx="2">
                  <c:v>3.9171960000000001</c:v>
                </c:pt>
                <c:pt idx="3">
                  <c:v>4.1079724999999998</c:v>
                </c:pt>
                <c:pt idx="4">
                  <c:v>4.3037574999999997</c:v>
                </c:pt>
                <c:pt idx="5">
                  <c:v>4.5054095000000007</c:v>
                </c:pt>
                <c:pt idx="6">
                  <c:v>4.7310794999999999</c:v>
                </c:pt>
                <c:pt idx="7">
                  <c:v>4.9478309999999999</c:v>
                </c:pt>
                <c:pt idx="8">
                  <c:v>5.1631105000000002</c:v>
                </c:pt>
                <c:pt idx="9">
                  <c:v>5.3936299999999999</c:v>
                </c:pt>
              </c:numCache>
            </c:numRef>
          </c:xVal>
          <c:yVal>
            <c:numRef>
              <c:f>Foglio1!$C$9:$C$18</c:f>
              <c:numCache>
                <c:formatCode>General</c:formatCode>
                <c:ptCount val="10"/>
                <c:pt idx="0">
                  <c:v>0</c:v>
                </c:pt>
                <c:pt idx="1">
                  <c:v>0.19999999999999996</c:v>
                </c:pt>
                <c:pt idx="2">
                  <c:v>0.4</c:v>
                </c:pt>
                <c:pt idx="3">
                  <c:v>0.6</c:v>
                </c:pt>
                <c:pt idx="4">
                  <c:v>0.79999999999999993</c:v>
                </c:pt>
                <c:pt idx="5">
                  <c:v>0.99999999999999989</c:v>
                </c:pt>
                <c:pt idx="6">
                  <c:v>1.2000000000000002</c:v>
                </c:pt>
                <c:pt idx="7">
                  <c:v>1.4</c:v>
                </c:pt>
                <c:pt idx="8">
                  <c:v>1.6</c:v>
                </c:pt>
                <c:pt idx="9">
                  <c:v>1.8000000000000003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7-4B92-8185-CB3FC1DDD628}"/>
            </c:ext>
          </c:extLst>
        </c:ser>
        <c:ser>
          <c:idx val="1"/>
          <c:order val="1"/>
          <c:spPr>
            <a:ln w="3175" cap="rnd" cmpd="sng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Foglio1!$D$9:$D$18</c:f>
              <c:numCache>
                <c:formatCode>General</c:formatCode>
                <c:ptCount val="10"/>
                <c:pt idx="0">
                  <c:v>3.4104169999999998</c:v>
                </c:pt>
                <c:pt idx="1">
                  <c:v>3.6567495000000001</c:v>
                </c:pt>
                <c:pt idx="2">
                  <c:v>3.9171960000000001</c:v>
                </c:pt>
                <c:pt idx="3">
                  <c:v>4.1079724999999998</c:v>
                </c:pt>
                <c:pt idx="4">
                  <c:v>4.3037574999999997</c:v>
                </c:pt>
                <c:pt idx="5">
                  <c:v>4.5054095000000007</c:v>
                </c:pt>
                <c:pt idx="6">
                  <c:v>4.7310794999999999</c:v>
                </c:pt>
                <c:pt idx="7">
                  <c:v>4.9478309999999999</c:v>
                </c:pt>
                <c:pt idx="8">
                  <c:v>5.1631105000000002</c:v>
                </c:pt>
                <c:pt idx="9">
                  <c:v>5.3936299999999999</c:v>
                </c:pt>
              </c:numCache>
            </c:numRef>
          </c:xVal>
          <c:yVal>
            <c:numRef>
              <c:f>Foglio1!$N$9:$N$18</c:f>
              <c:numCache>
                <c:formatCode>0.000</c:formatCode>
                <c:ptCount val="10"/>
                <c:pt idx="0">
                  <c:v>-8.1962237756590894E-2</c:v>
                </c:pt>
                <c:pt idx="1">
                  <c:v>0.14830237755836886</c:v>
                </c:pt>
                <c:pt idx="2">
                  <c:v>0.39114264465753906</c:v>
                </c:pt>
                <c:pt idx="3">
                  <c:v>0.5685796672693646</c:v>
                </c:pt>
                <c:pt idx="4">
                  <c:v>0.75026128836491368</c:v>
                </c:pt>
                <c:pt idx="5">
                  <c:v>0.93693679293559695</c:v>
                </c:pt>
                <c:pt idx="6">
                  <c:v>1.1453043190085914</c:v>
                </c:pt>
                <c:pt idx="7">
                  <c:v>1.3449144144905518</c:v>
                </c:pt>
                <c:pt idx="8">
                  <c:v>1.542692563085877</c:v>
                </c:pt>
                <c:pt idx="9">
                  <c:v>1.7539911559937751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57-4B92-8185-CB3FC1DDD628}"/>
            </c:ext>
          </c:extLst>
        </c:ser>
        <c:ser>
          <c:idx val="2"/>
          <c:order val="2"/>
          <c:spPr>
            <a:ln w="31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Foglio1!$D$9:$D$18</c:f>
              <c:numCache>
                <c:formatCode>General</c:formatCode>
                <c:ptCount val="10"/>
                <c:pt idx="0">
                  <c:v>3.4104169999999998</c:v>
                </c:pt>
                <c:pt idx="1">
                  <c:v>3.6567495000000001</c:v>
                </c:pt>
                <c:pt idx="2">
                  <c:v>3.9171960000000001</c:v>
                </c:pt>
                <c:pt idx="3">
                  <c:v>4.1079724999999998</c:v>
                </c:pt>
                <c:pt idx="4">
                  <c:v>4.3037574999999997</c:v>
                </c:pt>
                <c:pt idx="5">
                  <c:v>4.5054095000000007</c:v>
                </c:pt>
                <c:pt idx="6">
                  <c:v>4.7310794999999999</c:v>
                </c:pt>
                <c:pt idx="7">
                  <c:v>4.9478309999999999</c:v>
                </c:pt>
                <c:pt idx="8">
                  <c:v>5.1631105000000002</c:v>
                </c:pt>
                <c:pt idx="9">
                  <c:v>5.3936299999999999</c:v>
                </c:pt>
              </c:numCache>
            </c:numRef>
          </c:xVal>
          <c:yVal>
            <c:numRef>
              <c:f>Foglio1!$O$9:$O$18</c:f>
              <c:numCache>
                <c:formatCode>0.000</c:formatCode>
                <c:ptCount val="10"/>
                <c:pt idx="0">
                  <c:v>2.4600661582604828E-2</c:v>
                </c:pt>
                <c:pt idx="1">
                  <c:v>0.25036046140208412</c:v>
                </c:pt>
                <c:pt idx="2">
                  <c:v>0.48967323069198815</c:v>
                </c:pt>
                <c:pt idx="3">
                  <c:v>0.6654122682179644</c:v>
                </c:pt>
                <c:pt idx="4">
                  <c:v>0.84617872083212087</c:v>
                </c:pt>
                <c:pt idx="5">
                  <c:v>1.0328126064583878</c:v>
                </c:pt>
                <c:pt idx="6">
                  <c:v>1.2422179271002545</c:v>
                </c:pt>
                <c:pt idx="7">
                  <c:v>1.4438702554438634</c:v>
                </c:pt>
                <c:pt idx="8">
                  <c:v>1.6446294824605039</c:v>
                </c:pt>
                <c:pt idx="9">
                  <c:v>1.8600814002021677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57-4B92-8185-CB3FC1DDD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8008"/>
        <c:axId val="405756368"/>
      </c:scatterChart>
      <c:valAx>
        <c:axId val="40575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5756368"/>
        <c:crosses val="autoZero"/>
        <c:crossBetween val="midCat"/>
      </c:valAx>
      <c:valAx>
        <c:axId val="4057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57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851246</xdr:colOff>
      <xdr:row>60</xdr:row>
      <xdr:rowOff>189542</xdr:rowOff>
    </xdr:from>
    <xdr:to>
      <xdr:col>25</xdr:col>
      <xdr:colOff>87086</xdr:colOff>
      <xdr:row>75</xdr:row>
      <xdr:rowOff>24975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4BC9245-9918-4D5D-AB29-4FEA24BD1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206829</xdr:colOff>
      <xdr:row>39</xdr:row>
      <xdr:rowOff>40822</xdr:rowOff>
    </xdr:from>
    <xdr:to>
      <xdr:col>23</xdr:col>
      <xdr:colOff>462643</xdr:colOff>
      <xdr:row>62</xdr:row>
      <xdr:rowOff>144237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49E21FB-6BC3-48CF-BB5A-3F68F13B0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CF6A-3E4B-4278-BC61-A09F420E1225}">
  <dimension ref="B3:X70"/>
  <sheetViews>
    <sheetView tabSelected="1" topLeftCell="A4" zoomScale="70" zoomScaleNormal="70" workbookViewId="0">
      <selection activeCell="D32" sqref="D32"/>
    </sheetView>
  </sheetViews>
  <sheetFormatPr defaultRowHeight="14.4" x14ac:dyDescent="0.3"/>
  <cols>
    <col min="3" max="3" width="23" bestFit="1" customWidth="1"/>
    <col min="4" max="4" width="13.88671875" bestFit="1" customWidth="1"/>
    <col min="5" max="5" width="14.88671875" bestFit="1" customWidth="1"/>
    <col min="6" max="6" width="13.88671875" bestFit="1" customWidth="1"/>
    <col min="7" max="7" width="9.6640625" bestFit="1" customWidth="1"/>
    <col min="8" max="8" width="6.44140625" bestFit="1" customWidth="1"/>
    <col min="9" max="9" width="14.109375" customWidth="1"/>
    <col min="10" max="10" width="20.109375" bestFit="1" customWidth="1"/>
    <col min="11" max="11" width="14.33203125" bestFit="1" customWidth="1"/>
    <col min="12" max="12" width="14.33203125" customWidth="1"/>
    <col min="13" max="13" width="10.88671875" customWidth="1"/>
    <col min="14" max="15" width="17" bestFit="1" customWidth="1"/>
  </cols>
  <sheetData>
    <row r="3" spans="2:24" x14ac:dyDescent="0.3">
      <c r="J3" s="3"/>
      <c r="K3" s="3"/>
      <c r="L3" s="3"/>
      <c r="M3" s="3"/>
      <c r="N3" s="3"/>
    </row>
    <row r="4" spans="2:24" x14ac:dyDescent="0.3">
      <c r="J4" s="14"/>
      <c r="K4" s="14"/>
      <c r="L4" s="14"/>
      <c r="M4" s="14"/>
      <c r="N4" s="14"/>
      <c r="Q4" s="13"/>
      <c r="R4" s="13"/>
      <c r="S4" s="13"/>
      <c r="T4" s="13"/>
      <c r="U4" s="13"/>
      <c r="V4" s="13"/>
      <c r="W4" s="13"/>
      <c r="X4" s="13"/>
    </row>
    <row r="5" spans="2:24" x14ac:dyDescent="0.3">
      <c r="J5" s="3"/>
      <c r="K5" s="3"/>
      <c r="L5" s="3"/>
      <c r="M5" s="4"/>
      <c r="N5" s="3"/>
      <c r="O5" s="3"/>
    </row>
    <row r="6" spans="2:24" x14ac:dyDescent="0.3">
      <c r="J6" s="3"/>
      <c r="K6" s="3"/>
      <c r="L6" s="3"/>
      <c r="M6" s="4"/>
      <c r="N6" s="3"/>
      <c r="O6" s="3"/>
    </row>
    <row r="7" spans="2:24" ht="15" thickBot="1" x14ac:dyDescent="0.35">
      <c r="C7" s="13" t="s">
        <v>2</v>
      </c>
      <c r="G7" t="s">
        <v>20</v>
      </c>
      <c r="H7" t="s">
        <v>19</v>
      </c>
      <c r="I7" s="3"/>
      <c r="J7" s="3"/>
      <c r="K7" s="4"/>
      <c r="L7" s="4"/>
      <c r="M7" s="4"/>
      <c r="N7" s="3"/>
      <c r="O7" s="3"/>
    </row>
    <row r="8" spans="2:24" ht="15" thickBot="1" x14ac:dyDescent="0.35">
      <c r="C8" s="64" t="s">
        <v>0</v>
      </c>
      <c r="D8" s="65" t="s">
        <v>1</v>
      </c>
      <c r="E8" s="13"/>
      <c r="F8" s="21" t="s">
        <v>3</v>
      </c>
      <c r="G8" s="22" t="s">
        <v>4</v>
      </c>
      <c r="H8" s="59" t="s">
        <v>5</v>
      </c>
      <c r="I8" s="56" t="s">
        <v>6</v>
      </c>
      <c r="J8" s="41" t="s">
        <v>11</v>
      </c>
      <c r="K8" s="51" t="s">
        <v>24</v>
      </c>
      <c r="L8" s="49" t="s">
        <v>29</v>
      </c>
      <c r="M8" s="52" t="s">
        <v>30</v>
      </c>
      <c r="N8" s="67" t="s">
        <v>27</v>
      </c>
      <c r="O8" s="68" t="s">
        <v>28</v>
      </c>
    </row>
    <row r="9" spans="2:24" x14ac:dyDescent="0.3">
      <c r="B9" s="69">
        <v>0.4</v>
      </c>
      <c r="C9" s="66">
        <f>B9-$C$49</f>
        <v>0</v>
      </c>
      <c r="D9">
        <v>3.4104169999999998</v>
      </c>
      <c r="F9" s="10">
        <v>1</v>
      </c>
      <c r="G9" s="23">
        <f t="shared" ref="G9:G18" si="0">D9</f>
        <v>3.4104169999999998</v>
      </c>
      <c r="H9" s="61">
        <f t="shared" ref="H9:H18" si="1">C9</f>
        <v>0</v>
      </c>
      <c r="I9" s="58">
        <f>$E$62*F9+$E$63*G9</f>
        <v>-2.8680788086993037E-2</v>
      </c>
      <c r="J9" s="43">
        <f t="shared" ref="J9:J18" si="2">I9-H9</f>
        <v>-2.8680788086993037E-2</v>
      </c>
      <c r="K9" s="45">
        <f t="array" ref="K9">MMULT(F9:G9,MMULT($E$65:$F$66,TRANSPOSE(F9:G9)))</f>
        <v>1.4177763313095591E-4</v>
      </c>
      <c r="L9" s="50">
        <f>K9+$K$53</f>
        <v>5.3386555552785593E-4</v>
      </c>
      <c r="M9" s="1">
        <f>$K$60*(K9+$K$53)^0.5</f>
        <v>5.3281449669597865E-2</v>
      </c>
      <c r="N9" s="2">
        <f t="shared" ref="N9:N18" si="3">I9-M9</f>
        <v>-8.1962237756590894E-2</v>
      </c>
      <c r="O9" s="46">
        <f t="shared" ref="O9:O18" si="4">I9+M9</f>
        <v>2.4600661582604828E-2</v>
      </c>
    </row>
    <row r="10" spans="2:24" ht="15" thickBot="1" x14ac:dyDescent="0.35">
      <c r="B10" s="70">
        <v>0.6</v>
      </c>
      <c r="C10" s="66">
        <f>B10-$C$49</f>
        <v>0.19999999999999996</v>
      </c>
      <c r="D10">
        <v>3.6567495000000001</v>
      </c>
      <c r="F10" s="10">
        <v>1</v>
      </c>
      <c r="G10" s="23">
        <f t="shared" si="0"/>
        <v>3.6567495000000001</v>
      </c>
      <c r="H10" s="61">
        <f t="shared" si="1"/>
        <v>0.19999999999999996</v>
      </c>
      <c r="I10" s="58">
        <f>$E$62*F10+$E$63*G10</f>
        <v>0.19933141948022648</v>
      </c>
      <c r="J10" s="43">
        <f t="shared" si="2"/>
        <v>-6.6858051977347621E-4</v>
      </c>
      <c r="K10" s="45">
        <f t="array" ref="K10">MMULT(F10:G10,MMULT($E$65:$F$66,TRANSPOSE(F10:G10)))</f>
        <v>9.7594669725351675E-5</v>
      </c>
      <c r="L10" s="50">
        <f>K10+$K$53</f>
        <v>4.8968259212225169E-4</v>
      </c>
      <c r="M10" s="1">
        <f>$K$60*(K10+$K$53)^0.5</f>
        <v>5.1029041921857622E-2</v>
      </c>
      <c r="N10" s="2">
        <f t="shared" si="3"/>
        <v>0.14830237755836886</v>
      </c>
      <c r="O10" s="46">
        <f t="shared" si="4"/>
        <v>0.25036046140208412</v>
      </c>
    </row>
    <row r="11" spans="2:24" x14ac:dyDescent="0.3">
      <c r="B11" s="69">
        <v>0.8</v>
      </c>
      <c r="C11" s="66">
        <f>B11-$C$49</f>
        <v>0.4</v>
      </c>
      <c r="D11">
        <v>3.9171960000000001</v>
      </c>
      <c r="F11" s="10">
        <v>1</v>
      </c>
      <c r="G11" s="23">
        <f t="shared" si="0"/>
        <v>3.9171960000000001</v>
      </c>
      <c r="H11" s="61">
        <f t="shared" si="1"/>
        <v>0.4</v>
      </c>
      <c r="I11" s="58">
        <f>$E$62*F11+$E$63*G11</f>
        <v>0.44040793767476361</v>
      </c>
      <c r="J11" s="43">
        <f t="shared" si="2"/>
        <v>4.0407937674763583E-2</v>
      </c>
      <c r="K11" s="45">
        <f t="array" ref="K11">MMULT(F11:G11,MMULT($E$65:$F$66,TRANSPOSE(F11:G11)))</f>
        <v>6.4329250850187072E-5</v>
      </c>
      <c r="L11" s="50">
        <f>K11+$K$53</f>
        <v>4.5641717324708712E-4</v>
      </c>
      <c r="M11" s="1">
        <f>$K$60*(K11+$K$53)^0.5</f>
        <v>4.926529301722455E-2</v>
      </c>
      <c r="N11" s="2">
        <f t="shared" si="3"/>
        <v>0.39114264465753906</v>
      </c>
      <c r="O11" s="46">
        <f t="shared" si="4"/>
        <v>0.48967323069198815</v>
      </c>
    </row>
    <row r="12" spans="2:24" ht="15" thickBot="1" x14ac:dyDescent="0.35">
      <c r="B12" s="70">
        <v>1</v>
      </c>
      <c r="C12" s="66">
        <f>B12-$C$49</f>
        <v>0.6</v>
      </c>
      <c r="D12">
        <v>4.1079724999999998</v>
      </c>
      <c r="F12" s="10">
        <v>1</v>
      </c>
      <c r="G12" s="23">
        <f t="shared" si="0"/>
        <v>4.1079724999999998</v>
      </c>
      <c r="H12" s="61">
        <f t="shared" si="1"/>
        <v>0.6</v>
      </c>
      <c r="I12" s="58">
        <f>$E$62*F12+$E$63*G12</f>
        <v>0.6169959677436645</v>
      </c>
      <c r="J12" s="43">
        <f t="shared" si="2"/>
        <v>1.699596774366452E-2</v>
      </c>
      <c r="K12" s="45">
        <f t="array" ref="K12">MMULT(F12:G12,MMULT($E$65:$F$66,TRANSPOSE(F12:G12)))</f>
        <v>4.8733853379120566E-5</v>
      </c>
      <c r="L12" s="50">
        <f>K12+$K$53</f>
        <v>4.4082177577602056E-4</v>
      </c>
      <c r="M12" s="1">
        <f>$K$60*(K12+$K$53)^0.5</f>
        <v>4.841630047429988E-2</v>
      </c>
      <c r="N12" s="2">
        <f t="shared" si="3"/>
        <v>0.5685796672693646</v>
      </c>
      <c r="O12" s="46">
        <f t="shared" si="4"/>
        <v>0.6654122682179644</v>
      </c>
    </row>
    <row r="13" spans="2:24" x14ac:dyDescent="0.3">
      <c r="B13" s="69">
        <v>1.2</v>
      </c>
      <c r="C13" s="66">
        <f>B13-$C$49</f>
        <v>0.79999999999999993</v>
      </c>
      <c r="D13">
        <v>4.3037574999999997</v>
      </c>
      <c r="F13" s="10">
        <v>1</v>
      </c>
      <c r="G13" s="23">
        <f t="shared" si="0"/>
        <v>4.3037574999999997</v>
      </c>
      <c r="H13" s="61">
        <f t="shared" si="1"/>
        <v>0.79999999999999993</v>
      </c>
      <c r="I13" s="58">
        <f>$E$62*F13+$E$63*G13</f>
        <v>0.79822000459851727</v>
      </c>
      <c r="J13" s="43">
        <f t="shared" si="2"/>
        <v>-1.7799954014826591E-3</v>
      </c>
      <c r="K13" s="45">
        <f t="array" ref="K13">MMULT(F13:G13,MMULT($E$65:$F$66,TRANSPOSE(F13:G13)))</f>
        <v>4.0440782796548745E-5</v>
      </c>
      <c r="L13" s="50">
        <f>K13+$K$53</f>
        <v>4.3252870519344878E-4</v>
      </c>
      <c r="M13" s="1">
        <f>$K$60*(K13+$K$53)^0.5</f>
        <v>4.7958716233603642E-2</v>
      </c>
      <c r="N13" s="2">
        <f t="shared" si="3"/>
        <v>0.75026128836491368</v>
      </c>
      <c r="O13" s="46">
        <f t="shared" si="4"/>
        <v>0.84617872083212087</v>
      </c>
    </row>
    <row r="14" spans="2:24" ht="15" thickBot="1" x14ac:dyDescent="0.35">
      <c r="B14" s="70">
        <v>1.4</v>
      </c>
      <c r="C14" s="66">
        <f>B14-$C$49</f>
        <v>0.99999999999999989</v>
      </c>
      <c r="D14">
        <v>4.5054095000000007</v>
      </c>
      <c r="F14" s="10">
        <v>1</v>
      </c>
      <c r="G14" s="23">
        <f t="shared" si="0"/>
        <v>4.5054095000000007</v>
      </c>
      <c r="H14" s="61">
        <f t="shared" si="1"/>
        <v>0.99999999999999989</v>
      </c>
      <c r="I14" s="58">
        <f>$E$62*F14+$E$63*G14</f>
        <v>0.98487469969699237</v>
      </c>
      <c r="J14" s="43">
        <f t="shared" si="2"/>
        <v>-1.5125300303007516E-2</v>
      </c>
      <c r="K14" s="45">
        <f t="array" ref="K14">MMULT(F14:G14,MMULT($E$65:$F$66,TRANSPOSE(F14:G14)))</f>
        <v>4.006551247829567E-5</v>
      </c>
      <c r="L14" s="50">
        <f>K14+$K$53</f>
        <v>4.321534348751957E-4</v>
      </c>
      <c r="M14" s="1">
        <f>$K$60*(K14+$K$53)^0.5</f>
        <v>4.7937906761395477E-2</v>
      </c>
      <c r="N14" s="2">
        <f t="shared" si="3"/>
        <v>0.93693679293559695</v>
      </c>
      <c r="O14" s="46">
        <f t="shared" si="4"/>
        <v>1.0328126064583878</v>
      </c>
    </row>
    <row r="15" spans="2:24" x14ac:dyDescent="0.3">
      <c r="B15" s="69">
        <v>1.6</v>
      </c>
      <c r="C15" s="66">
        <f>B15-$C$49</f>
        <v>1.2000000000000002</v>
      </c>
      <c r="D15">
        <v>4.7310794999999999</v>
      </c>
      <c r="F15" s="10">
        <v>1</v>
      </c>
      <c r="G15" s="23">
        <f t="shared" si="0"/>
        <v>4.7310794999999999</v>
      </c>
      <c r="H15" s="61">
        <f t="shared" si="1"/>
        <v>1.2000000000000002</v>
      </c>
      <c r="I15" s="58">
        <f>$E$62*F15+$E$63*G15</f>
        <v>1.1937611230544229</v>
      </c>
      <c r="J15" s="43">
        <f t="shared" si="2"/>
        <v>-6.2388769455772319E-3</v>
      </c>
      <c r="K15" s="45">
        <f t="array" ref="K15">MMULT(F15:G15,MMULT($E$65:$F$66,TRANSPOSE(F15:G15)))</f>
        <v>4.9471717468764319E-5</v>
      </c>
      <c r="L15" s="50">
        <f>K15+$K$53</f>
        <v>4.4155963986566437E-4</v>
      </c>
      <c r="M15" s="1">
        <f>$K$60*(K15+$K$53)^0.5</f>
        <v>4.8456804045831588E-2</v>
      </c>
      <c r="N15" s="2">
        <f t="shared" si="3"/>
        <v>1.1453043190085914</v>
      </c>
      <c r="O15" s="46">
        <f t="shared" si="4"/>
        <v>1.2422179271002545</v>
      </c>
    </row>
    <row r="16" spans="2:24" ht="15" thickBot="1" x14ac:dyDescent="0.35">
      <c r="B16" s="70">
        <v>1.8</v>
      </c>
      <c r="C16" s="66">
        <f>B16-$C$49</f>
        <v>1.4</v>
      </c>
      <c r="D16">
        <v>4.9478309999999999</v>
      </c>
      <c r="F16" s="10">
        <v>1</v>
      </c>
      <c r="G16" s="23">
        <f t="shared" si="0"/>
        <v>4.9478309999999999</v>
      </c>
      <c r="H16" s="61">
        <f t="shared" si="1"/>
        <v>1.4</v>
      </c>
      <c r="I16" s="58">
        <f>$E$62*F16+$E$63*G16</f>
        <v>1.3943923349672076</v>
      </c>
      <c r="J16" s="43">
        <f t="shared" si="2"/>
        <v>-5.6076650327923083E-3</v>
      </c>
      <c r="K16" s="45">
        <f t="array" ref="K16">MMULT(F16:G16,MMULT($E$65:$F$66,TRANSPOSE(F16:G16)))</f>
        <v>6.8277517207946661E-5</v>
      </c>
      <c r="L16" s="50">
        <f>K16+$K$53</f>
        <v>4.6036543960484668E-4</v>
      </c>
      <c r="M16" s="1">
        <f>$K$60*(K16+$K$53)^0.5</f>
        <v>4.9477920476655828E-2</v>
      </c>
      <c r="N16" s="2">
        <f t="shared" si="3"/>
        <v>1.3449144144905518</v>
      </c>
      <c r="O16" s="46">
        <f t="shared" si="4"/>
        <v>1.4438702554438634</v>
      </c>
    </row>
    <row r="17" spans="2:15" x14ac:dyDescent="0.3">
      <c r="B17" s="69">
        <v>2</v>
      </c>
      <c r="C17" s="66">
        <f>B17-$C$49</f>
        <v>1.6</v>
      </c>
      <c r="D17">
        <v>5.1631105000000002</v>
      </c>
      <c r="F17" s="10">
        <v>1</v>
      </c>
      <c r="G17" s="23">
        <f t="shared" si="0"/>
        <v>5.1631105000000002</v>
      </c>
      <c r="H17" s="61">
        <f t="shared" si="1"/>
        <v>1.6</v>
      </c>
      <c r="I17" s="58">
        <f>$E$62*F17+$E$63*G17</f>
        <v>1.5936610227731904</v>
      </c>
      <c r="J17" s="43">
        <f t="shared" si="2"/>
        <v>-6.33897722680965E-3</v>
      </c>
      <c r="K17" s="45">
        <f t="array" ref="K17">MMULT(F17:G17,MMULT($E$65:$F$66,TRANSPOSE(F17:G17)))</f>
        <v>9.6432646900963326E-5</v>
      </c>
      <c r="L17" s="50">
        <f>K17+$K$53</f>
        <v>4.8852056929786329E-4</v>
      </c>
      <c r="M17" s="1">
        <f>$K$60*(K17+$K$53)^0.5</f>
        <v>5.0968459687313526E-2</v>
      </c>
      <c r="N17" s="2">
        <f t="shared" si="3"/>
        <v>1.542692563085877</v>
      </c>
      <c r="O17" s="46">
        <f t="shared" si="4"/>
        <v>1.6446294824605039</v>
      </c>
    </row>
    <row r="18" spans="2:15" ht="15" thickBot="1" x14ac:dyDescent="0.35">
      <c r="B18" s="70">
        <v>2.2000000000000002</v>
      </c>
      <c r="C18" s="7">
        <f>B18-$C$49</f>
        <v>1.8000000000000003</v>
      </c>
      <c r="D18">
        <v>5.3936299999999999</v>
      </c>
      <c r="F18" s="10">
        <v>1</v>
      </c>
      <c r="G18" s="23">
        <f t="shared" si="0"/>
        <v>5.3936299999999999</v>
      </c>
      <c r="H18" s="61">
        <f t="shared" si="1"/>
        <v>1.8000000000000003</v>
      </c>
      <c r="I18" s="58">
        <f>$E$62*F18+$E$63*G18</f>
        <v>1.8070362780979714</v>
      </c>
      <c r="J18" s="43">
        <f t="shared" si="2"/>
        <v>7.0362780979711381E-3</v>
      </c>
      <c r="K18" s="45">
        <f t="array" ref="K18">MMULT(F18:G18,MMULT($E$65:$F$66,TRANSPOSE(F18:G18)))</f>
        <v>1.3705226085566609E-4</v>
      </c>
      <c r="L18" s="50">
        <f>K18+$K$53</f>
        <v>5.2914018325256611E-4</v>
      </c>
      <c r="M18" s="1">
        <f>$K$60*(K18+$K$53)^0.5</f>
        <v>5.3045122104196339E-2</v>
      </c>
      <c r="N18" s="2">
        <f t="shared" si="3"/>
        <v>1.7539911559937751</v>
      </c>
      <c r="O18" s="46">
        <f t="shared" si="4"/>
        <v>1.8600814002021677</v>
      </c>
    </row>
    <row r="19" spans="2:15" x14ac:dyDescent="0.3">
      <c r="B19" s="69">
        <v>2.4</v>
      </c>
      <c r="C19" s="5">
        <f>B19-$C$49</f>
        <v>2</v>
      </c>
      <c r="D19">
        <v>5.6214414999999995</v>
      </c>
      <c r="F19" s="11">
        <v>1</v>
      </c>
      <c r="G19" s="12">
        <f t="shared" ref="G19:G37" si="5">D19</f>
        <v>5.6214414999999995</v>
      </c>
      <c r="H19" s="60">
        <f t="shared" ref="H19:H37" si="6">C19</f>
        <v>2</v>
      </c>
      <c r="I19" s="57">
        <f>$E$62*F19+$E$63*G19</f>
        <v>2.017904933367574</v>
      </c>
      <c r="J19" s="42">
        <f t="shared" ref="J19:J37" si="7">I19-H19</f>
        <v>1.7904933367574039E-2</v>
      </c>
      <c r="K19" s="53">
        <f t="array" ref="K19">MMULT(F19:G19,MMULT($E$65:$F$66,TRANSPOSE(F19:G19)))</f>
        <v>1.878339301476271E-4</v>
      </c>
      <c r="L19" s="54">
        <f>K19+$K$53</f>
        <v>5.7992185254452711E-4</v>
      </c>
      <c r="M19" s="55">
        <f>$K$60*(K19+$K$53)^0.5</f>
        <v>5.5532192287921861E-2</v>
      </c>
      <c r="N19" s="17">
        <f t="shared" ref="N19:N37" si="8">I19-M19</f>
        <v>1.9623727410796521</v>
      </c>
      <c r="O19" s="9">
        <f t="shared" ref="O19:O37" si="9">I19+M19</f>
        <v>2.073437125655496</v>
      </c>
    </row>
    <row r="20" spans="2:15" ht="15" thickBot="1" x14ac:dyDescent="0.35">
      <c r="B20" s="70">
        <v>2.6</v>
      </c>
      <c r="C20" s="66">
        <f>B20-$C$49</f>
        <v>2.2000000000000002</v>
      </c>
      <c r="D20">
        <v>5.8611424999999997</v>
      </c>
      <c r="F20" s="10">
        <v>1</v>
      </c>
      <c r="G20" s="23">
        <f t="shared" si="5"/>
        <v>5.8611424999999997</v>
      </c>
      <c r="H20" s="61">
        <f t="shared" si="6"/>
        <v>2.2000000000000002</v>
      </c>
      <c r="I20" s="58">
        <f>$E$62*F20+$E$63*G20</f>
        <v>2.2397788402457577</v>
      </c>
      <c r="J20" s="43">
        <f t="shared" si="7"/>
        <v>3.9778840245757507E-2</v>
      </c>
      <c r="K20" s="45">
        <f t="array" ref="K20">MMULT(F20:G20,MMULT($E$65:$F$66,TRANSPOSE(F20:G20)))</f>
        <v>2.5268464355908545E-4</v>
      </c>
      <c r="L20" s="50">
        <f>K20+$K$53</f>
        <v>6.4477256595598547E-4</v>
      </c>
      <c r="M20" s="1">
        <f>$K$60*(K20+$K$53)^0.5</f>
        <v>5.8554915296417841E-2</v>
      </c>
      <c r="N20" s="2">
        <f t="shared" si="8"/>
        <v>2.1812239249493399</v>
      </c>
      <c r="O20" s="46">
        <f t="shared" si="9"/>
        <v>2.2983337555421754</v>
      </c>
    </row>
    <row r="21" spans="2:15" x14ac:dyDescent="0.3">
      <c r="B21" s="69">
        <v>2.8</v>
      </c>
      <c r="C21" s="66">
        <f>B21-$C$49</f>
        <v>2.4</v>
      </c>
      <c r="D21">
        <v>6.095294</v>
      </c>
      <c r="F21" s="10">
        <v>1</v>
      </c>
      <c r="G21" s="23">
        <f t="shared" si="5"/>
        <v>6.095294</v>
      </c>
      <c r="H21" s="61">
        <f t="shared" si="6"/>
        <v>2.4</v>
      </c>
      <c r="I21" s="58">
        <f>$E$62*F21+$E$63*G21</f>
        <v>2.4565159757036277</v>
      </c>
      <c r="J21" s="43">
        <f t="shared" si="7"/>
        <v>5.6515975703627763E-2</v>
      </c>
      <c r="K21" s="45">
        <f t="array" ref="K21">MMULT(F21:G21,MMULT($E$65:$F$66,TRANSPOSE(F21:G21)))</f>
        <v>3.273395956743092E-4</v>
      </c>
      <c r="L21" s="50">
        <f>K21+$K$53</f>
        <v>7.1942751807120922E-4</v>
      </c>
      <c r="M21" s="1">
        <f>$K$60*(K21+$K$53)^0.5</f>
        <v>6.1851979678136847E-2</v>
      </c>
      <c r="N21" s="2">
        <f t="shared" si="8"/>
        <v>2.394663996025491</v>
      </c>
      <c r="O21" s="46">
        <f t="shared" si="9"/>
        <v>2.5183679553817644</v>
      </c>
    </row>
    <row r="22" spans="2:15" ht="15" thickBot="1" x14ac:dyDescent="0.35">
      <c r="B22" s="70">
        <v>3</v>
      </c>
      <c r="C22" s="66">
        <f>B22-$C$49</f>
        <v>2.6</v>
      </c>
      <c r="D22">
        <v>6.3478045000000005</v>
      </c>
      <c r="F22" s="10">
        <v>1</v>
      </c>
      <c r="G22" s="23">
        <f t="shared" si="5"/>
        <v>6.3478045000000005</v>
      </c>
      <c r="H22" s="61">
        <f t="shared" si="6"/>
        <v>2.6</v>
      </c>
      <c r="I22" s="58">
        <f>$E$62*F22+$E$63*G22</f>
        <v>2.6902467117571423</v>
      </c>
      <c r="J22" s="43">
        <f t="shared" si="7"/>
        <v>9.0246711757142162E-2</v>
      </c>
      <c r="K22" s="45">
        <f t="array" ref="K22">MMULT(F22:G22,MMULT($E$65:$F$66,TRANSPOSE(F22:G22)))</f>
        <v>4.2036964909779686E-4</v>
      </c>
      <c r="L22" s="50">
        <f>K22+$K$53</f>
        <v>8.1245757149469688E-4</v>
      </c>
      <c r="M22" s="1">
        <f>$K$60*(K22+$K$53)^0.5</f>
        <v>6.5729514873466857E-2</v>
      </c>
      <c r="N22" s="2">
        <f t="shared" si="8"/>
        <v>2.6245171968836756</v>
      </c>
      <c r="O22" s="46">
        <f t="shared" si="9"/>
        <v>2.7559762266306089</v>
      </c>
    </row>
    <row r="23" spans="2:15" x14ac:dyDescent="0.3">
      <c r="B23" s="69">
        <v>3.2</v>
      </c>
      <c r="C23" s="66">
        <f>B23-$C$49</f>
        <v>2.8000000000000003</v>
      </c>
      <c r="D23">
        <v>6.5652694999999994</v>
      </c>
      <c r="F23" s="10">
        <v>1</v>
      </c>
      <c r="G23" s="23">
        <f t="shared" si="5"/>
        <v>6.5652694999999994</v>
      </c>
      <c r="H23" s="61">
        <f t="shared" si="6"/>
        <v>2.8000000000000003</v>
      </c>
      <c r="I23" s="58">
        <f>$E$62*F23+$E$63*G23</f>
        <v>2.8915383590980541</v>
      </c>
      <c r="J23" s="43">
        <f t="shared" si="7"/>
        <v>9.1538359098053856E-2</v>
      </c>
      <c r="K23" s="45">
        <f t="array" ref="K23">MMULT(F23:G23,MMULT($E$65:$F$66,TRANSPOSE(F23:G23)))</f>
        <v>5.1090227604996493E-4</v>
      </c>
      <c r="L23" s="50">
        <f>K23+$K$53</f>
        <v>9.0299019844686495E-4</v>
      </c>
      <c r="M23" s="1">
        <f>$K$60*(K23+$K$53)^0.5</f>
        <v>6.9294952257410794E-2</v>
      </c>
      <c r="N23" s="2">
        <f t="shared" si="8"/>
        <v>2.8222434068406432</v>
      </c>
      <c r="O23" s="46">
        <f t="shared" si="9"/>
        <v>2.960833311355465</v>
      </c>
    </row>
    <row r="24" spans="2:15" ht="15" thickBot="1" x14ac:dyDescent="0.35">
      <c r="B24" s="70">
        <v>3.4</v>
      </c>
      <c r="C24" s="66">
        <f>B24-$C$49</f>
        <v>3</v>
      </c>
      <c r="D24">
        <v>6.8001009999999997</v>
      </c>
      <c r="F24" s="10">
        <v>1</v>
      </c>
      <c r="G24" s="23">
        <f t="shared" si="5"/>
        <v>6.8001009999999997</v>
      </c>
      <c r="H24" s="61">
        <f t="shared" si="6"/>
        <v>3</v>
      </c>
      <c r="I24" s="58">
        <f>$E$62*F24+$E$63*G24</f>
        <v>3.1089049214530888</v>
      </c>
      <c r="J24" s="43">
        <f t="shared" si="7"/>
        <v>0.10890492145308883</v>
      </c>
      <c r="K24" s="45">
        <f t="array" ref="K24">MMULT(F24:G24,MMULT($E$65:$F$66,TRANSPOSE(F24:G24)))</f>
        <v>6.1948741388305017E-4</v>
      </c>
      <c r="L24" s="50">
        <f>K24+$K$53</f>
        <v>1.0115753362799503E-3</v>
      </c>
      <c r="M24" s="1">
        <f>$K$60*(K24+$K$53)^0.5</f>
        <v>7.3343089089927357E-2</v>
      </c>
      <c r="N24" s="2">
        <f t="shared" si="8"/>
        <v>3.0355618323631615</v>
      </c>
      <c r="O24" s="46">
        <f t="shared" si="9"/>
        <v>3.1822480105430162</v>
      </c>
    </row>
    <row r="25" spans="2:15" x14ac:dyDescent="0.3">
      <c r="B25" s="69">
        <v>3.6</v>
      </c>
      <c r="C25" s="66">
        <f>B25-$C$49</f>
        <v>3.2</v>
      </c>
      <c r="D25">
        <v>7.0187745000000001</v>
      </c>
      <c r="F25" s="10">
        <v>1</v>
      </c>
      <c r="G25" s="23">
        <f t="shared" si="5"/>
        <v>7.0187745000000001</v>
      </c>
      <c r="H25" s="61">
        <f t="shared" si="6"/>
        <v>3.2</v>
      </c>
      <c r="I25" s="58">
        <f>$E$62*F25+$E$63*G25</f>
        <v>3.3113151899781528</v>
      </c>
      <c r="J25" s="43">
        <f t="shared" si="7"/>
        <v>0.1113151899781526</v>
      </c>
      <c r="K25" s="45">
        <f t="array" ref="K25">MMULT(F25:G25,MMULT($E$65:$F$66,TRANSPOSE(F25:G25)))</f>
        <v>7.3070609287864598E-4</v>
      </c>
      <c r="L25" s="50">
        <f>K25+$K$53</f>
        <v>1.1227940152755459E-3</v>
      </c>
      <c r="M25" s="1">
        <f>$K$60*(K25+$K$53)^0.5</f>
        <v>7.7269860163379597E-2</v>
      </c>
      <c r="N25" s="2">
        <f t="shared" si="8"/>
        <v>3.2340453298147733</v>
      </c>
      <c r="O25" s="46">
        <f t="shared" si="9"/>
        <v>3.3885850501415322</v>
      </c>
    </row>
    <row r="26" spans="2:15" ht="15" thickBot="1" x14ac:dyDescent="0.35">
      <c r="B26" s="70">
        <v>3.8</v>
      </c>
      <c r="C26" s="66">
        <f>B26-$C$49</f>
        <v>3.4</v>
      </c>
      <c r="D26">
        <v>7.2672015000000005</v>
      </c>
      <c r="F26" s="10">
        <v>1</v>
      </c>
      <c r="G26" s="23">
        <f t="shared" si="5"/>
        <v>7.2672015000000005</v>
      </c>
      <c r="H26" s="61">
        <f t="shared" si="6"/>
        <v>3.4</v>
      </c>
      <c r="I26" s="58">
        <f>$E$62*F26+$E$63*G26</f>
        <v>3.5412661249514175</v>
      </c>
      <c r="J26" s="43">
        <f t="shared" si="7"/>
        <v>0.14126612495141755</v>
      </c>
      <c r="K26" s="45">
        <f t="array" ref="K26">MMULT(F26:G26,MMULT($E$65:$F$66,TRANSPOSE(F26:G26)))</f>
        <v>8.688815839017895E-4</v>
      </c>
      <c r="L26" s="50">
        <f>K26+$K$53</f>
        <v>1.2609695062986894E-3</v>
      </c>
      <c r="M26" s="1">
        <f>$K$60*(K26+$K$53)^0.5</f>
        <v>8.1886512261027042E-2</v>
      </c>
      <c r="N26" s="2">
        <f t="shared" si="8"/>
        <v>3.4593796126903906</v>
      </c>
      <c r="O26" s="46">
        <f t="shared" si="9"/>
        <v>3.6231526372124443</v>
      </c>
    </row>
    <row r="27" spans="2:15" x14ac:dyDescent="0.3">
      <c r="B27" s="69">
        <v>4</v>
      </c>
      <c r="C27" s="66">
        <f>B27-$C$49</f>
        <v>3.6</v>
      </c>
      <c r="D27">
        <v>7.4827469999999998</v>
      </c>
      <c r="F27" s="10">
        <v>1</v>
      </c>
      <c r="G27" s="23">
        <f t="shared" si="5"/>
        <v>7.4827469999999998</v>
      </c>
      <c r="H27" s="61">
        <f t="shared" si="6"/>
        <v>3.6</v>
      </c>
      <c r="I27" s="58">
        <f>$E$62*F27+$E$63*G27</f>
        <v>3.7407810297495256</v>
      </c>
      <c r="J27" s="43">
        <f t="shared" si="7"/>
        <v>0.14078102974952555</v>
      </c>
      <c r="K27" s="45">
        <f t="array" ref="K27">MMULT(F27:G27,MMULT($E$65:$F$66,TRANSPOSE(F27:G27)))</f>
        <v>9.9895862140273297E-4</v>
      </c>
      <c r="L27" s="50">
        <f>K27+$K$53</f>
        <v>1.3910465437996329E-3</v>
      </c>
      <c r="M27" s="1">
        <f>$K$60*(K27+$K$53)^0.5</f>
        <v>8.6006428297181137E-2</v>
      </c>
      <c r="N27" s="2">
        <f t="shared" si="8"/>
        <v>3.6547746014523446</v>
      </c>
      <c r="O27" s="46">
        <f t="shared" si="9"/>
        <v>3.8267874580467067</v>
      </c>
    </row>
    <row r="28" spans="2:15" ht="15" thickBot="1" x14ac:dyDescent="0.35">
      <c r="B28" s="70">
        <v>4.2</v>
      </c>
      <c r="C28" s="66">
        <f>B28-$C$49</f>
        <v>3.8000000000000003</v>
      </c>
      <c r="D28">
        <v>7.7177354999999999</v>
      </c>
      <c r="F28" s="10">
        <v>1</v>
      </c>
      <c r="G28" s="23">
        <f t="shared" si="5"/>
        <v>7.7177354999999999</v>
      </c>
      <c r="H28" s="61">
        <f t="shared" si="6"/>
        <v>3.8000000000000003</v>
      </c>
      <c r="I28" s="58">
        <f>$E$62*F28+$E$63*G28</f>
        <v>3.9582929156675819</v>
      </c>
      <c r="J28" s="43">
        <f t="shared" si="7"/>
        <v>0.15829291566758164</v>
      </c>
      <c r="K28" s="45">
        <f t="array" ref="K28">MMULT(F28:G28,MMULT($E$65:$F$66,TRANSPOSE(F28:G28)))</f>
        <v>1.1515568032594019E-3</v>
      </c>
      <c r="L28" s="50">
        <f>K28+$K$53</f>
        <v>1.5436447256563018E-3</v>
      </c>
      <c r="M28" s="1">
        <f>$K$60*(K28+$K$53)^0.5</f>
        <v>9.0601160059361086E-2</v>
      </c>
      <c r="N28" s="2">
        <f t="shared" si="8"/>
        <v>3.8676917556082206</v>
      </c>
      <c r="O28" s="46">
        <f t="shared" si="9"/>
        <v>4.0488940757269427</v>
      </c>
    </row>
    <row r="29" spans="2:15" x14ac:dyDescent="0.3">
      <c r="B29" s="69">
        <v>4.4000000000000004</v>
      </c>
      <c r="C29" s="66">
        <f>B29-$C$49</f>
        <v>4</v>
      </c>
      <c r="D29">
        <v>7.9260350000000006</v>
      </c>
      <c r="F29" s="10">
        <v>1</v>
      </c>
      <c r="G29" s="23">
        <f t="shared" si="5"/>
        <v>7.9260350000000006</v>
      </c>
      <c r="H29" s="61">
        <f t="shared" si="6"/>
        <v>4</v>
      </c>
      <c r="I29" s="58">
        <f>$E$62*F29+$E$63*G29</f>
        <v>4.1511007214997315</v>
      </c>
      <c r="J29" s="43">
        <f t="shared" si="7"/>
        <v>0.15110072149973153</v>
      </c>
      <c r="K29" s="45">
        <f t="array" ref="K29">MMULT(F29:G29,MMULT($E$65:$F$66,TRANSPOSE(F29:G29)))</f>
        <v>1.2962322263179843E-3</v>
      </c>
      <c r="L29" s="50">
        <f>K29+$K$53</f>
        <v>1.6883201487148843E-3</v>
      </c>
      <c r="M29" s="1">
        <f>$K$60*(K29+$K$53)^0.5</f>
        <v>9.475180315573016E-2</v>
      </c>
      <c r="N29" s="2">
        <f t="shared" si="8"/>
        <v>4.0563489183440016</v>
      </c>
      <c r="O29" s="46">
        <f t="shared" si="9"/>
        <v>4.2458525246554615</v>
      </c>
    </row>
    <row r="30" spans="2:15" ht="15" thickBot="1" x14ac:dyDescent="0.35">
      <c r="B30" s="70">
        <v>4.5999999999999996</v>
      </c>
      <c r="C30" s="7">
        <f>B30-$C$49</f>
        <v>4.1999999999999993</v>
      </c>
      <c r="D30">
        <v>8.1272514999999999</v>
      </c>
      <c r="F30" s="10">
        <v>1</v>
      </c>
      <c r="G30" s="23">
        <f t="shared" si="5"/>
        <v>8.1272514999999999</v>
      </c>
      <c r="H30" s="61">
        <f t="shared" si="6"/>
        <v>4.1999999999999993</v>
      </c>
      <c r="I30" s="58">
        <f>$E$62*F30+$E$63*G30</f>
        <v>4.3373523056956831</v>
      </c>
      <c r="J30" s="43">
        <f t="shared" si="7"/>
        <v>0.1373523056956838</v>
      </c>
      <c r="K30" s="45">
        <f t="array" ref="K30">MMULT(F30:G30,MMULT($E$65:$F$66,TRANSPOSE(F30:G30)))</f>
        <v>1.4443844525817598E-3</v>
      </c>
      <c r="L30" s="50">
        <f>K30+$K$53</f>
        <v>1.8364723749786597E-3</v>
      </c>
      <c r="M30" s="1">
        <f>$K$60*(K30+$K$53)^0.5</f>
        <v>9.8821691134181044E-2</v>
      </c>
      <c r="N30" s="2">
        <f t="shared" si="8"/>
        <v>4.238530614561502</v>
      </c>
      <c r="O30" s="46">
        <f t="shared" si="9"/>
        <v>4.4361739968298641</v>
      </c>
    </row>
    <row r="31" spans="2:15" x14ac:dyDescent="0.3">
      <c r="B31" s="69">
        <v>4.8</v>
      </c>
      <c r="C31" s="5">
        <f>B31-$C$49</f>
        <v>4.3999999999999995</v>
      </c>
      <c r="D31">
        <v>8.3470054999999999</v>
      </c>
      <c r="F31" s="11">
        <v>1</v>
      </c>
      <c r="G31" s="12">
        <f t="shared" si="5"/>
        <v>8.3470054999999999</v>
      </c>
      <c r="H31" s="60">
        <f t="shared" si="6"/>
        <v>4.3999999999999995</v>
      </c>
      <c r="I31" s="57">
        <f>$E$62*F31+$E$63*G31</f>
        <v>4.5407627150477854</v>
      </c>
      <c r="J31" s="42">
        <f t="shared" si="7"/>
        <v>0.14076271504778592</v>
      </c>
      <c r="K31" s="53">
        <f t="array" ref="K31">MMULT(F31:G31,MMULT($E$65:$F$66,TRANSPOSE(F31:G31)))</f>
        <v>1.615611873282667E-3</v>
      </c>
      <c r="L31" s="54">
        <f>K31+$K$53</f>
        <v>2.0076997956795669E-3</v>
      </c>
      <c r="M31" s="55">
        <f>$K$60*(K31+$K$53)^0.5</f>
        <v>0.10332596479444553</v>
      </c>
      <c r="N31" s="17">
        <f t="shared" si="8"/>
        <v>4.4374367502533403</v>
      </c>
      <c r="O31" s="9">
        <f t="shared" si="9"/>
        <v>4.6440886798422305</v>
      </c>
    </row>
    <row r="32" spans="2:15" ht="15" thickBot="1" x14ac:dyDescent="0.35">
      <c r="B32" s="70">
        <v>5</v>
      </c>
      <c r="C32" s="66">
        <f>B32-$C$49</f>
        <v>4.5999999999999996</v>
      </c>
      <c r="D32">
        <v>8.5961125000000003</v>
      </c>
      <c r="F32" s="10">
        <v>1</v>
      </c>
      <c r="G32" s="23">
        <f t="shared" si="5"/>
        <v>8.5961125000000003</v>
      </c>
      <c r="H32" s="61">
        <f t="shared" si="6"/>
        <v>4.5999999999999996</v>
      </c>
      <c r="I32" s="58">
        <f>$E$62*F32+$E$63*G32</f>
        <v>4.7713430769182139</v>
      </c>
      <c r="J32" s="43">
        <f t="shared" si="7"/>
        <v>0.17134307691821427</v>
      </c>
      <c r="K32" s="45">
        <f t="array" ref="K32">MMULT(F32:G32,MMULT($E$65:$F$66,TRANSPOSE(F32:G32)))</f>
        <v>1.8216115491404765E-3</v>
      </c>
      <c r="L32" s="50">
        <f>K32+$K$53</f>
        <v>2.2136994715373764E-3</v>
      </c>
      <c r="M32" s="1">
        <f>$K$60*(K32+$K$53)^0.5</f>
        <v>0.10849742034616239</v>
      </c>
      <c r="N32" s="2">
        <f t="shared" si="8"/>
        <v>4.6628456565720517</v>
      </c>
      <c r="O32" s="46">
        <f t="shared" si="9"/>
        <v>4.8798404972643761</v>
      </c>
    </row>
    <row r="33" spans="2:15" x14ac:dyDescent="0.3">
      <c r="B33" s="69">
        <v>5.2</v>
      </c>
      <c r="C33" s="66">
        <f>B33-$C$49</f>
        <v>4.8</v>
      </c>
      <c r="D33">
        <v>8.8140439999999991</v>
      </c>
      <c r="F33" s="10">
        <v>1</v>
      </c>
      <c r="G33" s="23">
        <f t="shared" si="5"/>
        <v>8.8140439999999991</v>
      </c>
      <c r="H33" s="61">
        <f t="shared" si="6"/>
        <v>4.8</v>
      </c>
      <c r="I33" s="58">
        <f>$E$62*F33+$E$63*G33</f>
        <v>4.9730665296231358</v>
      </c>
      <c r="J33" s="43">
        <f t="shared" si="7"/>
        <v>0.17306652962313596</v>
      </c>
      <c r="K33" s="45">
        <f t="array" ref="K33">MMULT(F33:G33,MMULT($E$65:$F$66,TRANSPOSE(F33:G33)))</f>
        <v>2.0122017404587736E-3</v>
      </c>
      <c r="L33" s="50">
        <f>K33+$K$53</f>
        <v>2.4042896628556736E-3</v>
      </c>
      <c r="M33" s="1">
        <f>$K$60*(K33+$K$53)^0.5</f>
        <v>0.11307158404846353</v>
      </c>
      <c r="N33" s="2">
        <f t="shared" si="8"/>
        <v>4.8599949455746723</v>
      </c>
      <c r="O33" s="46">
        <f t="shared" si="9"/>
        <v>5.0861381136715993</v>
      </c>
    </row>
    <row r="34" spans="2:15" ht="15" thickBot="1" x14ac:dyDescent="0.35">
      <c r="B34" s="70">
        <v>5.4</v>
      </c>
      <c r="C34" s="66">
        <f>B34-$C$49</f>
        <v>5</v>
      </c>
      <c r="D34">
        <v>9.0276150000000008</v>
      </c>
      <c r="F34" s="10">
        <v>1</v>
      </c>
      <c r="G34" s="23">
        <f t="shared" si="5"/>
        <v>9.0276150000000008</v>
      </c>
      <c r="H34" s="61">
        <f t="shared" si="6"/>
        <v>5</v>
      </c>
      <c r="I34" s="58">
        <f>$E$62*F34+$E$63*G34</f>
        <v>5.1707537823499958</v>
      </c>
      <c r="J34" s="43">
        <f t="shared" si="7"/>
        <v>0.17075378234999583</v>
      </c>
      <c r="K34" s="45">
        <f t="array" ref="K34">MMULT(F34:G34,MMULT($E$65:$F$66,TRANSPOSE(F34:G34)))</f>
        <v>2.2083688233700007E-3</v>
      </c>
      <c r="L34" s="50">
        <f>K34+$K$53</f>
        <v>2.6004567457669006E-3</v>
      </c>
      <c r="M34" s="1">
        <f>$K$60*(K34+$K$53)^0.5</f>
        <v>0.117593928425529</v>
      </c>
      <c r="N34" s="2">
        <f t="shared" si="8"/>
        <v>5.0531598539244671</v>
      </c>
      <c r="O34" s="46">
        <f t="shared" si="9"/>
        <v>5.2883477107755246</v>
      </c>
    </row>
    <row r="35" spans="2:15" x14ac:dyDescent="0.3">
      <c r="B35" s="69">
        <v>5.6</v>
      </c>
      <c r="C35" s="66">
        <f>B35-$C$49</f>
        <v>5.1999999999999993</v>
      </c>
      <c r="D35">
        <v>9.2319430000000011</v>
      </c>
      <c r="F35" s="10">
        <v>1</v>
      </c>
      <c r="G35" s="23">
        <f t="shared" si="5"/>
        <v>9.2319430000000011</v>
      </c>
      <c r="H35" s="61">
        <f t="shared" si="6"/>
        <v>5.1999999999999993</v>
      </c>
      <c r="I35" s="58">
        <f>$E$62*F35+$E$63*G35</f>
        <v>5.3598854574143697</v>
      </c>
      <c r="J35" s="43">
        <f t="shared" si="7"/>
        <v>0.15988545741437044</v>
      </c>
      <c r="K35" s="45">
        <f t="array" ref="K35">MMULT(F35:G35,MMULT($E$65:$F$66,TRANSPOSE(F35:G35)))</f>
        <v>2.4047468253966153E-3</v>
      </c>
      <c r="L35" s="50">
        <f>K35+$K$53</f>
        <v>2.7968347477935153E-3</v>
      </c>
      <c r="M35" s="1">
        <f>$K$60*(K35+$K$53)^0.5</f>
        <v>0.1219532799106763</v>
      </c>
      <c r="N35" s="2">
        <f t="shared" si="8"/>
        <v>5.2379321775036933</v>
      </c>
      <c r="O35" s="46">
        <f t="shared" si="9"/>
        <v>5.4818387373250461</v>
      </c>
    </row>
    <row r="36" spans="2:15" ht="15" thickBot="1" x14ac:dyDescent="0.35">
      <c r="B36" s="70">
        <v>5.8</v>
      </c>
      <c r="C36" s="66">
        <f>B36-$C$49</f>
        <v>5.3999999999999995</v>
      </c>
      <c r="D36">
        <v>9.4647974999999995</v>
      </c>
      <c r="F36" s="10">
        <v>1</v>
      </c>
      <c r="G36" s="23">
        <f t="shared" si="5"/>
        <v>9.4647974999999995</v>
      </c>
      <c r="H36" s="61">
        <f t="shared" si="6"/>
        <v>5.3999999999999995</v>
      </c>
      <c r="I36" s="58">
        <f>$E$62*F36+$E$63*G36</f>
        <v>5.5754220536286763</v>
      </c>
      <c r="J36" s="43">
        <f t="shared" si="7"/>
        <v>0.1754220536286768</v>
      </c>
      <c r="K36" s="45">
        <f t="array" ref="K36">MMULT(F36:G36,MMULT($E$65:$F$66,TRANSPOSE(F36:G36)))</f>
        <v>2.6389143776918505E-3</v>
      </c>
      <c r="L36" s="50">
        <f>K36+$K$53</f>
        <v>3.0310023000887504E-3</v>
      </c>
      <c r="M36" s="1">
        <f>$K$60*(K36+$K$53)^0.5</f>
        <v>0.12695599534103813</v>
      </c>
      <c r="N36" s="2">
        <f t="shared" si="8"/>
        <v>5.4484660582876385</v>
      </c>
      <c r="O36" s="46">
        <f t="shared" si="9"/>
        <v>5.702378048969714</v>
      </c>
    </row>
    <row r="37" spans="2:15" x14ac:dyDescent="0.3">
      <c r="B37" s="69">
        <v>6</v>
      </c>
      <c r="C37" s="66">
        <f>B37-$C$49</f>
        <v>5.6</v>
      </c>
      <c r="D37">
        <v>9.687773</v>
      </c>
      <c r="F37" s="10">
        <v>1</v>
      </c>
      <c r="G37" s="23">
        <f t="shared" si="5"/>
        <v>9.687773</v>
      </c>
      <c r="H37" s="61">
        <f t="shared" si="6"/>
        <v>5.6</v>
      </c>
      <c r="I37" s="58">
        <f>$E$62*F37+$E$63*G37</f>
        <v>5.7818143729060942</v>
      </c>
      <c r="J37" s="43">
        <f t="shared" si="7"/>
        <v>0.18181437290609459</v>
      </c>
      <c r="K37" s="45">
        <f t="array" ref="K37">MMULT(F37:G37,MMULT($E$65:$F$66,TRANSPOSE(F37:G37)))</f>
        <v>2.8735037786235752E-3</v>
      </c>
      <c r="L37" s="50">
        <f>K37+$K$53</f>
        <v>3.2655917010204752E-3</v>
      </c>
      <c r="M37" s="1">
        <f>$K$60*(K37+$K$53)^0.5</f>
        <v>0.13177742701478465</v>
      </c>
      <c r="N37" s="2">
        <f t="shared" si="8"/>
        <v>5.6500369458913093</v>
      </c>
      <c r="O37" s="46">
        <f t="shared" si="9"/>
        <v>5.9135917999208791</v>
      </c>
    </row>
    <row r="42" spans="2:15" x14ac:dyDescent="0.3">
      <c r="B42" s="71"/>
      <c r="C42" s="48"/>
      <c r="D42" s="71"/>
      <c r="E42" s="71"/>
      <c r="F42" s="71"/>
      <c r="G42" s="13"/>
    </row>
    <row r="43" spans="2:15" x14ac:dyDescent="0.3">
      <c r="B43" s="71"/>
      <c r="C43" s="72"/>
      <c r="D43" s="71"/>
      <c r="E43" s="71"/>
      <c r="F43" s="71"/>
    </row>
    <row r="44" spans="2:15" x14ac:dyDescent="0.3">
      <c r="B44" s="71"/>
      <c r="C44" s="71"/>
      <c r="D44" s="71"/>
      <c r="E44" s="71"/>
      <c r="F44" s="71"/>
    </row>
    <row r="45" spans="2:15" x14ac:dyDescent="0.3">
      <c r="B45" s="71"/>
      <c r="C45" s="71"/>
      <c r="D45" s="71"/>
      <c r="E45" s="71"/>
      <c r="F45" s="71"/>
    </row>
    <row r="46" spans="2:15" x14ac:dyDescent="0.3">
      <c r="B46" s="71"/>
      <c r="C46" s="48"/>
      <c r="D46" s="71"/>
      <c r="E46" s="71"/>
      <c r="F46" s="71"/>
    </row>
    <row r="47" spans="2:15" ht="15" thickBot="1" x14ac:dyDescent="0.35"/>
    <row r="48" spans="2:15" ht="15" thickBot="1" x14ac:dyDescent="0.35">
      <c r="J48" s="35" t="s">
        <v>12</v>
      </c>
      <c r="K48" s="26">
        <f>SUMSQ(J9:J18)</f>
        <v>3.1367033791752002E-3</v>
      </c>
    </row>
    <row r="49" spans="3:13" ht="15" thickBot="1" x14ac:dyDescent="0.35">
      <c r="C49" s="73">
        <v>0.4</v>
      </c>
      <c r="D49" s="73" t="s">
        <v>32</v>
      </c>
    </row>
    <row r="50" spans="3:13" x14ac:dyDescent="0.3">
      <c r="D50" s="3"/>
      <c r="E50" s="3"/>
      <c r="J50" s="19" t="s">
        <v>13</v>
      </c>
      <c r="K50" s="27">
        <v>2</v>
      </c>
    </row>
    <row r="51" spans="3:13" ht="15" thickBot="1" x14ac:dyDescent="0.35">
      <c r="D51" s="3"/>
      <c r="E51" s="3"/>
      <c r="J51" s="29" t="s">
        <v>14</v>
      </c>
      <c r="K51" s="28">
        <f>COUNT(C9:C18)</f>
        <v>10</v>
      </c>
    </row>
    <row r="52" spans="3:13" ht="15" thickBot="1" x14ac:dyDescent="0.35">
      <c r="D52" s="18" t="s">
        <v>7</v>
      </c>
      <c r="E52" s="17">
        <f t="array" ref="E52:F53">MMULT(TRANSPOSE(F9:G18),F9:G18)</f>
        <v>10</v>
      </c>
      <c r="F52" s="6">
        <v>44.137153000000005</v>
      </c>
      <c r="J52" s="30" t="s">
        <v>15</v>
      </c>
      <c r="K52" s="31">
        <f>K51-K50</f>
        <v>8</v>
      </c>
    </row>
    <row r="53" spans="3:13" ht="15" thickBot="1" x14ac:dyDescent="0.35">
      <c r="D53" s="3"/>
      <c r="E53" s="7">
        <v>44.137153000000005</v>
      </c>
      <c r="F53" s="8">
        <v>198.65676641629952</v>
      </c>
      <c r="J53" s="32" t="s">
        <v>17</v>
      </c>
      <c r="K53" s="33">
        <f>$K$48/$K$52</f>
        <v>3.9208792239690002E-4</v>
      </c>
    </row>
    <row r="54" spans="3:13" ht="15" thickBot="1" x14ac:dyDescent="0.35">
      <c r="J54" s="15" t="s">
        <v>16</v>
      </c>
      <c r="K54" s="34">
        <f>K53^0.5</f>
        <v>1.9801210124558044E-2</v>
      </c>
      <c r="L54" s="16" t="s">
        <v>18</v>
      </c>
      <c r="M54" s="48"/>
    </row>
    <row r="55" spans="3:13" ht="15" thickBot="1" x14ac:dyDescent="0.35"/>
    <row r="56" spans="3:13" ht="15" thickBot="1" x14ac:dyDescent="0.35">
      <c r="D56" s="18" t="s">
        <v>8</v>
      </c>
      <c r="E56" s="5">
        <f t="array" ref="E56:F57">MINVERSE(E52:F53)</f>
        <v>5.1626798256327282</v>
      </c>
      <c r="F56" s="6">
        <v>-1.1470336171507773</v>
      </c>
      <c r="J56" s="5" t="s">
        <v>21</v>
      </c>
      <c r="K56" s="9">
        <f>E65^0.5</f>
        <v>4.4991381472819066E-2</v>
      </c>
    </row>
    <row r="57" spans="3:13" ht="15" thickBot="1" x14ac:dyDescent="0.35">
      <c r="E57" s="7">
        <v>-1.1470336171507773</v>
      </c>
      <c r="F57" s="8">
        <v>0.25987938486897361</v>
      </c>
      <c r="J57" s="7" t="s">
        <v>22</v>
      </c>
      <c r="K57" s="44">
        <f>F66^0.5</f>
        <v>1.0094333464229336E-2</v>
      </c>
    </row>
    <row r="58" spans="3:13" ht="15" thickBot="1" x14ac:dyDescent="0.35"/>
    <row r="59" spans="3:13" ht="15" thickBot="1" x14ac:dyDescent="0.35">
      <c r="D59" s="18" t="s">
        <v>9</v>
      </c>
      <c r="E59" s="19">
        <f t="array" ref="E59:E60">MMULT(TRANSPOSE(F9:G18),H9:H18)</f>
        <v>9</v>
      </c>
      <c r="J59" s="5" t="s">
        <v>25</v>
      </c>
      <c r="K59" s="47">
        <f>95%</f>
        <v>0.95</v>
      </c>
    </row>
    <row r="60" spans="3:13" ht="15" thickBot="1" x14ac:dyDescent="0.35">
      <c r="E60" s="20">
        <v>43.285196899999995</v>
      </c>
      <c r="J60" s="7" t="s">
        <v>26</v>
      </c>
      <c r="K60" s="44">
        <f>_xlfn.T.INV.2T(1-K59,K52)</f>
        <v>2.3060041352041662</v>
      </c>
    </row>
    <row r="61" spans="3:13" ht="15" thickBot="1" x14ac:dyDescent="0.35"/>
    <row r="62" spans="3:13" ht="15" thickBot="1" x14ac:dyDescent="0.35">
      <c r="D62" s="36" t="s">
        <v>10</v>
      </c>
      <c r="E62" s="24">
        <f t="array" ref="E62:E63">MMULT(E56:F57,E59:E60)</f>
        <v>-3.1854575385960544</v>
      </c>
      <c r="J62" s="63" t="s">
        <v>31</v>
      </c>
      <c r="K62" s="62">
        <f>F65/K56/K57</f>
        <v>-0.99026774897515502</v>
      </c>
    </row>
    <row r="63" spans="3:13" ht="15" thickBot="1" x14ac:dyDescent="0.35">
      <c r="E63" s="25">
        <v>0.92562778994740569</v>
      </c>
    </row>
    <row r="64" spans="3:13" ht="15" thickBot="1" x14ac:dyDescent="0.35"/>
    <row r="65" spans="3:7" ht="15" thickBot="1" x14ac:dyDescent="0.35">
      <c r="D65" s="18" t="s">
        <v>23</v>
      </c>
      <c r="E65" s="37">
        <f t="array" ref="E65:F66">K53*E56:F57</f>
        <v>2.0242244068327266E-3</v>
      </c>
      <c r="F65" s="38">
        <v>-4.4973802786804954E-4</v>
      </c>
    </row>
    <row r="66" spans="3:7" ht="15" thickBot="1" x14ac:dyDescent="0.35">
      <c r="E66" s="39">
        <v>-4.4973802786804954E-4</v>
      </c>
      <c r="F66" s="40">
        <v>1.0189556808706023E-4</v>
      </c>
    </row>
    <row r="69" spans="3:7" x14ac:dyDescent="0.3">
      <c r="C69" s="71"/>
      <c r="D69" s="71"/>
      <c r="E69" s="71"/>
      <c r="F69" s="71"/>
      <c r="G69" s="71"/>
    </row>
    <row r="70" spans="3:7" x14ac:dyDescent="0.3">
      <c r="C70" s="71"/>
      <c r="D70" s="48"/>
      <c r="E70" s="48"/>
      <c r="F70" s="71"/>
      <c r="G70" s="7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44DC-5BA6-4A51-BC7F-393126F6D5A9}">
  <dimension ref="A1:J34"/>
  <sheetViews>
    <sheetView workbookViewId="0">
      <selection activeCell="J6" sqref="J6:J34"/>
    </sheetView>
  </sheetViews>
  <sheetFormatPr defaultRowHeight="14.4" x14ac:dyDescent="0.3"/>
  <sheetData>
    <row r="1" spans="1:10" x14ac:dyDescent="0.3">
      <c r="A1" s="74" t="s">
        <v>33</v>
      </c>
      <c r="B1" s="74"/>
      <c r="C1" s="74"/>
      <c r="D1" t="s">
        <v>35</v>
      </c>
      <c r="E1" s="75" t="s">
        <v>34</v>
      </c>
      <c r="F1" s="75"/>
      <c r="G1" s="75"/>
    </row>
    <row r="2" spans="1:10" x14ac:dyDescent="0.3">
      <c r="A2">
        <v>9.6708700000000007</v>
      </c>
      <c r="B2">
        <f>(A2+C2)/2</f>
        <v>9.687773</v>
      </c>
      <c r="C2">
        <v>9.7046759999999992</v>
      </c>
      <c r="D2">
        <v>0</v>
      </c>
    </row>
    <row r="3" spans="1:10" x14ac:dyDescent="0.3">
      <c r="A3">
        <v>9.432741</v>
      </c>
      <c r="B3">
        <f t="shared" ref="B3:B32" si="0">(A3+C3)/2</f>
        <v>9.4647974999999995</v>
      </c>
      <c r="C3">
        <v>9.4968540000000008</v>
      </c>
      <c r="D3">
        <v>2E-3</v>
      </c>
    </row>
    <row r="4" spans="1:10" x14ac:dyDescent="0.3">
      <c r="A4">
        <v>9.2180590000000002</v>
      </c>
      <c r="B4">
        <f t="shared" si="0"/>
        <v>9.2319430000000011</v>
      </c>
      <c r="C4">
        <v>9.2458270000000002</v>
      </c>
      <c r="D4">
        <v>4.0000000000000001E-3</v>
      </c>
      <c r="J4">
        <v>2.9665710000000001</v>
      </c>
    </row>
    <row r="5" spans="1:10" x14ac:dyDescent="0.3">
      <c r="A5">
        <v>9.0150749999999995</v>
      </c>
      <c r="B5">
        <f t="shared" si="0"/>
        <v>9.0276150000000008</v>
      </c>
      <c r="C5">
        <v>9.0401550000000004</v>
      </c>
      <c r="D5">
        <v>6.0000000000000001E-3</v>
      </c>
      <c r="J5">
        <v>3.181009</v>
      </c>
    </row>
    <row r="6" spans="1:10" x14ac:dyDescent="0.3">
      <c r="A6">
        <v>8.7981960000000008</v>
      </c>
      <c r="B6">
        <f t="shared" si="0"/>
        <v>8.8140439999999991</v>
      </c>
      <c r="C6">
        <v>8.8298919999999992</v>
      </c>
      <c r="D6">
        <v>8.0000000000000002E-3</v>
      </c>
      <c r="J6">
        <v>3.4104169999999998</v>
      </c>
    </row>
    <row r="7" spans="1:10" x14ac:dyDescent="0.3">
      <c r="A7">
        <v>8.5763020000000001</v>
      </c>
      <c r="B7">
        <f t="shared" si="0"/>
        <v>8.5961125000000003</v>
      </c>
      <c r="C7">
        <v>8.6159230000000004</v>
      </c>
      <c r="D7">
        <v>0.01</v>
      </c>
      <c r="J7">
        <v>3.6567495000000001</v>
      </c>
    </row>
    <row r="8" spans="1:10" x14ac:dyDescent="0.3">
      <c r="A8">
        <v>8.3156940000000006</v>
      </c>
      <c r="B8">
        <f t="shared" si="0"/>
        <v>8.3470054999999999</v>
      </c>
      <c r="C8">
        <v>8.3783169999999991</v>
      </c>
      <c r="D8">
        <v>1.2E-2</v>
      </c>
      <c r="J8">
        <v>3.9171960000000001</v>
      </c>
    </row>
    <row r="9" spans="1:10" x14ac:dyDescent="0.3">
      <c r="A9">
        <v>8.1123270000000005</v>
      </c>
      <c r="B9">
        <f t="shared" si="0"/>
        <v>8.1272514999999999</v>
      </c>
      <c r="C9">
        <v>8.1421759999999992</v>
      </c>
      <c r="D9">
        <v>1.4E-2</v>
      </c>
      <c r="J9">
        <v>4.1079724999999998</v>
      </c>
    </row>
    <row r="10" spans="1:10" x14ac:dyDescent="0.3">
      <c r="A10">
        <v>7.9218700000000002</v>
      </c>
      <c r="B10">
        <f t="shared" si="0"/>
        <v>7.9260350000000006</v>
      </c>
      <c r="C10">
        <v>7.9302000000000001</v>
      </c>
      <c r="D10">
        <v>1.6E-2</v>
      </c>
      <c r="J10">
        <v>4.3037574999999997</v>
      </c>
    </row>
    <row r="11" spans="1:10" x14ac:dyDescent="0.3">
      <c r="A11">
        <v>7.72105</v>
      </c>
      <c r="B11">
        <f t="shared" si="0"/>
        <v>7.7177354999999999</v>
      </c>
      <c r="C11">
        <v>7.7144209999999998</v>
      </c>
      <c r="D11">
        <v>1.7999999999999999E-2</v>
      </c>
      <c r="J11">
        <v>4.5054095000000007</v>
      </c>
    </row>
    <row r="12" spans="1:10" x14ac:dyDescent="0.3">
      <c r="A12">
        <v>7.4718439999999999</v>
      </c>
      <c r="B12">
        <f t="shared" si="0"/>
        <v>7.4827469999999998</v>
      </c>
      <c r="C12">
        <v>7.4936499999999997</v>
      </c>
      <c r="D12">
        <v>0.02</v>
      </c>
      <c r="J12">
        <v>4.7310794999999999</v>
      </c>
    </row>
    <row r="13" spans="1:10" x14ac:dyDescent="0.3">
      <c r="A13">
        <v>7.2651700000000003</v>
      </c>
      <c r="B13">
        <f t="shared" si="0"/>
        <v>7.2672015000000005</v>
      </c>
      <c r="C13">
        <v>7.2692329999999998</v>
      </c>
      <c r="D13">
        <v>2.1999999999999999E-2</v>
      </c>
      <c r="J13">
        <v>4.9478309999999999</v>
      </c>
    </row>
    <row r="14" spans="1:10" x14ac:dyDescent="0.3">
      <c r="A14">
        <v>7.0295670000000001</v>
      </c>
      <c r="B14">
        <f t="shared" si="0"/>
        <v>7.0187745000000001</v>
      </c>
      <c r="C14">
        <v>7.0079820000000002</v>
      </c>
      <c r="D14">
        <v>2.4E-2</v>
      </c>
      <c r="J14">
        <v>5.1631105000000002</v>
      </c>
    </row>
    <row r="15" spans="1:10" x14ac:dyDescent="0.3">
      <c r="A15">
        <v>6.8045280000000004</v>
      </c>
      <c r="B15">
        <f t="shared" si="0"/>
        <v>6.8001009999999997</v>
      </c>
      <c r="C15">
        <v>6.795674</v>
      </c>
      <c r="D15">
        <v>2.5999999999999999E-2</v>
      </c>
      <c r="J15">
        <v>5.3936299999999999</v>
      </c>
    </row>
    <row r="16" spans="1:10" x14ac:dyDescent="0.3">
      <c r="A16">
        <v>6.55403</v>
      </c>
      <c r="B16">
        <f t="shared" si="0"/>
        <v>6.5652694999999994</v>
      </c>
      <c r="C16">
        <v>6.5765089999999997</v>
      </c>
      <c r="D16">
        <v>2.8000000000000001E-2</v>
      </c>
      <c r="J16">
        <v>5.6214414999999995</v>
      </c>
    </row>
    <row r="17" spans="1:10" x14ac:dyDescent="0.3">
      <c r="A17">
        <v>6.3443240000000003</v>
      </c>
      <c r="B17">
        <f t="shared" si="0"/>
        <v>6.3478045000000005</v>
      </c>
      <c r="C17">
        <v>6.3512849999999998</v>
      </c>
      <c r="D17">
        <v>0.03</v>
      </c>
      <c r="J17">
        <v>5.8611424999999997</v>
      </c>
    </row>
    <row r="18" spans="1:10" x14ac:dyDescent="0.3">
      <c r="A18">
        <v>6.0923069999999999</v>
      </c>
      <c r="B18">
        <f t="shared" si="0"/>
        <v>6.095294</v>
      </c>
      <c r="C18">
        <v>6.0982810000000001</v>
      </c>
      <c r="D18">
        <v>3.2000000000000001E-2</v>
      </c>
      <c r="J18">
        <v>6.095294</v>
      </c>
    </row>
    <row r="19" spans="1:10" x14ac:dyDescent="0.3">
      <c r="A19">
        <v>5.8602670000000003</v>
      </c>
      <c r="B19">
        <f t="shared" si="0"/>
        <v>5.8611424999999997</v>
      </c>
      <c r="C19">
        <v>5.862018</v>
      </c>
      <c r="D19">
        <v>3.4000000000000002E-2</v>
      </c>
      <c r="J19">
        <v>6.3478045000000005</v>
      </c>
    </row>
    <row r="20" spans="1:10" x14ac:dyDescent="0.3">
      <c r="A20">
        <v>5.6198569999999997</v>
      </c>
      <c r="B20">
        <f t="shared" si="0"/>
        <v>5.6214414999999995</v>
      </c>
      <c r="C20">
        <v>5.6230260000000003</v>
      </c>
      <c r="D20">
        <v>3.5999999999999997E-2</v>
      </c>
      <c r="J20">
        <v>6.5652694999999994</v>
      </c>
    </row>
    <row r="21" spans="1:10" x14ac:dyDescent="0.3">
      <c r="A21">
        <v>5.3942290000000002</v>
      </c>
      <c r="B21">
        <f t="shared" si="0"/>
        <v>5.3936299999999999</v>
      </c>
      <c r="C21">
        <v>5.3930309999999997</v>
      </c>
      <c r="D21">
        <v>3.7999999999999999E-2</v>
      </c>
      <c r="J21">
        <v>6.8001009999999997</v>
      </c>
    </row>
    <row r="22" spans="1:10" x14ac:dyDescent="0.3">
      <c r="A22">
        <v>5.163837</v>
      </c>
      <c r="B22">
        <f t="shared" si="0"/>
        <v>5.1631105000000002</v>
      </c>
      <c r="C22">
        <v>5.1623840000000003</v>
      </c>
      <c r="D22">
        <v>0.04</v>
      </c>
      <c r="J22">
        <v>7.0187745000000001</v>
      </c>
    </row>
    <row r="23" spans="1:10" x14ac:dyDescent="0.3">
      <c r="A23">
        <v>4.9407509999999997</v>
      </c>
      <c r="B23">
        <f t="shared" si="0"/>
        <v>4.9478309999999999</v>
      </c>
      <c r="C23">
        <v>4.9549110000000001</v>
      </c>
      <c r="D23">
        <v>4.2000000000000003E-2</v>
      </c>
      <c r="J23">
        <v>7.2672015000000005</v>
      </c>
    </row>
    <row r="24" spans="1:10" x14ac:dyDescent="0.3">
      <c r="A24">
        <v>4.7336090000000004</v>
      </c>
      <c r="B24">
        <f t="shared" si="0"/>
        <v>4.7310794999999999</v>
      </c>
      <c r="C24">
        <v>4.7285500000000003</v>
      </c>
      <c r="D24">
        <v>4.3999999999999997E-2</v>
      </c>
      <c r="J24">
        <v>7.4827469999999998</v>
      </c>
    </row>
    <row r="25" spans="1:10" x14ac:dyDescent="0.3">
      <c r="A25">
        <v>4.5062610000000003</v>
      </c>
      <c r="B25">
        <f t="shared" si="0"/>
        <v>4.5054095000000007</v>
      </c>
      <c r="C25">
        <v>4.5045580000000003</v>
      </c>
      <c r="D25">
        <v>4.5999999999999999E-2</v>
      </c>
      <c r="J25">
        <v>7.7177354999999999</v>
      </c>
    </row>
    <row r="26" spans="1:10" x14ac:dyDescent="0.3">
      <c r="A26">
        <v>4.3079929999999997</v>
      </c>
      <c r="B26">
        <f t="shared" si="0"/>
        <v>4.3037574999999997</v>
      </c>
      <c r="C26">
        <v>4.2995219999999996</v>
      </c>
      <c r="D26">
        <v>4.8000000000000001E-2</v>
      </c>
      <c r="J26">
        <v>7.9260350000000006</v>
      </c>
    </row>
    <row r="27" spans="1:10" x14ac:dyDescent="0.3">
      <c r="A27">
        <v>4.105264</v>
      </c>
      <c r="B27">
        <f t="shared" si="0"/>
        <v>4.1079724999999998</v>
      </c>
      <c r="C27">
        <v>4.1106809999999996</v>
      </c>
      <c r="D27">
        <v>0.05</v>
      </c>
      <c r="J27">
        <v>8.1272514999999999</v>
      </c>
    </row>
    <row r="28" spans="1:10" x14ac:dyDescent="0.3">
      <c r="A28">
        <v>3.9225210000000001</v>
      </c>
      <c r="B28">
        <f t="shared" si="0"/>
        <v>3.9171960000000001</v>
      </c>
      <c r="C28">
        <v>3.9118710000000001</v>
      </c>
      <c r="D28">
        <v>5.1999999999999998E-2</v>
      </c>
      <c r="J28">
        <v>8.3470054999999999</v>
      </c>
    </row>
    <row r="29" spans="1:10" x14ac:dyDescent="0.3">
      <c r="A29">
        <v>3.6618240000000002</v>
      </c>
      <c r="B29">
        <f t="shared" si="0"/>
        <v>3.6567495000000001</v>
      </c>
      <c r="C29">
        <v>3.651675</v>
      </c>
      <c r="D29">
        <v>5.3999999999999999E-2</v>
      </c>
      <c r="J29">
        <v>8.5961125000000003</v>
      </c>
    </row>
    <row r="30" spans="1:10" x14ac:dyDescent="0.3">
      <c r="A30">
        <v>3.4151030000000002</v>
      </c>
      <c r="B30">
        <f t="shared" si="0"/>
        <v>3.4104169999999998</v>
      </c>
      <c r="C30">
        <v>3.4057309999999998</v>
      </c>
      <c r="D30">
        <v>5.6000000000000001E-2</v>
      </c>
      <c r="J30">
        <v>8.8140439999999991</v>
      </c>
    </row>
    <row r="31" spans="1:10" x14ac:dyDescent="0.3">
      <c r="A31">
        <v>3.1869839999999998</v>
      </c>
      <c r="B31">
        <f t="shared" si="0"/>
        <v>3.181009</v>
      </c>
      <c r="C31">
        <v>3.1750340000000001</v>
      </c>
      <c r="D31">
        <v>5.8000000000000003E-2</v>
      </c>
      <c r="J31">
        <v>9.0276150000000008</v>
      </c>
    </row>
    <row r="32" spans="1:10" x14ac:dyDescent="0.3">
      <c r="A32">
        <v>2.9638170000000001</v>
      </c>
      <c r="B32">
        <f t="shared" si="0"/>
        <v>2.9665710000000001</v>
      </c>
      <c r="C32">
        <v>2.969325</v>
      </c>
      <c r="D32">
        <v>0.06</v>
      </c>
      <c r="J32">
        <v>9.2319430000000011</v>
      </c>
    </row>
    <row r="33" spans="10:10" x14ac:dyDescent="0.3">
      <c r="J33">
        <v>9.4647974999999995</v>
      </c>
    </row>
    <row r="34" spans="10:10" x14ac:dyDescent="0.3">
      <c r="J34">
        <v>9.687773</v>
      </c>
    </row>
  </sheetData>
  <sortState xmlns:xlrd2="http://schemas.microsoft.com/office/spreadsheetml/2017/richdata2" ref="J4:J34">
    <sortCondition ref="J4:J34"/>
  </sortState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Ghidelli</dc:creator>
  <cp:lastModifiedBy>Penna</cp:lastModifiedBy>
  <dcterms:created xsi:type="dcterms:W3CDTF">2018-10-11T12:15:19Z</dcterms:created>
  <dcterms:modified xsi:type="dcterms:W3CDTF">2021-11-17T11:22:25Z</dcterms:modified>
</cp:coreProperties>
</file>