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473fe4d8867e13/Desktop/"/>
    </mc:Choice>
  </mc:AlternateContent>
  <xr:revisionPtr revIDLastSave="4" documentId="13_ncr:1_{C90A28A7-DE17-4EA2-93AC-56D3CE70B488}" xr6:coauthVersionLast="46" xr6:coauthVersionMax="46" xr10:uidLastSave="{DF5428B1-6B47-4840-A441-E3392F311156}"/>
  <bookViews>
    <workbookView xWindow="5610" yWindow="3375" windowWidth="21600" windowHeight="11385" xr2:uid="{521CA5D9-3092-4BFF-960A-431D896B886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7" i="1" l="1"/>
  <c r="P36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9" i="1"/>
  <c r="C9" i="1"/>
  <c r="C10" i="1"/>
  <c r="G36" i="1"/>
  <c r="C36" i="1"/>
  <c r="H36" i="1" s="1"/>
  <c r="G35" i="1"/>
  <c r="C35" i="1"/>
  <c r="H35" i="1" s="1"/>
  <c r="G34" i="1"/>
  <c r="C34" i="1"/>
  <c r="H34" i="1" s="1"/>
  <c r="G33" i="1"/>
  <c r="C33" i="1"/>
  <c r="H33" i="1" s="1"/>
  <c r="G32" i="1"/>
  <c r="C32" i="1"/>
  <c r="H32" i="1" s="1"/>
  <c r="G31" i="1"/>
  <c r="C31" i="1"/>
  <c r="H31" i="1" s="1"/>
  <c r="G30" i="1"/>
  <c r="C30" i="1"/>
  <c r="H30" i="1" s="1"/>
  <c r="G29" i="1"/>
  <c r="C29" i="1"/>
  <c r="H29" i="1" s="1"/>
  <c r="G28" i="1"/>
  <c r="C28" i="1"/>
  <c r="H28" i="1" s="1"/>
  <c r="G27" i="1"/>
  <c r="C27" i="1"/>
  <c r="H27" i="1" s="1"/>
  <c r="G26" i="1"/>
  <c r="C26" i="1"/>
  <c r="H26" i="1" s="1"/>
  <c r="G25" i="1"/>
  <c r="C25" i="1"/>
  <c r="H25" i="1" s="1"/>
  <c r="G24" i="1"/>
  <c r="C24" i="1"/>
  <c r="H24" i="1" s="1"/>
  <c r="G23" i="1"/>
  <c r="C23" i="1"/>
  <c r="H23" i="1" s="1"/>
  <c r="G22" i="1"/>
  <c r="C22" i="1"/>
  <c r="H22" i="1" s="1"/>
  <c r="G21" i="1"/>
  <c r="C21" i="1"/>
  <c r="H21" i="1" s="1"/>
  <c r="G20" i="1"/>
  <c r="C20" i="1"/>
  <c r="H20" i="1" s="1"/>
  <c r="G19" i="1"/>
  <c r="C19" i="1"/>
  <c r="H19" i="1" s="1"/>
  <c r="C11" i="1"/>
  <c r="C12" i="1"/>
  <c r="C13" i="1"/>
  <c r="C14" i="1"/>
  <c r="C15" i="1"/>
  <c r="C16" i="1"/>
  <c r="C17" i="1"/>
  <c r="C18" i="1"/>
  <c r="K52" i="1" l="1"/>
  <c r="K60" i="1" s="1"/>
  <c r="K59" i="1"/>
  <c r="H9" i="1"/>
  <c r="H10" i="1"/>
  <c r="H11" i="1"/>
  <c r="H12" i="1"/>
  <c r="H13" i="1"/>
  <c r="H14" i="1"/>
  <c r="H15" i="1"/>
  <c r="H16" i="1"/>
  <c r="H17" i="1"/>
  <c r="H18" i="1"/>
  <c r="G9" i="1"/>
  <c r="G10" i="1"/>
  <c r="G11" i="1"/>
  <c r="G12" i="1"/>
  <c r="G13" i="1"/>
  <c r="G14" i="1"/>
  <c r="G15" i="1"/>
  <c r="G16" i="1"/>
  <c r="G17" i="1"/>
  <c r="G18" i="1"/>
  <c r="E52" i="1" l="1" a="1"/>
  <c r="E52" i="1" s="1"/>
  <c r="E56" i="1" s="1" a="1"/>
  <c r="E57" i="1" s="1"/>
  <c r="E59" i="1" a="1"/>
  <c r="E59" i="1" s="1"/>
  <c r="F56" i="1" l="1"/>
  <c r="E56" i="1"/>
  <c r="F57" i="1"/>
  <c r="E62" i="1" l="1" a="1"/>
  <c r="E62" i="1" s="1"/>
  <c r="E63" i="1" l="1"/>
  <c r="I16" i="1" s="1"/>
  <c r="I10" i="1" l="1"/>
  <c r="J10" i="1" s="1"/>
  <c r="I35" i="1"/>
  <c r="J35" i="1" s="1"/>
  <c r="I32" i="1"/>
  <c r="J32" i="1" s="1"/>
  <c r="I27" i="1"/>
  <c r="J27" i="1" s="1"/>
  <c r="I28" i="1"/>
  <c r="J28" i="1" s="1"/>
  <c r="I25" i="1"/>
  <c r="J25" i="1" s="1"/>
  <c r="I21" i="1"/>
  <c r="J21" i="1" s="1"/>
  <c r="I23" i="1"/>
  <c r="J23" i="1" s="1"/>
  <c r="I19" i="1"/>
  <c r="I34" i="1"/>
  <c r="I29" i="1"/>
  <c r="I31" i="1"/>
  <c r="I20" i="1"/>
  <c r="I36" i="1"/>
  <c r="I22" i="1"/>
  <c r="I26" i="1"/>
  <c r="I24" i="1"/>
  <c r="I33" i="1"/>
  <c r="I30" i="1"/>
  <c r="I18" i="1"/>
  <c r="J18" i="1" s="1"/>
  <c r="I13" i="1"/>
  <c r="J13" i="1" s="1"/>
  <c r="I12" i="1"/>
  <c r="J12" i="1" s="1"/>
  <c r="I14" i="1"/>
  <c r="J14" i="1" s="1"/>
  <c r="I9" i="1"/>
  <c r="J9" i="1" s="1"/>
  <c r="I11" i="1"/>
  <c r="J11" i="1" s="1"/>
  <c r="I17" i="1"/>
  <c r="J17" i="1" s="1"/>
  <c r="J16" i="1"/>
  <c r="I15" i="1"/>
  <c r="J15" i="1" s="1"/>
  <c r="J33" i="1" l="1"/>
  <c r="J24" i="1"/>
  <c r="J22" i="1"/>
  <c r="J31" i="1"/>
  <c r="J19" i="1"/>
  <c r="J26" i="1"/>
  <c r="J36" i="1"/>
  <c r="J29" i="1"/>
  <c r="K48" i="1" s="1"/>
  <c r="J20" i="1"/>
  <c r="J30" i="1"/>
  <c r="J34" i="1"/>
  <c r="K53" i="1" l="1"/>
  <c r="K65" i="1" s="1"/>
  <c r="K49" i="1"/>
  <c r="E65" i="1" a="1"/>
  <c r="E66" i="1" l="1"/>
  <c r="K54" i="1"/>
  <c r="K45" i="1" s="1"/>
  <c r="F66" i="1"/>
  <c r="K57" i="1" s="1"/>
  <c r="F65" i="1"/>
  <c r="E65" i="1"/>
  <c r="K56" i="1" l="1"/>
  <c r="K62" i="1" s="1"/>
  <c r="K9" i="1" a="1"/>
  <c r="K9" i="1" s="1"/>
  <c r="K28" i="1" a="1"/>
  <c r="K28" i="1" s="1"/>
  <c r="M28" i="1" s="1"/>
  <c r="O28" i="1" s="1"/>
  <c r="K20" i="1" a="1"/>
  <c r="K20" i="1" s="1"/>
  <c r="M20" i="1" s="1"/>
  <c r="N20" i="1" s="1"/>
  <c r="K33" i="1" a="1"/>
  <c r="K33" i="1" s="1"/>
  <c r="M33" i="1" s="1"/>
  <c r="N33" i="1" s="1"/>
  <c r="K14" i="1" a="1"/>
  <c r="K14" i="1" s="1"/>
  <c r="L14" i="1" s="1"/>
  <c r="K19" i="1" a="1"/>
  <c r="K19" i="1" s="1"/>
  <c r="M19" i="1" s="1"/>
  <c r="N19" i="1" s="1"/>
  <c r="K21" i="1" a="1"/>
  <c r="K21" i="1" s="1"/>
  <c r="L21" i="1" s="1"/>
  <c r="K10" i="1" a="1"/>
  <c r="K10" i="1" s="1"/>
  <c r="L10" i="1" s="1"/>
  <c r="K36" i="1" a="1"/>
  <c r="K36" i="1" s="1"/>
  <c r="M36" i="1" s="1"/>
  <c r="O36" i="1" s="1"/>
  <c r="K26" i="1" a="1"/>
  <c r="K26" i="1" s="1"/>
  <c r="L26" i="1" s="1"/>
  <c r="K30" i="1" a="1"/>
  <c r="K30" i="1" s="1"/>
  <c r="M30" i="1" s="1"/>
  <c r="N30" i="1" s="1"/>
  <c r="K34" i="1" a="1"/>
  <c r="K34" i="1" s="1"/>
  <c r="M34" i="1" s="1"/>
  <c r="N34" i="1" s="1"/>
  <c r="K17" i="1" a="1"/>
  <c r="K17" i="1" s="1"/>
  <c r="L17" i="1" s="1"/>
  <c r="K25" i="1" a="1"/>
  <c r="K25" i="1" s="1"/>
  <c r="M25" i="1" s="1"/>
  <c r="N25" i="1" s="1"/>
  <c r="K15" i="1" a="1"/>
  <c r="K15" i="1" s="1"/>
  <c r="L15" i="1" s="1"/>
  <c r="K12" i="1" a="1"/>
  <c r="K12" i="1" s="1"/>
  <c r="L12" i="1" s="1"/>
  <c r="K24" i="1" a="1"/>
  <c r="K24" i="1" s="1"/>
  <c r="L24" i="1" s="1"/>
  <c r="K29" i="1" a="1"/>
  <c r="K29" i="1" s="1"/>
  <c r="L29" i="1" s="1"/>
  <c r="K22" i="1" a="1"/>
  <c r="K22" i="1" s="1"/>
  <c r="K16" i="1" a="1"/>
  <c r="K16" i="1" s="1"/>
  <c r="K23" i="1" a="1"/>
  <c r="K23" i="1" s="1"/>
  <c r="K31" i="1" a="1"/>
  <c r="K31" i="1" s="1"/>
  <c r="K18" i="1" a="1"/>
  <c r="K18" i="1" s="1"/>
  <c r="K13" i="1" a="1"/>
  <c r="K13" i="1" s="1"/>
  <c r="K11" i="1" a="1"/>
  <c r="K11" i="1" s="1"/>
  <c r="K27" i="1" a="1"/>
  <c r="K27" i="1" s="1"/>
  <c r="K32" i="1" a="1"/>
  <c r="K32" i="1" s="1"/>
  <c r="K35" i="1" a="1"/>
  <c r="K35" i="1" s="1"/>
  <c r="L9" i="1" l="1"/>
  <c r="M9" i="1"/>
  <c r="N28" i="1"/>
  <c r="L28" i="1"/>
  <c r="O20" i="1"/>
  <c r="L20" i="1"/>
  <c r="L19" i="1"/>
  <c r="L33" i="1"/>
  <c r="O33" i="1"/>
  <c r="M21" i="1"/>
  <c r="O21" i="1" s="1"/>
  <c r="O19" i="1"/>
  <c r="M14" i="1"/>
  <c r="N14" i="1" s="1"/>
  <c r="O25" i="1"/>
  <c r="L25" i="1"/>
  <c r="M15" i="1"/>
  <c r="O15" i="1" s="1"/>
  <c r="M12" i="1"/>
  <c r="O12" i="1" s="1"/>
  <c r="M17" i="1"/>
  <c r="O17" i="1" s="1"/>
  <c r="L36" i="1"/>
  <c r="M24" i="1"/>
  <c r="M26" i="1"/>
  <c r="O26" i="1" s="1"/>
  <c r="M10" i="1"/>
  <c r="L30" i="1"/>
  <c r="O30" i="1"/>
  <c r="O34" i="1"/>
  <c r="L34" i="1"/>
  <c r="N36" i="1"/>
  <c r="M29" i="1"/>
  <c r="L18" i="1"/>
  <c r="M18" i="1"/>
  <c r="L23" i="1"/>
  <c r="M23" i="1"/>
  <c r="M31" i="1"/>
  <c r="L31" i="1"/>
  <c r="L16" i="1"/>
  <c r="M16" i="1"/>
  <c r="L22" i="1"/>
  <c r="M22" i="1"/>
  <c r="M35" i="1"/>
  <c r="L35" i="1"/>
  <c r="M13" i="1"/>
  <c r="L13" i="1"/>
  <c r="M32" i="1"/>
  <c r="L32" i="1"/>
  <c r="M27" i="1"/>
  <c r="L27" i="1"/>
  <c r="M11" i="1"/>
  <c r="L11" i="1"/>
  <c r="K68" i="1" l="1"/>
  <c r="N17" i="1"/>
  <c r="N21" i="1"/>
  <c r="O14" i="1"/>
  <c r="N15" i="1"/>
  <c r="N12" i="1"/>
  <c r="N26" i="1"/>
  <c r="N10" i="1"/>
  <c r="O10" i="1"/>
  <c r="O24" i="1"/>
  <c r="N24" i="1"/>
  <c r="O29" i="1"/>
  <c r="N29" i="1"/>
  <c r="O27" i="1"/>
  <c r="N27" i="1"/>
  <c r="O22" i="1"/>
  <c r="N22" i="1"/>
  <c r="O11" i="1"/>
  <c r="N11" i="1"/>
  <c r="N16" i="1"/>
  <c r="O16" i="1"/>
  <c r="N18" i="1"/>
  <c r="O18" i="1"/>
  <c r="N31" i="1"/>
  <c r="O31" i="1"/>
  <c r="N23" i="1"/>
  <c r="O23" i="1"/>
  <c r="N32" i="1"/>
  <c r="O32" i="1"/>
  <c r="N9" i="1"/>
  <c r="O9" i="1"/>
  <c r="N13" i="1"/>
  <c r="O13" i="1"/>
  <c r="N35" i="1"/>
  <c r="O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<sst xmlns="http://schemas.openxmlformats.org/spreadsheetml/2006/main" count="52" uniqueCount="51">
  <si>
    <t>Posizione</t>
  </si>
  <si>
    <t>Tensione</t>
  </si>
  <si>
    <t>Taratura</t>
  </si>
  <si>
    <t>phi0</t>
  </si>
  <si>
    <t>phi1</t>
  </si>
  <si>
    <t>y</t>
  </si>
  <si>
    <t>ystimata</t>
  </si>
  <si>
    <t>A</t>
  </si>
  <si>
    <t>A^-1</t>
  </si>
  <si>
    <t>G</t>
  </si>
  <si>
    <t>alfa</t>
  </si>
  <si>
    <t>Err</t>
  </si>
  <si>
    <t>Err^2</t>
  </si>
  <si>
    <t>n</t>
  </si>
  <si>
    <t>m</t>
  </si>
  <si>
    <t>gdl</t>
  </si>
  <si>
    <t>sigma0</t>
  </si>
  <si>
    <t>sigma0^2</t>
  </si>
  <si>
    <t>mm</t>
  </si>
  <si>
    <t>pos</t>
  </si>
  <si>
    <t>tens</t>
  </si>
  <si>
    <t>u(a0)</t>
  </si>
  <si>
    <t>u(a1)</t>
  </si>
  <si>
    <t>Caa</t>
  </si>
  <si>
    <t>u2centrata</t>
  </si>
  <si>
    <t>P</t>
  </si>
  <si>
    <t>t</t>
  </si>
  <si>
    <t>LCL</t>
  </si>
  <si>
    <t>UCL</t>
  </si>
  <si>
    <t>u2tipo</t>
  </si>
  <si>
    <t>u(y)</t>
  </si>
  <si>
    <t>R</t>
  </si>
  <si>
    <t>Distanza a contatto</t>
  </si>
  <si>
    <t>coeff</t>
  </si>
  <si>
    <t xml:space="preserve">frazione di varianza dal modello </t>
  </si>
  <si>
    <t xml:space="preserve">l'incertezza </t>
  </si>
  <si>
    <t>U(y)</t>
  </si>
  <si>
    <t>la deviazione standard</t>
  </si>
  <si>
    <t>primo indicatore di incertezza</t>
  </si>
  <si>
    <t>lo scarto quatratico medio</t>
  </si>
  <si>
    <t>(intervallo di confedenza)</t>
  </si>
  <si>
    <t>lo spaotamento tra le linee</t>
  </si>
  <si>
    <t xml:space="preserve">la variabilità di dati non spiegati dal modello </t>
  </si>
  <si>
    <t>(yj-ymedio)^2</t>
  </si>
  <si>
    <t>spagliata</t>
  </si>
  <si>
    <t>gum</t>
  </si>
  <si>
    <t>L'INCERTEZZA massima</t>
  </si>
  <si>
    <t>deviazione standatd</t>
  </si>
  <si>
    <t>U(y')max</t>
  </si>
  <si>
    <t>a1</t>
  </si>
  <si>
    <t>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</si>
</sst>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0000"/>
    <numFmt numFmtId="167" formatCode="#,##0.000000"/>
    <numFmt numFmtId="168" formatCode="#,##0.0000000000000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5" fillId="9" borderId="0" applyNumberFormat="0" applyBorder="0" applyAlignment="0" applyProtection="0"/>
  </cellStyleXfs>
  <cellXfs count="83">
    <xf numFmtId="0" fontId="0" fillId="0" borderId="0" xfId="0"/>
    <xf numFmtId="164" fontId="0" fillId="0" borderId="6" xfId="0" applyNumberFormat="1" applyBorder="1"/>
    <xf numFmtId="165" fontId="0" fillId="0" borderId="5" xfId="0" applyNumberFormat="1" applyBorder="1"/>
    <xf numFmtId="0" fontId="0" fillId="0" borderId="0" xfId="0" applyBorder="1"/>
    <xf numFmtId="3" fontId="0" fillId="0" borderId="0" xfId="0" applyNumberFormat="1" applyBorder="1"/>
    <xf numFmtId="0" fontId="0" fillId="0" borderId="11" xfId="0" applyBorder="1"/>
    <xf numFmtId="0" fontId="0" fillId="0" borderId="12" xfId="0" applyBorder="1"/>
    <xf numFmtId="0" fontId="0" fillId="0" borderId="3" xfId="0" applyBorder="1"/>
    <xf numFmtId="0" fontId="0" fillId="0" borderId="4" xfId="0" applyBorder="1"/>
    <xf numFmtId="165" fontId="0" fillId="0" borderId="12" xfId="0" applyNumberFormat="1" applyBorder="1"/>
    <xf numFmtId="0" fontId="0" fillId="5" borderId="1" xfId="0" applyFill="1" applyBorder="1"/>
    <xf numFmtId="0" fontId="0" fillId="5" borderId="11" xfId="0" applyFill="1" applyBorder="1"/>
    <xf numFmtId="165" fontId="0" fillId="5" borderId="13" xfId="0" applyNumberFormat="1" applyFill="1" applyBorder="1"/>
    <xf numFmtId="0" fontId="2" fillId="0" borderId="0" xfId="0" applyFont="1"/>
    <xf numFmtId="0" fontId="2" fillId="0" borderId="0" xfId="0" applyFont="1" applyBorder="1"/>
    <xf numFmtId="0" fontId="2" fillId="6" borderId="7" xfId="0" applyFont="1" applyFill="1" applyBorder="1"/>
    <xf numFmtId="0" fontId="2" fillId="6" borderId="8" xfId="0" applyFont="1" applyFill="1" applyBorder="1"/>
    <xf numFmtId="165" fontId="0" fillId="0" borderId="11" xfId="0" applyNumberFormat="1" applyBorder="1"/>
    <xf numFmtId="0" fontId="2" fillId="0" borderId="10" xfId="0" applyFont="1" applyBorder="1"/>
    <xf numFmtId="0" fontId="0" fillId="0" borderId="15" xfId="0" applyBorder="1"/>
    <xf numFmtId="0" fontId="2" fillId="4" borderId="18" xfId="0" applyFont="1" applyFill="1" applyBorder="1"/>
    <xf numFmtId="0" fontId="2" fillId="4" borderId="19" xfId="0" applyFont="1" applyFill="1" applyBorder="1"/>
    <xf numFmtId="165" fontId="0" fillId="5" borderId="9" xfId="0" applyNumberFormat="1" applyFill="1" applyBorder="1"/>
    <xf numFmtId="165" fontId="0" fillId="0" borderId="15" xfId="0" applyNumberFormat="1" applyBorder="1"/>
    <xf numFmtId="165" fontId="0" fillId="0" borderId="16" xfId="0" applyNumberFormat="1" applyBorder="1"/>
    <xf numFmtId="164" fontId="1" fillId="7" borderId="8" xfId="0" applyNumberFormat="1" applyFont="1" applyFill="1" applyBorder="1"/>
    <xf numFmtId="0" fontId="0" fillId="0" borderId="22" xfId="0" applyBorder="1"/>
    <xf numFmtId="0" fontId="0" fillId="0" borderId="23" xfId="0" applyBorder="1"/>
    <xf numFmtId="0" fontId="0" fillId="0" borderId="21" xfId="0" applyBorder="1"/>
    <xf numFmtId="0" fontId="0" fillId="0" borderId="24" xfId="0" applyBorder="1"/>
    <xf numFmtId="0" fontId="0" fillId="0" borderId="25" xfId="0" applyBorder="1"/>
    <xf numFmtId="0" fontId="0" fillId="2" borderId="20" xfId="0" applyFill="1" applyBorder="1"/>
    <xf numFmtId="165" fontId="0" fillId="2" borderId="26" xfId="0" applyNumberFormat="1" applyFill="1" applyBorder="1"/>
    <xf numFmtId="165" fontId="2" fillId="6" borderId="14" xfId="0" applyNumberFormat="1" applyFont="1" applyFill="1" applyBorder="1"/>
    <xf numFmtId="0" fontId="1" fillId="0" borderId="7" xfId="0" applyFont="1" applyBorder="1"/>
    <xf numFmtId="0" fontId="2" fillId="0" borderId="17" xfId="0" applyFont="1" applyBorder="1"/>
    <xf numFmtId="166" fontId="0" fillId="0" borderId="11" xfId="0" applyNumberFormat="1" applyBorder="1"/>
    <xf numFmtId="166" fontId="0" fillId="0" borderId="12" xfId="0" applyNumberFormat="1" applyBorder="1"/>
    <xf numFmtId="166" fontId="0" fillId="0" borderId="3" xfId="0" applyNumberFormat="1" applyBorder="1"/>
    <xf numFmtId="166" fontId="0" fillId="0" borderId="4" xfId="0" applyNumberFormat="1" applyBorder="1"/>
    <xf numFmtId="0" fontId="3" fillId="7" borderId="27" xfId="0" applyFont="1" applyFill="1" applyBorder="1"/>
    <xf numFmtId="164" fontId="1" fillId="7" borderId="28" xfId="0" applyNumberFormat="1" applyFont="1" applyFill="1" applyBorder="1"/>
    <xf numFmtId="164" fontId="1" fillId="7" borderId="29" xfId="0" applyNumberFormat="1" applyFont="1" applyFill="1" applyBorder="1"/>
    <xf numFmtId="165" fontId="0" fillId="0" borderId="4" xfId="0" applyNumberFormat="1" applyBorder="1"/>
    <xf numFmtId="167" fontId="0" fillId="0" borderId="5" xfId="0" applyNumberFormat="1" applyBorder="1"/>
    <xf numFmtId="165" fontId="0" fillId="0" borderId="6" xfId="0" applyNumberFormat="1" applyBorder="1"/>
    <xf numFmtId="9" fontId="0" fillId="0" borderId="12" xfId="1" applyFont="1" applyBorder="1"/>
    <xf numFmtId="0" fontId="2" fillId="0" borderId="0" xfId="0" applyFont="1" applyFill="1" applyBorder="1"/>
    <xf numFmtId="3" fontId="2" fillId="0" borderId="30" xfId="0" applyNumberFormat="1" applyFont="1" applyBorder="1"/>
    <xf numFmtId="167" fontId="0" fillId="0" borderId="9" xfId="0" applyNumberFormat="1" applyBorder="1"/>
    <xf numFmtId="3" fontId="2" fillId="0" borderId="18" xfId="0" applyNumberFormat="1" applyFont="1" applyBorder="1"/>
    <xf numFmtId="3" fontId="2" fillId="0" borderId="31" xfId="0" applyNumberFormat="1" applyFont="1" applyBorder="1"/>
    <xf numFmtId="167" fontId="0" fillId="0" borderId="11" xfId="0" applyNumberFormat="1" applyBorder="1"/>
    <xf numFmtId="167" fontId="0" fillId="0" borderId="13" xfId="0" applyNumberFormat="1" applyBorder="1"/>
    <xf numFmtId="164" fontId="0" fillId="0" borderId="12" xfId="0" applyNumberFormat="1" applyBorder="1"/>
    <xf numFmtId="0" fontId="2" fillId="4" borderId="30" xfId="0" applyFont="1" applyFill="1" applyBorder="1"/>
    <xf numFmtId="165" fontId="0" fillId="4" borderId="32" xfId="0" applyNumberFormat="1" applyFill="1" applyBorder="1"/>
    <xf numFmtId="165" fontId="0" fillId="4" borderId="33" xfId="0" applyNumberFormat="1" applyFill="1" applyBorder="1"/>
    <xf numFmtId="0" fontId="2" fillId="4" borderId="31" xfId="0" applyFont="1" applyFill="1" applyBorder="1"/>
    <xf numFmtId="164" fontId="0" fillId="5" borderId="12" xfId="0" applyNumberFormat="1" applyFill="1" applyBorder="1"/>
    <xf numFmtId="164" fontId="0" fillId="5" borderId="2" xfId="0" applyNumberFormat="1" applyFill="1" applyBorder="1"/>
    <xf numFmtId="2" fontId="0" fillId="0" borderId="8" xfId="0" applyNumberFormat="1" applyBorder="1"/>
    <xf numFmtId="0" fontId="0" fillId="8" borderId="7" xfId="0" applyFill="1" applyBorder="1"/>
    <xf numFmtId="0" fontId="2" fillId="3" borderId="18" xfId="0" applyFont="1" applyFill="1" applyBorder="1"/>
    <xf numFmtId="0" fontId="2" fillId="3" borderId="31" xfId="0" applyFont="1" applyFill="1" applyBorder="1"/>
    <xf numFmtId="0" fontId="0" fillId="0" borderId="1" xfId="0" applyBorder="1"/>
    <xf numFmtId="0" fontId="2" fillId="0" borderId="18" xfId="0" applyFont="1" applyBorder="1"/>
    <xf numFmtId="0" fontId="2" fillId="0" borderId="31" xfId="0" applyFont="1" applyBorder="1"/>
    <xf numFmtId="0" fontId="0" fillId="0" borderId="28" xfId="0" applyBorder="1"/>
    <xf numFmtId="0" fontId="0" fillId="0" borderId="29" xfId="0" applyBorder="1"/>
    <xf numFmtId="0" fontId="0" fillId="0" borderId="0" xfId="0" applyFill="1" applyBorder="1"/>
    <xf numFmtId="165" fontId="0" fillId="0" borderId="0" xfId="0" applyNumberFormat="1" applyFill="1" applyBorder="1"/>
    <xf numFmtId="0" fontId="0" fillId="0" borderId="10" xfId="0" applyBorder="1"/>
    <xf numFmtId="165" fontId="0" fillId="0" borderId="0" xfId="0" applyNumberFormat="1"/>
    <xf numFmtId="0" fontId="5" fillId="9" borderId="0" xfId="2"/>
    <xf numFmtId="0" fontId="6" fillId="0" borderId="0" xfId="0" applyFont="1"/>
    <xf numFmtId="164" fontId="0" fillId="0" borderId="0" xfId="0" applyNumberFormat="1"/>
    <xf numFmtId="4" fontId="0" fillId="0" borderId="0" xfId="0" applyNumberFormat="1"/>
    <xf numFmtId="0" fontId="0" fillId="6" borderId="0" xfId="0" applyFill="1"/>
    <xf numFmtId="0" fontId="0" fillId="10" borderId="0" xfId="0" applyFill="1"/>
    <xf numFmtId="0" fontId="0" fillId="11" borderId="0" xfId="0" applyFill="1"/>
    <xf numFmtId="168" fontId="0" fillId="11" borderId="0" xfId="0" applyNumberFormat="1" applyFill="1"/>
    <xf numFmtId="0" fontId="0" fillId="7" borderId="0" xfId="0" applyFill="1"/>
  </cellXfs>
  <cellStyles count="3">
    <cellStyle name="Neutral" xfId="2" builtinId="2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966351586436889E-2"/>
          <c:y val="0.19888182554772754"/>
          <c:w val="0.95914039835774556"/>
          <c:h val="0.775474349189823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Foglio1!$D$9:$D$38</c:f>
              <c:numCache>
                <c:formatCode>General</c:formatCode>
                <c:ptCount val="30"/>
                <c:pt idx="0">
                  <c:v>0.17744599999999999</c:v>
                </c:pt>
                <c:pt idx="1">
                  <c:v>0.484823</c:v>
                </c:pt>
                <c:pt idx="2">
                  <c:v>0.87934400000000001</c:v>
                </c:pt>
                <c:pt idx="3">
                  <c:v>1.1917420000000001</c:v>
                </c:pt>
                <c:pt idx="4">
                  <c:v>1.585431</c:v>
                </c:pt>
                <c:pt idx="5">
                  <c:v>1.9439850000000001</c:v>
                </c:pt>
                <c:pt idx="6">
                  <c:v>2.2723080000000002</c:v>
                </c:pt>
                <c:pt idx="7">
                  <c:v>2.6615139999999999</c:v>
                </c:pt>
                <c:pt idx="8">
                  <c:v>3.007949</c:v>
                </c:pt>
                <c:pt idx="9">
                  <c:v>3.316614</c:v>
                </c:pt>
                <c:pt idx="10">
                  <c:v>3.7044290000000002</c:v>
                </c:pt>
                <c:pt idx="11">
                  <c:v>4.0638310000000004</c:v>
                </c:pt>
                <c:pt idx="12">
                  <c:v>4.3986739999999998</c:v>
                </c:pt>
                <c:pt idx="13">
                  <c:v>4.7288100000000002</c:v>
                </c:pt>
                <c:pt idx="14">
                  <c:v>5.0895260000000002</c:v>
                </c:pt>
                <c:pt idx="15">
                  <c:v>5.4556259999999996</c:v>
                </c:pt>
                <c:pt idx="16">
                  <c:v>5.8302120000000004</c:v>
                </c:pt>
                <c:pt idx="17">
                  <c:v>6.2041899999999996</c:v>
                </c:pt>
                <c:pt idx="18">
                  <c:v>6.5829019999999998</c:v>
                </c:pt>
                <c:pt idx="19">
                  <c:v>6.9597340000000001</c:v>
                </c:pt>
                <c:pt idx="20">
                  <c:v>7.3190520000000001</c:v>
                </c:pt>
                <c:pt idx="21">
                  <c:v>7.6766100000000002</c:v>
                </c:pt>
                <c:pt idx="22">
                  <c:v>8.0077079999999992</c:v>
                </c:pt>
                <c:pt idx="23">
                  <c:v>8.3412509999999997</c:v>
                </c:pt>
                <c:pt idx="24">
                  <c:v>8.7010459999999998</c:v>
                </c:pt>
                <c:pt idx="25">
                  <c:v>9.0363380000000006</c:v>
                </c:pt>
                <c:pt idx="26">
                  <c:v>9.3696129999999993</c:v>
                </c:pt>
                <c:pt idx="27">
                  <c:v>9.7306170000000005</c:v>
                </c:pt>
              </c:numCache>
            </c:numRef>
          </c:xVal>
          <c:yVal>
            <c:numRef>
              <c:f>Foglio1!$J$9:$J$38</c:f>
              <c:numCache>
                <c:formatCode>#,##0.000</c:formatCode>
                <c:ptCount val="30"/>
                <c:pt idx="0">
                  <c:v>4.3180663520333118E-2</c:v>
                </c:pt>
                <c:pt idx="1">
                  <c:v>-2.5257528177275113E-2</c:v>
                </c:pt>
                <c:pt idx="2">
                  <c:v>2.8655731999211564E-2</c:v>
                </c:pt>
                <c:pt idx="3">
                  <c:v>-3.2732902186005219E-2</c:v>
                </c:pt>
                <c:pt idx="4">
                  <c:v>2.0012217809180832E-2</c:v>
                </c:pt>
                <c:pt idx="5">
                  <c:v>2.3427283393319343E-2</c:v>
                </c:pt>
                <c:pt idx="6">
                  <c:v>-1.5602417634193344E-2</c:v>
                </c:pt>
                <c:pt idx="7">
                  <c:v>3.084850472545142E-2</c:v>
                </c:pt>
                <c:pt idx="8">
                  <c:v>1.7248316875480008E-2</c:v>
                </c:pt>
                <c:pt idx="9">
                  <c:v>-4.9381503964538886E-2</c:v>
                </c:pt>
                <c:pt idx="10">
                  <c:v>-4.8835659705046552E-3</c:v>
                </c:pt>
                <c:pt idx="11">
                  <c:v>-2.7789597080918327E-4</c:v>
                </c:pt>
                <c:pt idx="12">
                  <c:v>-3.0153421539093728E-2</c:v>
                </c:pt>
                <c:pt idx="13">
                  <c:v>-6.6637644022498499E-2</c:v>
                </c:pt>
                <c:pt idx="14">
                  <c:v>-6.0187098784547644E-2</c:v>
                </c:pt>
                <c:pt idx="15">
                  <c:v>-4.6177338719527228E-2</c:v>
                </c:pt>
                <c:pt idx="16">
                  <c:v>-2.0253110411099229E-2</c:v>
                </c:pt>
                <c:pt idx="17">
                  <c:v>4.8174769956084162E-3</c:v>
                </c:pt>
                <c:pt idx="18">
                  <c:v>3.6534669712745327E-2</c:v>
                </c:pt>
                <c:pt idx="19">
                  <c:v>6.5612314904829105E-2</c:v>
                </c:pt>
                <c:pt idx="20">
                  <c:v>7.0100047674682031E-2</c:v>
                </c:pt>
                <c:pt idx="21">
                  <c:v>7.2116714676397464E-2</c:v>
                </c:pt>
                <c:pt idx="22">
                  <c:v>3.6983154277619334E-2</c:v>
                </c:pt>
                <c:pt idx="23">
                  <c:v>5.2824096760559769E-3</c:v>
                </c:pt>
                <c:pt idx="24">
                  <c:v>1.0439857429657806E-2</c:v>
                </c:pt>
                <c:pt idx="25">
                  <c:v>-1.8805265564822093E-2</c:v>
                </c:pt>
                <c:pt idx="26">
                  <c:v>-5.0882286090173423E-2</c:v>
                </c:pt>
                <c:pt idx="27">
                  <c:v>-4.4027384635617395E-2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DF-4BA8-B8D9-C1FD3C866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757352"/>
        <c:axId val="405756696"/>
      </c:scatterChart>
      <c:valAx>
        <c:axId val="40575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56696"/>
        <c:crosses val="autoZero"/>
        <c:crossBetween val="midCat"/>
      </c:valAx>
      <c:valAx>
        <c:axId val="405756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57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9950863132659425E-2"/>
          <c:y val="1.4876233279299335E-2"/>
          <c:w val="0.92162641445362248"/>
          <c:h val="0.94683855790882854"/>
        </c:manualLayout>
      </c:layout>
      <c:scatterChart>
        <c:scatterStyle val="lineMarker"/>
        <c:varyColors val="0"/>
        <c:ser>
          <c:idx val="0"/>
          <c:order val="0"/>
          <c:tx>
            <c:strRef>
              <c:f>Foglio1!$D$8</c:f>
              <c:strCache>
                <c:ptCount val="1"/>
                <c:pt idx="0">
                  <c:v>Tensione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Foglio1!$D$9:$D$38</c:f>
              <c:numCache>
                <c:formatCode>General</c:formatCode>
                <c:ptCount val="30"/>
                <c:pt idx="0">
                  <c:v>0.17744599999999999</c:v>
                </c:pt>
                <c:pt idx="1">
                  <c:v>0.484823</c:v>
                </c:pt>
                <c:pt idx="2">
                  <c:v>0.87934400000000001</c:v>
                </c:pt>
                <c:pt idx="3">
                  <c:v>1.1917420000000001</c:v>
                </c:pt>
                <c:pt idx="4">
                  <c:v>1.585431</c:v>
                </c:pt>
                <c:pt idx="5">
                  <c:v>1.9439850000000001</c:v>
                </c:pt>
                <c:pt idx="6">
                  <c:v>2.2723080000000002</c:v>
                </c:pt>
                <c:pt idx="7">
                  <c:v>2.6615139999999999</c:v>
                </c:pt>
                <c:pt idx="8">
                  <c:v>3.007949</c:v>
                </c:pt>
                <c:pt idx="9">
                  <c:v>3.316614</c:v>
                </c:pt>
                <c:pt idx="10">
                  <c:v>3.7044290000000002</c:v>
                </c:pt>
                <c:pt idx="11">
                  <c:v>4.0638310000000004</c:v>
                </c:pt>
                <c:pt idx="12">
                  <c:v>4.3986739999999998</c:v>
                </c:pt>
                <c:pt idx="13">
                  <c:v>4.7288100000000002</c:v>
                </c:pt>
                <c:pt idx="14">
                  <c:v>5.0895260000000002</c:v>
                </c:pt>
                <c:pt idx="15">
                  <c:v>5.4556259999999996</c:v>
                </c:pt>
                <c:pt idx="16">
                  <c:v>5.8302120000000004</c:v>
                </c:pt>
                <c:pt idx="17">
                  <c:v>6.2041899999999996</c:v>
                </c:pt>
                <c:pt idx="18">
                  <c:v>6.5829019999999998</c:v>
                </c:pt>
                <c:pt idx="19">
                  <c:v>6.9597340000000001</c:v>
                </c:pt>
                <c:pt idx="20">
                  <c:v>7.3190520000000001</c:v>
                </c:pt>
                <c:pt idx="21">
                  <c:v>7.6766100000000002</c:v>
                </c:pt>
                <c:pt idx="22">
                  <c:v>8.0077079999999992</c:v>
                </c:pt>
                <c:pt idx="23">
                  <c:v>8.3412509999999997</c:v>
                </c:pt>
                <c:pt idx="24">
                  <c:v>8.7010459999999998</c:v>
                </c:pt>
                <c:pt idx="25">
                  <c:v>9.0363380000000006</c:v>
                </c:pt>
                <c:pt idx="26">
                  <c:v>9.3696129999999993</c:v>
                </c:pt>
                <c:pt idx="27">
                  <c:v>9.7306170000000005</c:v>
                </c:pt>
              </c:numCache>
            </c:numRef>
          </c:xVal>
          <c:yVal>
            <c:numRef>
              <c:f>Foglio1!$C$9:$C$38</c:f>
              <c:numCache>
                <c:formatCode>General</c:formatCode>
                <c:ptCount val="30"/>
                <c:pt idx="0">
                  <c:v>1.5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  <c:pt idx="4">
                  <c:v>3.5</c:v>
                </c:pt>
                <c:pt idx="5">
                  <c:v>4</c:v>
                </c:pt>
                <c:pt idx="6">
                  <c:v>4.5</c:v>
                </c:pt>
                <c:pt idx="7">
                  <c:v>5</c:v>
                </c:pt>
                <c:pt idx="8">
                  <c:v>5.5</c:v>
                </c:pt>
                <c:pt idx="9">
                  <c:v>6</c:v>
                </c:pt>
                <c:pt idx="10">
                  <c:v>6.5</c:v>
                </c:pt>
                <c:pt idx="11">
                  <c:v>7</c:v>
                </c:pt>
                <c:pt idx="12">
                  <c:v>7.5</c:v>
                </c:pt>
                <c:pt idx="13">
                  <c:v>8</c:v>
                </c:pt>
                <c:pt idx="14">
                  <c:v>8.5</c:v>
                </c:pt>
                <c:pt idx="15">
                  <c:v>9</c:v>
                </c:pt>
                <c:pt idx="16">
                  <c:v>9.5</c:v>
                </c:pt>
                <c:pt idx="17">
                  <c:v>10</c:v>
                </c:pt>
                <c:pt idx="18">
                  <c:v>10.5</c:v>
                </c:pt>
                <c:pt idx="19">
                  <c:v>11</c:v>
                </c:pt>
                <c:pt idx="20">
                  <c:v>11.5</c:v>
                </c:pt>
                <c:pt idx="21">
                  <c:v>12</c:v>
                </c:pt>
                <c:pt idx="22">
                  <c:v>12.5</c:v>
                </c:pt>
                <c:pt idx="23">
                  <c:v>13</c:v>
                </c:pt>
                <c:pt idx="24">
                  <c:v>13.5</c:v>
                </c:pt>
                <c:pt idx="25">
                  <c:v>14</c:v>
                </c:pt>
                <c:pt idx="26">
                  <c:v>14.5</c:v>
                </c:pt>
                <c:pt idx="27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57-4B92-8185-CB3FC1DDD628}"/>
            </c:ext>
          </c:extLst>
        </c:ser>
        <c:ser>
          <c:idx val="1"/>
          <c:order val="1"/>
          <c:spPr>
            <a:ln w="3175" cap="rnd" cmpd="sng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Foglio1!$D$9:$D$38</c:f>
              <c:numCache>
                <c:formatCode>General</c:formatCode>
                <c:ptCount val="30"/>
                <c:pt idx="0">
                  <c:v>0.17744599999999999</c:v>
                </c:pt>
                <c:pt idx="1">
                  <c:v>0.484823</c:v>
                </c:pt>
                <c:pt idx="2">
                  <c:v>0.87934400000000001</c:v>
                </c:pt>
                <c:pt idx="3">
                  <c:v>1.1917420000000001</c:v>
                </c:pt>
                <c:pt idx="4">
                  <c:v>1.585431</c:v>
                </c:pt>
                <c:pt idx="5">
                  <c:v>1.9439850000000001</c:v>
                </c:pt>
                <c:pt idx="6">
                  <c:v>2.2723080000000002</c:v>
                </c:pt>
                <c:pt idx="7">
                  <c:v>2.6615139999999999</c:v>
                </c:pt>
                <c:pt idx="8">
                  <c:v>3.007949</c:v>
                </c:pt>
                <c:pt idx="9">
                  <c:v>3.316614</c:v>
                </c:pt>
                <c:pt idx="10">
                  <c:v>3.7044290000000002</c:v>
                </c:pt>
                <c:pt idx="11">
                  <c:v>4.0638310000000004</c:v>
                </c:pt>
                <c:pt idx="12">
                  <c:v>4.3986739999999998</c:v>
                </c:pt>
                <c:pt idx="13">
                  <c:v>4.7288100000000002</c:v>
                </c:pt>
                <c:pt idx="14">
                  <c:v>5.0895260000000002</c:v>
                </c:pt>
                <c:pt idx="15">
                  <c:v>5.4556259999999996</c:v>
                </c:pt>
                <c:pt idx="16">
                  <c:v>5.8302120000000004</c:v>
                </c:pt>
                <c:pt idx="17">
                  <c:v>6.2041899999999996</c:v>
                </c:pt>
                <c:pt idx="18">
                  <c:v>6.5829019999999998</c:v>
                </c:pt>
                <c:pt idx="19">
                  <c:v>6.9597340000000001</c:v>
                </c:pt>
                <c:pt idx="20">
                  <c:v>7.3190520000000001</c:v>
                </c:pt>
                <c:pt idx="21">
                  <c:v>7.6766100000000002</c:v>
                </c:pt>
                <c:pt idx="22">
                  <c:v>8.0077079999999992</c:v>
                </c:pt>
                <c:pt idx="23">
                  <c:v>8.3412509999999997</c:v>
                </c:pt>
                <c:pt idx="24">
                  <c:v>8.7010459999999998</c:v>
                </c:pt>
                <c:pt idx="25">
                  <c:v>9.0363380000000006</c:v>
                </c:pt>
                <c:pt idx="26">
                  <c:v>9.3696129999999993</c:v>
                </c:pt>
                <c:pt idx="27">
                  <c:v>9.7306170000000005</c:v>
                </c:pt>
              </c:numCache>
            </c:numRef>
          </c:xVal>
          <c:yVal>
            <c:numRef>
              <c:f>Foglio1!$N$9:$N$38</c:f>
              <c:numCache>
                <c:formatCode>0.000</c:formatCode>
                <c:ptCount val="30"/>
                <c:pt idx="0">
                  <c:v>1.45417761448762</c:v>
                </c:pt>
                <c:pt idx="1">
                  <c:v>1.8862220501099971</c:v>
                </c:pt>
                <c:pt idx="2">
                  <c:v>2.4407111770111163</c:v>
                </c:pt>
                <c:pt idx="3">
                  <c:v>2.8797431870521244</c:v>
                </c:pt>
                <c:pt idx="4">
                  <c:v>3.4329731548018207</c:v>
                </c:pt>
                <c:pt idx="5">
                  <c:v>3.9367852248218078</c:v>
                </c:pt>
                <c:pt idx="6">
                  <c:v>4.3980812681110857</c:v>
                </c:pt>
                <c:pt idx="7">
                  <c:v>4.9448709667499005</c:v>
                </c:pt>
                <c:pt idx="8">
                  <c:v>5.431528628509966</c:v>
                </c:pt>
                <c:pt idx="9">
                  <c:v>5.8650935564278734</c:v>
                </c:pt>
                <c:pt idx="10">
                  <c:v>6.4097890858420357</c:v>
                </c:pt>
                <c:pt idx="11">
                  <c:v>6.9145307525594895</c:v>
                </c:pt>
                <c:pt idx="12">
                  <c:v>7.3847409455200435</c:v>
                </c:pt>
                <c:pt idx="13">
                  <c:v>7.848302410517614</c:v>
                </c:pt>
                <c:pt idx="14">
                  <c:v>8.3547587298140762</c:v>
                </c:pt>
                <c:pt idx="15">
                  <c:v>8.8687272059227507</c:v>
                </c:pt>
                <c:pt idx="16">
                  <c:v>9.394560108295007</c:v>
                </c:pt>
                <c:pt idx="17">
                  <c:v>9.9194901495936953</c:v>
                </c:pt>
                <c:pt idx="18">
                  <c:v>10.45101499746923</c:v>
                </c:pt>
                <c:pt idx="19">
                  <c:v>10.979851626973312</c:v>
                </c:pt>
                <c:pt idx="20">
                  <c:v>11.484063822221588</c:v>
                </c:pt>
                <c:pt idx="21">
                  <c:v>11.985762422458917</c:v>
                </c:pt>
                <c:pt idx="22">
                  <c:v>12.450295719204876</c:v>
                </c:pt>
                <c:pt idx="23">
                  <c:v>12.918222271953264</c:v>
                </c:pt>
                <c:pt idx="24">
                  <c:v>13.422936482648861</c:v>
                </c:pt>
                <c:pt idx="25">
                  <c:v>13.893240371549789</c:v>
                </c:pt>
                <c:pt idx="26">
                  <c:v>14.360679372517883</c:v>
                </c:pt>
                <c:pt idx="27">
                  <c:v>14.866970542012069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57-4B92-8185-CB3FC1DDD628}"/>
            </c:ext>
          </c:extLst>
        </c:ser>
        <c:ser>
          <c:idx val="2"/>
          <c:order val="2"/>
          <c:spPr>
            <a:ln w="31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Foglio1!$D$9:$D$38</c:f>
              <c:numCache>
                <c:formatCode>General</c:formatCode>
                <c:ptCount val="30"/>
                <c:pt idx="0">
                  <c:v>0.17744599999999999</c:v>
                </c:pt>
                <c:pt idx="1">
                  <c:v>0.484823</c:v>
                </c:pt>
                <c:pt idx="2">
                  <c:v>0.87934400000000001</c:v>
                </c:pt>
                <c:pt idx="3">
                  <c:v>1.1917420000000001</c:v>
                </c:pt>
                <c:pt idx="4">
                  <c:v>1.585431</c:v>
                </c:pt>
                <c:pt idx="5">
                  <c:v>1.9439850000000001</c:v>
                </c:pt>
                <c:pt idx="6">
                  <c:v>2.2723080000000002</c:v>
                </c:pt>
                <c:pt idx="7">
                  <c:v>2.6615139999999999</c:v>
                </c:pt>
                <c:pt idx="8">
                  <c:v>3.007949</c:v>
                </c:pt>
                <c:pt idx="9">
                  <c:v>3.316614</c:v>
                </c:pt>
                <c:pt idx="10">
                  <c:v>3.7044290000000002</c:v>
                </c:pt>
                <c:pt idx="11">
                  <c:v>4.0638310000000004</c:v>
                </c:pt>
                <c:pt idx="12">
                  <c:v>4.3986739999999998</c:v>
                </c:pt>
                <c:pt idx="13">
                  <c:v>4.7288100000000002</c:v>
                </c:pt>
                <c:pt idx="14">
                  <c:v>5.0895260000000002</c:v>
                </c:pt>
                <c:pt idx="15">
                  <c:v>5.4556259999999996</c:v>
                </c:pt>
                <c:pt idx="16">
                  <c:v>5.8302120000000004</c:v>
                </c:pt>
                <c:pt idx="17">
                  <c:v>6.2041899999999996</c:v>
                </c:pt>
                <c:pt idx="18">
                  <c:v>6.5829019999999998</c:v>
                </c:pt>
                <c:pt idx="19">
                  <c:v>6.9597340000000001</c:v>
                </c:pt>
                <c:pt idx="20">
                  <c:v>7.3190520000000001</c:v>
                </c:pt>
                <c:pt idx="21">
                  <c:v>7.6766100000000002</c:v>
                </c:pt>
                <c:pt idx="22">
                  <c:v>8.0077079999999992</c:v>
                </c:pt>
                <c:pt idx="23">
                  <c:v>8.3412509999999997</c:v>
                </c:pt>
                <c:pt idx="24">
                  <c:v>8.7010459999999998</c:v>
                </c:pt>
                <c:pt idx="25">
                  <c:v>9.0363380000000006</c:v>
                </c:pt>
                <c:pt idx="26">
                  <c:v>9.3696129999999993</c:v>
                </c:pt>
                <c:pt idx="27">
                  <c:v>9.7306170000000005</c:v>
                </c:pt>
              </c:numCache>
            </c:numRef>
          </c:xVal>
          <c:yVal>
            <c:numRef>
              <c:f>Foglio1!$O$9:$O$38</c:f>
              <c:numCache>
                <c:formatCode>0.000</c:formatCode>
                <c:ptCount val="30"/>
                <c:pt idx="0">
                  <c:v>1.6321837125530463</c:v>
                </c:pt>
                <c:pt idx="1">
                  <c:v>2.0632628935354527</c:v>
                </c:pt>
                <c:pt idx="2">
                  <c:v>2.6166002869873068</c:v>
                </c:pt>
                <c:pt idx="3">
                  <c:v>3.0547910085758652</c:v>
                </c:pt>
                <c:pt idx="4">
                  <c:v>3.6070512808165409</c:v>
                </c:pt>
                <c:pt idx="5">
                  <c:v>4.1100693419648309</c:v>
                </c:pt>
                <c:pt idx="6">
                  <c:v>4.5707138966205276</c:v>
                </c:pt>
                <c:pt idx="7">
                  <c:v>5.1168260427010024</c:v>
                </c:pt>
                <c:pt idx="8">
                  <c:v>5.602968005240994</c:v>
                </c:pt>
                <c:pt idx="9">
                  <c:v>6.0361434356430488</c:v>
                </c:pt>
                <c:pt idx="10">
                  <c:v>6.580443782216955</c:v>
                </c:pt>
                <c:pt idx="11">
                  <c:v>7.0849134554988922</c:v>
                </c:pt>
                <c:pt idx="12">
                  <c:v>7.5549522114017691</c:v>
                </c:pt>
                <c:pt idx="13">
                  <c:v>8.0184223014373881</c:v>
                </c:pt>
                <c:pt idx="14">
                  <c:v>8.5248670726168285</c:v>
                </c:pt>
                <c:pt idx="15">
                  <c:v>9.0389181166381949</c:v>
                </c:pt>
                <c:pt idx="16">
                  <c:v>9.5649336708827946</c:v>
                </c:pt>
                <c:pt idx="17">
                  <c:v>10.090144804397521</c:v>
                </c:pt>
                <c:pt idx="18">
                  <c:v>10.622054341956261</c:v>
                </c:pt>
                <c:pt idx="19">
                  <c:v>11.151373002836346</c:v>
                </c:pt>
                <c:pt idx="20">
                  <c:v>11.656136273127776</c:v>
                </c:pt>
                <c:pt idx="21">
                  <c:v>12.158471006893878</c:v>
                </c:pt>
                <c:pt idx="22">
                  <c:v>12.623670589350363</c:v>
                </c:pt>
                <c:pt idx="23">
                  <c:v>13.092342547398848</c:v>
                </c:pt>
                <c:pt idx="24">
                  <c:v>13.597943232210454</c:v>
                </c:pt>
                <c:pt idx="25">
                  <c:v>14.069149097320567</c:v>
                </c:pt>
                <c:pt idx="26">
                  <c:v>14.537556055301771</c:v>
                </c:pt>
                <c:pt idx="27">
                  <c:v>15.044974688716696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57-4B92-8185-CB3FC1DDD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758008"/>
        <c:axId val="405756368"/>
      </c:scatterChart>
      <c:valAx>
        <c:axId val="405758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56368"/>
        <c:crosses val="autoZero"/>
        <c:crossBetween val="midCat"/>
      </c:valAx>
      <c:valAx>
        <c:axId val="40575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58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130068</xdr:colOff>
      <xdr:row>55</xdr:row>
      <xdr:rowOff>135112</xdr:rowOff>
    </xdr:from>
    <xdr:to>
      <xdr:col>38</xdr:col>
      <xdr:colOff>236766</xdr:colOff>
      <xdr:row>69</xdr:row>
      <xdr:rowOff>93010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D4BC9245-9918-4D5D-AB29-4FEA24BD13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217713</xdr:colOff>
      <xdr:row>7</xdr:row>
      <xdr:rowOff>27217</xdr:rowOff>
    </xdr:from>
    <xdr:to>
      <xdr:col>38</xdr:col>
      <xdr:colOff>149680</xdr:colOff>
      <xdr:row>28</xdr:row>
      <xdr:rowOff>163286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849E21FB-6BC3-48CF-BB5A-3F68F13B0C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1CF6A-3E4B-4278-BC61-A09F420E1225}">
  <dimension ref="A3:X76"/>
  <sheetViews>
    <sheetView tabSelected="1" topLeftCell="A6" zoomScaleNormal="100" workbookViewId="0">
      <selection activeCell="D9" sqref="D9:D36"/>
    </sheetView>
  </sheetViews>
  <sheetFormatPr defaultRowHeight="15" x14ac:dyDescent="0.25"/>
  <cols>
    <col min="3" max="3" width="23" bestFit="1" customWidth="1"/>
    <col min="4" max="4" width="13.85546875" bestFit="1" customWidth="1"/>
    <col min="5" max="5" width="14.85546875" bestFit="1" customWidth="1"/>
    <col min="6" max="6" width="13.85546875" bestFit="1" customWidth="1"/>
    <col min="7" max="7" width="9.7109375" bestFit="1" customWidth="1"/>
    <col min="8" max="8" width="6.42578125" bestFit="1" customWidth="1"/>
    <col min="9" max="9" width="14.140625" customWidth="1"/>
    <col min="10" max="10" width="20.140625" bestFit="1" customWidth="1"/>
    <col min="11" max="11" width="21" bestFit="1" customWidth="1"/>
    <col min="12" max="12" width="14.28515625" customWidth="1"/>
    <col min="13" max="13" width="10.85546875" customWidth="1"/>
    <col min="14" max="15" width="17" bestFit="1" customWidth="1"/>
    <col min="16" max="16" width="32.42578125" customWidth="1"/>
  </cols>
  <sheetData>
    <row r="3" spans="1:24" x14ac:dyDescent="0.25">
      <c r="J3" s="3"/>
      <c r="K3" s="3"/>
      <c r="L3" s="3"/>
      <c r="M3" s="3"/>
      <c r="N3" s="3"/>
    </row>
    <row r="4" spans="1:24" x14ac:dyDescent="0.25">
      <c r="J4" s="14"/>
      <c r="K4" s="14"/>
      <c r="L4" s="14"/>
      <c r="M4" s="14"/>
      <c r="N4" s="14"/>
      <c r="Q4" s="13"/>
      <c r="R4" s="13"/>
      <c r="S4" s="13"/>
      <c r="T4" s="13"/>
      <c r="U4" s="13"/>
      <c r="V4" s="13"/>
      <c r="W4" s="13"/>
      <c r="X4" s="13"/>
    </row>
    <row r="5" spans="1:24" x14ac:dyDescent="0.25">
      <c r="J5" s="3"/>
      <c r="K5" s="3"/>
      <c r="L5" s="3"/>
      <c r="M5" s="4"/>
      <c r="N5" s="3"/>
      <c r="O5" s="3"/>
    </row>
    <row r="6" spans="1:24" x14ac:dyDescent="0.25">
      <c r="J6" s="3"/>
      <c r="K6" s="3"/>
      <c r="L6" s="3"/>
      <c r="M6" s="4"/>
      <c r="N6" s="3"/>
      <c r="O6" s="3"/>
    </row>
    <row r="7" spans="1:24" ht="15.75" thickBot="1" x14ac:dyDescent="0.3">
      <c r="C7" s="13" t="s">
        <v>2</v>
      </c>
      <c r="G7" t="s">
        <v>20</v>
      </c>
      <c r="H7" t="s">
        <v>19</v>
      </c>
      <c r="I7" s="3"/>
      <c r="J7" s="3"/>
      <c r="K7" s="4"/>
      <c r="L7" s="4"/>
      <c r="M7" s="4"/>
      <c r="N7" s="3"/>
      <c r="O7" s="3"/>
    </row>
    <row r="8" spans="1:24" ht="16.5" thickBot="1" x14ac:dyDescent="0.3">
      <c r="C8" s="63" t="s">
        <v>0</v>
      </c>
      <c r="D8" s="64" t="s">
        <v>1</v>
      </c>
      <c r="E8" s="13"/>
      <c r="F8" s="20" t="s">
        <v>3</v>
      </c>
      <c r="G8" s="21" t="s">
        <v>4</v>
      </c>
      <c r="H8" s="58" t="s">
        <v>5</v>
      </c>
      <c r="I8" s="55" t="s">
        <v>6</v>
      </c>
      <c r="J8" s="40" t="s">
        <v>11</v>
      </c>
      <c r="K8" s="50" t="s">
        <v>24</v>
      </c>
      <c r="L8" s="48" t="s">
        <v>29</v>
      </c>
      <c r="M8" s="51" t="s">
        <v>30</v>
      </c>
      <c r="N8" s="66" t="s">
        <v>27</v>
      </c>
      <c r="O8" s="67" t="s">
        <v>28</v>
      </c>
      <c r="P8" s="75" t="s">
        <v>43</v>
      </c>
    </row>
    <row r="9" spans="1:24" x14ac:dyDescent="0.25">
      <c r="A9">
        <v>1</v>
      </c>
      <c r="B9" s="68">
        <v>1.5</v>
      </c>
      <c r="C9" s="65">
        <f t="shared" ref="C9:C36" si="0">B9-$C$49</f>
        <v>1.5</v>
      </c>
      <c r="D9">
        <v>0.17744599999999999</v>
      </c>
      <c r="F9" s="10">
        <v>1</v>
      </c>
      <c r="G9" s="22">
        <f t="shared" ref="G9:G36" si="1">D9</f>
        <v>0.17744599999999999</v>
      </c>
      <c r="H9" s="60">
        <f t="shared" ref="H9:H36" si="2">C9</f>
        <v>1.5</v>
      </c>
      <c r="I9" s="57">
        <f t="shared" ref="I9:I36" si="3">$E$62*F9+$E$63*G9</f>
        <v>1.5431806635203331</v>
      </c>
      <c r="J9" s="42">
        <f>I9-H9</f>
        <v>4.3180663520333118E-2</v>
      </c>
      <c r="K9" s="44" cm="1">
        <f t="array" ref="K9">MMULT(F9:G9,MMULT($E$65:$F$66,TRANSPOSE(F9:G9)))</f>
        <v>2.2183990025798173E-4</v>
      </c>
      <c r="L9" s="49">
        <f>K9+$K$53</f>
        <v>1.8748320435054778E-3</v>
      </c>
      <c r="M9" s="1">
        <f>$K$60*(K9+$K$53)^0.5</f>
        <v>8.9003049032713194E-2</v>
      </c>
      <c r="N9" s="2">
        <f t="shared" ref="N9:N18" si="4">I9-M9</f>
        <v>1.45417761448762</v>
      </c>
      <c r="O9" s="45">
        <f t="shared" ref="O9:O18" si="5">I9+M9</f>
        <v>1.6321837125530463</v>
      </c>
      <c r="P9" s="77">
        <f>(H9-AVERAGE($H$9:$H$36))^2</f>
        <v>45.5625</v>
      </c>
    </row>
    <row r="10" spans="1:24" ht="15.75" thickBot="1" x14ac:dyDescent="0.3">
      <c r="A10">
        <v>2</v>
      </c>
      <c r="B10" s="69">
        <v>2</v>
      </c>
      <c r="C10" s="65">
        <f t="shared" si="0"/>
        <v>2</v>
      </c>
      <c r="D10">
        <v>0.484823</v>
      </c>
      <c r="F10" s="10">
        <v>1</v>
      </c>
      <c r="G10" s="22">
        <f t="shared" si="1"/>
        <v>0.484823</v>
      </c>
      <c r="H10" s="60">
        <f t="shared" si="2"/>
        <v>2</v>
      </c>
      <c r="I10" s="57">
        <f>$E$62*F10+$E$63*G10</f>
        <v>1.9747424718227249</v>
      </c>
      <c r="J10" s="42">
        <f t="shared" ref="J10:J18" si="6">I10-H10</f>
        <v>-2.5257528177275113E-2</v>
      </c>
      <c r="K10" s="44">
        <f t="array" ref="K10">MMULT(F10:G10,MMULT($E$65:$F$66,TRANSPOSE(F10:G10)))</f>
        <v>2.0156212616346034E-4</v>
      </c>
      <c r="L10" s="49">
        <f t="shared" ref="L10:L36" si="7">K10+$K$53</f>
        <v>1.8545542694109562E-3</v>
      </c>
      <c r="M10" s="1">
        <f t="shared" ref="M10:M36" si="8">$K$60*(K10+$K$53)^0.5</f>
        <v>8.8520421712727879E-2</v>
      </c>
      <c r="N10" s="2">
        <f t="shared" si="4"/>
        <v>1.8862220501099971</v>
      </c>
      <c r="O10" s="45">
        <f t="shared" si="5"/>
        <v>2.0632628935354527</v>
      </c>
      <c r="P10" s="77">
        <f t="shared" ref="P10:P35" si="9">(H10-AVERAGE($H$9:$H$36))^2</f>
        <v>39.0625</v>
      </c>
    </row>
    <row r="11" spans="1:24" x14ac:dyDescent="0.25">
      <c r="A11">
        <v>3</v>
      </c>
      <c r="B11" s="68">
        <v>2.5</v>
      </c>
      <c r="C11" s="65">
        <f t="shared" si="0"/>
        <v>2.5</v>
      </c>
      <c r="D11">
        <v>0.87934400000000001</v>
      </c>
      <c r="F11" s="10">
        <v>1</v>
      </c>
      <c r="G11" s="22">
        <f t="shared" si="1"/>
        <v>0.87934400000000001</v>
      </c>
      <c r="H11" s="60">
        <f t="shared" si="2"/>
        <v>2.5</v>
      </c>
      <c r="I11" s="57">
        <f t="shared" si="3"/>
        <v>2.5286557319992116</v>
      </c>
      <c r="J11" s="42">
        <f t="shared" si="6"/>
        <v>2.8655731999211564E-2</v>
      </c>
      <c r="K11" s="44">
        <f t="array" ref="K11">MMULT(F11:G11,MMULT($E$65:$F$66,TRANSPOSE(F11:G11)))</f>
        <v>1.7751112797991786E-4</v>
      </c>
      <c r="L11" s="49">
        <f t="shared" si="7"/>
        <v>1.8305032712274138E-3</v>
      </c>
      <c r="M11" s="1">
        <f t="shared" si="8"/>
        <v>8.7944554988095169E-2</v>
      </c>
      <c r="N11" s="2">
        <f t="shared" si="4"/>
        <v>2.4407111770111163</v>
      </c>
      <c r="O11" s="45">
        <f t="shared" si="5"/>
        <v>2.6166002869873068</v>
      </c>
      <c r="P11" s="77">
        <f t="shared" si="9"/>
        <v>33.0625</v>
      </c>
    </row>
    <row r="12" spans="1:24" ht="15.75" thickBot="1" x14ac:dyDescent="0.3">
      <c r="A12">
        <v>4</v>
      </c>
      <c r="B12" s="69">
        <v>3</v>
      </c>
      <c r="C12" s="65">
        <f t="shared" si="0"/>
        <v>3</v>
      </c>
      <c r="D12">
        <v>1.1917420000000001</v>
      </c>
      <c r="F12" s="10">
        <v>1</v>
      </c>
      <c r="G12" s="22">
        <f t="shared" si="1"/>
        <v>1.1917420000000001</v>
      </c>
      <c r="H12" s="60">
        <f t="shared" si="2"/>
        <v>3</v>
      </c>
      <c r="I12" s="57">
        <f t="shared" si="3"/>
        <v>2.9672670978139948</v>
      </c>
      <c r="J12" s="42">
        <f t="shared" si="6"/>
        <v>-3.2732902186005219E-2</v>
      </c>
      <c r="K12" s="44">
        <f t="array" ref="K12">MMULT(F12:G12,MMULT($E$65:$F$66,TRANSPOSE(F12:G12)))</f>
        <v>1.6004218573765306E-4</v>
      </c>
      <c r="L12" s="49">
        <f t="shared" si="7"/>
        <v>1.8130343289851491E-3</v>
      </c>
      <c r="M12" s="1">
        <f t="shared" si="8"/>
        <v>8.7523910761870591E-2</v>
      </c>
      <c r="N12" s="2">
        <f t="shared" si="4"/>
        <v>2.8797431870521244</v>
      </c>
      <c r="O12" s="45">
        <f t="shared" si="5"/>
        <v>3.0547910085758652</v>
      </c>
      <c r="P12" s="77">
        <f t="shared" si="9"/>
        <v>27.5625</v>
      </c>
    </row>
    <row r="13" spans="1:24" x14ac:dyDescent="0.25">
      <c r="A13">
        <v>5</v>
      </c>
      <c r="B13" s="68">
        <v>3.5</v>
      </c>
      <c r="C13" s="65">
        <f t="shared" si="0"/>
        <v>3.5</v>
      </c>
      <c r="D13">
        <v>1.585431</v>
      </c>
      <c r="F13" s="10">
        <v>1</v>
      </c>
      <c r="G13" s="22">
        <f t="shared" si="1"/>
        <v>1.585431</v>
      </c>
      <c r="H13" s="60">
        <f t="shared" si="2"/>
        <v>3.5</v>
      </c>
      <c r="I13" s="57">
        <f t="shared" si="3"/>
        <v>3.5200122178091808</v>
      </c>
      <c r="J13" s="42">
        <f t="shared" si="6"/>
        <v>2.0012217809180832E-2</v>
      </c>
      <c r="K13" s="44">
        <f t="array" ref="K13">MMULT(F13:G13,MMULT($E$65:$F$66,TRANSPOSE(F13:G13)))</f>
        <v>1.4001084039300406E-4</v>
      </c>
      <c r="L13" s="49">
        <f t="shared" si="7"/>
        <v>1.7930029836404999E-3</v>
      </c>
      <c r="M13" s="1">
        <f t="shared" si="8"/>
        <v>8.703906300736021E-2</v>
      </c>
      <c r="N13" s="2">
        <f t="shared" si="4"/>
        <v>3.4329731548018207</v>
      </c>
      <c r="O13" s="45">
        <f t="shared" si="5"/>
        <v>3.6070512808165409</v>
      </c>
      <c r="P13" s="77">
        <f t="shared" si="9"/>
        <v>22.5625</v>
      </c>
    </row>
    <row r="14" spans="1:24" ht="15.75" thickBot="1" x14ac:dyDescent="0.3">
      <c r="A14">
        <v>6</v>
      </c>
      <c r="B14" s="69">
        <v>4</v>
      </c>
      <c r="C14" s="65">
        <f t="shared" si="0"/>
        <v>4</v>
      </c>
      <c r="D14">
        <v>1.9439850000000001</v>
      </c>
      <c r="F14" s="10">
        <v>1</v>
      </c>
      <c r="G14" s="22">
        <f t="shared" si="1"/>
        <v>1.9439850000000001</v>
      </c>
      <c r="H14" s="60">
        <f t="shared" si="2"/>
        <v>4</v>
      </c>
      <c r="I14" s="57">
        <f t="shared" si="3"/>
        <v>4.0234272833933193</v>
      </c>
      <c r="J14" s="42">
        <f t="shared" si="6"/>
        <v>2.3427283393319343E-2</v>
      </c>
      <c r="K14" s="44">
        <f t="array" ref="K14">MMULT(F14:G14,MMULT($E$65:$F$66,TRANSPOSE(F14:G14)))</f>
        <v>1.2369157623663777E-4</v>
      </c>
      <c r="L14" s="49">
        <f t="shared" si="7"/>
        <v>1.7766837194841338E-3</v>
      </c>
      <c r="M14" s="1">
        <f t="shared" si="8"/>
        <v>8.664205857151154E-2</v>
      </c>
      <c r="N14" s="2">
        <f t="shared" si="4"/>
        <v>3.9367852248218078</v>
      </c>
      <c r="O14" s="45">
        <f t="shared" si="5"/>
        <v>4.1100693419648309</v>
      </c>
      <c r="P14" s="77">
        <f t="shared" si="9"/>
        <v>18.0625</v>
      </c>
    </row>
    <row r="15" spans="1:24" x14ac:dyDescent="0.25">
      <c r="A15">
        <v>7</v>
      </c>
      <c r="B15" s="68">
        <v>4.5</v>
      </c>
      <c r="C15" s="65">
        <f t="shared" si="0"/>
        <v>4.5</v>
      </c>
      <c r="D15">
        <v>2.2723080000000002</v>
      </c>
      <c r="F15" s="10">
        <v>1</v>
      </c>
      <c r="G15" s="22">
        <f t="shared" si="1"/>
        <v>2.2723080000000002</v>
      </c>
      <c r="H15" s="60">
        <f t="shared" si="2"/>
        <v>4.5</v>
      </c>
      <c r="I15" s="57">
        <f t="shared" si="3"/>
        <v>4.4843975823658067</v>
      </c>
      <c r="J15" s="42">
        <f t="shared" si="6"/>
        <v>-1.5602417634193344E-2</v>
      </c>
      <c r="K15" s="44">
        <f t="array" ref="K15">MMULT(F15:G15,MMULT($E$65:$F$66,TRANSPOSE(F15:G15)))</f>
        <v>1.1035725123116318E-4</v>
      </c>
      <c r="L15" s="49">
        <f t="shared" si="7"/>
        <v>1.7633493944786591E-3</v>
      </c>
      <c r="M15" s="1">
        <f t="shared" si="8"/>
        <v>8.6316314254721332E-2</v>
      </c>
      <c r="N15" s="2">
        <f t="shared" si="4"/>
        <v>4.3980812681110857</v>
      </c>
      <c r="O15" s="45">
        <f t="shared" si="5"/>
        <v>4.5707138966205276</v>
      </c>
      <c r="P15" s="77">
        <f t="shared" si="9"/>
        <v>14.0625</v>
      </c>
    </row>
    <row r="16" spans="1:24" ht="15.75" thickBot="1" x14ac:dyDescent="0.3">
      <c r="A16">
        <v>8</v>
      </c>
      <c r="B16" s="69">
        <v>5</v>
      </c>
      <c r="C16" s="65">
        <f t="shared" si="0"/>
        <v>5</v>
      </c>
      <c r="D16">
        <v>2.6615139999999999</v>
      </c>
      <c r="F16" s="10">
        <v>1</v>
      </c>
      <c r="G16" s="22">
        <f t="shared" si="1"/>
        <v>2.6615139999999999</v>
      </c>
      <c r="H16" s="60">
        <f t="shared" si="2"/>
        <v>5</v>
      </c>
      <c r="I16" s="57">
        <f>$E$62*F16+$E$63*G16</f>
        <v>5.0308485047254514</v>
      </c>
      <c r="J16" s="42">
        <f t="shared" si="6"/>
        <v>3.084850472545142E-2</v>
      </c>
      <c r="K16" s="44">
        <f t="array" ref="K16">MMULT(F16:G16,MMULT($E$65:$F$66,TRANSPOSE(F16:G16)))</f>
        <v>9.6542744794797882E-5</v>
      </c>
      <c r="L16" s="49">
        <f t="shared" si="7"/>
        <v>1.7495348880422939E-3</v>
      </c>
      <c r="M16" s="1">
        <f t="shared" si="8"/>
        <v>8.5977537975550633E-2</v>
      </c>
      <c r="N16" s="2">
        <f t="shared" si="4"/>
        <v>4.9448709667499005</v>
      </c>
      <c r="O16" s="45">
        <f t="shared" si="5"/>
        <v>5.1168260427010024</v>
      </c>
      <c r="P16" s="77">
        <f t="shared" si="9"/>
        <v>10.5625</v>
      </c>
    </row>
    <row r="17" spans="1:19" x14ac:dyDescent="0.25">
      <c r="A17">
        <v>9</v>
      </c>
      <c r="B17" s="68">
        <v>5.5</v>
      </c>
      <c r="C17" s="65">
        <f t="shared" si="0"/>
        <v>5.5</v>
      </c>
      <c r="D17">
        <v>3.007949</v>
      </c>
      <c r="F17" s="10">
        <v>1</v>
      </c>
      <c r="G17" s="22">
        <f t="shared" si="1"/>
        <v>3.007949</v>
      </c>
      <c r="H17" s="60">
        <f t="shared" si="2"/>
        <v>5.5</v>
      </c>
      <c r="I17" s="57">
        <f t="shared" si="3"/>
        <v>5.51724831687548</v>
      </c>
      <c r="J17" s="42">
        <f t="shared" si="6"/>
        <v>1.7248316875480008E-2</v>
      </c>
      <c r="K17" s="44">
        <f t="array" ref="K17">MMULT(F17:G17,MMULT($E$65:$F$66,TRANSPOSE(F17:G17)))</f>
        <v>8.6064649197796711E-5</v>
      </c>
      <c r="L17" s="49">
        <f t="shared" si="7"/>
        <v>1.7390567924452927E-3</v>
      </c>
      <c r="M17" s="1">
        <f t="shared" si="8"/>
        <v>8.571968836551408E-2</v>
      </c>
      <c r="N17" s="2">
        <f t="shared" si="4"/>
        <v>5.431528628509966</v>
      </c>
      <c r="O17" s="45">
        <f t="shared" si="5"/>
        <v>5.602968005240994</v>
      </c>
      <c r="P17" s="77">
        <f t="shared" si="9"/>
        <v>7.5625</v>
      </c>
    </row>
    <row r="18" spans="1:19" ht="15.75" thickBot="1" x14ac:dyDescent="0.3">
      <c r="A18">
        <v>10</v>
      </c>
      <c r="B18" s="69">
        <v>6</v>
      </c>
      <c r="C18" s="7">
        <f t="shared" si="0"/>
        <v>6</v>
      </c>
      <c r="D18">
        <v>3.316614</v>
      </c>
      <c r="F18" s="10">
        <v>1</v>
      </c>
      <c r="G18" s="22">
        <f t="shared" si="1"/>
        <v>3.316614</v>
      </c>
      <c r="H18" s="60">
        <f t="shared" si="2"/>
        <v>6</v>
      </c>
      <c r="I18" s="57">
        <f t="shared" si="3"/>
        <v>5.9506184960354611</v>
      </c>
      <c r="J18" s="42">
        <f t="shared" si="6"/>
        <v>-4.9381503964538886E-2</v>
      </c>
      <c r="K18" s="44">
        <f t="array" ref="K18">MMULT(F18:G18,MMULT($E$65:$F$66,TRANSPOSE(F18:G18)))</f>
        <v>7.8171610158110961E-5</v>
      </c>
      <c r="L18" s="49">
        <f t="shared" si="7"/>
        <v>1.731163753405607E-3</v>
      </c>
      <c r="M18" s="1">
        <f t="shared" si="8"/>
        <v>8.5524939607587724E-2</v>
      </c>
      <c r="N18" s="2">
        <f t="shared" si="4"/>
        <v>5.8650935564278734</v>
      </c>
      <c r="O18" s="45">
        <f t="shared" si="5"/>
        <v>6.0361434356430488</v>
      </c>
      <c r="P18" s="77">
        <f t="shared" si="9"/>
        <v>5.0625</v>
      </c>
    </row>
    <row r="19" spans="1:19" x14ac:dyDescent="0.25">
      <c r="A19">
        <v>11</v>
      </c>
      <c r="B19" s="68">
        <v>6.5</v>
      </c>
      <c r="C19" s="5">
        <f t="shared" si="0"/>
        <v>6.5</v>
      </c>
      <c r="D19">
        <v>3.7044290000000002</v>
      </c>
      <c r="F19" s="11">
        <v>1</v>
      </c>
      <c r="G19" s="12">
        <f t="shared" si="1"/>
        <v>3.7044290000000002</v>
      </c>
      <c r="H19" s="59">
        <f t="shared" si="2"/>
        <v>6.5</v>
      </c>
      <c r="I19" s="56">
        <f t="shared" si="3"/>
        <v>6.4951164340294953</v>
      </c>
      <c r="J19" s="41">
        <f t="shared" ref="J19:J36" si="10">I19-H19</f>
        <v>-4.8835659705046552E-3</v>
      </c>
      <c r="K19" s="52">
        <f t="array" ref="K19">MMULT(F19:G19,MMULT($E$65:$F$66,TRANSPOSE(F19:G19)))</f>
        <v>7.0181707667005993E-5</v>
      </c>
      <c r="L19" s="53">
        <f t="shared" si="7"/>
        <v>1.723173850914502E-3</v>
      </c>
      <c r="M19" s="54">
        <f t="shared" si="8"/>
        <v>8.5327348187459476E-2</v>
      </c>
      <c r="N19" s="17">
        <f t="shared" ref="N19:N36" si="11">I19-M19</f>
        <v>6.4097890858420357</v>
      </c>
      <c r="O19" s="9">
        <f t="shared" ref="O19:O36" si="12">I19+M19</f>
        <v>6.580443782216955</v>
      </c>
      <c r="P19" s="77">
        <f t="shared" si="9"/>
        <v>3.0625</v>
      </c>
    </row>
    <row r="20" spans="1:19" ht="15.75" thickBot="1" x14ac:dyDescent="0.3">
      <c r="A20">
        <v>12</v>
      </c>
      <c r="B20" s="69">
        <v>7</v>
      </c>
      <c r="C20" s="65">
        <f t="shared" si="0"/>
        <v>7</v>
      </c>
      <c r="D20">
        <v>4.0638310000000004</v>
      </c>
      <c r="F20" s="10">
        <v>1</v>
      </c>
      <c r="G20" s="22">
        <f t="shared" si="1"/>
        <v>4.0638310000000004</v>
      </c>
      <c r="H20" s="60">
        <f t="shared" si="2"/>
        <v>7</v>
      </c>
      <c r="I20" s="57">
        <f t="shared" si="3"/>
        <v>6.9997221040291908</v>
      </c>
      <c r="J20" s="42">
        <f t="shared" si="10"/>
        <v>-2.7789597080918327E-4</v>
      </c>
      <c r="K20" s="44">
        <f t="array" ref="K20">MMULT(F20:G20,MMULT($E$65:$F$66,TRANSPOSE(F20:G20)))</f>
        <v>6.4693215647162574E-5</v>
      </c>
      <c r="L20" s="49">
        <f t="shared" si="7"/>
        <v>1.7176853588946586E-3</v>
      </c>
      <c r="M20" s="1">
        <f t="shared" si="8"/>
        <v>8.5191351469701151E-2</v>
      </c>
      <c r="N20" s="2">
        <f t="shared" si="11"/>
        <v>6.9145307525594895</v>
      </c>
      <c r="O20" s="45">
        <f t="shared" si="12"/>
        <v>7.0849134554988922</v>
      </c>
      <c r="P20" s="77">
        <f t="shared" si="9"/>
        <v>1.5625</v>
      </c>
    </row>
    <row r="21" spans="1:19" x14ac:dyDescent="0.25">
      <c r="A21">
        <v>13</v>
      </c>
      <c r="B21" s="68">
        <v>7.5</v>
      </c>
      <c r="C21" s="65">
        <f t="shared" si="0"/>
        <v>7.5</v>
      </c>
      <c r="D21">
        <v>4.3986739999999998</v>
      </c>
      <c r="F21" s="10">
        <v>1</v>
      </c>
      <c r="G21" s="22">
        <f t="shared" si="1"/>
        <v>4.3986739999999998</v>
      </c>
      <c r="H21" s="60">
        <f t="shared" si="2"/>
        <v>7.5</v>
      </c>
      <c r="I21" s="57">
        <f t="shared" si="3"/>
        <v>7.4698465784609063</v>
      </c>
      <c r="J21" s="42">
        <f t="shared" si="10"/>
        <v>-3.0153421539093728E-2</v>
      </c>
      <c r="K21" s="44">
        <f t="array" ref="K21">MMULT(F21:G21,MMULT($E$65:$F$66,TRANSPOSE(F21:G21)))</f>
        <v>6.1238325329361675E-5</v>
      </c>
      <c r="L21" s="49">
        <f t="shared" si="7"/>
        <v>1.7142304685768576E-3</v>
      </c>
      <c r="M21" s="1">
        <f t="shared" si="8"/>
        <v>8.5105632940862763E-2</v>
      </c>
      <c r="N21" s="2">
        <f t="shared" si="11"/>
        <v>7.3847409455200435</v>
      </c>
      <c r="O21" s="45">
        <f t="shared" si="12"/>
        <v>7.5549522114017691</v>
      </c>
      <c r="P21" s="77">
        <f t="shared" si="9"/>
        <v>0.5625</v>
      </c>
    </row>
    <row r="22" spans="1:19" ht="15.75" thickBot="1" x14ac:dyDescent="0.3">
      <c r="A22">
        <v>14</v>
      </c>
      <c r="B22" s="69">
        <v>8</v>
      </c>
      <c r="C22" s="65">
        <f t="shared" si="0"/>
        <v>8</v>
      </c>
      <c r="D22">
        <v>4.7288100000000002</v>
      </c>
      <c r="F22" s="10">
        <v>1</v>
      </c>
      <c r="G22" s="22">
        <f t="shared" si="1"/>
        <v>4.7288100000000002</v>
      </c>
      <c r="H22" s="60">
        <f t="shared" si="2"/>
        <v>8</v>
      </c>
      <c r="I22" s="57">
        <f t="shared" si="3"/>
        <v>7.9333623559775015</v>
      </c>
      <c r="J22" s="42">
        <f t="shared" si="10"/>
        <v>-6.6637644022498499E-2</v>
      </c>
      <c r="K22" s="44">
        <f t="array" ref="K22">MMULT(F22:G22,MMULT($E$65:$F$66,TRANSPOSE(F22:G22)))</f>
        <v>5.9398309641757977E-5</v>
      </c>
      <c r="L22" s="49">
        <f t="shared" si="7"/>
        <v>1.7123904528892539E-3</v>
      </c>
      <c r="M22" s="1">
        <f t="shared" si="8"/>
        <v>8.5059945459887445E-2</v>
      </c>
      <c r="N22" s="2">
        <f t="shared" si="11"/>
        <v>7.848302410517614</v>
      </c>
      <c r="O22" s="45">
        <f t="shared" si="12"/>
        <v>8.0184223014373881</v>
      </c>
      <c r="P22" s="77">
        <f t="shared" si="9"/>
        <v>6.25E-2</v>
      </c>
    </row>
    <row r="23" spans="1:19" x14ac:dyDescent="0.25">
      <c r="A23">
        <v>15</v>
      </c>
      <c r="B23" s="68">
        <v>8.5</v>
      </c>
      <c r="C23" s="65">
        <f t="shared" si="0"/>
        <v>8.5</v>
      </c>
      <c r="D23">
        <v>5.0895260000000002</v>
      </c>
      <c r="F23" s="10">
        <v>1</v>
      </c>
      <c r="G23" s="22">
        <f t="shared" si="1"/>
        <v>5.0895260000000002</v>
      </c>
      <c r="H23" s="60">
        <f t="shared" si="2"/>
        <v>8.5</v>
      </c>
      <c r="I23" s="57">
        <f t="shared" si="3"/>
        <v>8.4398129012154524</v>
      </c>
      <c r="J23" s="42">
        <f t="shared" si="10"/>
        <v>-6.0187098784547644E-2</v>
      </c>
      <c r="K23" s="44">
        <f t="array" ref="K23">MMULT(F23:G23,MMULT($E$65:$F$66,TRANSPOSE(F23:G23)))</f>
        <v>5.9165835778178565E-5</v>
      </c>
      <c r="L23" s="49">
        <f t="shared" si="7"/>
        <v>1.7121579790256745E-3</v>
      </c>
      <c r="M23" s="1">
        <f t="shared" si="8"/>
        <v>8.5054171401376083E-2</v>
      </c>
      <c r="N23" s="2">
        <f t="shared" si="11"/>
        <v>8.3547587298140762</v>
      </c>
      <c r="O23" s="45">
        <f t="shared" si="12"/>
        <v>8.5248670726168285</v>
      </c>
      <c r="P23" s="77">
        <f t="shared" si="9"/>
        <v>6.25E-2</v>
      </c>
    </row>
    <row r="24" spans="1:19" ht="15.75" thickBot="1" x14ac:dyDescent="0.3">
      <c r="A24">
        <v>16</v>
      </c>
      <c r="B24" s="69">
        <v>9</v>
      </c>
      <c r="C24" s="65">
        <f t="shared" si="0"/>
        <v>9</v>
      </c>
      <c r="D24">
        <v>5.4556259999999996</v>
      </c>
      <c r="F24" s="10">
        <v>1</v>
      </c>
      <c r="G24" s="22">
        <f t="shared" si="1"/>
        <v>5.4556259999999996</v>
      </c>
      <c r="H24" s="60">
        <f t="shared" si="2"/>
        <v>9</v>
      </c>
      <c r="I24" s="57">
        <f t="shared" si="3"/>
        <v>8.9538226612804728</v>
      </c>
      <c r="J24" s="42">
        <f t="shared" si="10"/>
        <v>-4.6177338719527228E-2</v>
      </c>
      <c r="K24" s="44">
        <f t="array" ref="K24">MMULT(F24:G24,MMULT($E$65:$F$66,TRANSPOSE(F24:G24)))</f>
        <v>6.0828348238341857E-5</v>
      </c>
      <c r="L24" s="49">
        <f t="shared" si="7"/>
        <v>1.7138204914858377E-3</v>
      </c>
      <c r="M24" s="1">
        <f t="shared" si="8"/>
        <v>8.509545535772127E-2</v>
      </c>
      <c r="N24" s="2">
        <f t="shared" si="11"/>
        <v>8.8687272059227507</v>
      </c>
      <c r="O24" s="45">
        <f t="shared" si="12"/>
        <v>9.0389181166381949</v>
      </c>
      <c r="P24" s="77">
        <f t="shared" si="9"/>
        <v>0.5625</v>
      </c>
    </row>
    <row r="25" spans="1:19" x14ac:dyDescent="0.25">
      <c r="A25">
        <v>17</v>
      </c>
      <c r="B25" s="68">
        <v>9.5</v>
      </c>
      <c r="C25" s="65">
        <f t="shared" si="0"/>
        <v>9.5</v>
      </c>
      <c r="D25">
        <v>5.8302120000000004</v>
      </c>
      <c r="F25" s="10">
        <v>1</v>
      </c>
      <c r="G25" s="22">
        <f t="shared" si="1"/>
        <v>5.8302120000000004</v>
      </c>
      <c r="H25" s="60">
        <f t="shared" si="2"/>
        <v>9.5</v>
      </c>
      <c r="I25" s="57">
        <f t="shared" si="3"/>
        <v>9.4797468895889008</v>
      </c>
      <c r="J25" s="42">
        <f t="shared" si="10"/>
        <v>-2.0253110411099229E-2</v>
      </c>
      <c r="K25" s="44">
        <f t="array" ref="K25">MMULT(F25:G25,MMULT($E$65:$F$66,TRANSPOSE(F25:G25)))</f>
        <v>6.4508926670135767E-5</v>
      </c>
      <c r="L25" s="49">
        <f t="shared" si="7"/>
        <v>1.7175010699176318E-3</v>
      </c>
      <c r="M25" s="1">
        <f t="shared" si="8"/>
        <v>8.5186781293894384E-2</v>
      </c>
      <c r="N25" s="2">
        <f t="shared" si="11"/>
        <v>9.394560108295007</v>
      </c>
      <c r="O25" s="45">
        <f t="shared" si="12"/>
        <v>9.5649336708827946</v>
      </c>
      <c r="P25" s="77">
        <f t="shared" si="9"/>
        <v>1.5625</v>
      </c>
    </row>
    <row r="26" spans="1:19" ht="15.75" thickBot="1" x14ac:dyDescent="0.3">
      <c r="A26">
        <v>18</v>
      </c>
      <c r="B26" s="69">
        <v>10</v>
      </c>
      <c r="C26" s="65">
        <f t="shared" si="0"/>
        <v>10</v>
      </c>
      <c r="D26">
        <v>6.2041899999999996</v>
      </c>
      <c r="F26" s="10">
        <v>1</v>
      </c>
      <c r="G26" s="22">
        <f t="shared" si="1"/>
        <v>6.2041899999999996</v>
      </c>
      <c r="H26" s="60">
        <f t="shared" si="2"/>
        <v>10</v>
      </c>
      <c r="I26" s="57">
        <f t="shared" si="3"/>
        <v>10.004817476995608</v>
      </c>
      <c r="J26" s="42">
        <f t="shared" si="10"/>
        <v>4.8174769956084162E-3</v>
      </c>
      <c r="K26" s="44">
        <f t="array" ref="K26">MMULT(F26:G26,MMULT($E$65:$F$66,TRANSPOSE(F26:G26)))</f>
        <v>7.0180868144698811E-5</v>
      </c>
      <c r="L26" s="49">
        <f t="shared" si="7"/>
        <v>1.7231730113921948E-3</v>
      </c>
      <c r="M26" s="1">
        <f t="shared" si="8"/>
        <v>8.5327327401912831E-2</v>
      </c>
      <c r="N26" s="2">
        <f t="shared" si="11"/>
        <v>9.9194901495936953</v>
      </c>
      <c r="O26" s="45">
        <f t="shared" si="12"/>
        <v>10.090144804397521</v>
      </c>
      <c r="P26" s="77">
        <f t="shared" si="9"/>
        <v>3.0625</v>
      </c>
      <c r="S26" s="73"/>
    </row>
    <row r="27" spans="1:19" x14ac:dyDescent="0.25">
      <c r="A27">
        <v>19</v>
      </c>
      <c r="B27" s="68">
        <v>10.5</v>
      </c>
      <c r="C27" s="65">
        <f t="shared" si="0"/>
        <v>10.5</v>
      </c>
      <c r="D27">
        <v>6.5829019999999998</v>
      </c>
      <c r="F27" s="10">
        <v>1</v>
      </c>
      <c r="G27" s="22">
        <f t="shared" si="1"/>
        <v>6.5829019999999998</v>
      </c>
      <c r="H27" s="60">
        <f t="shared" si="2"/>
        <v>10.5</v>
      </c>
      <c r="I27" s="57">
        <f t="shared" si="3"/>
        <v>10.536534669712745</v>
      </c>
      <c r="J27" s="42">
        <f t="shared" si="10"/>
        <v>3.6534669712745327E-2</v>
      </c>
      <c r="K27" s="44">
        <f t="array" ref="K27">MMULT(F27:G27,MMULT($E$65:$F$66,TRANSPOSE(F27:G27)))</f>
        <v>7.7958376708407728E-5</v>
      </c>
      <c r="L27" s="49">
        <f t="shared" si="7"/>
        <v>1.7309505199559036E-3</v>
      </c>
      <c r="M27" s="1">
        <f t="shared" si="8"/>
        <v>8.5519672243515782E-2</v>
      </c>
      <c r="N27" s="2">
        <f t="shared" si="11"/>
        <v>10.45101499746923</v>
      </c>
      <c r="O27" s="45">
        <f t="shared" si="12"/>
        <v>10.622054341956261</v>
      </c>
      <c r="P27" s="77">
        <f t="shared" si="9"/>
        <v>5.0625</v>
      </c>
    </row>
    <row r="28" spans="1:19" ht="15.75" thickBot="1" x14ac:dyDescent="0.3">
      <c r="A28">
        <v>20</v>
      </c>
      <c r="B28" s="69">
        <v>11</v>
      </c>
      <c r="C28" s="65">
        <f t="shared" si="0"/>
        <v>11</v>
      </c>
      <c r="D28">
        <v>6.9597340000000001</v>
      </c>
      <c r="F28" s="10">
        <v>1</v>
      </c>
      <c r="G28" s="22">
        <f t="shared" si="1"/>
        <v>6.9597340000000001</v>
      </c>
      <c r="H28" s="60">
        <f t="shared" si="2"/>
        <v>11</v>
      </c>
      <c r="I28" s="57">
        <f t="shared" si="3"/>
        <v>11.065612314904829</v>
      </c>
      <c r="J28" s="42">
        <f t="shared" si="10"/>
        <v>6.5612314904829105E-2</v>
      </c>
      <c r="K28" s="44">
        <f t="array" ref="K28">MMULT(F28:G28,MMULT($E$65:$F$66,TRANSPOSE(F28:G28)))</f>
        <v>8.7728622237601082E-5</v>
      </c>
      <c r="L28" s="49">
        <f t="shared" si="7"/>
        <v>1.740720765485097E-3</v>
      </c>
      <c r="M28" s="1">
        <f t="shared" si="8"/>
        <v>8.5760687931517213E-2</v>
      </c>
      <c r="N28" s="2">
        <f t="shared" si="11"/>
        <v>10.979851626973312</v>
      </c>
      <c r="O28" s="45">
        <f t="shared" si="12"/>
        <v>11.151373002836346</v>
      </c>
      <c r="P28" s="77">
        <f t="shared" si="9"/>
        <v>7.5625</v>
      </c>
    </row>
    <row r="29" spans="1:19" x14ac:dyDescent="0.25">
      <c r="A29">
        <v>21</v>
      </c>
      <c r="B29" s="68">
        <v>11.5</v>
      </c>
      <c r="C29" s="65">
        <f t="shared" si="0"/>
        <v>11.5</v>
      </c>
      <c r="D29">
        <v>7.3190520000000001</v>
      </c>
      <c r="F29" s="10">
        <v>1</v>
      </c>
      <c r="G29" s="22">
        <f t="shared" si="1"/>
        <v>7.3190520000000001</v>
      </c>
      <c r="H29" s="60">
        <f t="shared" si="2"/>
        <v>11.5</v>
      </c>
      <c r="I29" s="57">
        <f t="shared" si="3"/>
        <v>11.570100047674682</v>
      </c>
      <c r="J29" s="42">
        <f t="shared" si="10"/>
        <v>7.0100047674682031E-2</v>
      </c>
      <c r="K29" s="44">
        <f t="array" ref="K29">MMULT(F29:G29,MMULT($E$65:$F$66,TRANSPOSE(F29:G29)))</f>
        <v>9.8931992839026072E-5</v>
      </c>
      <c r="L29" s="49">
        <f t="shared" si="7"/>
        <v>1.751924136086522E-3</v>
      </c>
      <c r="M29" s="1">
        <f t="shared" si="8"/>
        <v>8.6036225453093543E-2</v>
      </c>
      <c r="N29" s="2">
        <f t="shared" si="11"/>
        <v>11.484063822221588</v>
      </c>
      <c r="O29" s="45">
        <f t="shared" si="12"/>
        <v>11.656136273127776</v>
      </c>
      <c r="P29" s="77">
        <f t="shared" si="9"/>
        <v>10.5625</v>
      </c>
    </row>
    <row r="30" spans="1:19" ht="15.75" thickBot="1" x14ac:dyDescent="0.3">
      <c r="A30">
        <v>22</v>
      </c>
      <c r="B30" s="69">
        <v>12</v>
      </c>
      <c r="C30" s="7">
        <f t="shared" si="0"/>
        <v>12</v>
      </c>
      <c r="D30">
        <v>7.6766100000000002</v>
      </c>
      <c r="F30" s="10">
        <v>1</v>
      </c>
      <c r="G30" s="22">
        <f t="shared" si="1"/>
        <v>7.6766100000000002</v>
      </c>
      <c r="H30" s="60">
        <f t="shared" si="2"/>
        <v>12</v>
      </c>
      <c r="I30" s="57">
        <f t="shared" si="3"/>
        <v>12.072116714676397</v>
      </c>
      <c r="J30" s="42">
        <f t="shared" si="10"/>
        <v>7.2116714676397464E-2</v>
      </c>
      <c r="K30" s="44">
        <f t="array" ref="K30">MMULT(F30:G30,MMULT($E$65:$F$66,TRANSPOSE(F30:G30)))</f>
        <v>1.1190929039762751E-4</v>
      </c>
      <c r="L30" s="49">
        <f t="shared" si="7"/>
        <v>1.7649014336451234E-3</v>
      </c>
      <c r="M30" s="1">
        <f t="shared" si="8"/>
        <v>8.6354292217479839E-2</v>
      </c>
      <c r="N30" s="2">
        <f t="shared" si="11"/>
        <v>11.985762422458917</v>
      </c>
      <c r="O30" s="45">
        <f t="shared" si="12"/>
        <v>12.158471006893878</v>
      </c>
      <c r="P30" s="77">
        <f t="shared" si="9"/>
        <v>14.0625</v>
      </c>
    </row>
    <row r="31" spans="1:19" x14ac:dyDescent="0.25">
      <c r="A31">
        <v>23</v>
      </c>
      <c r="B31" s="68">
        <v>12.5</v>
      </c>
      <c r="C31" s="5">
        <f t="shared" si="0"/>
        <v>12.5</v>
      </c>
      <c r="D31">
        <v>8.0077079999999992</v>
      </c>
      <c r="F31" s="11">
        <v>1</v>
      </c>
      <c r="G31" s="12">
        <f t="shared" si="1"/>
        <v>8.0077079999999992</v>
      </c>
      <c r="H31" s="59">
        <f t="shared" si="2"/>
        <v>12.5</v>
      </c>
      <c r="I31" s="56">
        <f t="shared" si="3"/>
        <v>12.536983154277619</v>
      </c>
      <c r="J31" s="41">
        <f t="shared" si="10"/>
        <v>3.6983154277619334E-2</v>
      </c>
      <c r="K31" s="52">
        <f t="array" ref="K31">MMULT(F31:G31,MMULT($E$65:$F$66,TRANSPOSE(F31:G31)))</f>
        <v>1.2555304637105045E-4</v>
      </c>
      <c r="L31" s="53">
        <f t="shared" si="7"/>
        <v>1.7785451896185464E-3</v>
      </c>
      <c r="M31" s="54">
        <f t="shared" si="8"/>
        <v>8.6687435072743083E-2</v>
      </c>
      <c r="N31" s="17">
        <f t="shared" si="11"/>
        <v>12.450295719204876</v>
      </c>
      <c r="O31" s="9">
        <f t="shared" si="12"/>
        <v>12.623670589350363</v>
      </c>
      <c r="P31" s="77">
        <f t="shared" si="9"/>
        <v>18.0625</v>
      </c>
    </row>
    <row r="32" spans="1:19" ht="15.75" thickBot="1" x14ac:dyDescent="0.3">
      <c r="A32">
        <v>24</v>
      </c>
      <c r="B32" s="69">
        <v>13</v>
      </c>
      <c r="C32" s="65">
        <f t="shared" si="0"/>
        <v>13</v>
      </c>
      <c r="D32">
        <v>8.3412509999999997</v>
      </c>
      <c r="F32" s="10">
        <v>1</v>
      </c>
      <c r="G32" s="22">
        <f t="shared" si="1"/>
        <v>8.3412509999999997</v>
      </c>
      <c r="H32" s="60">
        <f t="shared" si="2"/>
        <v>13</v>
      </c>
      <c r="I32" s="57">
        <f t="shared" si="3"/>
        <v>13.005282409676056</v>
      </c>
      <c r="J32" s="42">
        <f t="shared" si="10"/>
        <v>5.2824096760559769E-3</v>
      </c>
      <c r="K32" s="44">
        <f t="array" ref="K32">MMULT(F32:G32,MMULT($E$65:$F$66,TRANSPOSE(F32:G32)))</f>
        <v>1.4087922295637537E-4</v>
      </c>
      <c r="L32" s="49">
        <f t="shared" si="7"/>
        <v>1.7938713662038713E-3</v>
      </c>
      <c r="M32" s="1">
        <f t="shared" si="8"/>
        <v>8.7060137722792155E-2</v>
      </c>
      <c r="N32" s="2">
        <f t="shared" si="11"/>
        <v>12.918222271953264</v>
      </c>
      <c r="O32" s="45">
        <f t="shared" si="12"/>
        <v>13.092342547398848</v>
      </c>
      <c r="P32" s="77">
        <f t="shared" si="9"/>
        <v>22.5625</v>
      </c>
    </row>
    <row r="33" spans="1:16" x14ac:dyDescent="0.25">
      <c r="A33">
        <v>25</v>
      </c>
      <c r="B33" s="68">
        <v>13.5</v>
      </c>
      <c r="C33" s="65">
        <f t="shared" si="0"/>
        <v>13.5</v>
      </c>
      <c r="D33">
        <v>8.7010459999999998</v>
      </c>
      <c r="F33" s="10">
        <v>1</v>
      </c>
      <c r="G33" s="22">
        <f t="shared" si="1"/>
        <v>8.7010459999999998</v>
      </c>
      <c r="H33" s="60">
        <f t="shared" si="2"/>
        <v>13.5</v>
      </c>
      <c r="I33" s="57">
        <f t="shared" si="3"/>
        <v>13.510439857429658</v>
      </c>
      <c r="J33" s="42">
        <f t="shared" si="10"/>
        <v>1.0439857429657806E-2</v>
      </c>
      <c r="K33" s="44">
        <f t="array" ref="K33">MMULT(F33:G33,MMULT($E$65:$F$66,TRANSPOSE(F33:G33)))</f>
        <v>1.5919149087340211E-4</v>
      </c>
      <c r="L33" s="49">
        <f t="shared" si="7"/>
        <v>1.8121836341208981E-3</v>
      </c>
      <c r="M33" s="1">
        <f t="shared" si="8"/>
        <v>8.7503374780795812E-2</v>
      </c>
      <c r="N33" s="2">
        <f t="shared" si="11"/>
        <v>13.422936482648861</v>
      </c>
      <c r="O33" s="45">
        <f t="shared" si="12"/>
        <v>13.597943232210454</v>
      </c>
      <c r="P33" s="77">
        <f t="shared" si="9"/>
        <v>27.5625</v>
      </c>
    </row>
    <row r="34" spans="1:16" ht="15.75" thickBot="1" x14ac:dyDescent="0.3">
      <c r="A34">
        <v>26</v>
      </c>
      <c r="B34" s="69">
        <v>14</v>
      </c>
      <c r="C34" s="65">
        <f t="shared" si="0"/>
        <v>14</v>
      </c>
      <c r="D34">
        <v>9.0363380000000006</v>
      </c>
      <c r="F34" s="10">
        <v>1</v>
      </c>
      <c r="G34" s="22">
        <f t="shared" si="1"/>
        <v>9.0363380000000006</v>
      </c>
      <c r="H34" s="60">
        <f t="shared" si="2"/>
        <v>14</v>
      </c>
      <c r="I34" s="57">
        <f t="shared" si="3"/>
        <v>13.981194734435178</v>
      </c>
      <c r="J34" s="42">
        <f t="shared" si="10"/>
        <v>-1.8805265564822093E-2</v>
      </c>
      <c r="K34" s="44">
        <f t="array" ref="K34">MMULT(F34:G34,MMULT($E$65:$F$66,TRANSPOSE(F34:G34)))</f>
        <v>1.7791943953929227E-4</v>
      </c>
      <c r="L34" s="49">
        <f t="shared" si="7"/>
        <v>1.8309115827867882E-3</v>
      </c>
      <c r="M34" s="1">
        <f t="shared" si="8"/>
        <v>8.7954362885388437E-2</v>
      </c>
      <c r="N34" s="2">
        <f t="shared" si="11"/>
        <v>13.893240371549789</v>
      </c>
      <c r="O34" s="45">
        <f t="shared" si="12"/>
        <v>14.069149097320567</v>
      </c>
      <c r="P34" s="77">
        <f t="shared" si="9"/>
        <v>33.0625</v>
      </c>
    </row>
    <row r="35" spans="1:16" x14ac:dyDescent="0.25">
      <c r="A35">
        <v>27</v>
      </c>
      <c r="B35" s="68">
        <v>14.5</v>
      </c>
      <c r="C35" s="65">
        <f t="shared" si="0"/>
        <v>14.5</v>
      </c>
      <c r="D35">
        <v>9.3696129999999993</v>
      </c>
      <c r="F35" s="10">
        <v>1</v>
      </c>
      <c r="G35" s="22">
        <f t="shared" si="1"/>
        <v>9.3696129999999993</v>
      </c>
      <c r="H35" s="60">
        <f t="shared" si="2"/>
        <v>14.5</v>
      </c>
      <c r="I35" s="57">
        <f t="shared" si="3"/>
        <v>14.449117713909827</v>
      </c>
      <c r="J35" s="42">
        <f t="shared" si="10"/>
        <v>-5.0882286090173423E-2</v>
      </c>
      <c r="K35" s="44">
        <f t="array" ref="K35">MMULT(F35:G35,MMULT($E$65:$F$66,TRANSPOSE(F35:G35)))</f>
        <v>1.9812445986022484E-4</v>
      </c>
      <c r="L35" s="49">
        <f t="shared" si="7"/>
        <v>1.8511166031077208E-3</v>
      </c>
      <c r="M35" s="1">
        <f t="shared" si="8"/>
        <v>8.8438341391944744E-2</v>
      </c>
      <c r="N35" s="2">
        <f t="shared" si="11"/>
        <v>14.360679372517883</v>
      </c>
      <c r="O35" s="45">
        <f t="shared" si="12"/>
        <v>14.537556055301771</v>
      </c>
      <c r="P35" s="77">
        <f t="shared" si="9"/>
        <v>39.0625</v>
      </c>
    </row>
    <row r="36" spans="1:16" x14ac:dyDescent="0.25">
      <c r="A36">
        <v>28</v>
      </c>
      <c r="B36" s="69">
        <v>15</v>
      </c>
      <c r="C36" s="65">
        <f t="shared" si="0"/>
        <v>15</v>
      </c>
      <c r="D36">
        <v>9.7306170000000005</v>
      </c>
      <c r="F36" s="10">
        <v>1</v>
      </c>
      <c r="G36" s="22">
        <f t="shared" si="1"/>
        <v>9.7306170000000005</v>
      </c>
      <c r="H36" s="60">
        <f t="shared" si="2"/>
        <v>15</v>
      </c>
      <c r="I36" s="57">
        <f t="shared" si="3"/>
        <v>14.955972615364383</v>
      </c>
      <c r="J36" s="42">
        <f t="shared" si="10"/>
        <v>-4.4027384635617395E-2</v>
      </c>
      <c r="K36" s="44">
        <f t="array" ref="K36">MMULT(F36:G36,MMULT($E$65:$F$66,TRANSPOSE(F36:G36)))</f>
        <v>2.2179879544481681E-4</v>
      </c>
      <c r="L36" s="49">
        <f t="shared" si="7"/>
        <v>1.8747909386923128E-3</v>
      </c>
      <c r="M36" s="1">
        <f t="shared" si="8"/>
        <v>8.9002073352313721E-2</v>
      </c>
      <c r="N36" s="2">
        <f t="shared" si="11"/>
        <v>14.866970542012069</v>
      </c>
      <c r="O36" s="45">
        <f t="shared" si="12"/>
        <v>15.044974688716696</v>
      </c>
      <c r="P36" s="77">
        <f>(H36-AVERAGE($H$9:$H$36))^2</f>
        <v>45.5625</v>
      </c>
    </row>
    <row r="37" spans="1:16" x14ac:dyDescent="0.25">
      <c r="P37" s="77">
        <f>SUM(P8:P36)</f>
        <v>456.75</v>
      </c>
    </row>
    <row r="39" spans="1:16" x14ac:dyDescent="0.25">
      <c r="M39" s="76"/>
      <c r="P39" s="77"/>
    </row>
    <row r="42" spans="1:16" x14ac:dyDescent="0.25">
      <c r="B42" s="70"/>
      <c r="C42" s="47"/>
      <c r="D42" s="70"/>
      <c r="E42" s="70"/>
      <c r="F42" s="70"/>
      <c r="G42" s="13"/>
    </row>
    <row r="43" spans="1:16" x14ac:dyDescent="0.25">
      <c r="B43" s="70"/>
      <c r="C43" s="71"/>
      <c r="D43" s="70"/>
      <c r="E43" s="70"/>
      <c r="F43" s="70"/>
    </row>
    <row r="44" spans="1:16" x14ac:dyDescent="0.25">
      <c r="B44" s="70"/>
      <c r="C44" s="70"/>
      <c r="D44" s="70"/>
      <c r="E44" s="70"/>
      <c r="F44" s="70"/>
    </row>
    <row r="45" spans="1:16" x14ac:dyDescent="0.25">
      <c r="B45" s="70"/>
      <c r="C45" s="70"/>
      <c r="D45" s="70"/>
      <c r="E45" s="70"/>
      <c r="F45" s="70"/>
      <c r="J45" s="74" t="s">
        <v>36</v>
      </c>
      <c r="K45" s="74">
        <f>K54*K60</f>
        <v>8.357167288094125E-2</v>
      </c>
      <c r="L45" s="74" t="s">
        <v>37</v>
      </c>
      <c r="M45" s="74"/>
      <c r="N45" t="s">
        <v>40</v>
      </c>
    </row>
    <row r="46" spans="1:16" x14ac:dyDescent="0.25">
      <c r="B46" s="70"/>
      <c r="C46" s="47"/>
      <c r="D46" s="70"/>
      <c r="E46" s="70"/>
      <c r="F46" s="70"/>
      <c r="N46" t="s">
        <v>41</v>
      </c>
    </row>
    <row r="47" spans="1:16" ht="15.75" thickBot="1" x14ac:dyDescent="0.3"/>
    <row r="48" spans="1:16" ht="15.75" thickBot="1" x14ac:dyDescent="0.3">
      <c r="J48" s="34" t="s">
        <v>12</v>
      </c>
      <c r="K48" s="25">
        <f>SUMSQ(J9:J37)</f>
        <v>4.2977795724434893E-2</v>
      </c>
    </row>
    <row r="49" spans="3:15" ht="15.75" thickBot="1" x14ac:dyDescent="0.3">
      <c r="C49" s="72">
        <v>0</v>
      </c>
      <c r="D49" s="72" t="s">
        <v>32</v>
      </c>
      <c r="J49" s="82" t="s">
        <v>47</v>
      </c>
      <c r="K49" s="82">
        <f>(K48/K52)^0.5</f>
        <v>4.0657006078257854E-2</v>
      </c>
    </row>
    <row r="50" spans="3:15" x14ac:dyDescent="0.25">
      <c r="D50" s="3"/>
      <c r="E50" s="3"/>
      <c r="J50" s="19" t="s">
        <v>13</v>
      </c>
      <c r="K50" s="26">
        <v>2</v>
      </c>
      <c r="L50" t="s">
        <v>33</v>
      </c>
    </row>
    <row r="51" spans="3:15" ht="15.75" thickBot="1" x14ac:dyDescent="0.3">
      <c r="D51" s="3"/>
      <c r="E51" s="3"/>
      <c r="J51" s="28" t="s">
        <v>14</v>
      </c>
      <c r="K51" s="27">
        <v>28</v>
      </c>
    </row>
    <row r="52" spans="3:15" ht="15.75" thickBot="1" x14ac:dyDescent="0.3">
      <c r="D52" s="18" t="s">
        <v>7</v>
      </c>
      <c r="E52" s="17" cm="1">
        <f t="array" ref="E52:F53">MMULT(TRANSPOSE(F9:G36),F9:G36)</f>
        <v>28</v>
      </c>
      <c r="F52" s="6">
        <v>138.72132499999998</v>
      </c>
      <c r="J52" s="29" t="s">
        <v>15</v>
      </c>
      <c r="K52" s="30">
        <f>K51-K50</f>
        <v>26</v>
      </c>
    </row>
    <row r="53" spans="3:15" ht="15.75" thickBot="1" x14ac:dyDescent="0.3">
      <c r="D53" s="3"/>
      <c r="E53" s="7">
        <v>138.72132499999998</v>
      </c>
      <c r="F53" s="8">
        <v>918.9547754566089</v>
      </c>
      <c r="J53" s="31" t="s">
        <v>17</v>
      </c>
      <c r="K53" s="32">
        <f>$K$48/$K$52</f>
        <v>1.6529921432474959E-3</v>
      </c>
    </row>
    <row r="54" spans="3:15" ht="15.75" thickBot="1" x14ac:dyDescent="0.3">
      <c r="J54" s="15" t="s">
        <v>16</v>
      </c>
      <c r="K54" s="33">
        <f>K53^0.5</f>
        <v>4.0657006078257854E-2</v>
      </c>
      <c r="L54" s="16" t="s">
        <v>18</v>
      </c>
      <c r="M54" s="47" t="s">
        <v>35</v>
      </c>
      <c r="O54" t="s">
        <v>38</v>
      </c>
    </row>
    <row r="55" spans="3:15" ht="15.75" thickBot="1" x14ac:dyDescent="0.3">
      <c r="O55" t="s">
        <v>42</v>
      </c>
    </row>
    <row r="56" spans="3:15" ht="15.75" thickBot="1" x14ac:dyDescent="0.3">
      <c r="D56" s="18" t="s">
        <v>8</v>
      </c>
      <c r="E56" s="5">
        <f t="array" ref="E56:F57">MINVERSE(E52:F53)</f>
        <v>0.14165819103999844</v>
      </c>
      <c r="F56" s="6">
        <v>-2.1384090363323425E-2</v>
      </c>
      <c r="J56" s="5" t="s">
        <v>21</v>
      </c>
      <c r="K56" s="9">
        <f>E65^0.5</f>
        <v>1.5302283385683662E-2</v>
      </c>
      <c r="L56" t="s">
        <v>45</v>
      </c>
    </row>
    <row r="57" spans="3:15" ht="15.75" thickBot="1" x14ac:dyDescent="0.3">
      <c r="E57" s="7">
        <v>-2.1384090363323421E-2</v>
      </c>
      <c r="F57" s="8">
        <v>4.3162399881420963E-3</v>
      </c>
      <c r="J57" s="7" t="s">
        <v>22</v>
      </c>
      <c r="K57" s="43">
        <f>F66^0.5</f>
        <v>2.6710879410400457E-3</v>
      </c>
    </row>
    <row r="58" spans="3:15" ht="15.75" thickBot="1" x14ac:dyDescent="0.3"/>
    <row r="59" spans="3:15" ht="15.75" thickBot="1" x14ac:dyDescent="0.3">
      <c r="D59" s="18" t="s">
        <v>9</v>
      </c>
      <c r="E59" cm="1">
        <f t="array" ref="E59:E60">MMULT(TRANSPOSE(F9:G36),H9:H36)</f>
        <v>231</v>
      </c>
      <c r="J59" s="5" t="s">
        <v>25</v>
      </c>
      <c r="K59" s="46">
        <f>95%</f>
        <v>0.95</v>
      </c>
    </row>
    <row r="60" spans="3:15" ht="15.75" thickBot="1" x14ac:dyDescent="0.3">
      <c r="E60">
        <v>1469.737441</v>
      </c>
      <c r="J60" s="7" t="s">
        <v>26</v>
      </c>
      <c r="K60" s="43">
        <f>_xlfn.T.INV.2T(1-K59,K52)</f>
        <v>2.0555294386428731</v>
      </c>
    </row>
    <row r="61" spans="3:15" ht="15.75" thickBot="1" x14ac:dyDescent="0.3"/>
    <row r="62" spans="3:15" ht="15.75" thickBot="1" x14ac:dyDescent="0.3">
      <c r="D62" s="35" t="s">
        <v>10</v>
      </c>
      <c r="E62" s="23">
        <f t="array" ref="E62:E63">MMULT(E56:F57,E59:E60)</f>
        <v>1.2940438815359094</v>
      </c>
      <c r="F62" t="s">
        <v>50</v>
      </c>
      <c r="J62" s="62" t="s">
        <v>31</v>
      </c>
      <c r="K62" s="61">
        <f>F65/K56/K57</f>
        <v>-0.86480291169967227</v>
      </c>
      <c r="L62" s="78" t="s">
        <v>44</v>
      </c>
    </row>
    <row r="63" spans="3:15" ht="15.75" thickBot="1" x14ac:dyDescent="0.3">
      <c r="E63" s="24">
        <v>1.4040146409861238</v>
      </c>
      <c r="F63" t="s">
        <v>49</v>
      </c>
    </row>
    <row r="64" spans="3:15" ht="15.75" thickBot="1" x14ac:dyDescent="0.3"/>
    <row r="65" spans="3:14" ht="15.75" thickBot="1" x14ac:dyDescent="0.3">
      <c r="D65" s="18" t="s">
        <v>23</v>
      </c>
      <c r="E65" s="36">
        <f t="array" ref="E65:F66">K53*E56:F57</f>
        <v>2.3415987681577025E-4</v>
      </c>
      <c r="F65" s="37">
        <v>-3.5347733361068113E-5</v>
      </c>
      <c r="J65" s="79" t="s">
        <v>31</v>
      </c>
      <c r="K65" s="79">
        <f>1-(K53/(P37/K52))</f>
        <v>0.99990590520914191</v>
      </c>
      <c r="L65" s="79" t="s">
        <v>34</v>
      </c>
      <c r="M65" s="79"/>
      <c r="N65" s="79"/>
    </row>
    <row r="66" spans="3:14" ht="15.75" thickBot="1" x14ac:dyDescent="0.3">
      <c r="E66" s="38">
        <v>-3.5347733361068106E-5</v>
      </c>
      <c r="F66" s="39">
        <v>7.13471078876955E-6</v>
      </c>
    </row>
    <row r="68" spans="3:14" x14ac:dyDescent="0.25">
      <c r="J68" s="80" t="s">
        <v>48</v>
      </c>
      <c r="K68" s="81">
        <f>MAX(M9:M36)</f>
        <v>8.9003049032713194E-2</v>
      </c>
      <c r="L68" s="80" t="s">
        <v>46</v>
      </c>
    </row>
    <row r="69" spans="3:14" x14ac:dyDescent="0.25">
      <c r="C69" s="70"/>
      <c r="D69" s="70"/>
      <c r="E69" s="70"/>
      <c r="F69" s="70"/>
      <c r="G69" s="70"/>
    </row>
    <row r="70" spans="3:14" x14ac:dyDescent="0.25">
      <c r="C70" s="70"/>
      <c r="D70" s="47"/>
      <c r="E70" s="47"/>
      <c r="F70" s="70"/>
      <c r="G70" s="70"/>
    </row>
    <row r="76" spans="3:14" x14ac:dyDescent="0.25">
      <c r="I76" t="s">
        <v>39</v>
      </c>
    </row>
  </sheetData>
  <phoneticPr fontId="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Ghidelli</dc:creator>
  <cp:lastModifiedBy>peter william</cp:lastModifiedBy>
  <dcterms:created xsi:type="dcterms:W3CDTF">2018-10-11T12:15:19Z</dcterms:created>
  <dcterms:modified xsi:type="dcterms:W3CDTF">2021-12-16T16:13:41Z</dcterms:modified>
</cp:coreProperties>
</file>