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5D1FB06-B96A-4FAE-8C4D-CDAB6F8BE280}" xr6:coauthVersionLast="46" xr6:coauthVersionMax="46" xr10:uidLastSave="{00000000-0000-0000-0000-000000000000}"/>
  <bookViews>
    <workbookView xWindow="5925" yWindow="3720" windowWidth="21600" windowHeight="11385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K51" i="1" s="1"/>
  <c r="C10" i="1"/>
  <c r="G38" i="1"/>
  <c r="C38" i="1"/>
  <c r="H38" i="1" s="1"/>
  <c r="P38" i="1" s="1"/>
  <c r="G37" i="1"/>
  <c r="C37" i="1"/>
  <c r="H37" i="1" s="1"/>
  <c r="P37" i="1" s="1"/>
  <c r="G36" i="1"/>
  <c r="C36" i="1"/>
  <c r="H36" i="1" s="1"/>
  <c r="P36" i="1" s="1"/>
  <c r="G35" i="1"/>
  <c r="C35" i="1"/>
  <c r="H35" i="1" s="1"/>
  <c r="P35" i="1" s="1"/>
  <c r="G34" i="1"/>
  <c r="C34" i="1"/>
  <c r="H34" i="1" s="1"/>
  <c r="G33" i="1"/>
  <c r="C33" i="1"/>
  <c r="H33" i="1" s="1"/>
  <c r="P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P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P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P22" i="1" l="1"/>
  <c r="P28" i="1"/>
  <c r="P34" i="1"/>
  <c r="P29" i="1"/>
  <c r="P24" i="1"/>
  <c r="P30" i="1"/>
  <c r="P23" i="1"/>
  <c r="P19" i="1"/>
  <c r="P25" i="1"/>
  <c r="P31" i="1"/>
  <c r="P20" i="1"/>
  <c r="P26" i="1"/>
  <c r="P32" i="1"/>
  <c r="K52" i="1"/>
  <c r="K59" i="1"/>
  <c r="K60" i="1" s="1"/>
  <c r="H9" i="1"/>
  <c r="H10" i="1"/>
  <c r="H11" i="1"/>
  <c r="P11" i="1" s="1"/>
  <c r="H12" i="1"/>
  <c r="H13" i="1"/>
  <c r="H14" i="1"/>
  <c r="H15" i="1"/>
  <c r="H16" i="1"/>
  <c r="P16" i="1" s="1"/>
  <c r="H17" i="1"/>
  <c r="H18" i="1"/>
  <c r="P18" i="1" s="1"/>
  <c r="G9" i="1"/>
  <c r="G10" i="1"/>
  <c r="G11" i="1"/>
  <c r="G12" i="1"/>
  <c r="G13" i="1"/>
  <c r="G14" i="1"/>
  <c r="G15" i="1"/>
  <c r="G16" i="1"/>
  <c r="G17" i="1"/>
  <c r="G18" i="1"/>
  <c r="E52" i="1" l="1" a="1"/>
  <c r="E52" i="1" s="1"/>
  <c r="E56" i="1" s="1" a="1"/>
  <c r="E57" i="1" s="1"/>
  <c r="P17" i="1"/>
  <c r="P14" i="1"/>
  <c r="P15" i="1"/>
  <c r="P13" i="1"/>
  <c r="P12" i="1"/>
  <c r="P10" i="1"/>
  <c r="P9" i="1"/>
  <c r="E59" i="1" a="1"/>
  <c r="E59" i="1" s="1"/>
  <c r="P39" i="1" l="1"/>
  <c r="F56" i="1"/>
  <c r="E56" i="1"/>
  <c r="F57" i="1"/>
  <c r="E62" i="1" l="1" a="1"/>
  <c r="E62" i="1" s="1"/>
  <c r="E63" i="1" l="1"/>
  <c r="I38" i="1" s="1"/>
  <c r="J38" i="1" l="1"/>
  <c r="I35" i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K48" i="1" s="1"/>
  <c r="K49" i="1" s="1"/>
  <c r="J26" i="1"/>
  <c r="J36" i="1"/>
  <c r="J29" i="1"/>
  <c r="J20" i="1"/>
  <c r="J30" i="1"/>
  <c r="J34" i="1"/>
  <c r="K53" i="1" l="1"/>
  <c r="K65" i="1" s="1"/>
  <c r="K54" i="1" l="1"/>
  <c r="K45" i="1" s="1"/>
  <c r="E65" i="1" a="1"/>
  <c r="E66" i="1" s="1"/>
  <c r="F66" i="1" l="1"/>
  <c r="K57" i="1" s="1"/>
  <c r="F65" i="1"/>
  <c r="E65" i="1"/>
  <c r="K56" i="1" s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37" i="1" a="1"/>
  <c r="K37" i="1" s="1"/>
  <c r="M37" i="1" s="1"/>
  <c r="O37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9" i="1" a="1"/>
  <c r="K9" i="1" s="1"/>
  <c r="K18" i="1" a="1"/>
  <c r="K18" i="1" s="1"/>
  <c r="K13" i="1" a="1"/>
  <c r="K13" i="1" s="1"/>
  <c r="K11" i="1" a="1"/>
  <c r="K11" i="1" s="1"/>
  <c r="K27" i="1" a="1"/>
  <c r="K27" i="1" s="1"/>
  <c r="K38" i="1" a="1"/>
  <c r="K38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N37" i="1"/>
  <c r="L37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9" i="1"/>
  <c r="M9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L38" i="1"/>
  <c r="M38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38" i="1"/>
  <c r="N38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<sst xmlns="http://schemas.openxmlformats.org/spreadsheetml/2006/main" count="53" uniqueCount="52">
  <si>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</si>
  <si>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</si>
  <si>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</si>
  <si>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</si>
  <si>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</si>
  <si>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</si>
  <si>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</si>
  <si>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</si>
  <si>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</si>
  <si>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</si>
  <si>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</si>
  <si>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</si>
  <si>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</si>
  <si>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</si>
  <si>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</si>
  <si>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</si>
  <si>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</si>
  <si>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</si>
  <si>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</si>
  <si>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</si>
  <si>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</si>
  <si>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</si>
  <si>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</si>
  <si>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</si>
  <si>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</si>
  <si>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</si>
  <si>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</si>
  <si>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</si>
  <si>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</si>
  <si>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</si>
  <si>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</si>
  <si>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</si>
  <si>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</si>
  <si>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</si>
  <si>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</si>
  <si>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 xml:space="preserve">media delle due 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</si>
  <si>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</si>
  <si>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</si>
  <si>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</si>
  <si>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</si>
  <si>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</si>
  <si>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</si>
  <si>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</si>
  <si>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</si>
  <si>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</si>
  <si>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</si>
  <si>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</si>
  <si>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</si>
  <si>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</si>
  <si>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L'INCERTEZZA massima</t>
  </si>
  <si>
    <t>deviazione standatd</t>
  </si>
  <si>
    <t>U(y')max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</si>
</sst>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89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165" fontId="0" fillId="0" borderId="0" xfId="0" applyNumberFormat="1"/>
    <xf numFmtId="0" fontId="5" fillId="10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1" borderId="0" xfId="0" applyFill="1"/>
    <xf numFmtId="167" fontId="0" fillId="0" borderId="35" xfId="0" applyNumberFormat="1" applyFill="1" applyBorder="1"/>
    <xf numFmtId="0" fontId="0" fillId="12" borderId="0" xfId="0" applyFill="1"/>
    <xf numFmtId="168" fontId="0" fillId="12" borderId="0" xfId="0" applyNumberFormat="1" applyFill="1"/>
    <xf numFmtId="0" fontId="0" fillId="7" borderId="0" xfId="0" applyFill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2.9314719999999999</c:v>
                </c:pt>
                <c:pt idx="1">
                  <c:v>3.0784940000000001</c:v>
                </c:pt>
                <c:pt idx="2">
                  <c:v>3.3135699999999999</c:v>
                </c:pt>
                <c:pt idx="3">
                  <c:v>3.5478960000000002</c:v>
                </c:pt>
                <c:pt idx="4">
                  <c:v>3.7903470000000001</c:v>
                </c:pt>
                <c:pt idx="5">
                  <c:v>4.0276569999999996</c:v>
                </c:pt>
                <c:pt idx="6">
                  <c:v>4.2323389999999996</c:v>
                </c:pt>
                <c:pt idx="7">
                  <c:v>4.3983790000000003</c:v>
                </c:pt>
                <c:pt idx="8">
                  <c:v>4.6109780000000002</c:v>
                </c:pt>
                <c:pt idx="9">
                  <c:v>4.849621</c:v>
                </c:pt>
                <c:pt idx="10">
                  <c:v>5.0593630000000003</c:v>
                </c:pt>
                <c:pt idx="11">
                  <c:v>5.2947490000000004</c:v>
                </c:pt>
                <c:pt idx="12">
                  <c:v>5.5335650000000003</c:v>
                </c:pt>
                <c:pt idx="13">
                  <c:v>5.7404799999999998</c:v>
                </c:pt>
                <c:pt idx="14">
                  <c:v>5.9758509999999996</c:v>
                </c:pt>
                <c:pt idx="15">
                  <c:v>6.2084450000000002</c:v>
                </c:pt>
                <c:pt idx="16">
                  <c:v>6.440944</c:v>
                </c:pt>
                <c:pt idx="17">
                  <c:v>6.6969180000000001</c:v>
                </c:pt>
                <c:pt idx="18">
                  <c:v>6.9185049999999997</c:v>
                </c:pt>
                <c:pt idx="19">
                  <c:v>7.1611979999999997</c:v>
                </c:pt>
                <c:pt idx="20">
                  <c:v>7.3697819999999998</c:v>
                </c:pt>
                <c:pt idx="21">
                  <c:v>7.5748990000000003</c:v>
                </c:pt>
                <c:pt idx="22">
                  <c:v>7.7973020000000002</c:v>
                </c:pt>
                <c:pt idx="23">
                  <c:v>8.0174990000000008</c:v>
                </c:pt>
                <c:pt idx="24">
                  <c:v>8.2252530000000004</c:v>
                </c:pt>
                <c:pt idx="25">
                  <c:v>8.4669640000000008</c:v>
                </c:pt>
                <c:pt idx="26">
                  <c:v>8.6789330000000007</c:v>
                </c:pt>
                <c:pt idx="27">
                  <c:v>8.9528060000000007</c:v>
                </c:pt>
                <c:pt idx="28">
                  <c:v>9.1339659999999991</c:v>
                </c:pt>
                <c:pt idx="29">
                  <c:v>9.351407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5.96072511764838E-2</c:v>
                </c:pt>
                <c:pt idx="1">
                  <c:v>-9.1206653666422999E-3</c:v>
                </c:pt>
                <c:pt idx="2">
                  <c:v>7.7252266445471118E-4</c:v>
                </c:pt>
                <c:pt idx="3">
                  <c:v>9.9960553882333381E-3</c:v>
                </c:pt>
                <c:pt idx="4">
                  <c:v>2.6474187274634131E-2</c:v>
                </c:pt>
                <c:pt idx="5">
                  <c:v>3.8362055247798565E-2</c:v>
                </c:pt>
                <c:pt idx="6">
                  <c:v>2.1117238731357402E-2</c:v>
                </c:pt>
                <c:pt idx="7">
                  <c:v>-3.0630004965644719E-2</c:v>
                </c:pt>
                <c:pt idx="8">
                  <c:v>-4.0805940058026291E-2</c:v>
                </c:pt>
                <c:pt idx="9">
                  <c:v>-2.772787138532018E-2</c:v>
                </c:pt>
                <c:pt idx="10">
                  <c:v>-4.0454746761716009E-2</c:v>
                </c:pt>
                <c:pt idx="11">
                  <c:v>-3.0284767870259799E-2</c:v>
                </c:pt>
                <c:pt idx="12">
                  <c:v>-1.705223203999795E-2</c:v>
                </c:pt>
                <c:pt idx="13">
                  <c:v>-3.2303261488115798E-2</c:v>
                </c:pt>
                <c:pt idx="14">
                  <c:v>-2.2146675702805929E-2</c:v>
                </c:pt>
                <c:pt idx="15">
                  <c:v>-1.4469600302062346E-2</c:v>
                </c:pt>
                <c:pt idx="16">
                  <c:v>-6.8773479069141885E-3</c:v>
                </c:pt>
                <c:pt idx="17">
                  <c:v>2.1675115607320716E-2</c:v>
                </c:pt>
                <c:pt idx="18">
                  <c:v>1.9524329717849565E-2</c:v>
                </c:pt>
                <c:pt idx="19">
                  <c:v>3.6218537050078936E-2</c:v>
                </c:pt>
                <c:pt idx="20">
                  <c:v>2.2457713879182606E-2</c:v>
                </c:pt>
                <c:pt idx="21">
                  <c:v>5.6012974409869187E-3</c:v>
                </c:pt>
                <c:pt idx="22">
                  <c:v>4.1790965258785562E-3</c:v>
                </c:pt>
                <c:pt idx="23">
                  <c:v>7.8721613351095954E-4</c:v>
                </c:pt>
                <c:pt idx="24">
                  <c:v>-1.3714692244152005E-2</c:v>
                </c:pt>
                <c:pt idx="25">
                  <c:v>2.1027130723609844E-3</c:v>
                </c:pt>
                <c:pt idx="26">
                  <c:v>-8.6357324781687339E-3</c:v>
                </c:pt>
                <c:pt idx="27">
                  <c:v>3.5898278163668529E-2</c:v>
                </c:pt>
                <c:pt idx="28">
                  <c:v>-2.3487145377831808E-3</c:v>
                </c:pt>
                <c:pt idx="29">
                  <c:v>-8.2013549661121843E-3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1.4876233279299335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2.9314719999999999</c:v>
                </c:pt>
                <c:pt idx="1">
                  <c:v>3.0784940000000001</c:v>
                </c:pt>
                <c:pt idx="2">
                  <c:v>3.3135699999999999</c:v>
                </c:pt>
                <c:pt idx="3">
                  <c:v>3.5478960000000002</c:v>
                </c:pt>
                <c:pt idx="4">
                  <c:v>3.7903470000000001</c:v>
                </c:pt>
                <c:pt idx="5">
                  <c:v>4.0276569999999996</c:v>
                </c:pt>
                <c:pt idx="6">
                  <c:v>4.2323389999999996</c:v>
                </c:pt>
                <c:pt idx="7">
                  <c:v>4.3983790000000003</c:v>
                </c:pt>
                <c:pt idx="8">
                  <c:v>4.6109780000000002</c:v>
                </c:pt>
                <c:pt idx="9">
                  <c:v>4.849621</c:v>
                </c:pt>
                <c:pt idx="10">
                  <c:v>5.0593630000000003</c:v>
                </c:pt>
                <c:pt idx="11">
                  <c:v>5.2947490000000004</c:v>
                </c:pt>
                <c:pt idx="12">
                  <c:v>5.5335650000000003</c:v>
                </c:pt>
                <c:pt idx="13">
                  <c:v>5.7404799999999998</c:v>
                </c:pt>
                <c:pt idx="14">
                  <c:v>5.9758509999999996</c:v>
                </c:pt>
                <c:pt idx="15">
                  <c:v>6.2084450000000002</c:v>
                </c:pt>
                <c:pt idx="16">
                  <c:v>6.440944</c:v>
                </c:pt>
                <c:pt idx="17">
                  <c:v>6.6969180000000001</c:v>
                </c:pt>
                <c:pt idx="18">
                  <c:v>6.9185049999999997</c:v>
                </c:pt>
                <c:pt idx="19">
                  <c:v>7.1611979999999997</c:v>
                </c:pt>
                <c:pt idx="20">
                  <c:v>7.3697819999999998</c:v>
                </c:pt>
                <c:pt idx="21">
                  <c:v>7.5748990000000003</c:v>
                </c:pt>
                <c:pt idx="22">
                  <c:v>7.7973020000000002</c:v>
                </c:pt>
                <c:pt idx="23">
                  <c:v>8.0174990000000008</c:v>
                </c:pt>
                <c:pt idx="24">
                  <c:v>8.2252530000000004</c:v>
                </c:pt>
                <c:pt idx="25">
                  <c:v>8.4669640000000008</c:v>
                </c:pt>
                <c:pt idx="26">
                  <c:v>8.6789330000000007</c:v>
                </c:pt>
                <c:pt idx="27">
                  <c:v>8.9528060000000007</c:v>
                </c:pt>
                <c:pt idx="28">
                  <c:v>9.1339659999999991</c:v>
                </c:pt>
                <c:pt idx="29">
                  <c:v>9.351407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2.9314719999999999</c:v>
                </c:pt>
                <c:pt idx="1">
                  <c:v>3.0784940000000001</c:v>
                </c:pt>
                <c:pt idx="2">
                  <c:v>3.3135699999999999</c:v>
                </c:pt>
                <c:pt idx="3">
                  <c:v>3.5478960000000002</c:v>
                </c:pt>
                <c:pt idx="4">
                  <c:v>3.7903470000000001</c:v>
                </c:pt>
                <c:pt idx="5">
                  <c:v>4.0276569999999996</c:v>
                </c:pt>
                <c:pt idx="6">
                  <c:v>4.2323389999999996</c:v>
                </c:pt>
                <c:pt idx="7">
                  <c:v>4.3983790000000003</c:v>
                </c:pt>
                <c:pt idx="8">
                  <c:v>4.6109780000000002</c:v>
                </c:pt>
                <c:pt idx="9">
                  <c:v>4.849621</c:v>
                </c:pt>
                <c:pt idx="10">
                  <c:v>5.0593630000000003</c:v>
                </c:pt>
                <c:pt idx="11">
                  <c:v>5.2947490000000004</c:v>
                </c:pt>
                <c:pt idx="12">
                  <c:v>5.5335650000000003</c:v>
                </c:pt>
                <c:pt idx="13">
                  <c:v>5.7404799999999998</c:v>
                </c:pt>
                <c:pt idx="14">
                  <c:v>5.9758509999999996</c:v>
                </c:pt>
                <c:pt idx="15">
                  <c:v>6.2084450000000002</c:v>
                </c:pt>
                <c:pt idx="16">
                  <c:v>6.440944</c:v>
                </c:pt>
                <c:pt idx="17">
                  <c:v>6.6969180000000001</c:v>
                </c:pt>
                <c:pt idx="18">
                  <c:v>6.9185049999999997</c:v>
                </c:pt>
                <c:pt idx="19">
                  <c:v>7.1611979999999997</c:v>
                </c:pt>
                <c:pt idx="20">
                  <c:v>7.3697819999999998</c:v>
                </c:pt>
                <c:pt idx="21">
                  <c:v>7.5748990000000003</c:v>
                </c:pt>
                <c:pt idx="22">
                  <c:v>7.7973020000000002</c:v>
                </c:pt>
                <c:pt idx="23">
                  <c:v>8.0174990000000008</c:v>
                </c:pt>
                <c:pt idx="24">
                  <c:v>8.2252530000000004</c:v>
                </c:pt>
                <c:pt idx="25">
                  <c:v>8.4669640000000008</c:v>
                </c:pt>
                <c:pt idx="26">
                  <c:v>8.6789330000000007</c:v>
                </c:pt>
                <c:pt idx="27">
                  <c:v>8.9528060000000007</c:v>
                </c:pt>
                <c:pt idx="28">
                  <c:v>9.1339659999999991</c:v>
                </c:pt>
                <c:pt idx="29">
                  <c:v>9.351407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3.4952970508628778E-3</c:v>
                </c:pt>
                <c:pt idx="1">
                  <c:v>0.13497022014779703</c:v>
                </c:pt>
                <c:pt idx="2">
                  <c:v>0.34516918195120944</c:v>
                </c:pt>
                <c:pt idx="3">
                  <c:v>0.55467447021604899</c:v>
                </c:pt>
                <c:pt idx="4">
                  <c:v>0.77141953472031444</c:v>
                </c:pt>
                <c:pt idx="5">
                  <c:v>0.98354410623282162</c:v>
                </c:pt>
                <c:pt idx="6">
                  <c:v>1.1664836809867976</c:v>
                </c:pt>
                <c:pt idx="7">
                  <c:v>1.3148724309062434</c:v>
                </c:pt>
                <c:pt idx="8">
                  <c:v>1.5048526995506117</c:v>
                </c:pt>
                <c:pt idx="9">
                  <c:v>1.7180819317641627</c:v>
                </c:pt>
                <c:pt idx="10">
                  <c:v>1.905466636352799</c:v>
                </c:pt>
                <c:pt idx="11">
                  <c:v>2.1157379728386463</c:v>
                </c:pt>
                <c:pt idx="12">
                  <c:v>2.3290474095274365</c:v>
                </c:pt>
                <c:pt idx="13">
                  <c:v>2.5138418012332151</c:v>
                </c:pt>
                <c:pt idx="14">
                  <c:v>2.7240260507236869</c:v>
                </c:pt>
                <c:pt idx="15">
                  <c:v>2.9317053293780946</c:v>
                </c:pt>
                <c:pt idx="16">
                  <c:v>3.1392748113340976</c:v>
                </c:pt>
                <c:pt idx="17">
                  <c:v>3.3677733678219766</c:v>
                </c:pt>
                <c:pt idx="18">
                  <c:v>3.5655515780057274</c:v>
                </c:pt>
                <c:pt idx="19">
                  <c:v>3.7821422128529045</c:v>
                </c:pt>
                <c:pt idx="20">
                  <c:v>3.9682709299803802</c:v>
                </c:pt>
                <c:pt idx="21">
                  <c:v>4.1512866811660682</c:v>
                </c:pt>
                <c:pt idx="22">
                  <c:v>4.349704508782879</c:v>
                </c:pt>
                <c:pt idx="23">
                  <c:v>4.5461325303807847</c:v>
                </c:pt>
                <c:pt idx="24">
                  <c:v>4.7314410845370247</c:v>
                </c:pt>
                <c:pt idx="25">
                  <c:v>4.9470142692138781</c:v>
                </c:pt>
                <c:pt idx="26">
                  <c:v>5.136040925514699</c:v>
                </c:pt>
                <c:pt idx="27">
                  <c:v>5.380243174027151</c:v>
                </c:pt>
                <c:pt idx="28">
                  <c:v>5.541759471444152</c:v>
                </c:pt>
                <c:pt idx="29">
                  <c:v>5.7356048525521235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2.9314719999999999</c:v>
                </c:pt>
                <c:pt idx="1">
                  <c:v>3.0784940000000001</c:v>
                </c:pt>
                <c:pt idx="2">
                  <c:v>3.3135699999999999</c:v>
                </c:pt>
                <c:pt idx="3">
                  <c:v>3.5478960000000002</c:v>
                </c:pt>
                <c:pt idx="4">
                  <c:v>3.7903470000000001</c:v>
                </c:pt>
                <c:pt idx="5">
                  <c:v>4.0276569999999996</c:v>
                </c:pt>
                <c:pt idx="6">
                  <c:v>4.2323389999999996</c:v>
                </c:pt>
                <c:pt idx="7">
                  <c:v>4.3983790000000003</c:v>
                </c:pt>
                <c:pt idx="8">
                  <c:v>4.6109780000000002</c:v>
                </c:pt>
                <c:pt idx="9">
                  <c:v>4.849621</c:v>
                </c:pt>
                <c:pt idx="10">
                  <c:v>5.0593630000000003</c:v>
                </c:pt>
                <c:pt idx="11">
                  <c:v>5.2947490000000004</c:v>
                </c:pt>
                <c:pt idx="12">
                  <c:v>5.5335650000000003</c:v>
                </c:pt>
                <c:pt idx="13">
                  <c:v>5.7404799999999998</c:v>
                </c:pt>
                <c:pt idx="14">
                  <c:v>5.9758509999999996</c:v>
                </c:pt>
                <c:pt idx="15">
                  <c:v>6.2084450000000002</c:v>
                </c:pt>
                <c:pt idx="16">
                  <c:v>6.440944</c:v>
                </c:pt>
                <c:pt idx="17">
                  <c:v>6.6969180000000001</c:v>
                </c:pt>
                <c:pt idx="18">
                  <c:v>6.9185049999999997</c:v>
                </c:pt>
                <c:pt idx="19">
                  <c:v>7.1611979999999997</c:v>
                </c:pt>
                <c:pt idx="20">
                  <c:v>7.3697819999999998</c:v>
                </c:pt>
                <c:pt idx="21">
                  <c:v>7.5748990000000003</c:v>
                </c:pt>
                <c:pt idx="22">
                  <c:v>7.7973020000000002</c:v>
                </c:pt>
                <c:pt idx="23">
                  <c:v>8.0174990000000008</c:v>
                </c:pt>
                <c:pt idx="24">
                  <c:v>8.2252530000000004</c:v>
                </c:pt>
                <c:pt idx="25">
                  <c:v>8.4669640000000008</c:v>
                </c:pt>
                <c:pt idx="26">
                  <c:v>8.6789330000000007</c:v>
                </c:pt>
                <c:pt idx="27">
                  <c:v>8.9528060000000007</c:v>
                </c:pt>
                <c:pt idx="28">
                  <c:v>9.1339659999999991</c:v>
                </c:pt>
                <c:pt idx="29">
                  <c:v>9.351407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0.11571920530210472</c:v>
                </c:pt>
                <c:pt idx="1">
                  <c:v>0.2467884491189184</c:v>
                </c:pt>
                <c:pt idx="2">
                  <c:v>0.45637586337770003</c:v>
                </c:pt>
                <c:pt idx="3">
                  <c:v>0.66531764056041764</c:v>
                </c:pt>
                <c:pt idx="4">
                  <c:v>0.88152883982895391</c:v>
                </c:pt>
                <c:pt idx="5">
                  <c:v>1.0931800042627755</c:v>
                </c:pt>
                <c:pt idx="6">
                  <c:v>1.2757507964759172</c:v>
                </c:pt>
                <c:pt idx="7">
                  <c:v>1.423867559162467</c:v>
                </c:pt>
                <c:pt idx="8">
                  <c:v>1.6135354203333359</c:v>
                </c:pt>
                <c:pt idx="9">
                  <c:v>1.826462325465197</c:v>
                </c:pt>
                <c:pt idx="10">
                  <c:v>2.013623870123769</c:v>
                </c:pt>
                <c:pt idx="11">
                  <c:v>2.2236924914208345</c:v>
                </c:pt>
                <c:pt idx="12">
                  <c:v>2.4368481263925674</c:v>
                </c:pt>
                <c:pt idx="13">
                  <c:v>2.6215516757905535</c:v>
                </c:pt>
                <c:pt idx="14">
                  <c:v>2.8316805978707009</c:v>
                </c:pt>
                <c:pt idx="15">
                  <c:v>3.0393554700177807</c:v>
                </c:pt>
                <c:pt idx="16">
                  <c:v>3.2469704928520744</c:v>
                </c:pt>
                <c:pt idx="17">
                  <c:v>3.4755768633926647</c:v>
                </c:pt>
                <c:pt idx="18">
                  <c:v>3.6734970814299719</c:v>
                </c:pt>
                <c:pt idx="19">
                  <c:v>3.890294861247253</c:v>
                </c:pt>
                <c:pt idx="20">
                  <c:v>4.076644497777985</c:v>
                </c:pt>
                <c:pt idx="21">
                  <c:v>4.2599159137159059</c:v>
                </c:pt>
                <c:pt idx="22">
                  <c:v>4.4586536842688789</c:v>
                </c:pt>
                <c:pt idx="23">
                  <c:v>4.6554419018862365</c:v>
                </c:pt>
                <c:pt idx="24">
                  <c:v>4.8411295309746709</c:v>
                </c:pt>
                <c:pt idx="25">
                  <c:v>5.0571911569308439</c:v>
                </c:pt>
                <c:pt idx="26">
                  <c:v>5.2466876095289638</c:v>
                </c:pt>
                <c:pt idx="27">
                  <c:v>5.4915533823001867</c:v>
                </c:pt>
                <c:pt idx="28">
                  <c:v>5.6535430994802809</c:v>
                </c:pt>
                <c:pt idx="29">
                  <c:v>5.8479924375156518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217713</xdr:colOff>
      <xdr:row>7</xdr:row>
      <xdr:rowOff>27217</xdr:rowOff>
    </xdr:from>
    <xdr:to>
      <xdr:col>38</xdr:col>
      <xdr:colOff>149680</xdr:colOff>
      <xdr:row>28</xdr:row>
      <xdr:rowOff>163286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6"/>
  <sheetViews>
    <sheetView tabSelected="1" topLeftCell="A46" zoomScaleNormal="100" workbookViewId="0">
      <selection activeCell="E38" sqref="E38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8" t="s">
        <v>46</v>
      </c>
    </row>
    <row r="9" spans="2:24" x14ac:dyDescent="0.25">
      <c r="B9" s="68">
        <v>0</v>
      </c>
      <c r="C9" s="65">
        <f t="shared" ref="C9:C38" si="0">B9-$C$49</f>
        <v>0</v>
      </c>
      <c r="D9">
        <v>2.9314719999999999</v>
      </c>
      <c r="F9" s="10">
        <v>1</v>
      </c>
      <c r="G9" s="22">
        <f t="shared" ref="G9:G38" si="1">D9</f>
        <v>2.9314719999999999</v>
      </c>
      <c r="H9" s="60">
        <f t="shared" ref="H9:H38" si="2">C9</f>
        <v>0</v>
      </c>
      <c r="I9" s="57">
        <f t="shared" ref="I9:I38" si="3">$E$62*F9+$E$63*G9</f>
        <v>5.96072511764838E-2</v>
      </c>
      <c r="J9" s="42">
        <f t="shared" ref="J9:J18" si="4">I9-H9</f>
        <v>5.96072511764838E-2</v>
      </c>
      <c r="K9" s="44">
        <f t="array" ref="K9">MMULT(F9:G9,MMULT($E$65:$F$66,TRANSPOSE(F9:G9)))</f>
        <v>8.2243184699247723E-5</v>
      </c>
      <c r="L9" s="49">
        <f t="shared" ref="L9:L37" si="5">K9+$K$53</f>
        <v>7.5037477179196242E-4</v>
      </c>
      <c r="M9" s="1">
        <f t="shared" ref="M9:M37" si="6">$K$60*(K9+$K$53)^0.5</f>
        <v>5.6111954125620922E-2</v>
      </c>
      <c r="N9" s="2">
        <f t="shared" ref="N9:N18" si="7">I9-M9</f>
        <v>3.4952970508628778E-3</v>
      </c>
      <c r="O9" s="45">
        <f t="shared" ref="O9:O18" si="8">I9+M9</f>
        <v>0.11571920530210472</v>
      </c>
      <c r="P9" s="80">
        <f>(H9-AVERAGE(H9:H38))^2</f>
        <v>8.41</v>
      </c>
    </row>
    <row r="10" spans="2:24" ht="15.75" thickBot="1" x14ac:dyDescent="0.3">
      <c r="B10" s="69">
        <v>0.2</v>
      </c>
      <c r="C10" s="65">
        <f t="shared" si="0"/>
        <v>0.2</v>
      </c>
      <c r="D10">
        <v>3.0784940000000001</v>
      </c>
      <c r="F10" s="10">
        <v>1</v>
      </c>
      <c r="G10" s="22">
        <f t="shared" si="1"/>
        <v>3.0784940000000001</v>
      </c>
      <c r="H10" s="60">
        <f t="shared" si="2"/>
        <v>0.2</v>
      </c>
      <c r="I10" s="57">
        <f t="shared" si="3"/>
        <v>0.19087933463335771</v>
      </c>
      <c r="J10" s="42">
        <f t="shared" si="4"/>
        <v>-9.1206653666422999E-3</v>
      </c>
      <c r="K10" s="44">
        <f t="array" ref="K10">MMULT(F10:G10,MMULT($E$65:$F$66,TRANSPOSE(F10:G10)))</f>
        <v>7.68279163850613E-5</v>
      </c>
      <c r="L10" s="49">
        <f t="shared" si="5"/>
        <v>7.4495950347777597E-4</v>
      </c>
      <c r="M10" s="1">
        <f t="shared" si="6"/>
        <v>5.5909114485560692E-2</v>
      </c>
      <c r="N10" s="2">
        <f t="shared" si="7"/>
        <v>0.13497022014779703</v>
      </c>
      <c r="O10" s="45">
        <f t="shared" si="8"/>
        <v>0.2467884491189184</v>
      </c>
      <c r="P10" s="80">
        <f t="shared" ref="P10:P38" si="9">(H10-AVERAGE(H10:H39))^2</f>
        <v>7.839999999999999</v>
      </c>
    </row>
    <row r="11" spans="2:24" x14ac:dyDescent="0.25">
      <c r="B11" s="68">
        <v>0.4</v>
      </c>
      <c r="C11" s="65">
        <f t="shared" si="0"/>
        <v>0.4</v>
      </c>
      <c r="D11">
        <v>3.3135699999999999</v>
      </c>
      <c r="F11" s="10">
        <v>1</v>
      </c>
      <c r="G11" s="22">
        <f t="shared" si="1"/>
        <v>3.3135699999999999</v>
      </c>
      <c r="H11" s="60">
        <f t="shared" si="2"/>
        <v>0.4</v>
      </c>
      <c r="I11" s="57">
        <f t="shared" si="3"/>
        <v>0.40077252266445473</v>
      </c>
      <c r="J11" s="42">
        <f t="shared" si="4"/>
        <v>7.7252266445471118E-4</v>
      </c>
      <c r="K11" s="44">
        <f t="array" ref="K11">MMULT(F11:G11,MMULT($E$65:$F$66,TRANSPOSE(F11:G11)))</f>
        <v>6.8701650156226699E-5</v>
      </c>
      <c r="L11" s="49">
        <f t="shared" si="5"/>
        <v>7.3683323724894141E-4</v>
      </c>
      <c r="M11" s="1">
        <f t="shared" si="6"/>
        <v>5.5603340713245318E-2</v>
      </c>
      <c r="N11" s="2">
        <f t="shared" si="7"/>
        <v>0.34516918195120944</v>
      </c>
      <c r="O11" s="45">
        <f t="shared" si="8"/>
        <v>0.45637586337770003</v>
      </c>
      <c r="P11" s="80">
        <f t="shared" si="9"/>
        <v>7.2900000000000009</v>
      </c>
    </row>
    <row r="12" spans="2:24" ht="15.75" thickBot="1" x14ac:dyDescent="0.3">
      <c r="B12" s="69">
        <v>0.6</v>
      </c>
      <c r="C12" s="65">
        <f t="shared" si="0"/>
        <v>0.6</v>
      </c>
      <c r="D12">
        <v>3.5478960000000002</v>
      </c>
      <c r="F12" s="10">
        <v>1</v>
      </c>
      <c r="G12" s="22">
        <f t="shared" si="1"/>
        <v>3.5478960000000002</v>
      </c>
      <c r="H12" s="60">
        <f t="shared" si="2"/>
        <v>0.6</v>
      </c>
      <c r="I12" s="57">
        <f t="shared" si="3"/>
        <v>0.60999605538823332</v>
      </c>
      <c r="J12" s="42">
        <f t="shared" si="4"/>
        <v>9.9960553882333381E-3</v>
      </c>
      <c r="K12" s="44">
        <f t="array" ref="K12">MMULT(F12:G12,MMULT($E$65:$F$66,TRANSPOSE(F12:G12)))</f>
        <v>6.1253146243074797E-5</v>
      </c>
      <c r="L12" s="49">
        <f t="shared" si="5"/>
        <v>7.2938473333578947E-4</v>
      </c>
      <c r="M12" s="1">
        <f t="shared" si="6"/>
        <v>5.5321585172184294E-2</v>
      </c>
      <c r="N12" s="2">
        <f t="shared" si="7"/>
        <v>0.55467447021604899</v>
      </c>
      <c r="O12" s="45">
        <f t="shared" si="8"/>
        <v>0.66531764056041764</v>
      </c>
      <c r="P12" s="80">
        <f t="shared" si="9"/>
        <v>6.7600000000000007</v>
      </c>
    </row>
    <row r="13" spans="2:24" x14ac:dyDescent="0.25">
      <c r="B13" s="68">
        <v>0.8</v>
      </c>
      <c r="C13" s="65">
        <f t="shared" si="0"/>
        <v>0.8</v>
      </c>
      <c r="D13">
        <v>3.7903470000000001</v>
      </c>
      <c r="F13" s="10">
        <v>1</v>
      </c>
      <c r="G13" s="22">
        <f t="shared" si="1"/>
        <v>3.7903470000000001</v>
      </c>
      <c r="H13" s="60">
        <f t="shared" si="2"/>
        <v>0.8</v>
      </c>
      <c r="I13" s="57">
        <f t="shared" si="3"/>
        <v>0.82647418727463418</v>
      </c>
      <c r="J13" s="42">
        <f t="shared" si="4"/>
        <v>2.6474187274634131E-2</v>
      </c>
      <c r="K13" s="44">
        <f t="array" ref="K13">MMULT(F13:G13,MMULT($E$65:$F$66,TRANSPOSE(F13:G13)))</f>
        <v>5.4231407451582771E-5</v>
      </c>
      <c r="L13" s="49">
        <f t="shared" si="5"/>
        <v>7.2236299454429744E-4</v>
      </c>
      <c r="M13" s="1">
        <f t="shared" si="6"/>
        <v>5.5054652554319759E-2</v>
      </c>
      <c r="N13" s="2">
        <f t="shared" si="7"/>
        <v>0.77141953472031444</v>
      </c>
      <c r="O13" s="45">
        <f t="shared" si="8"/>
        <v>0.88152883982895391</v>
      </c>
      <c r="P13" s="80">
        <f t="shared" si="9"/>
        <v>6.25</v>
      </c>
    </row>
    <row r="14" spans="2:24" ht="15.75" thickBot="1" x14ac:dyDescent="0.3">
      <c r="B14" s="69">
        <v>1</v>
      </c>
      <c r="C14" s="65">
        <f t="shared" si="0"/>
        <v>1</v>
      </c>
      <c r="D14">
        <v>4.0276569999999996</v>
      </c>
      <c r="F14" s="10">
        <v>1</v>
      </c>
      <c r="G14" s="22">
        <f t="shared" si="1"/>
        <v>4.0276569999999996</v>
      </c>
      <c r="H14" s="60">
        <f t="shared" si="2"/>
        <v>1</v>
      </c>
      <c r="I14" s="57">
        <f t="shared" si="3"/>
        <v>1.0383620552477986</v>
      </c>
      <c r="J14" s="42">
        <f t="shared" si="4"/>
        <v>3.8362055247798565E-2</v>
      </c>
      <c r="K14" s="44">
        <f t="array" ref="K14">MMULT(F14:G14,MMULT($E$65:$F$66,TRANSPOSE(F14:G14)))</f>
        <v>4.8033264377018113E-5</v>
      </c>
      <c r="L14" s="49">
        <f t="shared" si="5"/>
        <v>7.1616485146973287E-4</v>
      </c>
      <c r="M14" s="1">
        <f t="shared" si="6"/>
        <v>5.4817949014976886E-2</v>
      </c>
      <c r="N14" s="2">
        <f t="shared" si="7"/>
        <v>0.98354410623282162</v>
      </c>
      <c r="O14" s="45">
        <f t="shared" si="8"/>
        <v>1.0931800042627755</v>
      </c>
      <c r="P14" s="80">
        <f t="shared" si="9"/>
        <v>5.7599999999999971</v>
      </c>
    </row>
    <row r="15" spans="2:24" x14ac:dyDescent="0.25">
      <c r="B15" s="68">
        <v>1.2</v>
      </c>
      <c r="C15" s="65">
        <f t="shared" si="0"/>
        <v>1.2</v>
      </c>
      <c r="D15">
        <v>4.2323389999999996</v>
      </c>
      <c r="F15" s="10">
        <v>1</v>
      </c>
      <c r="G15" s="22">
        <f t="shared" si="1"/>
        <v>4.2323389999999996</v>
      </c>
      <c r="H15" s="60">
        <f t="shared" si="2"/>
        <v>1.2</v>
      </c>
      <c r="I15" s="57">
        <f t="shared" si="3"/>
        <v>1.2211172387313574</v>
      </c>
      <c r="J15" s="42">
        <f t="shared" si="4"/>
        <v>2.1117238731357402E-2</v>
      </c>
      <c r="K15" s="44">
        <f t="array" ref="K15">MMULT(F15:G15,MMULT($E$65:$F$66,TRANSPOSE(F15:G15)))</f>
        <v>4.3223436462731208E-5</v>
      </c>
      <c r="L15" s="49">
        <f t="shared" si="5"/>
        <v>7.1135502355544589E-4</v>
      </c>
      <c r="M15" s="1">
        <f t="shared" si="6"/>
        <v>5.4633557744559753E-2</v>
      </c>
      <c r="N15" s="2">
        <f t="shared" si="7"/>
        <v>1.1664836809867976</v>
      </c>
      <c r="O15" s="45">
        <f t="shared" si="8"/>
        <v>1.2757507964759172</v>
      </c>
      <c r="P15" s="80">
        <f t="shared" si="9"/>
        <v>5.2899999999999991</v>
      </c>
    </row>
    <row r="16" spans="2:24" ht="15.75" thickBot="1" x14ac:dyDescent="0.3">
      <c r="B16" s="69">
        <v>1.4</v>
      </c>
      <c r="C16" s="65">
        <f t="shared" si="0"/>
        <v>1.4</v>
      </c>
      <c r="D16">
        <v>4.3983790000000003</v>
      </c>
      <c r="F16" s="10">
        <v>1</v>
      </c>
      <c r="G16" s="22">
        <f t="shared" si="1"/>
        <v>4.3983790000000003</v>
      </c>
      <c r="H16" s="60">
        <f t="shared" si="2"/>
        <v>1.4</v>
      </c>
      <c r="I16" s="57">
        <f t="shared" si="3"/>
        <v>1.3693699950343552</v>
      </c>
      <c r="J16" s="42">
        <f t="shared" si="4"/>
        <v>-3.0630004965644719E-2</v>
      </c>
      <c r="K16" s="44">
        <f t="array" ref="K16">MMULT(F16:G16,MMULT($E$65:$F$66,TRANSPOSE(F16:G16)))</f>
        <v>3.9686440369273069E-5</v>
      </c>
      <c r="L16" s="49">
        <f t="shared" si="5"/>
        <v>7.0781802746198779E-4</v>
      </c>
      <c r="M16" s="1">
        <f t="shared" si="6"/>
        <v>5.4497564128111686E-2</v>
      </c>
      <c r="N16" s="2">
        <f t="shared" si="7"/>
        <v>1.3148724309062434</v>
      </c>
      <c r="O16" s="45">
        <f t="shared" si="8"/>
        <v>1.423867559162467</v>
      </c>
      <c r="P16" s="80">
        <f t="shared" si="9"/>
        <v>4.8400000000000007</v>
      </c>
    </row>
    <row r="17" spans="2:19" x14ac:dyDescent="0.25">
      <c r="B17" s="68">
        <v>1.6</v>
      </c>
      <c r="C17" s="65">
        <f t="shared" si="0"/>
        <v>1.6</v>
      </c>
      <c r="D17">
        <v>4.6109780000000002</v>
      </c>
      <c r="F17" s="10">
        <v>1</v>
      </c>
      <c r="G17" s="22">
        <f t="shared" si="1"/>
        <v>4.6109780000000002</v>
      </c>
      <c r="H17" s="60">
        <f t="shared" si="2"/>
        <v>1.6</v>
      </c>
      <c r="I17" s="57">
        <f t="shared" si="3"/>
        <v>1.5591940599419738</v>
      </c>
      <c r="J17" s="42">
        <f t="shared" si="4"/>
        <v>-4.0805940058026291E-2</v>
      </c>
      <c r="K17" s="44">
        <f t="array" ref="K17">MMULT(F17:G17,MMULT($E$65:$F$66,TRANSPOSE(F17:G17)))</f>
        <v>3.5634686103772569E-5</v>
      </c>
      <c r="L17" s="49">
        <f t="shared" si="5"/>
        <v>7.0376627319648723E-4</v>
      </c>
      <c r="M17" s="1">
        <f t="shared" si="6"/>
        <v>5.4341360391361969E-2</v>
      </c>
      <c r="N17" s="2">
        <f t="shared" si="7"/>
        <v>1.5048526995506117</v>
      </c>
      <c r="O17" s="45">
        <f t="shared" si="8"/>
        <v>1.6135354203333359</v>
      </c>
      <c r="P17" s="80">
        <f t="shared" si="9"/>
        <v>4.4099999999999984</v>
      </c>
    </row>
    <row r="18" spans="2:19" ht="15.75" thickBot="1" x14ac:dyDescent="0.3">
      <c r="B18" s="69">
        <v>1.8</v>
      </c>
      <c r="C18" s="7">
        <f t="shared" si="0"/>
        <v>1.8</v>
      </c>
      <c r="D18">
        <v>4.849621</v>
      </c>
      <c r="F18" s="10">
        <v>1</v>
      </c>
      <c r="G18" s="22">
        <f t="shared" si="1"/>
        <v>4.849621</v>
      </c>
      <c r="H18" s="60">
        <f t="shared" si="2"/>
        <v>1.8</v>
      </c>
      <c r="I18" s="57">
        <f t="shared" si="3"/>
        <v>1.7722721286146799</v>
      </c>
      <c r="J18" s="42">
        <f t="shared" si="4"/>
        <v>-2.772787138532018E-2</v>
      </c>
      <c r="K18" s="44">
        <f t="array" ref="K18">MMULT(F18:G18,MMULT($E$65:$F$66,TRANSPOSE(F18:G18)))</f>
        <v>3.1724742187200752E-5</v>
      </c>
      <c r="L18" s="49">
        <f t="shared" si="5"/>
        <v>6.998563292799154E-4</v>
      </c>
      <c r="M18" s="1">
        <f t="shared" si="6"/>
        <v>5.4190196850517229E-2</v>
      </c>
      <c r="N18" s="2">
        <f t="shared" si="7"/>
        <v>1.7180819317641627</v>
      </c>
      <c r="O18" s="45">
        <f t="shared" si="8"/>
        <v>1.826462325465197</v>
      </c>
      <c r="P18" s="80">
        <f t="shared" si="9"/>
        <v>3.9999999999999991</v>
      </c>
    </row>
    <row r="19" spans="2:19" x14ac:dyDescent="0.25">
      <c r="B19" s="68">
        <v>2</v>
      </c>
      <c r="C19" s="5">
        <f t="shared" si="0"/>
        <v>2</v>
      </c>
      <c r="D19">
        <v>5.0593630000000003</v>
      </c>
      <c r="F19" s="11">
        <v>1</v>
      </c>
      <c r="G19" s="12">
        <f t="shared" si="1"/>
        <v>5.0593630000000003</v>
      </c>
      <c r="H19" s="59">
        <f t="shared" si="2"/>
        <v>2</v>
      </c>
      <c r="I19" s="56">
        <f t="shared" si="3"/>
        <v>1.959545253238284</v>
      </c>
      <c r="J19" s="41">
        <f t="shared" ref="J19:J38" si="10">I19-H19</f>
        <v>-4.0454746761716009E-2</v>
      </c>
      <c r="K19" s="52">
        <f t="array" ref="K19">MMULT(F19:G19,MMULT($E$65:$F$66,TRANSPOSE(F19:G19)))</f>
        <v>2.884564028348375E-5</v>
      </c>
      <c r="L19" s="53">
        <f t="shared" si="5"/>
        <v>6.9697722737619848E-4</v>
      </c>
      <c r="M19" s="54">
        <f t="shared" si="6"/>
        <v>5.4078616885484924E-2</v>
      </c>
      <c r="N19" s="17">
        <f t="shared" ref="N19:N38" si="11">I19-M19</f>
        <v>1.905466636352799</v>
      </c>
      <c r="O19" s="9">
        <f t="shared" ref="O19:O38" si="12">I19+M19</f>
        <v>2.013623870123769</v>
      </c>
      <c r="P19" s="80">
        <f t="shared" si="9"/>
        <v>3.61</v>
      </c>
    </row>
    <row r="20" spans="2:19" ht="15.75" thickBot="1" x14ac:dyDescent="0.3">
      <c r="B20" s="69">
        <v>2.2000000000000002</v>
      </c>
      <c r="C20" s="65">
        <f t="shared" si="0"/>
        <v>2.2000000000000002</v>
      </c>
      <c r="D20">
        <v>5.2947490000000004</v>
      </c>
      <c r="F20" s="10">
        <v>1</v>
      </c>
      <c r="G20" s="22">
        <f t="shared" si="1"/>
        <v>5.2947490000000004</v>
      </c>
      <c r="H20" s="60">
        <f t="shared" si="2"/>
        <v>2.2000000000000002</v>
      </c>
      <c r="I20" s="57">
        <f t="shared" si="3"/>
        <v>2.1697152321297404</v>
      </c>
      <c r="J20" s="42">
        <f t="shared" si="10"/>
        <v>-3.0284767870259799E-2</v>
      </c>
      <c r="K20" s="44">
        <f t="array" ref="K20">MMULT(F20:G20,MMULT($E$65:$F$66,TRANSPOSE(F20:G20)))</f>
        <v>2.6235450286348205E-5</v>
      </c>
      <c r="L20" s="49">
        <f t="shared" si="5"/>
        <v>6.9436703737906294E-4</v>
      </c>
      <c r="M20" s="1">
        <f t="shared" si="6"/>
        <v>5.3977259291093996E-2</v>
      </c>
      <c r="N20" s="2">
        <f t="shared" si="11"/>
        <v>2.1157379728386463</v>
      </c>
      <c r="O20" s="45">
        <f t="shared" si="12"/>
        <v>2.2236924914208345</v>
      </c>
      <c r="P20" s="80">
        <f t="shared" si="9"/>
        <v>3.2399999999999993</v>
      </c>
    </row>
    <row r="21" spans="2:19" x14ac:dyDescent="0.25">
      <c r="B21" s="68">
        <v>2.4</v>
      </c>
      <c r="C21" s="65">
        <f t="shared" si="0"/>
        <v>2.4</v>
      </c>
      <c r="D21">
        <v>5.5335650000000003</v>
      </c>
      <c r="F21" s="10">
        <v>1</v>
      </c>
      <c r="G21" s="22">
        <f t="shared" si="1"/>
        <v>5.5335650000000003</v>
      </c>
      <c r="H21" s="60">
        <f t="shared" si="2"/>
        <v>2.4</v>
      </c>
      <c r="I21" s="57">
        <f t="shared" si="3"/>
        <v>2.382947767960002</v>
      </c>
      <c r="J21" s="42">
        <f t="shared" si="10"/>
        <v>-1.705223203999795E-2</v>
      </c>
      <c r="K21" s="44">
        <f t="array" ref="K21">MMULT(F21:G21,MMULT($E$65:$F$66,TRANSPOSE(F21:G21)))</f>
        <v>2.4258344200390246E-5</v>
      </c>
      <c r="L21" s="49">
        <f t="shared" si="5"/>
        <v>6.9238993129310498E-4</v>
      </c>
      <c r="M21" s="1">
        <f t="shared" si="6"/>
        <v>5.3900358432565312E-2</v>
      </c>
      <c r="N21" s="2">
        <f t="shared" si="11"/>
        <v>2.3290474095274365</v>
      </c>
      <c r="O21" s="45">
        <f t="shared" si="12"/>
        <v>2.4368481263925674</v>
      </c>
      <c r="P21" s="80">
        <f t="shared" si="9"/>
        <v>2.8899999999999992</v>
      </c>
    </row>
    <row r="22" spans="2:19" ht="15.75" thickBot="1" x14ac:dyDescent="0.3">
      <c r="B22" s="69">
        <v>2.6</v>
      </c>
      <c r="C22" s="65">
        <f t="shared" si="0"/>
        <v>2.6</v>
      </c>
      <c r="D22">
        <v>5.7404799999999998</v>
      </c>
      <c r="F22" s="10">
        <v>1</v>
      </c>
      <c r="G22" s="22">
        <f t="shared" si="1"/>
        <v>5.7404799999999998</v>
      </c>
      <c r="H22" s="60">
        <f t="shared" si="2"/>
        <v>2.6</v>
      </c>
      <c r="I22" s="57">
        <f t="shared" si="3"/>
        <v>2.5676967385118843</v>
      </c>
      <c r="J22" s="42">
        <f t="shared" si="10"/>
        <v>-3.2303261488115798E-2</v>
      </c>
      <c r="K22" s="44">
        <f t="array" ref="K22">MMULT(F22:G22,MMULT($E$65:$F$66,TRANSPOSE(F22:G22)))</f>
        <v>2.3091899314374692E-5</v>
      </c>
      <c r="L22" s="49">
        <f t="shared" si="5"/>
        <v>6.9122348640708944E-4</v>
      </c>
      <c r="M22" s="1">
        <f t="shared" si="6"/>
        <v>5.3854937278669184E-2</v>
      </c>
      <c r="N22" s="2">
        <f t="shared" si="11"/>
        <v>2.5138418012332151</v>
      </c>
      <c r="O22" s="45">
        <f t="shared" si="12"/>
        <v>2.6215516757905535</v>
      </c>
      <c r="P22" s="80">
        <f t="shared" si="9"/>
        <v>2.5599999999999974</v>
      </c>
    </row>
    <row r="23" spans="2:19" x14ac:dyDescent="0.25">
      <c r="B23" s="68">
        <v>2.8</v>
      </c>
      <c r="C23" s="65">
        <f t="shared" si="0"/>
        <v>2.8</v>
      </c>
      <c r="D23">
        <v>5.9758509999999996</v>
      </c>
      <c r="F23" s="10">
        <v>1</v>
      </c>
      <c r="G23" s="22">
        <f t="shared" si="1"/>
        <v>5.9758509999999996</v>
      </c>
      <c r="H23" s="60">
        <f t="shared" si="2"/>
        <v>2.8</v>
      </c>
      <c r="I23" s="57">
        <f t="shared" si="3"/>
        <v>2.7778533242971939</v>
      </c>
      <c r="J23" s="42">
        <f t="shared" si="10"/>
        <v>-2.2146675702805929E-2</v>
      </c>
      <c r="K23" s="44">
        <f t="array" ref="K23">MMULT(F23:G23,MMULT($E$65:$F$66,TRANSPOSE(F23:G23)))</f>
        <v>2.2381959147705E-5</v>
      </c>
      <c r="L23" s="49">
        <f t="shared" si="5"/>
        <v>6.9051354624041967E-4</v>
      </c>
      <c r="M23" s="1">
        <f t="shared" si="6"/>
        <v>5.3827273573507174E-2</v>
      </c>
      <c r="N23" s="2">
        <f t="shared" si="11"/>
        <v>2.7240260507236869</v>
      </c>
      <c r="O23" s="45">
        <f t="shared" si="12"/>
        <v>2.8316805978707009</v>
      </c>
      <c r="P23" s="80">
        <f t="shared" si="9"/>
        <v>2.25</v>
      </c>
    </row>
    <row r="24" spans="2:19" ht="15.75" thickBot="1" x14ac:dyDescent="0.3">
      <c r="B24" s="69">
        <v>3</v>
      </c>
      <c r="C24" s="65">
        <f t="shared" si="0"/>
        <v>3</v>
      </c>
      <c r="D24">
        <v>6.2084450000000002</v>
      </c>
      <c r="F24" s="10">
        <v>1</v>
      </c>
      <c r="G24" s="22">
        <f t="shared" si="1"/>
        <v>6.2084450000000002</v>
      </c>
      <c r="H24" s="60">
        <f t="shared" si="2"/>
        <v>3</v>
      </c>
      <c r="I24" s="57">
        <f t="shared" si="3"/>
        <v>2.9855303996979377</v>
      </c>
      <c r="J24" s="42">
        <f t="shared" si="10"/>
        <v>-1.4469600302062346E-2</v>
      </c>
      <c r="K24" s="44">
        <f t="array" ref="K24">MMULT(F24:G24,MMULT($E$65:$F$66,TRANSPOSE(F24:G24)))</f>
        <v>2.2325432213921517E-5</v>
      </c>
      <c r="L24" s="49">
        <f t="shared" si="5"/>
        <v>6.9045701930663627E-4</v>
      </c>
      <c r="M24" s="1">
        <f t="shared" si="6"/>
        <v>5.3825070319842953E-2</v>
      </c>
      <c r="N24" s="2">
        <f t="shared" si="11"/>
        <v>2.9317053293780946</v>
      </c>
      <c r="O24" s="45">
        <f t="shared" si="12"/>
        <v>3.0393554700177807</v>
      </c>
      <c r="P24" s="80">
        <f t="shared" si="9"/>
        <v>1.9600000000000011</v>
      </c>
    </row>
    <row r="25" spans="2:19" x14ac:dyDescent="0.25">
      <c r="B25" s="68">
        <v>3.2</v>
      </c>
      <c r="C25" s="65">
        <f t="shared" si="0"/>
        <v>3.2</v>
      </c>
      <c r="D25">
        <v>6.440944</v>
      </c>
      <c r="F25" s="10">
        <v>1</v>
      </c>
      <c r="G25" s="22">
        <f t="shared" si="1"/>
        <v>6.440944</v>
      </c>
      <c r="H25" s="60">
        <f t="shared" si="2"/>
        <v>3.2</v>
      </c>
      <c r="I25" s="57">
        <f t="shared" si="3"/>
        <v>3.193122652093086</v>
      </c>
      <c r="J25" s="42">
        <f t="shared" si="10"/>
        <v>-6.8773479069141885E-3</v>
      </c>
      <c r="K25" s="44">
        <f t="array" ref="K25">MMULT(F25:G25,MMULT($E$65:$F$66,TRANSPOSE(F25:G25)))</f>
        <v>2.2909744877434595E-5</v>
      </c>
      <c r="L25" s="49">
        <f t="shared" si="5"/>
        <v>6.9104133197014927E-4</v>
      </c>
      <c r="M25" s="1">
        <f t="shared" si="6"/>
        <v>5.3847840758988345E-2</v>
      </c>
      <c r="N25" s="2">
        <f t="shared" si="11"/>
        <v>3.1392748113340976</v>
      </c>
      <c r="O25" s="45">
        <f t="shared" si="12"/>
        <v>3.2469704928520744</v>
      </c>
      <c r="P25" s="80">
        <f t="shared" si="9"/>
        <v>1.6899999999999995</v>
      </c>
    </row>
    <row r="26" spans="2:19" ht="15.75" thickBot="1" x14ac:dyDescent="0.3">
      <c r="B26" s="69">
        <v>3.4</v>
      </c>
      <c r="C26" s="65">
        <f t="shared" si="0"/>
        <v>3.4</v>
      </c>
      <c r="D26">
        <v>6.6969180000000001</v>
      </c>
      <c r="F26" s="10">
        <v>1</v>
      </c>
      <c r="G26" s="22">
        <f t="shared" si="1"/>
        <v>6.6969180000000001</v>
      </c>
      <c r="H26" s="60">
        <f t="shared" si="2"/>
        <v>3.4</v>
      </c>
      <c r="I26" s="57">
        <f t="shared" si="3"/>
        <v>3.4216751156073206</v>
      </c>
      <c r="J26" s="42">
        <f t="shared" si="10"/>
        <v>2.1675115607320716E-2</v>
      </c>
      <c r="K26" s="44">
        <f t="array" ref="K26">MMULT(F26:G26,MMULT($E$65:$F$66,TRANSPOSE(F26:G26)))</f>
        <v>2.4294039186511937E-5</v>
      </c>
      <c r="L26" s="49">
        <f t="shared" si="5"/>
        <v>6.924256262792266E-4</v>
      </c>
      <c r="M26" s="1">
        <f t="shared" si="6"/>
        <v>5.3901747785344074E-2</v>
      </c>
      <c r="N26" s="2">
        <f t="shared" si="11"/>
        <v>3.3677733678219766</v>
      </c>
      <c r="O26" s="45">
        <f t="shared" si="12"/>
        <v>3.4755768633926647</v>
      </c>
      <c r="P26" s="80">
        <f t="shared" si="9"/>
        <v>1.4399999999999993</v>
      </c>
      <c r="S26" s="76"/>
    </row>
    <row r="27" spans="2:19" x14ac:dyDescent="0.25">
      <c r="B27" s="68">
        <v>3.6</v>
      </c>
      <c r="C27" s="65">
        <f t="shared" si="0"/>
        <v>3.6</v>
      </c>
      <c r="D27">
        <v>6.9185049999999997</v>
      </c>
      <c r="F27" s="10">
        <v>1</v>
      </c>
      <c r="G27" s="22">
        <f t="shared" si="1"/>
        <v>6.9185049999999997</v>
      </c>
      <c r="H27" s="60">
        <f t="shared" si="2"/>
        <v>3.6</v>
      </c>
      <c r="I27" s="57">
        <f t="shared" si="3"/>
        <v>3.6195243297178497</v>
      </c>
      <c r="J27" s="42">
        <f t="shared" si="10"/>
        <v>1.9524329717849565E-2</v>
      </c>
      <c r="K27" s="44">
        <f t="array" ref="K27">MMULT(F27:G27,MMULT($E$65:$F$66,TRANSPOSE(F27:G27)))</f>
        <v>2.6119483539990876E-5</v>
      </c>
      <c r="L27" s="49">
        <f t="shared" si="5"/>
        <v>6.9425107063270553E-4</v>
      </c>
      <c r="M27" s="1">
        <f t="shared" si="6"/>
        <v>5.3972751712122173E-2</v>
      </c>
      <c r="N27" s="2">
        <f t="shared" si="11"/>
        <v>3.5655515780057274</v>
      </c>
      <c r="O27" s="45">
        <f t="shared" si="12"/>
        <v>3.6734970814299719</v>
      </c>
      <c r="P27" s="80">
        <f t="shared" si="9"/>
        <v>1.2100000000000002</v>
      </c>
    </row>
    <row r="28" spans="2:19" ht="15.75" thickBot="1" x14ac:dyDescent="0.3">
      <c r="B28" s="69">
        <v>3.8</v>
      </c>
      <c r="C28" s="65">
        <f t="shared" si="0"/>
        <v>3.8</v>
      </c>
      <c r="D28">
        <v>7.1611979999999997</v>
      </c>
      <c r="F28" s="10">
        <v>1</v>
      </c>
      <c r="G28" s="22">
        <f t="shared" si="1"/>
        <v>7.1611979999999997</v>
      </c>
      <c r="H28" s="60">
        <f t="shared" si="2"/>
        <v>3.8</v>
      </c>
      <c r="I28" s="57">
        <f t="shared" si="3"/>
        <v>3.8362185370500788</v>
      </c>
      <c r="J28" s="42">
        <f t="shared" si="10"/>
        <v>3.6218537050078936E-2</v>
      </c>
      <c r="K28" s="44">
        <f t="array" ref="K28">MMULT(F28:G28,MMULT($E$65:$F$66,TRANSPOSE(F28:G28)))</f>
        <v>2.8786544183722036E-5</v>
      </c>
      <c r="L28" s="49">
        <f t="shared" si="5"/>
        <v>6.969181312764367E-4</v>
      </c>
      <c r="M28" s="1">
        <f t="shared" si="6"/>
        <v>5.4076324197174015E-2</v>
      </c>
      <c r="N28" s="2">
        <f t="shared" si="11"/>
        <v>3.7821422128529045</v>
      </c>
      <c r="O28" s="45">
        <f t="shared" si="12"/>
        <v>3.890294861247253</v>
      </c>
      <c r="P28" s="80">
        <f t="shared" si="9"/>
        <v>1</v>
      </c>
    </row>
    <row r="29" spans="2:19" x14ac:dyDescent="0.25">
      <c r="B29" s="68">
        <v>4</v>
      </c>
      <c r="C29" s="65">
        <f t="shared" si="0"/>
        <v>4</v>
      </c>
      <c r="D29">
        <v>7.3697819999999998</v>
      </c>
      <c r="F29" s="10">
        <v>1</v>
      </c>
      <c r="G29" s="22">
        <f t="shared" si="1"/>
        <v>7.3697819999999998</v>
      </c>
      <c r="H29" s="60">
        <f t="shared" si="2"/>
        <v>4</v>
      </c>
      <c r="I29" s="57">
        <f t="shared" si="3"/>
        <v>4.0224577138791826</v>
      </c>
      <c r="J29" s="42">
        <f t="shared" si="10"/>
        <v>2.2457713879182606E-2</v>
      </c>
      <c r="K29" s="44">
        <f t="array" ref="K29">MMULT(F29:G29,MMULT($E$65:$F$66,TRANSPOSE(F29:G29)))</f>
        <v>3.1636589688016963E-5</v>
      </c>
      <c r="L29" s="49">
        <f t="shared" si="5"/>
        <v>6.9976817678073168E-4</v>
      </c>
      <c r="M29" s="1">
        <f t="shared" si="6"/>
        <v>5.4186783898802271E-2</v>
      </c>
      <c r="N29" s="2">
        <f t="shared" si="11"/>
        <v>3.9682709299803802</v>
      </c>
      <c r="O29" s="45">
        <f t="shared" si="12"/>
        <v>4.076644497777985</v>
      </c>
      <c r="P29" s="80">
        <f t="shared" si="9"/>
        <v>0.81000000000000061</v>
      </c>
    </row>
    <row r="30" spans="2:19" ht="15.75" thickBot="1" x14ac:dyDescent="0.3">
      <c r="B30" s="69">
        <v>4.2</v>
      </c>
      <c r="C30" s="7">
        <f t="shared" si="0"/>
        <v>4.2</v>
      </c>
      <c r="D30">
        <v>7.5748990000000003</v>
      </c>
      <c r="F30" s="10">
        <v>1</v>
      </c>
      <c r="G30" s="22">
        <f t="shared" si="1"/>
        <v>7.5748990000000003</v>
      </c>
      <c r="H30" s="60">
        <f t="shared" si="2"/>
        <v>4.2</v>
      </c>
      <c r="I30" s="57">
        <f t="shared" si="3"/>
        <v>4.2056012974409871</v>
      </c>
      <c r="J30" s="42">
        <f t="shared" si="10"/>
        <v>5.6012974409869187E-3</v>
      </c>
      <c r="K30" s="44">
        <f t="array" ref="K30">MMULT(F30:G30,MMULT($E$65:$F$66,TRANSPOSE(F30:G30)))</f>
        <v>3.4942139009108917E-5</v>
      </c>
      <c r="L30" s="49">
        <f t="shared" si="5"/>
        <v>7.0307372610182365E-4</v>
      </c>
      <c r="M30" s="1">
        <f t="shared" si="6"/>
        <v>5.4314616274918591E-2</v>
      </c>
      <c r="N30" s="2">
        <f t="shared" si="11"/>
        <v>4.1512866811660682</v>
      </c>
      <c r="O30" s="45">
        <f t="shared" si="12"/>
        <v>4.2599159137159059</v>
      </c>
      <c r="P30" s="80">
        <f t="shared" si="9"/>
        <v>0.63999999999999968</v>
      </c>
    </row>
    <row r="31" spans="2:19" x14ac:dyDescent="0.25">
      <c r="B31" s="68">
        <v>4.4000000000000004</v>
      </c>
      <c r="C31" s="5">
        <f t="shared" si="0"/>
        <v>4.4000000000000004</v>
      </c>
      <c r="D31">
        <v>7.7973020000000002</v>
      </c>
      <c r="F31" s="11">
        <v>1</v>
      </c>
      <c r="G31" s="12">
        <f t="shared" si="1"/>
        <v>7.7973020000000002</v>
      </c>
      <c r="H31" s="59">
        <f t="shared" si="2"/>
        <v>4.4000000000000004</v>
      </c>
      <c r="I31" s="56">
        <f t="shared" si="3"/>
        <v>4.4041790965258789</v>
      </c>
      <c r="J31" s="41">
        <f t="shared" si="10"/>
        <v>4.1790965258785562E-3</v>
      </c>
      <c r="K31" s="52">
        <f t="array" ref="K31">MMULT(F31:G31,MMULT($E$65:$F$66,TRANSPOSE(F31:G31)))</f>
        <v>3.9089728514151868E-5</v>
      </c>
      <c r="L31" s="53">
        <f t="shared" si="5"/>
        <v>7.0722131560686655E-4</v>
      </c>
      <c r="M31" s="54">
        <f t="shared" si="6"/>
        <v>5.4474587742999556E-2</v>
      </c>
      <c r="N31" s="17">
        <f t="shared" si="11"/>
        <v>4.349704508782879</v>
      </c>
      <c r="O31" s="9">
        <f t="shared" si="12"/>
        <v>4.4586536842688789</v>
      </c>
      <c r="P31" s="80">
        <f t="shared" si="9"/>
        <v>0.48999999999999899</v>
      </c>
    </row>
    <row r="32" spans="2:19" ht="15.75" thickBot="1" x14ac:dyDescent="0.3">
      <c r="B32" s="69">
        <v>4.5999999999999996</v>
      </c>
      <c r="C32" s="65">
        <f t="shared" si="0"/>
        <v>4.5999999999999996</v>
      </c>
      <c r="D32">
        <v>8.0174990000000008</v>
      </c>
      <c r="F32" s="10">
        <v>1</v>
      </c>
      <c r="G32" s="22">
        <f t="shared" si="1"/>
        <v>8.0174990000000008</v>
      </c>
      <c r="H32" s="60">
        <f t="shared" si="2"/>
        <v>4.5999999999999996</v>
      </c>
      <c r="I32" s="57">
        <f t="shared" si="3"/>
        <v>4.6007872161335106</v>
      </c>
      <c r="J32" s="42">
        <f t="shared" si="10"/>
        <v>7.8721613351095954E-4</v>
      </c>
      <c r="K32" s="44">
        <f t="array" ref="K32">MMULT(F32:G32,MMULT($E$65:$F$66,TRANSPOSE(F32:G32)))</f>
        <v>4.3773736369631154E-5</v>
      </c>
      <c r="L32" s="49">
        <f t="shared" si="5"/>
        <v>7.1190532346234587E-4</v>
      </c>
      <c r="M32" s="1">
        <f t="shared" si="6"/>
        <v>5.4654685752726195E-2</v>
      </c>
      <c r="N32" s="2">
        <f t="shared" si="11"/>
        <v>4.5461325303807847</v>
      </c>
      <c r="O32" s="45">
        <f t="shared" si="12"/>
        <v>4.6554419018862365</v>
      </c>
      <c r="P32" s="80">
        <f t="shared" si="9"/>
        <v>0.36000000000000065</v>
      </c>
    </row>
    <row r="33" spans="2:16" x14ac:dyDescent="0.25">
      <c r="B33" s="68">
        <v>4.8</v>
      </c>
      <c r="C33" s="65">
        <f t="shared" si="0"/>
        <v>4.8</v>
      </c>
      <c r="D33">
        <v>8.2252530000000004</v>
      </c>
      <c r="F33" s="10">
        <v>1</v>
      </c>
      <c r="G33" s="22">
        <f t="shared" si="1"/>
        <v>8.2252530000000004</v>
      </c>
      <c r="H33" s="60">
        <f t="shared" si="2"/>
        <v>4.8</v>
      </c>
      <c r="I33" s="57">
        <f t="shared" si="3"/>
        <v>4.7862853077558478</v>
      </c>
      <c r="J33" s="42">
        <f t="shared" si="10"/>
        <v>-1.3714692244152005E-2</v>
      </c>
      <c r="K33" s="44">
        <f t="array" ref="K33">MMULT(F33:G33,MMULT($E$65:$F$66,TRANSPOSE(F33:G33)))</f>
        <v>4.8719943504542092E-5</v>
      </c>
      <c r="L33" s="49">
        <f t="shared" si="5"/>
        <v>7.1685153059725679E-4</v>
      </c>
      <c r="M33" s="1">
        <f t="shared" si="6"/>
        <v>5.4844223218823034E-2</v>
      </c>
      <c r="N33" s="2">
        <f t="shared" si="11"/>
        <v>4.7314410845370247</v>
      </c>
      <c r="O33" s="45">
        <f t="shared" si="12"/>
        <v>4.8411295309746709</v>
      </c>
      <c r="P33" s="80">
        <f t="shared" si="9"/>
        <v>0.25</v>
      </c>
    </row>
    <row r="34" spans="2:16" ht="15.75" thickBot="1" x14ac:dyDescent="0.3">
      <c r="B34" s="69">
        <v>5</v>
      </c>
      <c r="C34" s="65">
        <f t="shared" si="0"/>
        <v>5</v>
      </c>
      <c r="D34">
        <v>8.4669640000000008</v>
      </c>
      <c r="F34" s="10">
        <v>1</v>
      </c>
      <c r="G34" s="22">
        <f t="shared" si="1"/>
        <v>8.4669640000000008</v>
      </c>
      <c r="H34" s="60">
        <f t="shared" si="2"/>
        <v>5</v>
      </c>
      <c r="I34" s="57">
        <f t="shared" si="3"/>
        <v>5.002102713072361</v>
      </c>
      <c r="J34" s="42">
        <f t="shared" si="10"/>
        <v>2.1027130723609844E-3</v>
      </c>
      <c r="K34" s="44">
        <f t="array" ref="K34">MMULT(F34:G34,MMULT($E$65:$F$66,TRANSPOSE(F34:G34)))</f>
        <v>5.5118419813274797E-5</v>
      </c>
      <c r="L34" s="49">
        <f t="shared" si="5"/>
        <v>7.232500069059895E-4</v>
      </c>
      <c r="M34" s="1">
        <f t="shared" si="6"/>
        <v>5.5088443858483056E-2</v>
      </c>
      <c r="N34" s="2">
        <f t="shared" si="11"/>
        <v>4.9470142692138781</v>
      </c>
      <c r="O34" s="45">
        <f t="shared" si="12"/>
        <v>5.0571911569308439</v>
      </c>
      <c r="P34" s="80">
        <f t="shared" si="9"/>
        <v>0.16000000000000028</v>
      </c>
    </row>
    <row r="35" spans="2:16" x14ac:dyDescent="0.25">
      <c r="B35" s="68">
        <v>5.2</v>
      </c>
      <c r="C35" s="65">
        <f t="shared" si="0"/>
        <v>5.2</v>
      </c>
      <c r="D35">
        <v>8.6789330000000007</v>
      </c>
      <c r="F35" s="10">
        <v>1</v>
      </c>
      <c r="G35" s="22">
        <f t="shared" si="1"/>
        <v>8.6789330000000007</v>
      </c>
      <c r="H35" s="60">
        <f t="shared" si="2"/>
        <v>5.2</v>
      </c>
      <c r="I35" s="57">
        <f t="shared" si="3"/>
        <v>5.1913642675218314</v>
      </c>
      <c r="J35" s="42">
        <f t="shared" si="10"/>
        <v>-8.6357324781687339E-3</v>
      </c>
      <c r="K35" s="44">
        <f t="array" ref="K35">MMULT(F35:G35,MMULT($E$65:$F$66,TRANSPOSE(F35:G35)))</f>
        <v>6.1299472787502138E-5</v>
      </c>
      <c r="L35" s="49">
        <f t="shared" si="5"/>
        <v>7.2943105988021689E-4</v>
      </c>
      <c r="M35" s="1">
        <f t="shared" si="6"/>
        <v>5.5323342007132126E-2</v>
      </c>
      <c r="N35" s="2">
        <f t="shared" si="11"/>
        <v>5.136040925514699</v>
      </c>
      <c r="O35" s="45">
        <f t="shared" si="12"/>
        <v>5.2466876095289638</v>
      </c>
      <c r="P35" s="80">
        <f t="shared" si="9"/>
        <v>9.0000000000000427E-2</v>
      </c>
    </row>
    <row r="36" spans="2:16" ht="15.75" thickBot="1" x14ac:dyDescent="0.3">
      <c r="B36" s="69">
        <v>5.4</v>
      </c>
      <c r="C36" s="65">
        <f t="shared" si="0"/>
        <v>5.4</v>
      </c>
      <c r="D36">
        <v>8.9528060000000007</v>
      </c>
      <c r="F36" s="10">
        <v>1</v>
      </c>
      <c r="G36" s="22">
        <f t="shared" si="1"/>
        <v>8.9528060000000007</v>
      </c>
      <c r="H36" s="60">
        <f t="shared" si="2"/>
        <v>5.4</v>
      </c>
      <c r="I36" s="57">
        <f t="shared" si="3"/>
        <v>5.4358982781636689</v>
      </c>
      <c r="J36" s="42">
        <f t="shared" si="10"/>
        <v>3.5898278163668529E-2</v>
      </c>
      <c r="K36" s="44">
        <f t="array" ref="K36">MMULT(F36:G36,MMULT($E$65:$F$66,TRANSPOSE(F36:G36)))</f>
        <v>7.0074185107005103E-5</v>
      </c>
      <c r="L36" s="49">
        <f t="shared" si="5"/>
        <v>7.3820577219971977E-4</v>
      </c>
      <c r="M36" s="1">
        <f t="shared" si="6"/>
        <v>5.5655104136518301E-2</v>
      </c>
      <c r="N36" s="2">
        <f t="shared" si="11"/>
        <v>5.380243174027151</v>
      </c>
      <c r="O36" s="45">
        <f t="shared" si="12"/>
        <v>5.4915533823001867</v>
      </c>
      <c r="P36" s="80">
        <f t="shared" si="9"/>
        <v>4.000000000000007E-2</v>
      </c>
    </row>
    <row r="37" spans="2:16" ht="15.75" thickBot="1" x14ac:dyDescent="0.3">
      <c r="B37" s="68">
        <v>5.6</v>
      </c>
      <c r="C37" s="65">
        <f t="shared" si="0"/>
        <v>5.6</v>
      </c>
      <c r="D37">
        <v>9.1339659999999991</v>
      </c>
      <c r="F37" s="10">
        <v>1</v>
      </c>
      <c r="G37" s="22">
        <f t="shared" si="1"/>
        <v>9.1339659999999991</v>
      </c>
      <c r="H37" s="60">
        <f t="shared" si="2"/>
        <v>5.6</v>
      </c>
      <c r="I37" s="57">
        <f t="shared" si="3"/>
        <v>5.5976512854622165</v>
      </c>
      <c r="J37" s="42">
        <f t="shared" si="10"/>
        <v>-2.3487145377831808E-3</v>
      </c>
      <c r="K37" s="44">
        <f t="array" ref="K37">MMULT(F37:G37,MMULT($E$65:$F$66,TRANSPOSE(F37:G37)))</f>
        <v>7.6366948482217077E-5</v>
      </c>
      <c r="L37" s="49">
        <f t="shared" si="5"/>
        <v>7.4449853557493175E-4</v>
      </c>
      <c r="M37" s="1">
        <f t="shared" si="6"/>
        <v>5.5891814018064735E-2</v>
      </c>
      <c r="N37" s="2">
        <f t="shared" si="11"/>
        <v>5.541759471444152</v>
      </c>
      <c r="O37" s="45">
        <f t="shared" si="12"/>
        <v>5.6535430994802809</v>
      </c>
      <c r="P37" s="80">
        <f t="shared" si="9"/>
        <v>9.9999999999999291E-3</v>
      </c>
    </row>
    <row r="38" spans="2:16" x14ac:dyDescent="0.25">
      <c r="B38" s="68">
        <v>5.8</v>
      </c>
      <c r="C38" s="65">
        <f t="shared" si="0"/>
        <v>5.8</v>
      </c>
      <c r="D38">
        <v>9.351407</v>
      </c>
      <c r="F38" s="10">
        <v>1</v>
      </c>
      <c r="G38" s="22">
        <f t="shared" si="1"/>
        <v>9.351407</v>
      </c>
      <c r="H38" s="60">
        <f t="shared" si="2"/>
        <v>5.8</v>
      </c>
      <c r="I38" s="57">
        <f t="shared" si="3"/>
        <v>5.7917986450338876</v>
      </c>
      <c r="J38" s="42">
        <f t="shared" si="10"/>
        <v>-8.2013549661121843E-3</v>
      </c>
      <c r="K38" s="44">
        <f t="array" ref="K38">MMULT(F38:G38,MMULT($E$65:$F$66,TRANSPOSE(F38:G38)))</f>
        <v>8.443359924090532E-5</v>
      </c>
      <c r="L38" s="49">
        <f t="shared" ref="L38" si="13">K38+$K$53</f>
        <v>7.5256518633362004E-4</v>
      </c>
      <c r="M38" s="1">
        <f t="shared" ref="M38" si="14">$K$60*(K38+$K$53)^0.5</f>
        <v>5.6193792481763871E-2</v>
      </c>
      <c r="N38" s="2">
        <f t="shared" si="11"/>
        <v>5.7356048525521235</v>
      </c>
      <c r="O38" s="45">
        <f t="shared" si="12"/>
        <v>5.8479924375156518</v>
      </c>
      <c r="P38" s="80">
        <f t="shared" si="9"/>
        <v>0</v>
      </c>
    </row>
    <row r="39" spans="2:16" x14ac:dyDescent="0.25">
      <c r="L39" s="83"/>
      <c r="M39" s="79"/>
      <c r="P39" s="80">
        <f>SUM(P9:P38)</f>
        <v>85.55</v>
      </c>
    </row>
    <row r="42" spans="2:16" x14ac:dyDescent="0.25">
      <c r="B42" s="70"/>
      <c r="C42" s="47"/>
      <c r="D42" s="70"/>
      <c r="E42" s="70"/>
      <c r="F42" s="70"/>
      <c r="G42" s="13"/>
    </row>
    <row r="43" spans="2:16" x14ac:dyDescent="0.25">
      <c r="B43" s="70"/>
      <c r="C43" s="71"/>
      <c r="D43" s="70"/>
      <c r="E43" s="70"/>
      <c r="F43" s="70"/>
    </row>
    <row r="44" spans="2:16" x14ac:dyDescent="0.25">
      <c r="B44" s="70"/>
      <c r="C44" s="70"/>
      <c r="D44" s="70"/>
      <c r="E44" s="70"/>
      <c r="F44" s="70"/>
    </row>
    <row r="45" spans="2:16" x14ac:dyDescent="0.25">
      <c r="B45" s="70"/>
      <c r="C45" s="70"/>
      <c r="D45" s="70"/>
      <c r="E45" s="70"/>
      <c r="F45" s="70"/>
      <c r="J45" s="77" t="s">
        <v>39</v>
      </c>
      <c r="K45" s="77">
        <f>K54*K60</f>
        <v>5.2947722430047008E-2</v>
      </c>
      <c r="L45" s="77" t="s">
        <v>40</v>
      </c>
      <c r="M45" s="77"/>
      <c r="N45" t="s">
        <v>43</v>
      </c>
    </row>
    <row r="46" spans="2:16" x14ac:dyDescent="0.25">
      <c r="B46" s="70"/>
      <c r="C46" s="47"/>
      <c r="D46" s="70"/>
      <c r="E46" s="70"/>
      <c r="F46" s="70"/>
      <c r="N46" t="s">
        <v>44</v>
      </c>
    </row>
    <row r="47" spans="2:16" ht="15.75" thickBot="1" x14ac:dyDescent="0.3"/>
    <row r="48" spans="2:16" ht="15.75" thickBot="1" x14ac:dyDescent="0.3">
      <c r="J48" s="34" t="s">
        <v>12</v>
      </c>
      <c r="K48" s="25">
        <f>SUMSQ(J9:J38)</f>
        <v>1.8707684438596012E-2</v>
      </c>
    </row>
    <row r="49" spans="3:15" ht="15.75" thickBot="1" x14ac:dyDescent="0.3">
      <c r="C49" s="72">
        <v>0</v>
      </c>
      <c r="D49" s="72" t="s">
        <v>32</v>
      </c>
      <c r="J49" s="86" t="s">
        <v>50</v>
      </c>
      <c r="K49" s="86">
        <f>(K48/K52)^0.5</f>
        <v>2.5848241470024895E-2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36</v>
      </c>
    </row>
    <row r="51" spans="3:15" ht="15.75" thickBot="1" x14ac:dyDescent="0.3">
      <c r="D51" s="3"/>
      <c r="E51" s="3"/>
      <c r="J51" s="28" t="s">
        <v>14</v>
      </c>
      <c r="K51" s="27">
        <f>COUNT(C9:C38)</f>
        <v>30</v>
      </c>
    </row>
    <row r="52" spans="3:15" ht="15.75" thickBot="1" x14ac:dyDescent="0.3">
      <c r="D52" s="18" t="s">
        <v>7</v>
      </c>
      <c r="E52" s="17" cm="1">
        <f t="array" ref="E52:F53">MMULT(TRANSPOSE(F9:G38),F9:G38)</f>
        <v>30</v>
      </c>
      <c r="F52" s="6">
        <v>183.379582</v>
      </c>
      <c r="J52" s="29" t="s">
        <v>15</v>
      </c>
      <c r="K52" s="30">
        <f>K51-K50</f>
        <v>28</v>
      </c>
    </row>
    <row r="53" spans="3:15" ht="15.75" thickBot="1" x14ac:dyDescent="0.3">
      <c r="D53" s="3"/>
      <c r="E53" s="7">
        <v>183.379582</v>
      </c>
      <c r="F53" s="8">
        <v>1233.6786039001563</v>
      </c>
      <c r="J53" s="31" t="s">
        <v>17</v>
      </c>
      <c r="K53" s="32">
        <f>$K$48/$K$52</f>
        <v>6.681315870927147E-4</v>
      </c>
    </row>
    <row r="54" spans="3:15" ht="15.75" thickBot="1" x14ac:dyDescent="0.3">
      <c r="J54" s="15" t="s">
        <v>16</v>
      </c>
      <c r="K54" s="33">
        <f>K53^0.5</f>
        <v>2.5848241470024895E-2</v>
      </c>
      <c r="L54" s="16" t="s">
        <v>18</v>
      </c>
      <c r="M54" s="47" t="s">
        <v>38</v>
      </c>
      <c r="O54" t="s">
        <v>41</v>
      </c>
    </row>
    <row r="55" spans="3:15" ht="15.75" thickBot="1" x14ac:dyDescent="0.3">
      <c r="O55" t="s">
        <v>45</v>
      </c>
    </row>
    <row r="56" spans="3:15" ht="15.75" thickBot="1" x14ac:dyDescent="0.3">
      <c r="D56" s="18" t="s">
        <v>8</v>
      </c>
      <c r="E56" s="5">
        <f t="array" ref="E56:F57">MINVERSE(E52:F53)</f>
        <v>0.36474686970375853</v>
      </c>
      <c r="F56" s="6">
        <v>-5.4217628716771507E-2</v>
      </c>
      <c r="J56" s="5" t="s">
        <v>21</v>
      </c>
      <c r="K56" s="9">
        <f>E65^0.5</f>
        <v>1.5610858558781186E-2</v>
      </c>
      <c r="L56" t="s">
        <v>48</v>
      </c>
    </row>
    <row r="57" spans="3:15" ht="15.75" thickBot="1" x14ac:dyDescent="0.3">
      <c r="E57" s="7">
        <v>-5.4217628716771507E-2</v>
      </c>
      <c r="F57" s="8">
        <v>8.8697380796906016E-3</v>
      </c>
      <c r="J57" s="7" t="s">
        <v>22</v>
      </c>
      <c r="K57" s="43">
        <f>F66^0.5</f>
        <v>2.4343689490872928E-3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MMULT(TRANSPOSE(F9:G38),H9:H38)</f>
        <v>87</v>
      </c>
      <c r="J59" s="5" t="s">
        <v>25</v>
      </c>
      <c r="K59" s="46">
        <f>95%</f>
        <v>0.95</v>
      </c>
    </row>
    <row r="60" spans="3:15" ht="15.75" thickBot="1" x14ac:dyDescent="0.3">
      <c r="E60">
        <v>632.46596360000012</v>
      </c>
      <c r="J60" s="7" t="s">
        <v>26</v>
      </c>
      <c r="K60" s="43">
        <f>_xlfn.T.INV.2T(1-K59,K52)</f>
        <v>2.0484071417952445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-2.5578271262329366</v>
      </c>
      <c r="J62" s="62" t="s">
        <v>31</v>
      </c>
      <c r="K62" s="61">
        <f>F65/K56/K57</f>
        <v>-0.95321163500068373</v>
      </c>
      <c r="L62" s="81" t="s">
        <v>47</v>
      </c>
    </row>
    <row r="63" spans="3:15" ht="15.75" thickBot="1" x14ac:dyDescent="0.3">
      <c r="E63" s="24">
        <v>0.89287374309200995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2.4369890494227179E-4</v>
      </c>
      <c r="F65" s="37">
        <v>-3.6224510322940092E-5</v>
      </c>
      <c r="J65" s="82" t="s">
        <v>31</v>
      </c>
      <c r="K65" s="82">
        <f>1-(K53/(P39/K52))</f>
        <v>0.9997813245536108</v>
      </c>
      <c r="L65" s="82" t="s">
        <v>37</v>
      </c>
      <c r="M65" s="82"/>
      <c r="N65" s="82"/>
    </row>
    <row r="66" spans="3:14" ht="15.75" thickBot="1" x14ac:dyDescent="0.3">
      <c r="E66" s="38">
        <v>-3.6224510322940092E-5</v>
      </c>
      <c r="F66" s="39">
        <v>5.9261521802803695E-6</v>
      </c>
    </row>
    <row r="68" spans="3:14" x14ac:dyDescent="0.25">
      <c r="J68" s="84" t="s">
        <v>51</v>
      </c>
      <c r="K68" s="85">
        <f>MAX(M9:M38)</f>
        <v>5.6193792481763871E-2</v>
      </c>
      <c r="L68" s="84" t="s">
        <v>49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42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87" t="s">
        <v>33</v>
      </c>
      <c r="B1" s="88"/>
      <c r="C1" s="73" t="s">
        <v>35</v>
      </c>
      <c r="D1" s="74" t="s">
        <v>34</v>
      </c>
      <c r="E1" s="75"/>
      <c r="F1" s="75"/>
      <c r="G1" s="75"/>
    </row>
    <row r="2" spans="1:7" x14ac:dyDescent="0.25">
      <c r="A2" s="74">
        <v>9.6708700000000007</v>
      </c>
      <c r="B2" s="74">
        <v>9.7046759999999992</v>
      </c>
      <c r="C2" s="74">
        <v>2.9665710000000001</v>
      </c>
      <c r="D2" s="74">
        <v>0</v>
      </c>
    </row>
    <row r="3" spans="1:7" x14ac:dyDescent="0.25">
      <c r="A3" s="74">
        <v>9.432741</v>
      </c>
      <c r="B3" s="74">
        <v>9.4968540000000008</v>
      </c>
      <c r="C3" s="74">
        <v>3.181009</v>
      </c>
      <c r="D3" s="74">
        <v>2E-3</v>
      </c>
    </row>
    <row r="4" spans="1:7" x14ac:dyDescent="0.25">
      <c r="A4" s="74">
        <v>9.2180590000000002</v>
      </c>
      <c r="B4" s="74">
        <v>9.2458270000000002</v>
      </c>
      <c r="C4" s="74">
        <v>3.4104169999999998</v>
      </c>
      <c r="D4" s="74">
        <v>4.0000000000000001E-3</v>
      </c>
    </row>
    <row r="5" spans="1:7" x14ac:dyDescent="0.25">
      <c r="A5" s="74">
        <v>9.0150749999999995</v>
      </c>
      <c r="B5" s="74">
        <v>9.0401550000000004</v>
      </c>
      <c r="C5" s="74">
        <v>3.6567495000000001</v>
      </c>
      <c r="D5" s="74">
        <v>6.0000000000000001E-3</v>
      </c>
    </row>
    <row r="6" spans="1:7" x14ac:dyDescent="0.25">
      <c r="A6" s="74">
        <v>8.7981960000000008</v>
      </c>
      <c r="B6" s="74">
        <v>8.8298919999999992</v>
      </c>
      <c r="C6" s="74">
        <v>3.9171960000000001</v>
      </c>
      <c r="D6" s="74">
        <v>8.0000000000000002E-3</v>
      </c>
    </row>
    <row r="7" spans="1:7" x14ac:dyDescent="0.25">
      <c r="A7" s="74">
        <v>8.5763020000000001</v>
      </c>
      <c r="B7" s="74">
        <v>8.6159230000000004</v>
      </c>
      <c r="C7" s="74">
        <v>4.1079724999999998</v>
      </c>
      <c r="D7" s="74">
        <v>0.01</v>
      </c>
    </row>
    <row r="8" spans="1:7" x14ac:dyDescent="0.25">
      <c r="A8" s="74">
        <v>8.3156940000000006</v>
      </c>
      <c r="B8" s="74">
        <v>8.3783169999999991</v>
      </c>
      <c r="C8" s="74">
        <v>4.3037574999999997</v>
      </c>
      <c r="D8" s="74">
        <v>1.2E-2</v>
      </c>
    </row>
    <row r="9" spans="1:7" x14ac:dyDescent="0.25">
      <c r="A9" s="74">
        <v>8.1123270000000005</v>
      </c>
      <c r="B9" s="74">
        <v>8.1421759999999992</v>
      </c>
      <c r="C9" s="74">
        <v>4.5054095000000007</v>
      </c>
      <c r="D9" s="74">
        <v>1.4E-2</v>
      </c>
    </row>
    <row r="10" spans="1:7" x14ac:dyDescent="0.25">
      <c r="A10" s="74">
        <v>7.9218700000000002</v>
      </c>
      <c r="B10" s="74">
        <v>7.9302000000000001</v>
      </c>
      <c r="C10" s="74">
        <v>4.7310794999999999</v>
      </c>
      <c r="D10" s="74">
        <v>1.6E-2</v>
      </c>
    </row>
    <row r="11" spans="1:7" x14ac:dyDescent="0.25">
      <c r="A11" s="74">
        <v>7.72105</v>
      </c>
      <c r="B11" s="74">
        <v>7.7144209999999998</v>
      </c>
      <c r="C11" s="74">
        <v>4.9478309999999999</v>
      </c>
      <c r="D11" s="74">
        <v>1.7999999999999999E-2</v>
      </c>
    </row>
    <row r="12" spans="1:7" x14ac:dyDescent="0.25">
      <c r="A12" s="74">
        <v>7.4718439999999999</v>
      </c>
      <c r="B12" s="74">
        <v>7.4936499999999997</v>
      </c>
      <c r="C12" s="74">
        <v>5.1631105000000002</v>
      </c>
      <c r="D12" s="74">
        <v>0.02</v>
      </c>
    </row>
    <row r="13" spans="1:7" x14ac:dyDescent="0.25">
      <c r="A13" s="74">
        <v>7.2651700000000003</v>
      </c>
      <c r="B13" s="74">
        <v>7.2692329999999998</v>
      </c>
      <c r="C13" s="74">
        <v>5.3936299999999999</v>
      </c>
      <c r="D13" s="74">
        <v>2.1999999999999999E-2</v>
      </c>
    </row>
    <row r="14" spans="1:7" x14ac:dyDescent="0.25">
      <c r="A14" s="74">
        <v>7.0295670000000001</v>
      </c>
      <c r="B14" s="74">
        <v>7.0079820000000002</v>
      </c>
      <c r="C14" s="74">
        <v>5.6214414999999995</v>
      </c>
      <c r="D14" s="74">
        <v>2.4E-2</v>
      </c>
    </row>
    <row r="15" spans="1:7" x14ac:dyDescent="0.25">
      <c r="A15" s="74">
        <v>6.8045280000000004</v>
      </c>
      <c r="B15" s="74">
        <v>6.795674</v>
      </c>
      <c r="C15" s="74">
        <v>5.8611424999999997</v>
      </c>
      <c r="D15" s="74">
        <v>2.5999999999999999E-2</v>
      </c>
    </row>
    <row r="16" spans="1:7" x14ac:dyDescent="0.25">
      <c r="A16" s="74">
        <v>6.55403</v>
      </c>
      <c r="B16" s="74">
        <v>6.5765089999999997</v>
      </c>
      <c r="C16" s="74">
        <v>6.095294</v>
      </c>
      <c r="D16" s="74">
        <v>2.8000000000000001E-2</v>
      </c>
    </row>
    <row r="17" spans="1:4" x14ac:dyDescent="0.25">
      <c r="A17" s="74">
        <v>6.3443240000000003</v>
      </c>
      <c r="B17" s="74">
        <v>6.3512849999999998</v>
      </c>
      <c r="C17" s="74">
        <v>6.3478045000000005</v>
      </c>
      <c r="D17" s="74">
        <v>0.03</v>
      </c>
    </row>
    <row r="18" spans="1:4" x14ac:dyDescent="0.25">
      <c r="A18" s="74">
        <v>6.0923069999999999</v>
      </c>
      <c r="B18" s="74">
        <v>6.0982810000000001</v>
      </c>
      <c r="C18" s="74">
        <v>6.5652694999999994</v>
      </c>
      <c r="D18" s="74">
        <v>3.2000000000000001E-2</v>
      </c>
    </row>
    <row r="19" spans="1:4" x14ac:dyDescent="0.25">
      <c r="A19" s="74">
        <v>5.8602670000000003</v>
      </c>
      <c r="B19" s="74">
        <v>5.862018</v>
      </c>
      <c r="C19" s="74">
        <v>6.8001009999999997</v>
      </c>
      <c r="D19" s="74">
        <v>3.4000000000000002E-2</v>
      </c>
    </row>
    <row r="20" spans="1:4" x14ac:dyDescent="0.25">
      <c r="A20" s="74">
        <v>5.6198569999999997</v>
      </c>
      <c r="B20" s="74">
        <v>5.6230260000000003</v>
      </c>
      <c r="C20" s="74">
        <v>7.0187745000000001</v>
      </c>
      <c r="D20" s="74">
        <v>3.5999999999999997E-2</v>
      </c>
    </row>
    <row r="21" spans="1:4" x14ac:dyDescent="0.25">
      <c r="A21" s="74">
        <v>5.3942290000000002</v>
      </c>
      <c r="B21" s="74">
        <v>5.3930309999999997</v>
      </c>
      <c r="C21" s="74">
        <v>7.2672015000000005</v>
      </c>
      <c r="D21" s="74">
        <v>3.7999999999999999E-2</v>
      </c>
    </row>
    <row r="22" spans="1:4" x14ac:dyDescent="0.25">
      <c r="A22" s="74">
        <v>5.163837</v>
      </c>
      <c r="B22" s="74">
        <v>5.1623840000000003</v>
      </c>
      <c r="C22" s="74">
        <v>7.4827469999999998</v>
      </c>
      <c r="D22" s="74">
        <v>0.04</v>
      </c>
    </row>
    <row r="23" spans="1:4" x14ac:dyDescent="0.25">
      <c r="A23" s="74">
        <v>4.9407509999999997</v>
      </c>
      <c r="B23" s="74">
        <v>4.9549110000000001</v>
      </c>
      <c r="C23" s="74">
        <v>7.7177354999999999</v>
      </c>
      <c r="D23" s="74">
        <v>4.2000000000000003E-2</v>
      </c>
    </row>
    <row r="24" spans="1:4" x14ac:dyDescent="0.25">
      <c r="A24" s="74">
        <v>4.7336090000000004</v>
      </c>
      <c r="B24" s="74">
        <v>4.7285500000000003</v>
      </c>
      <c r="C24" s="74">
        <v>7.9260350000000006</v>
      </c>
      <c r="D24" s="74">
        <v>4.3999999999999997E-2</v>
      </c>
    </row>
    <row r="25" spans="1:4" x14ac:dyDescent="0.25">
      <c r="A25" s="74">
        <v>4.5062610000000003</v>
      </c>
      <c r="B25" s="74">
        <v>4.5045580000000003</v>
      </c>
      <c r="C25" s="74">
        <v>8.1272514999999999</v>
      </c>
      <c r="D25" s="74">
        <v>4.5999999999999999E-2</v>
      </c>
    </row>
    <row r="26" spans="1:4" x14ac:dyDescent="0.25">
      <c r="A26" s="74">
        <v>4.3079929999999997</v>
      </c>
      <c r="B26" s="74">
        <v>4.2995219999999996</v>
      </c>
      <c r="C26" s="74">
        <v>8.3470054999999999</v>
      </c>
      <c r="D26" s="74">
        <v>4.8000000000000001E-2</v>
      </c>
    </row>
    <row r="27" spans="1:4" x14ac:dyDescent="0.25">
      <c r="A27" s="74">
        <v>4.105264</v>
      </c>
      <c r="B27" s="74">
        <v>4.1106809999999996</v>
      </c>
      <c r="C27" s="74">
        <v>8.5961125000000003</v>
      </c>
      <c r="D27" s="74">
        <v>0.05</v>
      </c>
    </row>
    <row r="28" spans="1:4" x14ac:dyDescent="0.25">
      <c r="A28" s="74">
        <v>3.9225210000000001</v>
      </c>
      <c r="B28" s="74">
        <v>3.9118710000000001</v>
      </c>
      <c r="C28" s="74">
        <v>8.8140439999999991</v>
      </c>
      <c r="D28" s="74">
        <v>5.1999999999999998E-2</v>
      </c>
    </row>
    <row r="29" spans="1:4" x14ac:dyDescent="0.25">
      <c r="A29" s="74">
        <v>3.6618240000000002</v>
      </c>
      <c r="B29" s="74">
        <v>3.651675</v>
      </c>
      <c r="C29" s="74">
        <v>9.0276150000000008</v>
      </c>
      <c r="D29" s="74">
        <v>5.3999999999999999E-2</v>
      </c>
    </row>
    <row r="30" spans="1:4" x14ac:dyDescent="0.25">
      <c r="A30" s="74">
        <v>3.4151030000000002</v>
      </c>
      <c r="B30" s="74">
        <v>3.4057309999999998</v>
      </c>
      <c r="C30" s="74">
        <v>9.2319430000000011</v>
      </c>
      <c r="D30" s="74">
        <v>5.6000000000000001E-2</v>
      </c>
    </row>
    <row r="31" spans="1:4" x14ac:dyDescent="0.25">
      <c r="A31" s="74">
        <v>3.1869839999999998</v>
      </c>
      <c r="B31" s="74">
        <v>3.1750340000000001</v>
      </c>
      <c r="C31" s="74">
        <v>9.4647974999999995</v>
      </c>
      <c r="D31" s="74">
        <v>5.8000000000000003E-2</v>
      </c>
    </row>
    <row r="32" spans="1:4" x14ac:dyDescent="0.25">
      <c r="A32" s="74">
        <v>2.9638170000000001</v>
      </c>
      <c r="B32" s="74">
        <v>2.969325</v>
      </c>
      <c r="C32" s="74">
        <v>9.687773</v>
      </c>
      <c r="D32" s="74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2021-11-29T16:28:36Z</dcterms:modified>
</cp:coreProperties>
</file>