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0091bf4d"/>
        <bgColor rgb="0091bf4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0" fillId="2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HYPERLINK("https://ads.midwayusa.com/product/1007073487?pid=363683", "https://ads.midwayusa.com/product/1007073487?pid=363683")</f>
        <v/>
      </c>
      <c r="B2" s="2">
        <f>HYPERLINK("https://ads.midwayusa.com/product/1007073487", "https://ads.midwayusa.com/product/1007073487")</f>
        <v/>
      </c>
      <c r="C2" t="inlineStr">
        <is>
          <t>Grace USA Roll Pin Punch Set 7-Piece Steel</t>
        </is>
      </c>
      <c r="D2" t="inlineStr">
        <is>
          <t>Grace USA 27pc Gunsmith Steel &amp; Brass Roll Pin Spring Punch Set with Bench Block - GRSBRP27SBB, Multi</t>
        </is>
      </c>
      <c r="E2" s="2">
        <f>HYPERLINK("https://www.amazon.com/Grace-USA-Gunsmith-Steel-Spring/dp/B06ZYK5KXD/ref=sr_1_6?keywords=Grace+USA+Roll+Pin+Punch+Set+7-Piece+Steel&amp;qid=1695173066&amp;sr=8-6", "https://www.amazon.com/Grace-USA-Gunsmith-Steel-Spring/dp/B06ZYK5KXD/ref=sr_1_6?keywords=Grace+USA+Roll+Pin+Punch+Set+7-Piece+Steel&amp;qid=1695173066&amp;sr=8-6")</f>
        <v/>
      </c>
      <c r="F2" t="inlineStr">
        <is>
          <t>B06ZYK5KXD</t>
        </is>
      </c>
      <c r="G2">
        <f>_xludf.IMAGE("https://media.mwstatic.com/product-images/src/Primary/363/363683.jpg?imwidth=680")</f>
        <v/>
      </c>
      <c r="H2">
        <f>_xludf.IMAGE("https://m.media-amazon.com/images/I/813eqzt-bsL._AC_UL320_.jpg")</f>
        <v/>
      </c>
      <c r="I2" t="inlineStr">
        <is>
          <t>3.0</t>
        </is>
      </c>
      <c r="J2" t="n">
        <v>154.99</v>
      </c>
      <c r="K2" s="3" t="inlineStr">
        <is>
          <t>5066.33%</t>
        </is>
      </c>
      <c r="L2" t="n">
        <v>4.6</v>
      </c>
      <c r="M2" t="n">
        <v>14</v>
      </c>
      <c r="O2" t="inlineStr">
        <is>
          <t>InStock</t>
        </is>
      </c>
      <c r="P2" t="inlineStr">
        <is>
          <t>29.99</t>
        </is>
      </c>
      <c r="Q2" t="inlineStr">
        <is>
          <t>363683</t>
        </is>
      </c>
    </row>
    <row r="3">
      <c r="A3" s="2">
        <f>HYPERLINK("https://ads.midwayusa.com/product/1007073487?pid=363683", "https://ads.midwayusa.com/product/1007073487?pid=363683")</f>
        <v/>
      </c>
      <c r="B3" s="2">
        <f>HYPERLINK("https://ads.midwayusa.com/product/1007073487", "https://ads.midwayusa.com/product/1007073487")</f>
        <v/>
      </c>
      <c r="C3" t="inlineStr">
        <is>
          <t>Grace USA Roll Pin Punch Set 7-Piece Steel</t>
        </is>
      </c>
      <c r="D3" t="inlineStr">
        <is>
          <t>Grace USA GRRS12 Professional Steel Roll Pin Punch Set with Vinyl Pouch, Gunsmith Tools &amp; Accessories, 12 Piece, Black</t>
        </is>
      </c>
      <c r="E3" s="2">
        <f>HYPERLINK("https://www.amazon.com/Grace-USA-GRRS12-Professional-Accessories/dp/B06ZXZ81RF/ref=sr_1_5?keywords=Grace+USA+Roll+Pin+Punch+Set+7-Piece+Steel&amp;qid=1695173066&amp;sr=8-5", "https://www.amazon.com/Grace-USA-GRRS12-Professional-Accessories/dp/B06ZXZ81RF/ref=sr_1_5?keywords=Grace+USA+Roll+Pin+Punch+Set+7-Piece+Steel&amp;qid=1695173066&amp;sr=8-5")</f>
        <v/>
      </c>
      <c r="F3" t="inlineStr">
        <is>
          <t>B06ZXZ81RF</t>
        </is>
      </c>
      <c r="G3">
        <f>_xludf.IMAGE("https://media.mwstatic.com/product-images/src/Primary/363/363683.jpg?imwidth=680")</f>
        <v/>
      </c>
      <c r="H3">
        <f>_xludf.IMAGE("https://m.media-amazon.com/images/I/81oeZw9AMHL._AC_UL320_.jpg")</f>
        <v/>
      </c>
      <c r="I3" t="inlineStr">
        <is>
          <t>3.0</t>
        </is>
      </c>
      <c r="J3" t="n">
        <v>74.47</v>
      </c>
      <c r="K3" s="3" t="inlineStr">
        <is>
          <t>2382.33%</t>
        </is>
      </c>
      <c r="L3" t="n">
        <v>4.6</v>
      </c>
      <c r="M3" t="n">
        <v>44</v>
      </c>
      <c r="O3" t="inlineStr">
        <is>
          <t>InStock</t>
        </is>
      </c>
      <c r="P3" t="inlineStr">
        <is>
          <t>29.99</t>
        </is>
      </c>
      <c r="Q3" t="inlineStr">
        <is>
          <t>363683</t>
        </is>
      </c>
    </row>
    <row r="4">
      <c r="A4" s="2">
        <f>HYPERLINK("https://ads.midwayusa.com/product/1026334245?pid=718695", "https://ads.midwayusa.com/product/1026334245?pid=718695")</f>
        <v/>
      </c>
      <c r="B4" s="2">
        <f>HYPERLINK("https://ads.midwayusa.com/product/1026334245", "https://ads.midwayusa.com/product/1026334245")</f>
        <v/>
      </c>
      <c r="C4" t="inlineStr">
        <is>
          <t>Zeiss Terra ED Binocular 8x 25mm Refurb</t>
        </is>
      </c>
      <c r="D4" t="inlineStr">
        <is>
          <t>ZEISS Terra ED Binoculars 8x42 Waterproof, and Fast Focusing with Coated Glass for Optimal Clarity in All Weather Conditions for Bird Watching, Hunting, Sightseeing, Grey</t>
        </is>
      </c>
      <c r="E4" s="2">
        <f>HYPERLINK("https://www.amazon.com/ZEISS-Binoculars-Waterproof-Conditions-Sightseeing/dp/B01N7UD2U0/ref=sr_1_5?keywords=Zeiss+Terra+ED+Binocular+8x+25mm+Refurb&amp;qid=1695173066&amp;sr=8-5", "https://www.amazon.com/ZEISS-Binoculars-Waterproof-Conditions-Sightseeing/dp/B01N7UD2U0/ref=sr_1_5?keywords=Zeiss+Terra+ED+Binocular+8x+25mm+Refurb&amp;qid=1695173066&amp;sr=8-5")</f>
        <v/>
      </c>
      <c r="F4" t="inlineStr">
        <is>
          <t>B01N7UD2U0</t>
        </is>
      </c>
      <c r="G4">
        <f>_xludf.IMAGE("https://media.mwstatic.com/product-images/src/Primary/490/490958.jpg?imwidth=680")</f>
        <v/>
      </c>
      <c r="H4">
        <f>_xludf.IMAGE("https://m.media-amazon.com/images/I/51lf6zN4UfL._AC_UY218_.jpg")</f>
        <v/>
      </c>
      <c r="I4" t="inlineStr">
        <is>
          <t>60.0</t>
        </is>
      </c>
      <c r="J4" t="n">
        <v>440</v>
      </c>
      <c r="K4" s="3" t="inlineStr">
        <is>
          <t>633.33%</t>
        </is>
      </c>
      <c r="L4" t="n">
        <v>4.8</v>
      </c>
      <c r="M4" t="n">
        <v>50</v>
      </c>
      <c r="O4" t="inlineStr">
        <is>
          <t>InStock</t>
        </is>
      </c>
      <c r="P4" t="inlineStr">
        <is>
          <t>399.99</t>
        </is>
      </c>
      <c r="Q4" t="inlineStr">
        <is>
          <t>718695</t>
        </is>
      </c>
    </row>
    <row r="5">
      <c r="A5" s="2">
        <f>HYPERLINK("https://ads.midwayusa.com/product/102633417?pid=886482", "https://ads.midwayusa.com/product/102633417?pid=886482")</f>
        <v/>
      </c>
      <c r="B5" s="2">
        <f>HYPERLINK("https://ads.midwayusa.com/product/102633417", "https://ads.midwayusa.com/product/102633417")</f>
        <v/>
      </c>
      <c r="C5" t="inlineStr">
        <is>
          <t>Zeiss Terra ED Binocular 8x 25mm Demo</t>
        </is>
      </c>
      <c r="D5" t="inlineStr">
        <is>
          <t>ZEISS Terra ED Binoculars 8x42 Waterproof, and Fast Focusing with Coated Glass for Optimal Clarity in all Weather Conditions for Bird Watching, Hunting, Sightseeing, Green</t>
        </is>
      </c>
      <c r="E5" s="2">
        <f>HYPERLINK("https://www.amazon.com/Zeiss-Terra-Black-Green-Binoculars/dp/B06XB45N9K/ref=sr_1_5?keywords=Zeiss+Terra+ED+Binocular+8x+25mm+Demo&amp;qid=1695173067&amp;sr=8-5", "https://www.amazon.com/Zeiss-Terra-Black-Green-Binoculars/dp/B06XB45N9K/ref=sr_1_5?keywords=Zeiss+Terra+ED+Binocular+8x+25mm+Demo&amp;qid=1695173067&amp;sr=8-5")</f>
        <v/>
      </c>
      <c r="F5" t="inlineStr">
        <is>
          <t>B06XB45N9K</t>
        </is>
      </c>
      <c r="G5">
        <f>_xludf.IMAGE("https://media.mwstatic.com/product-images/src/Primary/490/490958.jpg?imwidth=680")</f>
        <v/>
      </c>
      <c r="H5">
        <f>_xludf.IMAGE("https://m.media-amazon.com/images/I/51QOdSfS3zL._AC_UY218_.jpg")</f>
        <v/>
      </c>
      <c r="I5" t="inlineStr">
        <is>
          <t>60.0</t>
        </is>
      </c>
      <c r="J5" t="n">
        <v>341.42</v>
      </c>
      <c r="K5" s="3" t="inlineStr">
        <is>
          <t>469.03%</t>
        </is>
      </c>
      <c r="L5" t="n">
        <v>4.7</v>
      </c>
      <c r="M5" t="n">
        <v>94</v>
      </c>
      <c r="O5" t="inlineStr">
        <is>
          <t>InStock</t>
        </is>
      </c>
      <c r="P5" t="inlineStr">
        <is>
          <t>399.99</t>
        </is>
      </c>
      <c r="Q5" t="inlineStr">
        <is>
          <t>886482</t>
        </is>
      </c>
    </row>
    <row r="6">
      <c r="A6" s="2">
        <f>HYPERLINK("https://ads.midwayusa.com/product/1017102050?pid=183372", "https://ads.midwayusa.com/product/1017102050?pid=183372")</f>
        <v/>
      </c>
      <c r="B6" s="2">
        <f>HYPERLINK("https://ads.midwayusa.com/product/1017102050", "https://ads.midwayusa.com/product/1017102050")</f>
        <v/>
      </c>
      <c r="C6" t="inlineStr">
        <is>
          <t>SOG MacV Multi-Tool Black Steel</t>
        </is>
      </c>
      <c r="D6" t="inlineStr">
        <is>
          <t>SOG PowerLock Multi-Tool- Compound Leverage Technology with EOD Crimper Device, 420 Stainless Steel Body, 18 Lightweight Specialty Tools (B61N-CP) , Black</t>
        </is>
      </c>
      <c r="E6" s="2">
        <f>HYPERLINK("https://www.amazon.com/SOG-Multitool-Pliers-Pocket-Tool/dp/B000JD08ZU/ref=sr_1_3?keywords=SOG+MacV+Multi-Tool+Black+Steel&amp;qid=1695173084&amp;sr=8-3", "https://www.amazon.com/SOG-Multitool-Pliers-Pocket-Tool/dp/B000JD08ZU/ref=sr_1_3?keywords=SOG+MacV+Multi-Tool+Black+Steel&amp;qid=1695173084&amp;sr=8-3")</f>
        <v/>
      </c>
      <c r="F6" t="inlineStr">
        <is>
          <t>B000JD08ZU</t>
        </is>
      </c>
      <c r="G6">
        <f>_xludf.IMAGE("https://media.mwstatic.com/product-images/src/Primary/183/183372.jpg?imwidth=680")</f>
        <v/>
      </c>
      <c r="H6">
        <f>_xludf.IMAGE("https://m.media-amazon.com/images/I/71pJSIRL2VL._AC_UL320_.jpg")</f>
        <v/>
      </c>
      <c r="I6" t="inlineStr">
        <is>
          <t>11.86</t>
        </is>
      </c>
      <c r="J6" t="n">
        <v>64.04000000000001</v>
      </c>
      <c r="K6" s="3" t="inlineStr">
        <is>
          <t>439.97%</t>
        </is>
      </c>
      <c r="L6" t="n">
        <v>4.6</v>
      </c>
      <c r="M6" t="n">
        <v>925</v>
      </c>
      <c r="O6" t="inlineStr">
        <is>
          <t>InStock</t>
        </is>
      </c>
      <c r="P6" t="inlineStr">
        <is>
          <t>18.95</t>
        </is>
      </c>
      <c r="Q6" t="inlineStr">
        <is>
          <t>183372</t>
        </is>
      </c>
    </row>
    <row r="7">
      <c r="A7" s="2">
        <f>HYPERLINK("https://ads.midwayusa.com/product/1024124655?pid=991337", "https://ads.midwayusa.com/product/1024124655?pid=991337")</f>
        <v/>
      </c>
      <c r="B7" s="2">
        <f>HYPERLINK("https://ads.midwayusa.com/product/1024124655", "https://ads.midwayusa.com/product/1024124655")</f>
        <v/>
      </c>
      <c r="C7" t="inlineStr">
        <is>
          <t>SOG Altair XR Folding Knife</t>
        </is>
      </c>
      <c r="D7" t="inlineStr">
        <is>
          <t>SOG High-Performance Duty S35VN Steel Ambidextrous Carry EDC 3.9" Sharp Blade Seal XR - USA Made Folding Knife, black</t>
        </is>
      </c>
      <c r="E7" s="2">
        <f>HYPERLINK("https://www.amazon.com/SOG-High-Performance-S35VN-Steel-Ambidextrous/dp/B08KH6V61B/ref=sr_1_6?keywords=SOG+Altair+XR+Folding+Knife&amp;qid=1695173066&amp;sr=8-6", "https://www.amazon.com/SOG-High-Performance-S35VN-Steel-Ambidextrous/dp/B08KH6V61B/ref=sr_1_6?keywords=SOG+Altair+XR+Folding+Knife&amp;qid=1695173066&amp;sr=8-6")</f>
        <v/>
      </c>
      <c r="F7" t="inlineStr">
        <is>
          <t>B08KH6V61B</t>
        </is>
      </c>
      <c r="G7">
        <f>_xludf.IMAGE("https://media.mwstatic.com/product-images/src/Primary/991/991337.jpg?imwidth=680")</f>
        <v/>
      </c>
      <c r="H7">
        <f>_xludf.IMAGE("https://m.media-amazon.com/images/I/41Q3hjdyYWL._AC_UL320_.jpg")</f>
        <v/>
      </c>
      <c r="I7" t="inlineStr">
        <is>
          <t>37.49</t>
        </is>
      </c>
      <c r="J7" t="n">
        <v>159.82</v>
      </c>
      <c r="K7" s="3" t="inlineStr">
        <is>
          <t>326.30%</t>
        </is>
      </c>
      <c r="L7" t="n">
        <v>4.7</v>
      </c>
      <c r="M7" t="n">
        <v>117</v>
      </c>
      <c r="O7" t="inlineStr">
        <is>
          <t>InStock</t>
        </is>
      </c>
      <c r="P7" t="inlineStr">
        <is>
          <t>138.95</t>
        </is>
      </c>
      <c r="Q7" t="inlineStr">
        <is>
          <t>991337</t>
        </is>
      </c>
    </row>
    <row r="8">
      <c r="A8" s="2">
        <f>HYPERLINK("https://ads.midwayusa.com/product/102371904?pid=890690", "https://ads.midwayusa.com/product/102371904?pid=890690")</f>
        <v/>
      </c>
      <c r="B8" s="2">
        <f>HYPERLINK("https://ads.midwayusa.com/product/102371904", "https://ads.midwayusa.com/product/102371904")</f>
        <v/>
      </c>
      <c r="C8" t="inlineStr">
        <is>
          <t>SOG Terminus XR Folding Knife D2 Steel</t>
        </is>
      </c>
      <c r="D8" t="inlineStr">
        <is>
          <t>SOG Hunting High Carbon Steel Ambidextrous Carry EDC 2.95' Sharp Blade Terminus XR OD Green Folding Knife</t>
        </is>
      </c>
      <c r="E8" s="2">
        <f>HYPERLINK("https://www.amazon.com/SOG-SOGTM1022BX-Terminus-G10-Green/dp/B0817DMXLG/ref=sr_1_1?keywords=SOG+Terminus+XR+Folding+Knife+D2+Steel&amp;qid=1695173067&amp;sr=8-1", "https://www.amazon.com/SOG-SOGTM1022BX-Terminus-G10-Green/dp/B0817DMXLG/ref=sr_1_1?keywords=SOG+Terminus+XR+Folding+Knife+D2+Steel&amp;qid=1695173067&amp;sr=8-1")</f>
        <v/>
      </c>
      <c r="F8" t="inlineStr">
        <is>
          <t>B0817DMXLG</t>
        </is>
      </c>
      <c r="G8">
        <f>_xludf.IMAGE("https://media.mwstatic.com/product-images/src/Primary/890/890690.jpg?imwidth=680")</f>
        <v/>
      </c>
      <c r="H8">
        <f>_xludf.IMAGE("https://m.media-amazon.com/images/I/41ZGCRPGZvL._AC_UL320_.jpg")</f>
        <v/>
      </c>
      <c r="I8" t="inlineStr">
        <is>
          <t>17.99</t>
        </is>
      </c>
      <c r="J8" t="n">
        <v>49.11</v>
      </c>
      <c r="K8" s="3" t="inlineStr">
        <is>
          <t>172.98%</t>
        </is>
      </c>
      <c r="L8" t="n">
        <v>4.5</v>
      </c>
      <c r="M8" t="n">
        <v>153</v>
      </c>
      <c r="O8" t="inlineStr">
        <is>
          <t>InStock</t>
        </is>
      </c>
      <c r="P8" t="inlineStr">
        <is>
          <t>66.95</t>
        </is>
      </c>
      <c r="Q8" t="inlineStr">
        <is>
          <t>890690</t>
        </is>
      </c>
    </row>
    <row r="9">
      <c r="A9" s="2">
        <f>HYPERLINK("https://ads.midwayusa.com/product/1024683877?pid=340967", "https://ads.midwayusa.com/product/1024683877?pid=340967")</f>
        <v/>
      </c>
      <c r="B9" s="2">
        <f>HYPERLINK("https://ads.midwayusa.com/product/1024683877", "https://ads.midwayusa.com/product/1024683877")</f>
        <v/>
      </c>
      <c r="C9" t="inlineStr">
        <is>
          <t>SOG Powerpint Multi-Tool</t>
        </is>
      </c>
      <c r="D9" t="inlineStr">
        <is>
          <t>SOG Powerlock V-Cutter- Multi-Tool Pocket Utility Tool Set with 18 Specialty Tools for Heavy-Duty Field Use and Nylon Carrying Pouch (B63N-CP)</t>
        </is>
      </c>
      <c r="F9" t="inlineStr">
        <is>
          <t>B000PIF9PI</t>
        </is>
      </c>
      <c r="G9">
        <f>_xludf.IMAGE("https://media.mwstatic.com/product-images/src/Primary/340/340967.jpg?imwidth=680")</f>
        <v/>
      </c>
      <c r="H9">
        <f>_xludf.IMAGE("https://m.media-amazon.com/images/I/61tVOBiujUL._AC_UL320_.jpg")</f>
        <v/>
      </c>
      <c r="I9" t="inlineStr">
        <is>
          <t>34.96</t>
        </is>
      </c>
      <c r="J9" t="n">
        <v>61.72</v>
      </c>
      <c r="K9" s="3" t="inlineStr">
        <is>
          <t>76.54%</t>
        </is>
      </c>
      <c r="L9" t="n">
        <v>4.7</v>
      </c>
      <c r="M9" t="n">
        <v>694</v>
      </c>
      <c r="O9" t="inlineStr">
        <is>
          <t>InStock</t>
        </is>
      </c>
      <c r="P9" t="inlineStr">
        <is>
          <t>55.95</t>
        </is>
      </c>
      <c r="Q9" t="inlineStr">
        <is>
          <t>340967</t>
        </is>
      </c>
    </row>
    <row r="10">
      <c r="A10" s="2">
        <f>HYPERLINK("https://ads.midwayusa.com/product/1024683877?pid=340967", "https://ads.midwayusa.com/product/1024683877?pid=340967")</f>
        <v/>
      </c>
      <c r="B10" s="2">
        <f>HYPERLINK("https://ads.midwayusa.com/product/1024683877", "https://ads.midwayusa.com/product/1024683877")</f>
        <v/>
      </c>
      <c r="C10" t="inlineStr">
        <is>
          <t>SOG Powerpint Multi-Tool</t>
        </is>
      </c>
      <c r="D10" t="inlineStr">
        <is>
          <t>SOG PowerLite Mini Multi-Tool- Utility Tool w/ 19 Specialty Tools, Compact 5 Inch Long Utility Tool w/ Knife, Screwdriver, Hex Bit Holder (PL1001-CP), Multi-color</t>
        </is>
      </c>
      <c r="E10" s="2">
        <f>HYPERLINK("https://www.amazon.com/SOG-Multitool-Pocket-Tool-PowerLitre/dp/B077LYZ951/ref=sr_1_8?keywords=SOG+Powerpint+Multi-Tool&amp;qid=1695173066&amp;sr=8-8", "https://www.amazon.com/SOG-Multitool-Pocket-Tool-PowerLitre/dp/B077LYZ951/ref=sr_1_8?keywords=SOG+Powerpint+Multi-Tool&amp;qid=1695173066&amp;sr=8-8")</f>
        <v/>
      </c>
      <c r="F10" t="inlineStr">
        <is>
          <t>B077LYZ951</t>
        </is>
      </c>
      <c r="G10">
        <f>_xludf.IMAGE("https://media.mwstatic.com/product-images/src/Primary/340/340967.jpg?imwidth=680")</f>
        <v/>
      </c>
      <c r="H10">
        <f>_xludf.IMAGE("https://m.media-amazon.com/images/I/51BRIo96BIL._AC_UL320_.jpg")</f>
        <v/>
      </c>
      <c r="I10" t="inlineStr">
        <is>
          <t>34.96</t>
        </is>
      </c>
      <c r="J10" t="n">
        <v>52.84</v>
      </c>
      <c r="K10" s="3" t="inlineStr">
        <is>
          <t>51.14%</t>
        </is>
      </c>
      <c r="L10" t="n">
        <v>4.5</v>
      </c>
      <c r="M10" t="n">
        <v>139</v>
      </c>
      <c r="O10" t="inlineStr">
        <is>
          <t>InStock</t>
        </is>
      </c>
      <c r="P10" t="inlineStr">
        <is>
          <t>55.95</t>
        </is>
      </c>
      <c r="Q10" t="inlineStr">
        <is>
          <t>340967</t>
        </is>
      </c>
    </row>
    <row r="11">
      <c r="A11" s="2">
        <f>HYPERLINK("https://ads.midwayusa.com/product/1024683877?pid=340967", "https://ads.midwayusa.com/product/1024683877?pid=340967")</f>
        <v/>
      </c>
      <c r="B11" s="2">
        <f>HYPERLINK("https://ads.midwayusa.com/product/1024683877", "https://ads.midwayusa.com/product/1024683877")</f>
        <v/>
      </c>
      <c r="C11" t="inlineStr">
        <is>
          <t>SOG Powerpint Multi-Tool</t>
        </is>
      </c>
      <c r="D11" t="inlineStr">
        <is>
          <t>SOG PowerLite Mini Multi-Tool- Utility Tool w/ 19 Specialty Tools, Compact 5 Inch Long Utility Tool w/ Knife, Screwdriver, Hex Bit Holder (PL1001-CP), Multi-color</t>
        </is>
      </c>
      <c r="F11" t="inlineStr">
        <is>
          <t>B077LYZ951</t>
        </is>
      </c>
      <c r="G11">
        <f>_xludf.IMAGE("https://media.mwstatic.com/product-images/src/Primary/340/340967.jpg?imwidth=680")</f>
        <v/>
      </c>
      <c r="H11">
        <f>_xludf.IMAGE("https://m.media-amazon.com/images/I/51BRIo96BIL._AC_UL320_.jpg")</f>
        <v/>
      </c>
      <c r="I11" t="inlineStr">
        <is>
          <t>34.96</t>
        </is>
      </c>
      <c r="J11" t="n">
        <v>52.84</v>
      </c>
      <c r="K11" s="3" t="inlineStr">
        <is>
          <t>51.14%</t>
        </is>
      </c>
      <c r="L11" t="n">
        <v>4.5</v>
      </c>
      <c r="M11" t="n">
        <v>139</v>
      </c>
      <c r="O11" t="inlineStr">
        <is>
          <t>InStock</t>
        </is>
      </c>
      <c r="P11" t="inlineStr">
        <is>
          <t>55.95</t>
        </is>
      </c>
      <c r="Q11" t="inlineStr">
        <is>
          <t>340967</t>
        </is>
      </c>
    </row>
    <row r="12">
      <c r="A12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12" s="2">
        <f>HYPERLINK("https://edmondsonsupply.com/products/klein-tools-65200-electricians-mini-ratchet-set-5-piece", "https://edmondsonsupply.com/products/klein-tools-65200-electricians-mini-ratchet-set-5-piece")</f>
        <v/>
      </c>
      <c r="C12" t="inlineStr">
        <is>
          <t>Klein Tools 65200 Slim-Profile Mini Ratchet Set, 5-Piece</t>
        </is>
      </c>
      <c r="D12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12" s="2">
        <f>HYPERLINK("https://www.amazon.com/KNIPEX-Tools-9K0080121US-Ratchet-Phillips/dp/B0C9ZYJDDN/ref=sr_1_8?keywords=Klein+Tools+65200+Slim-Profile+Mini+Ratchet+Set%2C+5-Piece&amp;qid=1695173095&amp;sr=8-8", "https://www.amazon.com/KNIPEX-Tools-9K0080121US-Ratchet-Phillips/dp/B0C9ZYJDDN/ref=sr_1_8?keywords=Klein+Tools+65200+Slim-Profile+Mini+Ratchet+Set%2C+5-Piece&amp;qid=1695173095&amp;sr=8-8")</f>
        <v/>
      </c>
      <c r="F12" t="inlineStr">
        <is>
          <t>B0C9ZYJDDN</t>
        </is>
      </c>
      <c r="G12">
        <f>_xludf.IMAGE("https://edmondsonsupply.com/cdn/shop/products/65200.jpg?v=1633030630")</f>
        <v/>
      </c>
      <c r="H12">
        <f>_xludf.IMAGE("https://m.media-amazon.com/images/I/516RxJHqDiL._AC_UL320_.jpg")</f>
        <v/>
      </c>
      <c r="I12" t="inlineStr">
        <is>
          <t>15.97</t>
        </is>
      </c>
      <c r="J12" t="n">
        <v>100.02</v>
      </c>
      <c r="K12" s="3" t="inlineStr">
        <is>
          <t>526.30%</t>
        </is>
      </c>
      <c r="L12" t="n">
        <v>4.8</v>
      </c>
      <c r="M12" t="n">
        <v>1148</v>
      </c>
      <c r="O12" t="inlineStr">
        <is>
          <t>InStock</t>
        </is>
      </c>
      <c r="P12" t="inlineStr">
        <is>
          <t>20.96</t>
        </is>
      </c>
      <c r="Q12" t="inlineStr">
        <is>
          <t>5694440964264</t>
        </is>
      </c>
    </row>
    <row r="13">
      <c r="A13" s="2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13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13" t="inlineStr">
        <is>
          <t>Midwest MWT-SS6510L Special Hardness Offset Aviation Snip - Left-Cutting</t>
        </is>
      </c>
      <c r="D13" t="inlineStr">
        <is>
          <t>MIDWEST Blackout Series Aviation Snip - Left Cut Offset Tin Cutting Shears with Forged Blade &amp; KUSH'N-POWER Comfort Grips - MWT-6510LO</t>
        </is>
      </c>
      <c r="E13" s="2">
        <f>HYPERLINK("https://www.amazon.com/MIDWEST-Blackout-Aviation-Snip-KUSHN-POWER/dp/B00TJQL91U/ref=sr_1_3?keywords=Midwest+MWT-SS6510L+Special+Hardness+Offset+Aviation+Snip+-+Left-Cutting&amp;qid=1695173094&amp;sr=8-3", "https://www.amazon.com/MIDWEST-Blackout-Aviation-Snip-KUSHN-POWER/dp/B00TJQL91U/ref=sr_1_3?keywords=Midwest+MWT-SS6510L+Special+Hardness+Offset+Aviation+Snip+-+Left-Cutting&amp;qid=1695173094&amp;sr=8-3")</f>
        <v/>
      </c>
      <c r="F13" t="inlineStr">
        <is>
          <t>B00TJQL91U</t>
        </is>
      </c>
      <c r="G13">
        <f>_xludf.IMAGE("https://edmondsonsupply.com/cdn/shop/products/MWT-SS6510L.png?v=1587150385")</f>
        <v/>
      </c>
      <c r="H13">
        <f>_xludf.IMAGE("https://m.media-amazon.com/images/I/51OW3TahYsL._AC_UL320_.jpg")</f>
        <v/>
      </c>
      <c r="I13" t="inlineStr">
        <is>
          <t>32.15</t>
        </is>
      </c>
      <c r="J13" t="n">
        <v>58.88</v>
      </c>
      <c r="K13" s="3" t="inlineStr">
        <is>
          <t>83.14%</t>
        </is>
      </c>
      <c r="L13" t="n">
        <v>4.7</v>
      </c>
      <c r="M13" t="n">
        <v>1400</v>
      </c>
      <c r="O13" t="inlineStr">
        <is>
          <t>OutOfStock</t>
        </is>
      </c>
      <c r="P13" t="inlineStr">
        <is>
          <t>47.17</t>
        </is>
      </c>
      <c r="Q13" t="inlineStr">
        <is>
          <t>4421073272932</t>
        </is>
      </c>
    </row>
    <row r="14">
      <c r="A14" s="2">
        <f>HYPERLINK("https://edmondsonsupply.com/collections/hand-tools/products/klein-tools-94155-american-legacy-lineman-pliers-and-klein-kurve%C2%AE-wire-stripper-cutter", "https://edmondsonsupply.com/collections/hand-tools/products/klein-tools-94155-american-legacy-lineman-pliers-and-klein-kurve%C2%AE-wire-stripper-cutter")</f>
        <v/>
      </c>
      <c r="B14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14" t="inlineStr">
        <is>
          <t>Klein Tools 94155 American Legacy Lineman Pliers and Klein-Kurve® Wire Stripper / Cutter</t>
        </is>
      </c>
      <c r="D14" t="inlineStr">
        <is>
          <t>Klein Tools 80043 Heavy Duty Tool Set, Includes Lineman's Side-Cutting Pliers, Diagonal Cutters and Wire Stripper, 3-Piece</t>
        </is>
      </c>
      <c r="E14" s="2">
        <f>HYPERLINK("https://www.amazon.com/Linemans-Side-Cutting-Klein-Tools-80043/dp/B0977RM5G5/ref=sr_1_3?keywords=Klein+Tools+94155+American+Legacy+Lineman+Pliers+and+Klein-Kurve%C2%AE+Wire+Stripper+%2F+Cutter&amp;qid=1695173090&amp;sr=8-3", "https://www.amazon.com/Linemans-Side-Cutting-Klein-Tools-80043/dp/B0977RM5G5/ref=sr_1_3?keywords=Klein+Tools+94155+American+Legacy+Lineman+Pliers+and+Klein-Kurve%C2%AE+Wire+Stripper+%2F+Cutter&amp;qid=1695173090&amp;sr=8-3")</f>
        <v/>
      </c>
      <c r="F14" t="inlineStr">
        <is>
          <t>B0977RM5G5</t>
        </is>
      </c>
      <c r="G14">
        <f>_xludf.IMAGE("https://edmondsonsupply.com/cdn/shop/products/94155.jpg?v=1674141590")</f>
        <v/>
      </c>
      <c r="H14">
        <f>_xludf.IMAGE("https://m.media-amazon.com/images/I/51t8JGB+SAS._AC_UL320_.jpg")</f>
        <v/>
      </c>
      <c r="I14" t="inlineStr">
        <is>
          <t>39.99</t>
        </is>
      </c>
      <c r="J14" t="n">
        <v>69.98999999999999</v>
      </c>
      <c r="K14" s="3" t="inlineStr">
        <is>
          <t>75.02%</t>
        </is>
      </c>
      <c r="L14" t="n">
        <v>4.8</v>
      </c>
      <c r="M14" t="n">
        <v>1451</v>
      </c>
      <c r="O14" t="inlineStr">
        <is>
          <t>InStock</t>
        </is>
      </c>
      <c r="P14" t="inlineStr">
        <is>
          <t>59.98</t>
        </is>
      </c>
      <c r="Q14" t="inlineStr">
        <is>
          <t>7926859104472</t>
        </is>
      </c>
    </row>
    <row r="15">
      <c r="A15" s="2">
        <f>HYPERLINK("https://edmondsonsupply.com/collections/storage-organization/products/veto-pro-pac-mb2-blackout", "https://edmondsonsupply.com/collections/storage-organization/products/veto-pro-pac-mb2-blackout")</f>
        <v/>
      </c>
      <c r="B15" s="2">
        <f>HYPERLINK("https://edmondsonsupply.com/products/veto-pro-pac-mb2-blackout", "https://edmondsonsupply.com/products/veto-pro-pac-mb2-blackout")</f>
        <v/>
      </c>
      <c r="C15" t="inlineStr">
        <is>
          <t>Veto Pro Pac MB2 Blackout</t>
        </is>
      </c>
      <c r="D15" t="inlineStr">
        <is>
          <t>Veto Pro Pac TP-XD BLACKOUT</t>
        </is>
      </c>
      <c r="E15" s="2">
        <f>HYPERLINK("https://www.amazon.com/Veto-Pro-Pac-TP-XD-BLACKOUT/dp/B0B2YBQXNP/ref=sr_1_3?keywords=Veto+Pro+Pac+MB2+Blackout&amp;qid=1695173165&amp;sr=8-3", "https://www.amazon.com/Veto-Pro-Pac-TP-XD-BLACKOUT/dp/B0B2YBQXNP/ref=sr_1_3?keywords=Veto+Pro+Pac+MB2+Blackout&amp;qid=1695173165&amp;sr=8-3")</f>
        <v/>
      </c>
      <c r="F15" t="inlineStr">
        <is>
          <t>B0B2YBQXNP</t>
        </is>
      </c>
      <c r="G15">
        <f>_xludf.IMAGE("https://edmondsonsupply.com/cdn/shop/products/mb2_398b8401-a942-46dd-b2fe-64feff432106.jpg?v=1633031045")</f>
        <v/>
      </c>
      <c r="H15">
        <f>_xludf.IMAGE("https://m.media-amazon.com/images/I/51vvq1zbgwL._AC_UL320_.jpg")</f>
        <v/>
      </c>
      <c r="I15" t="inlineStr">
        <is>
          <t>79.99</t>
        </is>
      </c>
      <c r="J15" t="n">
        <v>209.95</v>
      </c>
      <c r="K15" s="3" t="inlineStr">
        <is>
          <t>162.47%</t>
        </is>
      </c>
      <c r="L15" t="n">
        <v>4.5</v>
      </c>
      <c r="M15" t="n">
        <v>24</v>
      </c>
      <c r="O15" t="inlineStr">
        <is>
          <t>InStock</t>
        </is>
      </c>
      <c r="P15" t="inlineStr">
        <is>
          <t>undefined</t>
        </is>
      </c>
      <c r="Q15" t="inlineStr">
        <is>
          <t>6765803405485</t>
        </is>
      </c>
    </row>
    <row r="16">
      <c r="A16" s="2">
        <f>HYPERLINK("https://edmondsonsupply.com/collections/storage-organization/products/veto-pro-pac-tp4b-blackout", "https://edmondsonsupply.com/collections/storage-organization/products/veto-pro-pac-tp4b-blackout")</f>
        <v/>
      </c>
      <c r="B16" s="2">
        <f>HYPERLINK("https://edmondsonsupply.com/products/veto-pro-pac-tp4b-blackout", "https://edmondsonsupply.com/products/veto-pro-pac-tp4b-blackout")</f>
        <v/>
      </c>
      <c r="C16" t="inlineStr">
        <is>
          <t>Veto Pro Pac TP4B BLACKOUT</t>
        </is>
      </c>
      <c r="D16" t="inlineStr">
        <is>
          <t>Veto Pro Pac TP-XD BLACKOUT</t>
        </is>
      </c>
      <c r="E16" s="2">
        <f>HYPERLINK("https://www.amazon.com/Veto-Pro-Pac-TP-XD-BLACKOUT/dp/B0B2YBQXNP/ref=sr_1_5?keywords=Veto+Pro+Pac+TP4B+BLACKOUT&amp;qid=1695173173&amp;sr=8-5", "https://www.amazon.com/Veto-Pro-Pac-TP-XD-BLACKOUT/dp/B0B2YBQXNP/ref=sr_1_5?keywords=Veto+Pro+Pac+TP4B+BLACKOUT&amp;qid=1695173173&amp;sr=8-5")</f>
        <v/>
      </c>
      <c r="F16" t="inlineStr">
        <is>
          <t>B0B2YBQXNP</t>
        </is>
      </c>
      <c r="G16">
        <f>_xludf.IMAGE("https://edmondsonsupply.com/cdn/shop/products/tpb4.jpg?v=1648946186")</f>
        <v/>
      </c>
      <c r="H16">
        <f>_xludf.IMAGE("https://m.media-amazon.com/images/I/51vvq1zbgwL._AC_UL320_.jpg")</f>
        <v/>
      </c>
      <c r="I16" t="inlineStr">
        <is>
          <t>89.99</t>
        </is>
      </c>
      <c r="J16" t="n">
        <v>209.95</v>
      </c>
      <c r="K16" s="3" t="inlineStr">
        <is>
          <t>133.30%</t>
        </is>
      </c>
      <c r="L16" t="n">
        <v>4.5</v>
      </c>
      <c r="M16" t="n">
        <v>24</v>
      </c>
      <c r="O16" t="inlineStr">
        <is>
          <t>InStock</t>
        </is>
      </c>
      <c r="P16" t="inlineStr">
        <is>
          <t>undefined</t>
        </is>
      </c>
      <c r="Q16" t="inlineStr">
        <is>
          <t>7652181180632</t>
        </is>
      </c>
    </row>
    <row r="17">
      <c r="A17" s="2">
        <f>HYPERLINK("https://edmondsonsupply.com/collections/storage-organization/products/veto-pro-pac-tp3-b-tool-bag", "https://edmondsonsupply.com/collections/storage-organization/products/veto-pro-pac-tp3-b-tool-bag")</f>
        <v/>
      </c>
      <c r="B17" s="2">
        <f>HYPERLINK("https://edmondsonsupply.com/products/veto-pro-pac-tp3-b-tool-bag", "https://edmondsonsupply.com/products/veto-pro-pac-tp3-b-tool-bag")</f>
        <v/>
      </c>
      <c r="C17" t="inlineStr">
        <is>
          <t>Veto Pro Pac TP3B Tool Pouch</t>
        </is>
      </c>
      <c r="D17" t="inlineStr">
        <is>
          <t>Veto Pro Pac TP-XL Extra Large Tool Pouch</t>
        </is>
      </c>
      <c r="E17" s="2">
        <f>HYPERLINK("https://www.amazon.com/Veto-TP-XL-Extra-Large-Pouch/dp/B07WDL7SD3/ref=sr_1_9?keywords=Veto+Pro+Pac+TP3B+Tool+Pouch&amp;qid=1695173175&amp;sr=8-9", "https://www.amazon.com/Veto-TP-XL-Extra-Large-Pouch/dp/B07WDL7SD3/ref=sr_1_9?keywords=Veto+Pro+Pac+TP3B+Tool+Pouch&amp;qid=1695173175&amp;sr=8-9")</f>
        <v/>
      </c>
      <c r="F17" t="inlineStr">
        <is>
          <t>B07WDL7SD3</t>
        </is>
      </c>
      <c r="G17">
        <f>_xludf.IMAGE("https://edmondsonsupply.com/cdn/shop/products/tp3b.png?v=1633031041")</f>
        <v/>
      </c>
      <c r="H17">
        <f>_xludf.IMAGE("https://m.media-amazon.com/images/I/91dIbPcb4XL._AC_UL320_.jpg")</f>
        <v/>
      </c>
      <c r="I17" t="inlineStr">
        <is>
          <t>74.99</t>
        </is>
      </c>
      <c r="J17" t="n">
        <v>169.95</v>
      </c>
      <c r="K17" s="3" t="inlineStr">
        <is>
          <t>126.63%</t>
        </is>
      </c>
      <c r="L17" t="n">
        <v>4.9</v>
      </c>
      <c r="M17" t="n">
        <v>1132</v>
      </c>
      <c r="O17" t="inlineStr">
        <is>
          <t>InStock</t>
        </is>
      </c>
      <c r="P17" t="inlineStr">
        <is>
          <t>undefined</t>
        </is>
      </c>
      <c r="Q17" t="inlineStr">
        <is>
          <t>6752204587181</t>
        </is>
      </c>
    </row>
    <row r="18">
      <c r="A18" s="2">
        <f>HYPERLINK("https://edmondsonsupply.com/collections/storage-organization/products/veto-pro-pac-tp3-b-tool-bag", "https://edmondsonsupply.com/collections/storage-organization/products/veto-pro-pac-tp3-b-tool-bag")</f>
        <v/>
      </c>
      <c r="B18" s="2">
        <f>HYPERLINK("https://edmondsonsupply.com/products/veto-pro-pac-tp3-b-tool-bag", "https://edmondsonsupply.com/products/veto-pro-pac-tp3-b-tool-bag")</f>
        <v/>
      </c>
      <c r="C18" t="inlineStr">
        <is>
          <t>Veto Pro Pac TP3B Tool Pouch</t>
        </is>
      </c>
      <c r="D18" t="inlineStr">
        <is>
          <t>Veto Pro Pac TP-LC (Compact, Zippered Service Tech Tool Pouch)</t>
        </is>
      </c>
      <c r="E18" s="2">
        <f>HYPERLINK("https://www.amazon.com/Veto-TP-LC-Compact-Zippered-Service/dp/B09TPZKBDP/ref=sr_1_4?keywords=Veto+Pro+Pac+TP3B+Tool+Pouch&amp;qid=1695173175&amp;sr=8-4", "https://www.amazon.com/Veto-TP-LC-Compact-Zippered-Service/dp/B09TPZKBDP/ref=sr_1_4?keywords=Veto+Pro+Pac+TP3B+Tool+Pouch&amp;qid=1695173175&amp;sr=8-4")</f>
        <v/>
      </c>
      <c r="F18" t="inlineStr">
        <is>
          <t>B09TPZKBDP</t>
        </is>
      </c>
      <c r="G18">
        <f>_xludf.IMAGE("https://edmondsonsupply.com/cdn/shop/products/tp3b.png?v=1633031041")</f>
        <v/>
      </c>
      <c r="H18">
        <f>_xludf.IMAGE("https://m.media-amazon.com/images/I/51b1SiebzcL._AC_UL320_.jpg")</f>
        <v/>
      </c>
      <c r="I18" t="inlineStr">
        <is>
          <t>74.99</t>
        </is>
      </c>
      <c r="J18" t="n">
        <v>134.95</v>
      </c>
      <c r="K18" s="3" t="inlineStr">
        <is>
          <t>79.96%</t>
        </is>
      </c>
      <c r="L18" t="n">
        <v>4.8</v>
      </c>
      <c r="M18" t="n">
        <v>281</v>
      </c>
      <c r="O18" t="inlineStr">
        <is>
          <t>InStock</t>
        </is>
      </c>
      <c r="P18" t="inlineStr">
        <is>
          <t>undefined</t>
        </is>
      </c>
      <c r="Q18" t="inlineStr">
        <is>
          <t>6752204587181</t>
        </is>
      </c>
    </row>
    <row r="19">
      <c r="A19" s="2">
        <f>HYPERLINK("https://edmondsonsupply.com/collections/storage-organization/products/fieldpiece-anc11-sman-soft-case-black", "https://edmondsonsupply.com/collections/storage-organization/products/fieldpiece-anc11-sman-soft-case-black")</f>
        <v/>
      </c>
      <c r="B19" s="2">
        <f>HYPERLINK("https://edmondsonsupply.com/products/fieldpiece-anc11-sman-soft-case-black", "https://edmondsonsupply.com/products/fieldpiece-anc11-sman-soft-case-black")</f>
        <v/>
      </c>
      <c r="C19" t="inlineStr">
        <is>
          <t>Fieldpiece ANC11 Manifold Case</t>
        </is>
      </c>
      <c r="D19" t="inlineStr">
        <is>
          <t>Fieldpiece ANC11 - Padded Drawstring Case</t>
        </is>
      </c>
      <c r="E19" s="2">
        <f>HYPERLINK("https://www.amazon.com/Fieldpiece-ANC11-Padded-Drawstring-Case/dp/B08CMWRQ8V/ref=sr_1_1?keywords=Fieldpiece+ANC11+Manifold+Case&amp;qid=1695173157&amp;sr=8-1", "https://www.amazon.com/Fieldpiece-ANC11-Padded-Drawstring-Case/dp/B08CMWRQ8V/ref=sr_1_1?keywords=Fieldpiece+ANC11+Manifold+Case&amp;qid=1695173157&amp;sr=8-1")</f>
        <v/>
      </c>
      <c r="F19" t="inlineStr">
        <is>
          <t>B08CMWRQ8V</t>
        </is>
      </c>
      <c r="G19">
        <f>_xludf.IMAGE("https://edmondsonsupply.com/cdn/shop/products/ANC11-SRC-Product-300dpi.jpg?v=1633030204")</f>
        <v/>
      </c>
      <c r="H19">
        <f>_xludf.IMAGE("https://m.media-amazon.com/images/I/41cwlO2JZFL._AC_UL320_.jpg")</f>
        <v/>
      </c>
      <c r="I19" t="inlineStr">
        <is>
          <t>31.45</t>
        </is>
      </c>
      <c r="J19" t="n">
        <v>54.99</v>
      </c>
      <c r="K19" s="3" t="inlineStr">
        <is>
          <t>74.85%</t>
        </is>
      </c>
      <c r="L19" t="n">
        <v>4.7</v>
      </c>
      <c r="M19" t="n">
        <v>48</v>
      </c>
      <c r="O19" t="inlineStr">
        <is>
          <t>InStock</t>
        </is>
      </c>
      <c r="P19" t="inlineStr">
        <is>
          <t>37.0</t>
        </is>
      </c>
      <c r="Q19" t="inlineStr">
        <is>
          <t>4421344952420</t>
        </is>
      </c>
    </row>
    <row r="20">
      <c r="A20" s="2">
        <f>HYPERLINK("https://edmondsonsupply.com/collections/storage-organization/products/clc-1528-11", "https://edmondsonsupply.com/collections/storage-organization/products/clc-1528-11")</f>
        <v/>
      </c>
      <c r="B20" s="2">
        <f>HYPERLINK("https://edmondsonsupply.com/products/clc-1528-11", "https://edmondsonsupply.com/products/clc-1528-11")</f>
        <v/>
      </c>
      <c r="C20" t="inlineStr">
        <is>
          <t>CLC 1528 11" Electrical &amp; Maintenance Tool Carrier</t>
        </is>
      </c>
      <c r="D20" t="inlineStr">
        <is>
          <t>CLC WORK GEAR 1530 Electrical and Maintenance Tool Carrier, 43 Pocket &amp; CLC Custom LeatherCraft 1528 Large Electrical and Maintenance Tool Carrier, 22 Pocket, Black, 11" x 10" x 19"h</t>
        </is>
      </c>
      <c r="E20" s="2">
        <f>HYPERLINK("https://www.amazon.com/Electrical-Maintenance-Carrier-Custom-LeatherCraft/dp/B0BFXQS1YT/ref=sr_1_3?keywords=CLC+1528+11%22+Electrical+%26+Maintenance+Tool+Carrier&amp;qid=1695173195&amp;sr=8-3", "https://www.amazon.com/Electrical-Maintenance-Carrier-Custom-LeatherCraft/dp/B0BFXQS1YT/ref=sr_1_3?keywords=CLC+1528+11%22+Electrical+%26+Maintenance+Tool+Carrier&amp;qid=1695173195&amp;sr=8-3")</f>
        <v/>
      </c>
      <c r="F20" t="inlineStr">
        <is>
          <t>B0BFXQS1YT</t>
        </is>
      </c>
      <c r="G20">
        <f>_xludf.IMAGE("https://edmondsonsupply.com/cdn/shop/products/clc-1528__1_321x_3x.progressive_bf390c4e-ab2d-4119-a706-a1ca10a9b643.jpg?v=1609778372")</f>
        <v/>
      </c>
      <c r="H20">
        <f>_xludf.IMAGE("https://m.media-amazon.com/images/I/51Ev+6BezpL._AC_UL320_.jpg")</f>
        <v/>
      </c>
      <c r="I20" t="inlineStr">
        <is>
          <t>69.95</t>
        </is>
      </c>
      <c r="J20" t="n">
        <v>121.75</v>
      </c>
      <c r="K20" s="3" t="inlineStr">
        <is>
          <t>74.05%</t>
        </is>
      </c>
      <c r="L20" t="n">
        <v>4.7</v>
      </c>
      <c r="M20" t="n">
        <v>1781</v>
      </c>
      <c r="O20" t="inlineStr">
        <is>
          <t>InStock</t>
        </is>
      </c>
      <c r="P20" t="inlineStr">
        <is>
          <t>94.95</t>
        </is>
      </c>
      <c r="Q20" t="inlineStr">
        <is>
          <t>5267577110696</t>
        </is>
      </c>
    </row>
    <row r="21">
      <c r="A21" s="2">
        <f>HYPERLINK("https://edmondsonsupply.com/collections/storage-organization/products/veto-pro-pac-tech-lc-tool-bag", "https://edmondsonsupply.com/collections/storage-organization/products/veto-pro-pac-tech-lc-tool-bag")</f>
        <v/>
      </c>
      <c r="B21" s="2">
        <f>HYPERLINK("https://edmondsonsupply.com/products/veto-pro-pac-tech-lc-tool-bag", "https://edmondsonsupply.com/products/veto-pro-pac-tech-lc-tool-bag")</f>
        <v/>
      </c>
      <c r="C21" t="inlineStr">
        <is>
          <t>Veto Pro Pac TECH MC Compact Tool Bag</t>
        </is>
      </c>
      <c r="D21" t="inlineStr">
        <is>
          <t>Veto Pro Pac Tech Pac MC (Compact Tech Pac)</t>
        </is>
      </c>
      <c r="E21" s="2">
        <f>HYPERLINK("https://www.amazon.com/Veto-Pac-Tech-Hi-Viz-Orange/dp/B09WZDTXF8/ref=sr_1_2?keywords=Veto+Pro+Pac+TECH+MC+Compact+Tool+Bag&amp;qid=1695173172&amp;sr=8-2", "https://www.amazon.com/Veto-Pac-Tech-Hi-Viz-Orange/dp/B09WZDTXF8/ref=sr_1_2?keywords=Veto+Pro+Pac+TECH+MC+Compact+Tool+Bag&amp;qid=1695173172&amp;sr=8-2")</f>
        <v/>
      </c>
      <c r="F21" t="inlineStr">
        <is>
          <t>B09WZDTXF8</t>
        </is>
      </c>
      <c r="G21">
        <f>_xludf.IMAGE("https://edmondsonsupply.com/cdn/shop/products/MC1_87e0d14c-0e4f-4e1a-b23d-f796a6e88a52.jpg?v=1587147172")</f>
        <v/>
      </c>
      <c r="H21">
        <f>_xludf.IMAGE("https://m.media-amazon.com/images/I/61IGjfTxIRL._AC_UL320_.jpg")</f>
        <v/>
      </c>
      <c r="I21" t="inlineStr">
        <is>
          <t>169.99</t>
        </is>
      </c>
      <c r="J21" t="n">
        <v>274.95</v>
      </c>
      <c r="K21" s="3" t="inlineStr">
        <is>
          <t>61.74%</t>
        </is>
      </c>
      <c r="L21" t="n">
        <v>4.8</v>
      </c>
      <c r="M21" t="n">
        <v>363</v>
      </c>
      <c r="O21" t="inlineStr">
        <is>
          <t>InStock</t>
        </is>
      </c>
      <c r="P21" t="inlineStr">
        <is>
          <t>undefined</t>
        </is>
      </c>
      <c r="Q21" t="inlineStr">
        <is>
          <t>3561427468388</t>
        </is>
      </c>
    </row>
    <row r="22">
      <c r="A22" s="2">
        <f>HYPERLINK("https://edmondsonsupply.com/collections/personal-protection-safety/products/klein-tools-60177-breakaway-lanyard-for-safety-glasses", "https://edmondsonsupply.com/collections/personal-protection-safety/products/klein-tools-60177-breakaway-lanyard-for-safety-glasses")</f>
        <v/>
      </c>
      <c r="B22" s="2">
        <f>HYPERLINK("https://edmondsonsupply.com/products/klein-tools-60177-breakaway-lanyard-for-safety-glasses", "https://edmondsonsupply.com/products/klein-tools-60177-breakaway-lanyard-for-safety-glasses")</f>
        <v/>
      </c>
      <c r="C22" t="inlineStr">
        <is>
          <t>Klein Tools 60177 Breakaway Lanyard for Safety Glasses</t>
        </is>
      </c>
      <c r="D22" t="inlineStr">
        <is>
          <t>Klein Tools 80055 Safety Glasses Kit, Professional Safety Glasses with Full Frame, Gray Lens and Breakaway Lanyard, 8-Piece</t>
        </is>
      </c>
      <c r="E22" s="2">
        <f>HYPERLINK("https://www.amazon.com/Klein-80055-Glasses-Professional-Breakaway/dp/B09HR9RV4H/ref=sr_1_2?keywords=Klein+Tools+60177+Breakaway+Lanyard+for+Safety+Glasses&amp;qid=1695173237&amp;sr=8-2", "https://www.amazon.com/Klein-80055-Glasses-Professional-Breakaway/dp/B09HR9RV4H/ref=sr_1_2?keywords=Klein+Tools+60177+Breakaway+Lanyard+for+Safety+Glasses&amp;qid=1695173237&amp;sr=8-2")</f>
        <v/>
      </c>
      <c r="F22" t="inlineStr">
        <is>
          <t>B09HR9RV4H</t>
        </is>
      </c>
      <c r="G22">
        <f>_xludf.IMAGE("https://edmondsonsupply.com/cdn/shop/products/60177.jpg?v=1633030858")</f>
        <v/>
      </c>
      <c r="H22">
        <f>_xludf.IMAGE("https://m.media-amazon.com/images/I/61L5l7dmmiL._AC_UL320_.jpg")</f>
        <v/>
      </c>
      <c r="I22" t="inlineStr">
        <is>
          <t>1.99</t>
        </is>
      </c>
      <c r="J22" t="n">
        <v>49.99</v>
      </c>
      <c r="K22" s="3" t="inlineStr">
        <is>
          <t>2412.06%</t>
        </is>
      </c>
      <c r="L22" t="n">
        <v>4.5</v>
      </c>
      <c r="M22" t="n">
        <v>13</v>
      </c>
      <c r="O22" t="inlineStr">
        <is>
          <t>InStock</t>
        </is>
      </c>
      <c r="P22" t="inlineStr">
        <is>
          <t>2.68</t>
        </is>
      </c>
      <c r="Q22" t="inlineStr">
        <is>
          <t>6104982454445</t>
        </is>
      </c>
    </row>
    <row r="23">
      <c r="A23" s="2">
        <f>HYPERLINK("https://edmondsonsupply.com/collections/personal-protection-safety/products/klein-tools-60162-professional-safety-glasses-gray-lens", "https://edmondsonsupply.com/collections/personal-protection-safety/products/klein-tools-60162-professional-safety-glasses-gray-lens")</f>
        <v/>
      </c>
      <c r="B23" s="2">
        <f>HYPERLINK("https://edmondsonsupply.com/products/klein-tools-60162-professional-safety-glasses-gray-lens", "https://edmondsonsupply.com/products/klein-tools-60162-professional-safety-glasses-gray-lens")</f>
        <v/>
      </c>
      <c r="C23" t="inlineStr">
        <is>
          <t>Klein Tools 60162 Professional Safety Glasses, Gray Lens</t>
        </is>
      </c>
      <c r="D23" t="inlineStr">
        <is>
          <t>Klein Tools 80055 Safety Glasses Kit, Professional Safety Glasses with Full Frame, Gray Lens and Breakaway Lanyard, 8-Piece</t>
        </is>
      </c>
      <c r="E23" s="2">
        <f>HYPERLINK("https://www.amazon.com/Klein-80055-Glasses-Professional-Breakaway/dp/B09HR9RV4H/ref=sr_1_4?keywords=Klein+Tools+60162+Professional+Safety+Glasses%2C+Gray+Lens&amp;qid=1695173247&amp;sr=8-4", "https://www.amazon.com/Klein-80055-Glasses-Professional-Breakaway/dp/B09HR9RV4H/ref=sr_1_4?keywords=Klein+Tools+60162+Professional+Safety+Glasses%2C+Gray+Lens&amp;qid=1695173247&amp;sr=8-4")</f>
        <v/>
      </c>
      <c r="F23" t="inlineStr">
        <is>
          <t>B09HR9RV4H</t>
        </is>
      </c>
      <c r="G23">
        <f>_xludf.IMAGE("https://edmondsonsupply.com/cdn/shop/products/60162.jpg?v=1633030847")</f>
        <v/>
      </c>
      <c r="H23">
        <f>_xludf.IMAGE("https://m.media-amazon.com/images/I/61L5l7dmmiL._AC_UL320_.jpg")</f>
        <v/>
      </c>
      <c r="I23" t="inlineStr">
        <is>
          <t>12.99</t>
        </is>
      </c>
      <c r="J23" t="n">
        <v>49.99</v>
      </c>
      <c r="K23" s="3" t="inlineStr">
        <is>
          <t>284.83%</t>
        </is>
      </c>
      <c r="L23" t="n">
        <v>4.5</v>
      </c>
      <c r="M23" t="n">
        <v>13</v>
      </c>
      <c r="O23" t="inlineStr">
        <is>
          <t>InStock</t>
        </is>
      </c>
      <c r="P23" t="inlineStr">
        <is>
          <t>18.0</t>
        </is>
      </c>
      <c r="Q23" t="inlineStr">
        <is>
          <t>6092128747693</t>
        </is>
      </c>
    </row>
    <row r="24">
      <c r="A24" s="2">
        <f>HYPERLINK("https://edmondsonsupply.com/collections/personal-protection-safety/products/klein-tools-60245-p100-half-mask-respirator-replacement-filter", "https://edmondsonsupply.com/collections/personal-protection-safety/products/klein-tools-60245-p100-half-mask-respirator-replacement-filter")</f>
        <v/>
      </c>
      <c r="B24" s="2">
        <f>HYPERLINK("https://edmondsonsupply.com/products/klein-tools-60245-p100-half-mask-respirator-replacement-filter", "https://edmondsonsupply.com/products/klein-tools-60245-p100-half-mask-respirator-replacement-filter")</f>
        <v/>
      </c>
      <c r="C24" t="inlineStr">
        <is>
          <t>Klein Tools 60245 P100 Half-Mask Respirator Replacement Filter</t>
        </is>
      </c>
      <c r="D24" t="inlineStr">
        <is>
          <t>Klein Tools 80044 Face Mask, P100 Half-Mask Respirator Kit with P100 Mask and Replacement Filters For Dust, Metal Fumes, and Mists, Size M/L</t>
        </is>
      </c>
      <c r="E24" s="2">
        <f>HYPERLINK("https://www.amazon.com/Klein-80044-Half-Mask-Respirator-Replacement/dp/B09FW2FRX8/ref=sr_1_1?keywords=Klein+Tools+60245+P100+Half-Mask+Respirator+Replacement+Filter&amp;qid=1695173235&amp;sr=8-1", "https://www.amazon.com/Klein-80044-Half-Mask-Respirator-Replacement/dp/B09FW2FRX8/ref=sr_1_1?keywords=Klein+Tools+60245+P100+Half-Mask+Respirator+Replacement+Filter&amp;qid=1695173235&amp;sr=8-1")</f>
        <v/>
      </c>
      <c r="F24" t="inlineStr">
        <is>
          <t>B09FW2FRX8</t>
        </is>
      </c>
      <c r="G24">
        <f>_xludf.IMAGE("https://edmondsonsupply.com/cdn/shop/products/60245_0999043a-829a-4bfc-9587-43bf26330e2f.jpg?v=1661863973")</f>
        <v/>
      </c>
      <c r="H24">
        <f>_xludf.IMAGE("https://m.media-amazon.com/images/I/61kQgRHQL4L._AC_UL320_.jpg")</f>
        <v/>
      </c>
      <c r="I24" t="inlineStr">
        <is>
          <t>13.99</t>
        </is>
      </c>
      <c r="J24" t="n">
        <v>50.35</v>
      </c>
      <c r="K24" s="3" t="inlineStr">
        <is>
          <t>259.90%</t>
        </is>
      </c>
      <c r="L24" t="n">
        <v>4.5</v>
      </c>
      <c r="M24" t="n">
        <v>21</v>
      </c>
      <c r="O24" t="inlineStr">
        <is>
          <t>OutOfStock</t>
        </is>
      </c>
      <c r="P24" t="inlineStr">
        <is>
          <t>20.0</t>
        </is>
      </c>
      <c r="Q24" t="inlineStr">
        <is>
          <t>7797345157336</t>
        </is>
      </c>
    </row>
    <row r="25">
      <c r="A25" s="2">
        <f>HYPERLINK("https://edmondsonsupply.com/collections/personal-protection-safety/products/klein-tools-60163-professional-safety-glasses-full-frame-clear-lens", "https://edmondsonsupply.com/collections/personal-protection-safety/products/klein-tools-60163-professional-safety-glasses-full-frame-clear-lens")</f>
        <v/>
      </c>
      <c r="B25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25" t="inlineStr">
        <is>
          <t>Klein Tools 60163 Professional Safety Glasses, Full Frame, Clear Lens</t>
        </is>
      </c>
      <c r="D25" t="inlineStr">
        <is>
          <t>Klein Tools 80055 Safety Glasses Kit, Professional Safety Glasses with Full Frame, Gray Lens and Breakaway Lanyard, 8-Piece</t>
        </is>
      </c>
      <c r="E25" s="2">
        <f>HYPERLINK("https://www.amazon.com/Klein-80055-Glasses-Professional-Breakaway/dp/B09HR9RV4H/ref=sr_1_5?keywords=Klein+Tools+60163+Professional+Safety+Glasses%2C+Full+Frame%2C+Clear+Lens&amp;qid=1695173243&amp;sr=8-5", "https://www.amazon.com/Klein-80055-Glasses-Professional-Breakaway/dp/B09HR9RV4H/ref=sr_1_5?keywords=Klein+Tools+60163+Professional+Safety+Glasses%2C+Full+Frame%2C+Clear+Lens&amp;qid=1695173243&amp;sr=8-5")</f>
        <v/>
      </c>
      <c r="F25" t="inlineStr">
        <is>
          <t>B09HR9RV4H</t>
        </is>
      </c>
      <c r="G25">
        <f>_xludf.IMAGE("https://edmondsonsupply.com/cdn/shop/products/60163.jpg?v=1633030848")</f>
        <v/>
      </c>
      <c r="H25">
        <f>_xludf.IMAGE("https://m.media-amazon.com/images/I/61L5l7dmmiL._AC_UL320_.jpg")</f>
        <v/>
      </c>
      <c r="I25" t="inlineStr">
        <is>
          <t>14.99</t>
        </is>
      </c>
      <c r="J25" t="n">
        <v>49.99</v>
      </c>
      <c r="K25" s="3" t="inlineStr">
        <is>
          <t>233.49%</t>
        </is>
      </c>
      <c r="L25" t="n">
        <v>4.5</v>
      </c>
      <c r="M25" t="n">
        <v>13</v>
      </c>
      <c r="O25" t="inlineStr">
        <is>
          <t>InStock</t>
        </is>
      </c>
      <c r="P25" t="inlineStr">
        <is>
          <t>20.98</t>
        </is>
      </c>
      <c r="Q25" t="inlineStr">
        <is>
          <t>6094353039533</t>
        </is>
      </c>
    </row>
    <row r="26">
      <c r="A26" s="2">
        <f>HYPERLINK("https://edmondsonsupply.com/collections/personal-protection-safety/products/klein-tools-60471-professional-full-frame-gasket-safety-glasses-gray-lens", "https://edmondsonsupply.com/collections/personal-protection-safety/products/klein-tools-60471-professional-full-frame-gasket-safety-glasses-gray-lens")</f>
        <v/>
      </c>
      <c r="B26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26" t="inlineStr">
        <is>
          <t>Klein Tools 60471 Professional Full-Frame Gasket Safety Glasses, Gray Lens</t>
        </is>
      </c>
      <c r="D26" t="inlineStr">
        <is>
          <t>Klein Tools 80055 Safety Glasses Kit, Professional Safety Glasses with Full Frame, Gray Lens and Breakaway Lanyard, 8-Piece</t>
        </is>
      </c>
      <c r="E26" s="2">
        <f>HYPERLINK("https://www.amazon.com/Klein-80055-Glasses-Professional-Breakaway/dp/B09HR9RV4H/ref=sr_1_3?keywords=Klein+Tools+60471+Professional+Full-Frame+Gasket+Safety+Glasses%2C+Gray+Lens&amp;qid=1695173231&amp;sr=8-3", "https://www.amazon.com/Klein-80055-Glasses-Professional-Breakaway/dp/B09HR9RV4H/ref=sr_1_3?keywords=Klein+Tools+60471+Professional+Full-Frame+Gasket+Safety+Glasses%2C+Gray+Lens&amp;qid=1695173231&amp;sr=8-3")</f>
        <v/>
      </c>
      <c r="F26" t="inlineStr">
        <is>
          <t>B09HR9RV4H</t>
        </is>
      </c>
      <c r="G26">
        <f>_xludf.IMAGE("https://edmondsonsupply.com/cdn/shop/products/60471.jpg?v=1663257501")</f>
        <v/>
      </c>
      <c r="H26">
        <f>_xludf.IMAGE("https://m.media-amazon.com/images/I/61L5l7dmmiL._AC_UL320_.jpg")</f>
        <v/>
      </c>
      <c r="I26" t="inlineStr">
        <is>
          <t>15.99</t>
        </is>
      </c>
      <c r="J26" t="n">
        <v>49.99</v>
      </c>
      <c r="K26" s="3" t="inlineStr">
        <is>
          <t>212.63%</t>
        </is>
      </c>
      <c r="L26" t="n">
        <v>4.5</v>
      </c>
      <c r="M26" t="n">
        <v>13</v>
      </c>
      <c r="O26" t="inlineStr">
        <is>
          <t>InStock</t>
        </is>
      </c>
      <c r="P26" t="inlineStr">
        <is>
          <t>21.98</t>
        </is>
      </c>
      <c r="Q26" t="inlineStr">
        <is>
          <t>7817587785944</t>
        </is>
      </c>
    </row>
    <row r="27">
      <c r="A27" s="2">
        <f>HYPERLINK("https://edmondsonsupply.com/collections/personal-protection-safety/products/klein-tools-56062-rechargeable-headlamp-and-worklight-300-lumens-all-day-runtime", "https://edmondsonsupply.com/collections/personal-protection-safety/products/klein-tools-56062-rechargeable-headlamp-and-worklight-300-lumens-all-day-runtime")</f>
        <v/>
      </c>
      <c r="B27" s="2">
        <f>HYPERLINK("https://edmondsonsupply.com/products/klein-tools-56062-rechargeable-headlamp-and-worklight-300-lumens-all-day-runtime", "https://edmondsonsupply.com/products/klein-tools-56062-rechargeable-headlamp-and-worklight-300-lumens-all-day-runtime")</f>
        <v/>
      </c>
      <c r="C27" t="inlineStr">
        <is>
          <t>Klein Tools 56062 Rechargeable Headlamp and Worklight, 300 Lumens All-Day Runtime</t>
        </is>
      </c>
      <c r="D27" t="inlineStr">
        <is>
          <t>Recharge Headlamp Fabric Strap 400 Lumens All Day Runtime &amp; 56062 Rechargeable LED Headlamp/Worklight for Klein Hardhats, 300 Lumens</t>
        </is>
      </c>
      <c r="E27" s="2">
        <f>HYPERLINK("https://www.amazon.com/Recharge-Headlamp-Rechargeable-Worklight-Klein/dp/B0C3BC48GJ/ref=sr_1_9?keywords=Klein+Tools+56062+Rechargeable+Headlamp+and+Worklight%2C+300+Lumens+All-Day+Runtime&amp;qid=1695173250&amp;sr=8-9", "https://www.amazon.com/Recharge-Headlamp-Rechargeable-Worklight-Klein/dp/B0C3BC48GJ/ref=sr_1_9?keywords=Klein+Tools+56062+Rechargeable+Headlamp+and+Worklight%2C+300+Lumens+All-Day+Runtime&amp;qid=1695173250&amp;sr=8-9")</f>
        <v/>
      </c>
      <c r="F27" t="inlineStr">
        <is>
          <t>B0C3BC48GJ</t>
        </is>
      </c>
      <c r="G27">
        <f>_xludf.IMAGE("https://edmondsonsupply.com/cdn/shop/products/56062.jpg?v=1633030735")</f>
        <v/>
      </c>
      <c r="H27">
        <f>_xludf.IMAGE("https://m.media-amazon.com/images/I/51S63TXCcVL._AC_UL320_.jpg")</f>
        <v/>
      </c>
      <c r="I27" t="inlineStr">
        <is>
          <t>29.97</t>
        </is>
      </c>
      <c r="J27" t="n">
        <v>69.94</v>
      </c>
      <c r="K27" s="3" t="inlineStr">
        <is>
          <t>133.37%</t>
        </is>
      </c>
      <c r="L27" t="n">
        <v>4.6</v>
      </c>
      <c r="M27" t="n">
        <v>845</v>
      </c>
      <c r="O27" t="inlineStr">
        <is>
          <t>InStock</t>
        </is>
      </c>
      <c r="P27" t="inlineStr">
        <is>
          <t>42.0</t>
        </is>
      </c>
      <c r="Q27" t="inlineStr">
        <is>
          <t>5877807218856</t>
        </is>
      </c>
    </row>
    <row r="28">
      <c r="A28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28" s="2">
        <f>HYPERLINK("https://edmondsonsupply.com/products/klein-tools-60345-hard-hat-earmuffs-full-brim-style", "https://edmondsonsupply.com/products/klein-tools-60345-hard-hat-earmuffs-full-brim-style")</f>
        <v/>
      </c>
      <c r="C28" t="inlineStr">
        <is>
          <t>Klein Tools 60502 Hard Hat Earmuffs, Full Brim Style</t>
        </is>
      </c>
      <c r="D28" t="inlineStr">
        <is>
          <t>Klein Tools 60407 Hard Hat, Light, Vented Full Brim Style, Padded, Self-Wicking Odor-Resistant Sweatband, White &amp; 60181 Cooling Helmet Liner, Under Hard Hat Cap with Mesh Fabric at Crown</t>
        </is>
      </c>
      <c r="E28" s="2">
        <f>HYPERLINK("https://www.amazon.com/Klein-Tools-Self-Wicking-Odor-Resistant-Sweatband/dp/B0B68NYYM7/ref=sr_1_5?keywords=Klein+Tools+60502+Hard+Hat+Earmuffs%2C+Full+Brim+Style&amp;qid=1695173214&amp;sr=8-5", "https://www.amazon.com/Klein-Tools-Self-Wicking-Odor-Resistant-Sweatband/dp/B0B68NYYM7/ref=sr_1_5?keywords=Klein+Tools+60502+Hard+Hat+Earmuffs%2C+Full+Brim+Style&amp;qid=1695173214&amp;sr=8-5")</f>
        <v/>
      </c>
      <c r="F28" t="inlineStr">
        <is>
          <t>B0B68NYYM7</t>
        </is>
      </c>
      <c r="G28">
        <f>_xludf.IMAGE("https://edmondsonsupply.com/cdn/shop/products/60502.jpg?v=1674486730")</f>
        <v/>
      </c>
      <c r="H28">
        <f>_xludf.IMAGE("https://m.media-amazon.com/images/I/41IulVK0+jL._AC_UL320_.jpg")</f>
        <v/>
      </c>
      <c r="I28" t="inlineStr">
        <is>
          <t>29.99</t>
        </is>
      </c>
      <c r="J28" t="n">
        <v>64.95999999999999</v>
      </c>
      <c r="K28" s="3" t="inlineStr">
        <is>
          <t>116.61%</t>
        </is>
      </c>
      <c r="L28" t="n">
        <v>4.5</v>
      </c>
      <c r="M28" t="n">
        <v>15</v>
      </c>
      <c r="O28" t="inlineStr">
        <is>
          <t>InStock</t>
        </is>
      </c>
      <c r="P28" t="inlineStr">
        <is>
          <t>41.98</t>
        </is>
      </c>
      <c r="Q28" t="inlineStr">
        <is>
          <t>7931874869464</t>
        </is>
      </c>
    </row>
    <row r="29">
      <c r="A29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29" s="2">
        <f>HYPERLINK("https://edmondsonsupply.com/products/klein-tools-60345-hard-hat-earmuffs-full-brim-style", "https://edmondsonsupply.com/products/klein-tools-60345-hard-hat-earmuffs-full-brim-style")</f>
        <v/>
      </c>
      <c r="C29" t="inlineStr">
        <is>
          <t>Klein Tools 60502 Hard Hat Earmuffs, Full Brim Style</t>
        </is>
      </c>
      <c r="D29" t="inlineStr">
        <is>
          <t>Klein Tools 60407RL Hard Hat, Rechargeable Headlamp, Vented, Full Brim Style, Padded Self-Wicking Odor-Resistant Sweatband, White, Large</t>
        </is>
      </c>
      <c r="E29" s="2">
        <f>HYPERLINK("https://www.amazon.com/Klein-Tools-60407RL-Rechargeable-Odor-Resistant/dp/B08DDTV9M3/ref=sr_1_9?keywords=Klein+Tools+60502+Hard+Hat+Earmuffs%2C+Full+Brim+Style&amp;qid=1695173214&amp;sr=8-9", "https://www.amazon.com/Klein-Tools-60407RL-Rechargeable-Odor-Resistant/dp/B08DDTV9M3/ref=sr_1_9?keywords=Klein+Tools+60502+Hard+Hat+Earmuffs%2C+Full+Brim+Style&amp;qid=1695173214&amp;sr=8-9")</f>
        <v/>
      </c>
      <c r="F29" t="inlineStr">
        <is>
          <t>B08DDTV9M3</t>
        </is>
      </c>
      <c r="G29">
        <f>_xludf.IMAGE("https://edmondsonsupply.com/cdn/shop/products/60502.jpg?v=1674486730")</f>
        <v/>
      </c>
      <c r="H29">
        <f>_xludf.IMAGE("https://m.media-amazon.com/images/I/61w2MM+yDgL._AC_UL320_.jpg")</f>
        <v/>
      </c>
      <c r="I29" t="inlineStr">
        <is>
          <t>29.99</t>
        </is>
      </c>
      <c r="J29" t="n">
        <v>59.99</v>
      </c>
      <c r="K29" s="3" t="inlineStr">
        <is>
          <t>100.03%</t>
        </is>
      </c>
      <c r="L29" t="n">
        <v>4.7</v>
      </c>
      <c r="M29" t="n">
        <v>1577</v>
      </c>
      <c r="O29" t="inlineStr">
        <is>
          <t>InStock</t>
        </is>
      </c>
      <c r="P29" t="inlineStr">
        <is>
          <t>41.98</t>
        </is>
      </c>
      <c r="Q29" t="inlineStr">
        <is>
          <t>7931874869464</t>
        </is>
      </c>
    </row>
    <row r="30">
      <c r="A30" s="2">
        <f>HYPERLINK("https://edmondsonsupply.com/collections/personal-protection-safety/products/klein-tools-60345-hard-hat-premium-karbn%E2%84%A2-pattern-non-vented-full-brim-class-e", "https://edmondsonsupply.com/collections/personal-protection-safety/products/klein-tools-60345-hard-hat-premium-karbn%E2%84%A2-pattern-non-vented-full-brim-class-e")</f>
        <v/>
      </c>
      <c r="B30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30" t="inlineStr">
        <is>
          <t>Klein Tools 60345 Hard Hat, Premium KARBN™ Pattern, Non-Vented Full Brim, Class E</t>
        </is>
      </c>
      <c r="D30" t="inlineStr">
        <is>
          <t>Klein Tools 60347 Hard Hat, Vented Full Brim, Class C, Premium KARBN Pattern, Rechargeable Lamp, Padded Sweat-Wicking Sweatband, Top Pad</t>
        </is>
      </c>
      <c r="E30" s="2">
        <f>HYPERLINK("https://www.amazon.com/Klein-Tools-60347-Rechargeable-Sweat-Wicking/dp/B08SYM9K52/ref=sr_1_8?keywords=Klein+Tools+60345+Hard+Hat%2C+Premium+KARBN%E2%84%A2+Pattern%2C+Non-Vented+Full+Brim%2C+Class+E&amp;qid=1695173245&amp;sr=8-8", "https://www.amazon.com/Klein-Tools-60347-Rechargeable-Sweat-Wicking/dp/B08SYM9K52/ref=sr_1_8?keywords=Klein+Tools+60345+Hard+Hat%2C+Premium+KARBN%E2%84%A2+Pattern%2C+Non-Vented+Full+Brim%2C+Class+E&amp;qid=1695173245&amp;sr=8-8")</f>
        <v/>
      </c>
      <c r="F30" t="inlineStr">
        <is>
          <t>B08SYM9K52</t>
        </is>
      </c>
      <c r="G30">
        <f>_xludf.IMAGE("https://edmondsonsupply.com/cdn/shop/products/60345.jpg?v=1660171739")</f>
        <v/>
      </c>
      <c r="H30">
        <f>_xludf.IMAGE("https://m.media-amazon.com/images/I/61pIVbITWkL._AC_UL320_.jpg")</f>
        <v/>
      </c>
      <c r="I30" t="inlineStr">
        <is>
          <t>59.99</t>
        </is>
      </c>
      <c r="J30" t="n">
        <v>116.88</v>
      </c>
      <c r="K30" s="3" t="inlineStr">
        <is>
          <t>94.83%</t>
        </is>
      </c>
      <c r="L30" t="n">
        <v>4.7</v>
      </c>
      <c r="M30" t="n">
        <v>2542</v>
      </c>
      <c r="O30" t="inlineStr">
        <is>
          <t>InStock</t>
        </is>
      </c>
      <c r="P30" t="inlineStr">
        <is>
          <t>81.02</t>
        </is>
      </c>
      <c r="Q30" t="inlineStr">
        <is>
          <t>7778045493464</t>
        </is>
      </c>
    </row>
    <row r="31">
      <c r="A31" s="2">
        <f>HYPERLINK("https://edmondsonsupply.com/collections/personal-protection-safety/products/milwaukee-48-22-8732-demolition-gloves-large", "https://edmondsonsupply.com/collections/personal-protection-safety/products/milwaukee-48-22-8732-demolition-gloves-large")</f>
        <v/>
      </c>
      <c r="B31" s="2">
        <f>HYPERLINK("https://edmondsonsupply.com/products/milwaukee-48-22-8732-demolition-gloves-large", "https://edmondsonsupply.com/products/milwaukee-48-22-8732-demolition-gloves-large")</f>
        <v/>
      </c>
      <c r="C31" t="inlineStr">
        <is>
          <t>Milwaukee 48-22-8732 Demolition Gloves, Large</t>
        </is>
      </c>
      <c r="D31" t="inlineStr">
        <is>
          <t>Milwaukee Demolition Glove Size 10 (X-Large) 48-22-9733, Black/Red/Grey</t>
        </is>
      </c>
      <c r="E31" s="2">
        <f>HYPERLINK("https://www.amazon.com/Milwaukee-Demolition-Glove-X-Large-48-22-9733/dp/B01G4AC5H0/ref=sr_1_9?keywords=Milwaukee+48-22-8732+Demolition+Gloves%2C+Large&amp;qid=1695173258&amp;sr=8-9", "https://www.amazon.com/Milwaukee-Demolition-Glove-X-Large-48-22-9733/dp/B01G4AC5H0/ref=sr_1_9?keywords=Milwaukee+48-22-8732+Demolition+Gloves%2C+Large&amp;qid=1695173258&amp;sr=8-9")</f>
        <v/>
      </c>
      <c r="F31" t="inlineStr">
        <is>
          <t>B01G4AC5H0</t>
        </is>
      </c>
      <c r="G31">
        <f>_xludf.IMAGE("https://edmondsonsupply.com/cdn/shop/products/48-22-8732_A_3bfe7555-9162-400a-8a46-4ac8d4a27ffc.png?v=1587146162")</f>
        <v/>
      </c>
      <c r="H31">
        <f>_xludf.IMAGE("https://m.media-amazon.com/images/I/81BLdZBq2EL._AC_UL320_.jpg")</f>
        <v/>
      </c>
      <c r="I31" t="inlineStr">
        <is>
          <t>24.97</t>
        </is>
      </c>
      <c r="J31" t="n">
        <v>42</v>
      </c>
      <c r="K31" s="3" t="inlineStr">
        <is>
          <t>68.20%</t>
        </is>
      </c>
      <c r="L31" t="n">
        <v>4.5</v>
      </c>
      <c r="M31" t="n">
        <v>150</v>
      </c>
      <c r="O31" t="inlineStr">
        <is>
          <t>InStock</t>
        </is>
      </c>
      <c r="P31" t="inlineStr">
        <is>
          <t>37.9</t>
        </is>
      </c>
      <c r="Q31" t="inlineStr">
        <is>
          <t>4433519149156</t>
        </is>
      </c>
    </row>
    <row r="32">
      <c r="A32" s="2">
        <f>HYPERLINK("https://edmondsonsupply.com/collections/personal-protection-safety/products/klein-tools-60246-p100-half-mask-respirator-s-m", "https://edmondsonsupply.com/collections/personal-protection-safety/products/klein-tools-60246-p100-half-mask-respirator-s-m")</f>
        <v/>
      </c>
      <c r="B32" s="2">
        <f>HYPERLINK("https://edmondsonsupply.com/products/klein-tools-60246-p100-half-mask-respirator-s-m", "https://edmondsonsupply.com/products/klein-tools-60246-p100-half-mask-respirator-s-m")</f>
        <v/>
      </c>
      <c r="C32" t="inlineStr">
        <is>
          <t>Klein Tools 60246 P100 Half-Mask Respirator, S/M</t>
        </is>
      </c>
      <c r="D32" t="inlineStr">
        <is>
          <t>Klein Tools 80044 Face Mask, P100 Half-Mask Respirator Kit with P100 Mask and Replacement Filters For Dust, Metal Fumes, and Mists, Size M/L</t>
        </is>
      </c>
      <c r="E32" s="2">
        <f>HYPERLINK("https://www.amazon.com/Klein-80044-Half-Mask-Respirator-Replacement/dp/B09FW2FRX8/ref=sr_1_2?keywords=Klein+Tools+60246+P100+Half-Mask+Respirator%2C+S%2FM&amp;qid=1695173215&amp;sr=8-2", "https://www.amazon.com/Klein-80044-Half-Mask-Respirator-Replacement/dp/B09FW2FRX8/ref=sr_1_2?keywords=Klein+Tools+60246+P100+Half-Mask+Respirator%2C+S%2FM&amp;qid=1695173215&amp;sr=8-2")</f>
        <v/>
      </c>
      <c r="F32" t="inlineStr">
        <is>
          <t>B09FW2FRX8</t>
        </is>
      </c>
      <c r="G32">
        <f>_xludf.IMAGE("https://edmondsonsupply.com/cdn/shop/products/60246.jpg?v=1661862728")</f>
        <v/>
      </c>
      <c r="H32">
        <f>_xludf.IMAGE("https://m.media-amazon.com/images/I/61kQgRHQL4L._AC_UL320_.jpg")</f>
        <v/>
      </c>
      <c r="I32" t="inlineStr">
        <is>
          <t>29.99</t>
        </is>
      </c>
      <c r="J32" t="n">
        <v>50.35</v>
      </c>
      <c r="K32" s="3" t="inlineStr">
        <is>
          <t>67.89%</t>
        </is>
      </c>
      <c r="L32" t="n">
        <v>4.5</v>
      </c>
      <c r="M32" t="n">
        <v>21</v>
      </c>
      <c r="O32" t="inlineStr">
        <is>
          <t>InStock</t>
        </is>
      </c>
      <c r="P32" t="inlineStr">
        <is>
          <t>43.5</t>
        </is>
      </c>
      <c r="Q32" t="inlineStr">
        <is>
          <t>7797322383576</t>
        </is>
      </c>
    </row>
    <row r="33">
      <c r="A33" s="2">
        <f>HYPERLINK("https://edmondsonsupply.com/collections/personal-protection-safety/products/klein-tools-60244-p100-half-mask-respirator-m-l", "https://edmondsonsupply.com/collections/personal-protection-safety/products/klein-tools-60244-p100-half-mask-respirator-m-l")</f>
        <v/>
      </c>
      <c r="B33" s="2">
        <f>HYPERLINK("https://edmondsonsupply.com/products/klein-tools-60244-p100-half-mask-respirator-m-l", "https://edmondsonsupply.com/products/klein-tools-60244-p100-half-mask-respirator-m-l")</f>
        <v/>
      </c>
      <c r="C33" t="inlineStr">
        <is>
          <t>Klein Tools 60244 P100 Half-Mask Respirator, M/L</t>
        </is>
      </c>
      <c r="D33" t="inlineStr">
        <is>
          <t>Klein Tools 80044 Face Mask, P100 Half-Mask Respirator Kit with P100 Mask and Replacement Filters For Dust, Metal Fumes, and Mists, Size M/L</t>
        </is>
      </c>
      <c r="E33" s="2">
        <f>HYPERLINK("https://www.amazon.com/Klein-80044-Half-Mask-Respirator-Replacement/dp/B09FW2FRX8/ref=sr_1_3?keywords=Klein+Tools+60244+P100+Half-Mask+Respirator%2C+M%2FL&amp;qid=1695173235&amp;sr=8-3", "https://www.amazon.com/Klein-80044-Half-Mask-Respirator-Replacement/dp/B09FW2FRX8/ref=sr_1_3?keywords=Klein+Tools+60244+P100+Half-Mask+Respirator%2C+M%2FL&amp;qid=1695173235&amp;sr=8-3")</f>
        <v/>
      </c>
      <c r="F33" t="inlineStr">
        <is>
          <t>B09FW2FRX8</t>
        </is>
      </c>
      <c r="G33">
        <f>_xludf.IMAGE("https://edmondsonsupply.com/cdn/shop/products/60246_7e68115f-7e07-4587-a48b-41d81558644a.jpg?v=1661864149")</f>
        <v/>
      </c>
      <c r="H33">
        <f>_xludf.IMAGE("https://m.media-amazon.com/images/I/61kQgRHQL4L._AC_UL320_.jpg")</f>
        <v/>
      </c>
      <c r="I33" t="inlineStr">
        <is>
          <t>29.99</t>
        </is>
      </c>
      <c r="J33" t="n">
        <v>50.35</v>
      </c>
      <c r="K33" s="3" t="inlineStr">
        <is>
          <t>67.89%</t>
        </is>
      </c>
      <c r="L33" t="n">
        <v>4.5</v>
      </c>
      <c r="M33" t="n">
        <v>21</v>
      </c>
      <c r="O33" t="inlineStr">
        <is>
          <t>InStock</t>
        </is>
      </c>
      <c r="P33" t="inlineStr">
        <is>
          <t>43.5</t>
        </is>
      </c>
      <c r="Q33" t="inlineStr">
        <is>
          <t>7797350039768</t>
        </is>
      </c>
    </row>
    <row r="34">
      <c r="A34" s="2">
        <f>HYPERLINK("https://edmondsonsupply.com/collections/personal-protection-safety/products/klein-tools-60539-professional-safety-glasses-full-frame-polarized-lens", "https://edmondsonsupply.com/collections/personal-protection-safety/products/klein-tools-60539-professional-safety-glasses-full-frame-polarized-lens")</f>
        <v/>
      </c>
      <c r="B34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34" t="inlineStr">
        <is>
          <t>Klein Tools 60539 Professional Safety Glasses, Full Frame, Polarized Lens</t>
        </is>
      </c>
      <c r="D34" t="inlineStr">
        <is>
          <t>Klein Tools 80055 Safety Glasses Kit, Professional Safety Glasses with Full Frame, Gray Lens and Breakaway Lanyard, 8-Piece</t>
        </is>
      </c>
      <c r="E34" s="2">
        <f>HYPERLINK("https://www.amazon.com/Klein-80055-Glasses-Professional-Breakaway/dp/B09HR9RV4H/ref=sr_1_5?keywords=Klein+Tools+60539+Professional+Safety+Glasses%2C+Full+Frame%2C+Polarized+Lens&amp;qid=1695173226&amp;sr=8-5", "https://www.amazon.com/Klein-80055-Glasses-Professional-Breakaway/dp/B09HR9RV4H/ref=sr_1_5?keywords=Klein+Tools+60539+Professional+Safety+Glasses%2C+Full+Frame%2C+Polarized+Lens&amp;qid=1695173226&amp;sr=8-5")</f>
        <v/>
      </c>
      <c r="F34" t="inlineStr">
        <is>
          <t>B09HR9RV4H</t>
        </is>
      </c>
      <c r="G34">
        <f>_xludf.IMAGE("https://edmondsonsupply.com/cdn/shop/products/60539.jpg?v=1670948006")</f>
        <v/>
      </c>
      <c r="H34">
        <f>_xludf.IMAGE("https://m.media-amazon.com/images/I/61L5l7dmmiL._AC_UL320_.jpg")</f>
        <v/>
      </c>
      <c r="I34" t="inlineStr">
        <is>
          <t>29.99</t>
        </is>
      </c>
      <c r="J34" t="n">
        <v>49.99</v>
      </c>
      <c r="K34" s="3" t="inlineStr">
        <is>
          <t>66.69%</t>
        </is>
      </c>
      <c r="L34" t="n">
        <v>4.5</v>
      </c>
      <c r="M34" t="n">
        <v>13</v>
      </c>
      <c r="O34" t="inlineStr">
        <is>
          <t>InStock</t>
        </is>
      </c>
      <c r="P34" t="inlineStr">
        <is>
          <t>41.98</t>
        </is>
      </c>
      <c r="Q34" t="inlineStr">
        <is>
          <t>7904008536280</t>
        </is>
      </c>
    </row>
    <row r="35">
      <c r="A35" s="2">
        <f>HYPERLINK("https://edmondsonsupply.com/collections/personal-protection-safety/products/klein-tools-60100-hard-hat-non-vented-cap-style-white", "https://edmondsonsupply.com/collections/personal-protection-safety/products/klein-tools-60100-hard-hat-non-vented-cap-style-white")</f>
        <v/>
      </c>
      <c r="B35" s="2">
        <f>HYPERLINK("https://edmondsonsupply.com/products/klein-tools-60100-hard-hat-non-vented-cap-style-white", "https://edmondsonsupply.com/products/klein-tools-60100-hard-hat-non-vented-cap-style-white")</f>
        <v/>
      </c>
      <c r="C35" t="inlineStr">
        <is>
          <t>Klein Tools 60100 Hard Hat, Non-Vented, Cap Style, White</t>
        </is>
      </c>
      <c r="D35" t="inlineStr">
        <is>
          <t>Klein Tools 60407 Hard Hat, Light, Vented Full Brim Style, Padded, Self-Wicking Odor-Resistant Sweatband, White &amp; 60181 Cooling Helmet Liner, Under Hard Hat Cap with Mesh Fabric at Crown</t>
        </is>
      </c>
      <c r="E35" s="2">
        <f>HYPERLINK("https://www.amazon.com/Klein-Tools-Self-Wicking-Odor-Resistant-Sweatband/dp/B0B68NYYM7/ref=sr_1_6?keywords=Klein+Tools+60100+Hard+Hat%2C+Non-Vented%2C+Cap+Style%2C+White&amp;qid=1695173239&amp;sr=8-6", "https://www.amazon.com/Klein-Tools-Self-Wicking-Odor-Resistant-Sweatband/dp/B0B68NYYM7/ref=sr_1_6?keywords=Klein+Tools+60100+Hard+Hat%2C+Non-Vented%2C+Cap+Style%2C+White&amp;qid=1695173239&amp;sr=8-6")</f>
        <v/>
      </c>
      <c r="F35" t="inlineStr">
        <is>
          <t>B0B68NYYM7</t>
        </is>
      </c>
      <c r="G35">
        <f>_xludf.IMAGE("https://edmondsonsupply.com/cdn/shop/products/60100_c.jpg?v=1648166061")</f>
        <v/>
      </c>
      <c r="H35">
        <f>_xludf.IMAGE("https://m.media-amazon.com/images/I/41IulVK0+jL._AC_UL320_.jpg")</f>
        <v/>
      </c>
      <c r="I35" t="inlineStr">
        <is>
          <t>39.99</t>
        </is>
      </c>
      <c r="J35" t="n">
        <v>64.95999999999999</v>
      </c>
      <c r="K35" s="3" t="inlineStr">
        <is>
          <t>62.44%</t>
        </is>
      </c>
      <c r="L35" t="n">
        <v>4.5</v>
      </c>
      <c r="M35" t="n">
        <v>15</v>
      </c>
      <c r="O35" t="inlineStr">
        <is>
          <t>OutOfStock</t>
        </is>
      </c>
      <c r="P35" t="inlineStr">
        <is>
          <t>55.44</t>
        </is>
      </c>
      <c r="Q35" t="inlineStr">
        <is>
          <t>7643170406616</t>
        </is>
      </c>
    </row>
    <row r="36">
      <c r="A36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36" s="2">
        <f>HYPERLINK("https://edmondsonsupply.com/products/klein-tools-60345-hard-hat-earmuffs-full-brim-style", "https://edmondsonsupply.com/products/klein-tools-60345-hard-hat-earmuffs-full-brim-style")</f>
        <v/>
      </c>
      <c r="C36" t="inlineStr">
        <is>
          <t>Klein Tools 60502 Hard Hat Earmuffs, Full Brim Style</t>
        </is>
      </c>
      <c r="D36" t="inlineStr">
        <is>
          <t>Klein Tools 60400 Hard Hat, Non-Vented Full Brim Style, Padded, Self-Wicking Odor-Resistant Sweatband, Tested up to 20kV, White</t>
        </is>
      </c>
      <c r="E36" s="2">
        <f>HYPERLINK("https://www.amazon.com/Klein-Tools-Hard-Non-vented-Style/dp/B07TQNTCKL/ref=sr_1_8?keywords=Klein+Tools+60502+Hard+Hat+Earmuffs%2C+Full+Brim+Style&amp;qid=1695173214&amp;sr=8-8", "https://www.amazon.com/Klein-Tools-Hard-Non-vented-Style/dp/B07TQNTCKL/ref=sr_1_8?keywords=Klein+Tools+60502+Hard+Hat+Earmuffs%2C+Full+Brim+Style&amp;qid=1695173214&amp;sr=8-8")</f>
        <v/>
      </c>
      <c r="F36" t="inlineStr">
        <is>
          <t>B07TQNTCKL</t>
        </is>
      </c>
      <c r="G36">
        <f>_xludf.IMAGE("https://edmondsonsupply.com/cdn/shop/products/60502.jpg?v=1674486730")</f>
        <v/>
      </c>
      <c r="H36">
        <f>_xludf.IMAGE("https://m.media-amazon.com/images/I/61IcdM8MBnL._AC_UL320_.jpg")</f>
        <v/>
      </c>
      <c r="I36" t="inlineStr">
        <is>
          <t>29.99</t>
        </is>
      </c>
      <c r="J36" t="n">
        <v>44.99</v>
      </c>
      <c r="K36" s="3" t="inlineStr">
        <is>
          <t>50.02%</t>
        </is>
      </c>
      <c r="L36" t="n">
        <v>4.7</v>
      </c>
      <c r="M36" t="n">
        <v>358</v>
      </c>
      <c r="O36" t="inlineStr">
        <is>
          <t>InStock</t>
        </is>
      </c>
      <c r="P36" t="inlineStr">
        <is>
          <t>41.98</t>
        </is>
      </c>
      <c r="Q36" t="inlineStr">
        <is>
          <t>7931874869464</t>
        </is>
      </c>
    </row>
    <row r="37">
      <c r="A37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37" s="2">
        <f>HYPERLINK("https://edmondsonsupply.com/products/cambridge-3-4-pvc-liquid-tight-conduit-fitting-straight", "https://edmondsonsupply.com/products/cambridge-3-4-pvc-liquid-tight-conduit-fitting-straight")</f>
        <v/>
      </c>
      <c r="C37" t="inlineStr">
        <is>
          <t>Cambridge 3/4" PVC Liquid Tight Conduit Fitting - Straight</t>
        </is>
      </c>
      <c r="D37" t="inlineStr">
        <is>
          <t>30Pcs,3/4" Liquid Tight Connector Non-Metallic Electrical Conduit Fittings, PVC Flexible Conduit Fittings, UL Listed(Straight+90 Degree)</t>
        </is>
      </c>
      <c r="E37" s="2">
        <f>HYPERLINK("https://www.amazon.com/Connector-Non-Metallic-Electrical-Fittings-Flexible/dp/B0B76D3XQX/ref=sr_1_6?keywords=Cambridge+3%2F4%22+PVC+Liquid+Tight+Conduit+Fitting+-+Straight&amp;qid=1695173710&amp;sr=8-6", "https://www.amazon.com/Connector-Non-Metallic-Electrical-Fittings-Flexible/dp/B0B76D3XQX/ref=sr_1_6?keywords=Cambridge+3%2F4%22+PVC+Liquid+Tight+Conduit+Fitting+-+Straight&amp;qid=1695173710&amp;sr=8-6")</f>
        <v/>
      </c>
      <c r="F37" t="inlineStr">
        <is>
          <t>B0B76D3XQX</t>
        </is>
      </c>
      <c r="G37">
        <f>_xludf.IMAGE("https://edmondsonsupply.com/cdn/shop/files/W14656_01.jpg?v=1692277615")</f>
        <v/>
      </c>
      <c r="H37">
        <f>_xludf.IMAGE("https://m.media-amazon.com/images/I/71DWeG-B51L._AC_UL320_.jpg")</f>
        <v/>
      </c>
      <c r="I37" t="inlineStr">
        <is>
          <t>1.5</t>
        </is>
      </c>
      <c r="J37" t="n">
        <v>55.99</v>
      </c>
      <c r="K37" s="3" t="inlineStr">
        <is>
          <t>3632.67%</t>
        </is>
      </c>
      <c r="L37" t="n">
        <v>4.6</v>
      </c>
      <c r="M37" t="n">
        <v>24</v>
      </c>
      <c r="O37" t="inlineStr">
        <is>
          <t>InStock</t>
        </is>
      </c>
      <c r="P37" t="inlineStr">
        <is>
          <t>undefined</t>
        </is>
      </c>
      <c r="Q37" t="inlineStr">
        <is>
          <t>8028223897816</t>
        </is>
      </c>
    </row>
    <row r="38">
      <c r="A38" s="2">
        <f>HYPERLINK("https://edmondsonsupply.com/collections/hvac/products/klein-tools-60177-breakaway-lanyard-for-safety-glasses", "https://edmondsonsupply.com/collections/hvac/products/klein-tools-60177-breakaway-lanyard-for-safety-glasses")</f>
        <v/>
      </c>
      <c r="B38" s="2">
        <f>HYPERLINK("https://edmondsonsupply.com/products/klein-tools-60177-breakaway-lanyard-for-safety-glasses", "https://edmondsonsupply.com/products/klein-tools-60177-breakaway-lanyard-for-safety-glasses")</f>
        <v/>
      </c>
      <c r="C38" t="inlineStr">
        <is>
          <t>Klein Tools 60177 Breakaway Lanyard for Safety Glasses</t>
        </is>
      </c>
      <c r="D38" t="inlineStr">
        <is>
          <t>Klein Tools 80055 Safety Glasses Kit, Professional Safety Glasses with Full Frame, Gray Lens and Breakaway Lanyard, 8-Piece</t>
        </is>
      </c>
      <c r="E38" s="2">
        <f>HYPERLINK("https://www.amazon.com/Klein-80055-Glasses-Professional-Breakaway/dp/B09HR9RV4H/ref=sr_1_2?keywords=Klein+Tools+60177+Breakaway+Lanyard+for+Safety+Glasses&amp;qid=1695173531&amp;sr=8-2", "https://www.amazon.com/Klein-80055-Glasses-Professional-Breakaway/dp/B09HR9RV4H/ref=sr_1_2?keywords=Klein+Tools+60177+Breakaway+Lanyard+for+Safety+Glasses&amp;qid=1695173531&amp;sr=8-2")</f>
        <v/>
      </c>
      <c r="F38" t="inlineStr">
        <is>
          <t>B09HR9RV4H</t>
        </is>
      </c>
      <c r="G38">
        <f>_xludf.IMAGE("https://edmondsonsupply.com/cdn/shop/products/60177.jpg?v=1633030858")</f>
        <v/>
      </c>
      <c r="H38">
        <f>_xludf.IMAGE("https://m.media-amazon.com/images/I/61L5l7dmmiL._AC_UL320_.jpg")</f>
        <v/>
      </c>
      <c r="I38" t="inlineStr">
        <is>
          <t>1.99</t>
        </is>
      </c>
      <c r="J38" t="n">
        <v>49.99</v>
      </c>
      <c r="K38" s="3" t="inlineStr">
        <is>
          <t>2412.06%</t>
        </is>
      </c>
      <c r="L38" t="n">
        <v>4.5</v>
      </c>
      <c r="M38" t="n">
        <v>13</v>
      </c>
      <c r="O38" t="inlineStr">
        <is>
          <t>InStock</t>
        </is>
      </c>
      <c r="P38" t="inlineStr">
        <is>
          <t>2.68</t>
        </is>
      </c>
      <c r="Q38" t="inlineStr">
        <is>
          <t>6104982454445</t>
        </is>
      </c>
    </row>
    <row r="39">
      <c r="A39" s="2">
        <f>HYPERLINK("https://edmondsonsupply.com/collections/hvac/products/klein-tools-69445-rare-earth-magnetic-hanger-no-strap", "https://edmondsonsupply.com/collections/hvac/products/klein-tools-69445-rare-earth-magnetic-hanger-no-strap")</f>
        <v/>
      </c>
      <c r="B39" s="2">
        <f>HYPERLINK("https://edmondsonsupply.com/products/klein-tools-69445-rare-earth-magnetic-hanger-no-strap", "https://edmondsonsupply.com/products/klein-tools-69445-rare-earth-magnetic-hanger-no-strap")</f>
        <v/>
      </c>
      <c r="C39" t="inlineStr">
        <is>
          <t>Klein Tools 69445 Rare Earth Magnetic Hanger, no Strap</t>
        </is>
      </c>
      <c r="D39" t="inlineStr">
        <is>
          <t>Klein Tools CL800 Digital Clamp Meter, Autoranging TRMS, AC/DC Volt/Current, LOZ, Continuity, Frequency, Capacitance, NCVT, Temp, More 1000V &amp; Rare-Earth Magnetic Hanger no Strap</t>
        </is>
      </c>
      <c r="E39" s="2">
        <f>HYPERLINK("https://www.amazon.com/Klein-Tools-Autoranging-Continuity-Capacitance/dp/B0BFXMP222/ref=sr_1_5?keywords=Klein+Tools+69445+Rare+Earth+Magnetic+Hanger%2C+no+Strap&amp;qid=1695173527&amp;sr=8-5", "https://www.amazon.com/Klein-Tools-Autoranging-Continuity-Capacitance/dp/B0BFXMP222/ref=sr_1_5?keywords=Klein+Tools+69445+Rare+Earth+Magnetic+Hanger%2C+no+Strap&amp;qid=1695173527&amp;sr=8-5")</f>
        <v/>
      </c>
      <c r="F39" t="inlineStr">
        <is>
          <t>B0BFXMP222</t>
        </is>
      </c>
      <c r="G39">
        <f>_xludf.IMAGE("https://edmondsonsupply.com/cdn/shop/products/69445.jpg?v=1633030859")</f>
        <v/>
      </c>
      <c r="H39">
        <f>_xludf.IMAGE("https://m.media-amazon.com/images/I/61-gHKKfiPL._AC_UL320_.jpg")</f>
        <v/>
      </c>
      <c r="I39" t="inlineStr">
        <is>
          <t>15.99</t>
        </is>
      </c>
      <c r="J39" t="n">
        <v>148.22</v>
      </c>
      <c r="K39" s="3" t="inlineStr">
        <is>
          <t>826.95%</t>
        </is>
      </c>
      <c r="L39" t="n">
        <v>4.7</v>
      </c>
      <c r="M39" t="n">
        <v>15</v>
      </c>
      <c r="O39" t="inlineStr">
        <is>
          <t>InStock</t>
        </is>
      </c>
      <c r="P39" t="inlineStr">
        <is>
          <t>22.84</t>
        </is>
      </c>
      <c r="Q39" t="inlineStr">
        <is>
          <t>6112025280685</t>
        </is>
      </c>
    </row>
    <row r="40">
      <c r="A40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40" s="2">
        <f>HYPERLINK("https://edmondsonsupply.com/products/klein-tools-69417-rare-earth-magnetic-meter-hanger", "https://edmondsonsupply.com/products/klein-tools-69417-rare-earth-magnetic-meter-hanger")</f>
        <v/>
      </c>
      <c r="C40" t="inlineStr">
        <is>
          <t>Klein Tools 69417 Rare Earth Magnetic Meter Hanger, with Strap</t>
        </is>
      </c>
      <c r="D40" t="inlineStr">
        <is>
          <t>Klein Tools CL700 Autoranging Digital Clamp Meter, TRMS 600Amp, AC/DC Volts, Current, LOZ, Continuity, Frequency, NCVT, Temp, More, 1000V &amp; 69417 Rare-Earth Magnetic Hanger, with Strap</t>
        </is>
      </c>
      <c r="E40" s="2">
        <f>HYPERLINK("https://www.amazon.com/Klein-Tools-Autoranging-Continuity-Rare-Earth/dp/B0BFXLZRVQ/ref=sr_1_6?keywords=Klein+Tools+69417+Rare+Earth+Magnetic+Meter+Hanger%2C+with+Strap&amp;qid=1695173681&amp;sr=8-6", "https://www.amazon.com/Klein-Tools-Autoranging-Continuity-Rare-Earth/dp/B0BFXLZRVQ/ref=sr_1_6?keywords=Klein+Tools+69417+Rare+Earth+Magnetic+Meter+Hanger%2C+with+Strap&amp;qid=1695173681&amp;sr=8-6")</f>
        <v/>
      </c>
      <c r="F40" t="inlineStr">
        <is>
          <t>B0BFXLZRVQ</t>
        </is>
      </c>
      <c r="G40">
        <f>_xludf.IMAGE("https://edmondsonsupply.com/cdn/shop/products/69417.jpg?v=1587150163")</f>
        <v/>
      </c>
      <c r="H40">
        <f>_xludf.IMAGE("https://m.media-amazon.com/images/I/512fcqciBhL._AC_UL320_.jpg")</f>
        <v/>
      </c>
      <c r="I40" t="inlineStr">
        <is>
          <t>13.99</t>
        </is>
      </c>
      <c r="J40" t="n">
        <v>105.38</v>
      </c>
      <c r="K40" s="3" t="inlineStr">
        <is>
          <t>653.25%</t>
        </is>
      </c>
      <c r="L40" t="n">
        <v>4.7</v>
      </c>
      <c r="M40" t="n">
        <v>550</v>
      </c>
      <c r="O40" t="inlineStr">
        <is>
          <t>InStock</t>
        </is>
      </c>
      <c r="P40" t="inlineStr">
        <is>
          <t>20.0</t>
        </is>
      </c>
      <c r="Q40" t="inlineStr">
        <is>
          <t>1778073731172</t>
        </is>
      </c>
    </row>
    <row r="41">
      <c r="A41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41" s="2">
        <f>HYPERLINK("https://edmondsonsupply.com/products/klein-tools-69410-replacement-test-lead-set-right-angle", "https://edmondsonsupply.com/products/klein-tools-69410-replacement-test-lead-set-right-angle")</f>
        <v/>
      </c>
      <c r="C41" t="inlineStr">
        <is>
          <t>Klein Tools 69410 Replacement Test Lead Set, Right Angle</t>
        </is>
      </c>
      <c r="D41" t="inlineStr">
        <is>
          <t>Klein Tools CL800 Digital Clamp Meter, Autoranging TRMS, AC/DC Volt/Current, LOZ, Continuity, Frequency, Capacitance, NCVT, Temp, More 1000V &amp; Test Lead Set, Right Angle Klein Tools 69410</t>
        </is>
      </c>
      <c r="E41" s="2">
        <f>HYPERLINK("https://www.amazon.com/Klein-Tools-Autoranging-Continuity-Capacitance/dp/B0B2D3PJS9/ref=sr_1_9?keywords=Klein+Tools+69410+Replacement+Test+Lead+Set%2C+Right+Angle&amp;qid=1695173692&amp;sr=8-9", "https://www.amazon.com/Klein-Tools-Autoranging-Continuity-Capacitance/dp/B0B2D3PJS9/ref=sr_1_9?keywords=Klein+Tools+69410+Replacement+Test+Lead+Set%2C+Right+Angle&amp;qid=1695173692&amp;sr=8-9")</f>
        <v/>
      </c>
      <c r="F41" t="inlineStr">
        <is>
          <t>B0B2D3PJS9</t>
        </is>
      </c>
      <c r="G41">
        <f>_xludf.IMAGE("https://edmondsonsupply.com/cdn/shop/products/69410.jpg?v=1587143393")</f>
        <v/>
      </c>
      <c r="H41">
        <f>_xludf.IMAGE("https://m.media-amazon.com/images/I/61lou4CYiIL._AC_UY218_.jpg")</f>
        <v/>
      </c>
      <c r="I41" t="inlineStr">
        <is>
          <t>19.97</t>
        </is>
      </c>
      <c r="J41" t="n">
        <v>149.94</v>
      </c>
      <c r="K41" s="3" t="inlineStr">
        <is>
          <t>650.83%</t>
        </is>
      </c>
      <c r="L41" t="n">
        <v>4.7</v>
      </c>
      <c r="M41" t="n">
        <v>15</v>
      </c>
      <c r="O41" t="inlineStr">
        <is>
          <t>InStock</t>
        </is>
      </c>
      <c r="P41" t="inlineStr">
        <is>
          <t>27.1</t>
        </is>
      </c>
      <c r="Q41" t="inlineStr">
        <is>
          <t>4274171543652</t>
        </is>
      </c>
    </row>
    <row r="42">
      <c r="A42" s="2">
        <f>HYPERLINK("https://edmondsonsupply.com/collections/hvac/products/klein-tools-646-1-4-1-4-inch-nut-driver-with-6-inch-hollow-shaft", "https://edmondsonsupply.com/collections/hvac/products/klein-tools-646-1-4-1-4-inch-nut-driver-with-6-inch-hollow-shaft")</f>
        <v/>
      </c>
      <c r="B42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42" t="inlineStr">
        <is>
          <t>Klein Tools 646-1/4 1/4-Inch Nut Driver with 6-Inch Hollow Shaft</t>
        </is>
      </c>
      <c r="D42" t="inlineStr">
        <is>
          <t>Klein Tools 647 Tool Set, Nut Drivers Sizes 3/16, 1/4, 5/16, 11/32, 3/8, 7/16, 1/2-Inch, Chrome-Plated 6-Inch Shafts, Cushion Grip, 7-Piece</t>
        </is>
      </c>
      <c r="E42" s="2">
        <f>HYPERLINK("https://www.amazon.com/Driver-6-Inch-Klein-Tools-647/dp/B0014KRVXO/ref=sr_1_10?keywords=Klein+Tools+646-1%2F4+1%2F4-Inch+Nut+Driver+with+6-Inch+Hollow+Shaft&amp;qid=1695173548&amp;sr=8-10", "https://www.amazon.com/Driver-6-Inch-Klein-Tools-647/dp/B0014KRVXO/ref=sr_1_10?keywords=Klein+Tools+646-1%2F4+1%2F4-Inch+Nut+Driver+with+6-Inch+Hollow+Shaft&amp;qid=1695173548&amp;sr=8-10")</f>
        <v/>
      </c>
      <c r="F42" t="inlineStr">
        <is>
          <t>B0014KRVXO</t>
        </is>
      </c>
      <c r="G42">
        <f>_xludf.IMAGE("https://edmondsonsupply.com/cdn/shop/products/646-1-2_08d87fa9-eac4-4869-8d3b-bb680d4b1d53.jpg?v=1587150676")</f>
        <v/>
      </c>
      <c r="H42">
        <f>_xludf.IMAGE("https://m.media-amazon.com/images/I/51usUk-EpGL._AC_UL320_.jpg")</f>
        <v/>
      </c>
      <c r="I42" t="inlineStr">
        <is>
          <t>7.99</t>
        </is>
      </c>
      <c r="J42" t="n">
        <v>57.99</v>
      </c>
      <c r="K42" s="3" t="inlineStr">
        <is>
          <t>625.78%</t>
        </is>
      </c>
      <c r="L42" t="n">
        <v>4.8</v>
      </c>
      <c r="M42" t="n">
        <v>735</v>
      </c>
      <c r="O42" t="inlineStr">
        <is>
          <t>InStock</t>
        </is>
      </c>
      <c r="P42" t="inlineStr">
        <is>
          <t>12.1</t>
        </is>
      </c>
      <c r="Q42" t="inlineStr">
        <is>
          <t>4439433740388</t>
        </is>
      </c>
    </row>
    <row r="43">
      <c r="A43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43" s="2">
        <f>HYPERLINK("https://edmondsonsupply.com/products/klein-tools-65200-electricians-mini-ratchet-set-5-piece", "https://edmondsonsupply.com/products/klein-tools-65200-electricians-mini-ratchet-set-5-piece")</f>
        <v/>
      </c>
      <c r="C43" t="inlineStr">
        <is>
          <t>Klein Tools 65200 Slim-Profile Mini Ratchet Set, 5-Piece</t>
        </is>
      </c>
      <c r="D43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43" s="2">
        <f>HYPERLINK("https://www.amazon.com/KNIPEX-Tools-9K0080121US-Ratchet-Phillips/dp/B0C9ZYJDDN/ref=sr_1_5?keywords=Klein+Tools+65200+Slim-Profile+Mini+Ratchet+Set%2C+5-Piece&amp;qid=1695173348&amp;sr=8-5", "https://www.amazon.com/KNIPEX-Tools-9K0080121US-Ratchet-Phillips/dp/B0C9ZYJDDN/ref=sr_1_5?keywords=Klein+Tools+65200+Slim-Profile+Mini+Ratchet+Set%2C+5-Piece&amp;qid=1695173348&amp;sr=8-5")</f>
        <v/>
      </c>
      <c r="F43" t="inlineStr">
        <is>
          <t>B0C9ZYJDDN</t>
        </is>
      </c>
      <c r="G43">
        <f>_xludf.IMAGE("https://edmondsonsupply.com/cdn/shop/products/65200.jpg?v=1633030630")</f>
        <v/>
      </c>
      <c r="H43">
        <f>_xludf.IMAGE("https://m.media-amazon.com/images/I/516RxJHqDiL._AC_UL320_.jpg")</f>
        <v/>
      </c>
      <c r="I43" t="inlineStr">
        <is>
          <t>15.97</t>
        </is>
      </c>
      <c r="J43" t="n">
        <v>100.02</v>
      </c>
      <c r="K43" s="3" t="inlineStr">
        <is>
          <t>526.30%</t>
        </is>
      </c>
      <c r="L43" t="n">
        <v>4.8</v>
      </c>
      <c r="M43" t="n">
        <v>1148</v>
      </c>
      <c r="O43" t="inlineStr">
        <is>
          <t>InStock</t>
        </is>
      </c>
      <c r="P43" t="inlineStr">
        <is>
          <t>20.96</t>
        </is>
      </c>
      <c r="Q43" t="inlineStr">
        <is>
          <t>5694440964264</t>
        </is>
      </c>
    </row>
    <row r="44">
      <c r="A44" s="2">
        <f>HYPERLINK("https://edmondsonsupply.com/collections/hvac/products/klein-tools-mag2-magnetizer-demagnetizer", "https://edmondsonsupply.com/collections/hvac/products/klein-tools-mag2-magnetizer-demagnetizer")</f>
        <v/>
      </c>
      <c r="B44" s="2">
        <f>HYPERLINK("https://edmondsonsupply.com/products/klein-tools-mag2-magnetizer-demagnetizer", "https://edmondsonsupply.com/products/klein-tools-mag2-magnetizer-demagnetizer")</f>
        <v/>
      </c>
      <c r="C44" t="inlineStr">
        <is>
          <t>Klein Tools MAG2 Magnetizer / Demagnetizer</t>
        </is>
      </c>
      <c r="D44" t="inlineStr">
        <is>
          <t>Klein Tools 32288 Insulated Screwdriver, 8-in-1 Screwdriver Set &amp; MAG2 Demagnetizer/Magnetizer for Screwdriver Bits and Tips, Makes Tools Magnetic with Powerful Rare-Earth Magnet</t>
        </is>
      </c>
      <c r="E44" s="2">
        <f>HYPERLINK("https://www.amazon.com/Klein-Tools-Screwdriver-Demagnetizer-Magnetizer/dp/B0BXK8RB9N/ref=sr_1_7?keywords=Klein+Tools+MAG2+Magnetizer+%2F+Demagnetizer&amp;qid=1695173451&amp;sr=8-7", "https://www.amazon.com/Klein-Tools-Screwdriver-Demagnetizer-Magnetizer/dp/B0BXK8RB9N/ref=sr_1_7?keywords=Klein+Tools+MAG2+Magnetizer+%2F+Demagnetizer&amp;qid=1695173451&amp;sr=8-7")</f>
        <v/>
      </c>
      <c r="F44" t="inlineStr">
        <is>
          <t>B0BXK8RB9N</t>
        </is>
      </c>
      <c r="G44">
        <f>_xludf.IMAGE("https://edmondsonsupply.com/cdn/shop/products/mag2.jpg?v=1587145008")</f>
        <v/>
      </c>
      <c r="H44">
        <f>_xludf.IMAGE("https://m.media-amazon.com/images/I/51OwgO9uq9L._AC_UL320_.jpg")</f>
        <v/>
      </c>
      <c r="I44" t="inlineStr">
        <is>
          <t>9.97</t>
        </is>
      </c>
      <c r="J44" t="n">
        <v>59.96</v>
      </c>
      <c r="K44" s="3" t="inlineStr">
        <is>
          <t>501.40%</t>
        </is>
      </c>
      <c r="L44" t="n">
        <v>4.5</v>
      </c>
      <c r="M44" t="n">
        <v>11</v>
      </c>
      <c r="O44" t="inlineStr">
        <is>
          <t>InStock</t>
        </is>
      </c>
      <c r="P44" t="inlineStr">
        <is>
          <t>13.96</t>
        </is>
      </c>
      <c r="Q44" t="inlineStr">
        <is>
          <t>1706086858852</t>
        </is>
      </c>
    </row>
    <row r="45">
      <c r="A45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45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45" t="inlineStr">
        <is>
          <t>Refrigeration Technologies RT175B Viper Big Blu - Brush On Micro Leak Detector</t>
        </is>
      </c>
      <c r="D45" t="inlineStr">
        <is>
          <t>Refrigeration Technologies RT400P Viper Wetrag Heat Blocking Putty Jar (1), 12 oz. &amp; RT100S Big Blu Micro Leak Detector 1 Qt</t>
        </is>
      </c>
      <c r="E45" s="2">
        <f>HYPERLINK("https://www.amazon.com/Refrigeration-Technologies-RT400P-Blocking-Detector/dp/B0CB13Q956/ref=sr_1_8?keywords=Refrigeration+Technologies+RT175B+Viper+Big+Blu+-+Brush+On+Micro+Leak+Detector&amp;qid=1695173358&amp;sr=8-8", "https://www.amazon.com/Refrigeration-Technologies-RT400P-Blocking-Detector/dp/B0CB13Q956/ref=sr_1_8?keywords=Refrigeration+Technologies+RT175B+Viper+Big+Blu+-+Brush+On+Micro+Leak+Detector&amp;qid=1695173358&amp;sr=8-8")</f>
        <v/>
      </c>
      <c r="F45" t="inlineStr">
        <is>
          <t>B0CB13Q956</t>
        </is>
      </c>
      <c r="G45">
        <f>_xludf.IMAGE("https://edmondsonsupply.com/cdn/shop/products/brush_on_blu_reflection-o17r8mukbu9smr8id6u6yq699brmo1twijfcclnbpc.jpg?v=1633030388")</f>
        <v/>
      </c>
      <c r="H45">
        <f>_xludf.IMAGE("https://m.media-amazon.com/images/I/51QyBBUyWOL._AC_UY218_.jpg")</f>
        <v/>
      </c>
      <c r="I45" t="inlineStr">
        <is>
          <t>8.39</t>
        </is>
      </c>
      <c r="J45" t="n">
        <v>49.2</v>
      </c>
      <c r="K45" s="3" t="inlineStr">
        <is>
          <t>486.41%</t>
        </is>
      </c>
      <c r="L45" t="n">
        <v>4.5</v>
      </c>
      <c r="M45" t="n">
        <v>416</v>
      </c>
      <c r="O45" t="inlineStr">
        <is>
          <t>InStock</t>
        </is>
      </c>
      <c r="P45" t="inlineStr">
        <is>
          <t>9.22</t>
        </is>
      </c>
      <c r="Q45" t="inlineStr">
        <is>
          <t>5300024967336</t>
        </is>
      </c>
    </row>
    <row r="46">
      <c r="A46" s="2">
        <f>HYPERLINK("https://edmondsonsupply.com/collections/hvac/products/icm-controls-icm286-furnace-control-board-replacement-for-goodman-pcbbf112s-b1809926s-0130f00005s", "https://edmondsonsupply.com/collections/hvac/products/icm-controls-icm286-furnace-control-board-replacement-for-goodman-pcbbf112s-b1809926s-0130f00005s")</f>
        <v/>
      </c>
      <c r="B46" s="2">
        <f>HYPERLINK("https://edmondsonsupply.com/products/icm-controls-icm286-furnace-control-board-replacement-for-goodman-pcbbf112s-b1809926s-0130f00005s", "https://edmondsonsupply.com/products/icm-controls-icm286-furnace-control-board-replacement-for-goodman-pcbbf112s-b1809926s-0130f00005s")</f>
        <v/>
      </c>
      <c r="C46" t="inlineStr">
        <is>
          <t>ICM Controls ICM2811 Furnace Control Board - Replacement for Goodman</t>
        </is>
      </c>
      <c r="D46" t="inlineStr">
        <is>
          <t>ICM Controls ICM280 Furnace Control Replacement for OEM Models Including Goodman B18099-xx Series Control Boards, Multicolor (Twо Расk)</t>
        </is>
      </c>
      <c r="E46" s="2">
        <f>HYPERLINK("https://www.amazon.com/ICM-Replacement-Including-B18099-xx-Multicolor/dp/B0893PWC76/ref=sr_1_10?keywords=ICM+Controls+ICM2811+Furnace+Control+Board+-+Replacement+for+Goodman&amp;qid=1695173453&amp;sr=8-10", "https://www.amazon.com/ICM-Replacement-Including-B18099-xx-Multicolor/dp/B0893PWC76/ref=sr_1_10?keywords=ICM+Controls+ICM2811+Furnace+Control+Board+-+Replacement+for+Goodman&amp;qid=1695173453&amp;sr=8-10")</f>
        <v/>
      </c>
      <c r="F46" t="inlineStr">
        <is>
          <t>B0893PWC76</t>
        </is>
      </c>
      <c r="G46">
        <f>_xludf.IMAGE("https://edmondsonsupply.com/cdn/shop/products/photo_3800_medium_86f45e25-a764-4839-bc84-759a6ce1c7bd.jpg?v=1659910436")</f>
        <v/>
      </c>
      <c r="H46">
        <f>_xludf.IMAGE("https://m.media-amazon.com/images/I/61JykELT0fL._AC_UL320_.jpg")</f>
        <v/>
      </c>
      <c r="I46" t="inlineStr">
        <is>
          <t>68.99</t>
        </is>
      </c>
      <c r="J46" t="n">
        <v>403.68</v>
      </c>
      <c r="K46" s="3" t="inlineStr">
        <is>
          <t>485.13%</t>
        </is>
      </c>
      <c r="L46" t="n">
        <v>4.5</v>
      </c>
      <c r="M46" t="n">
        <v>457</v>
      </c>
      <c r="O46" t="inlineStr">
        <is>
          <t>InStock</t>
        </is>
      </c>
      <c r="P46" t="inlineStr">
        <is>
          <t>93.62</t>
        </is>
      </c>
      <c r="Q46" t="inlineStr">
        <is>
          <t>4345448202340</t>
        </is>
      </c>
    </row>
    <row r="47">
      <c r="A47" s="2">
        <f>HYPERLINK("https://edmondsonsupply.com/collections/hvac/products/channellock-804", "https://edmondsonsupply.com/collections/hvac/products/channellock-804")</f>
        <v/>
      </c>
      <c r="B47" s="2">
        <f>HYPERLINK("https://edmondsonsupply.com/products/channellock-804", "https://edmondsonsupply.com/products/channellock-804")</f>
        <v/>
      </c>
      <c r="C47" t="inlineStr">
        <is>
          <t>Channellock 804 4-Inch Chrome Adjustable Wrench</t>
        </is>
      </c>
      <c r="D47" t="inlineStr">
        <is>
          <t>CHANNELLOCK® VWS-4 Chrome Adjustable Wrench Set, 4-Piece | 4, 6, 10, 12-Inch | Wide Jaw Capacity | Precise Jaw Design Grips Tight in Confined Space | Laser-Etched Measurement Scales</t>
        </is>
      </c>
      <c r="E47" s="2">
        <f>HYPERLINK("https://www.amazon.com/CHANNELLOCK-Adjustable-Capacity-Laser-Etched-Measurement/dp/B0891JNCRL/ref=sr_1_2?keywords=Channellock+804+4-Inch+Chrome+Adjustable+Wrench&amp;qid=1695173641&amp;sr=8-2", "https://www.amazon.com/CHANNELLOCK-Adjustable-Capacity-Laser-Etched-Measurement/dp/B0891JNCRL/ref=sr_1_2?keywords=Channellock+804+4-Inch+Chrome+Adjustable+Wrench&amp;qid=1695173641&amp;sr=8-2")</f>
        <v/>
      </c>
      <c r="F47" t="inlineStr">
        <is>
          <t>B0891JNCRL</t>
        </is>
      </c>
      <c r="G47">
        <f>_xludf.IMAGE("https://edmondsonsupply.com/cdn/shop/products/804-683x1024.jpg?v=1587145853")</f>
        <v/>
      </c>
      <c r="H47">
        <f>_xludf.IMAGE("https://m.media-amazon.com/images/I/51-CWTrf9CL._AC_UL320_.jpg")</f>
        <v/>
      </c>
      <c r="I47" t="inlineStr">
        <is>
          <t>16.95</t>
        </is>
      </c>
      <c r="J47" t="n">
        <v>97.88</v>
      </c>
      <c r="K47" s="3" t="inlineStr">
        <is>
          <t>477.46%</t>
        </is>
      </c>
      <c r="L47" t="n">
        <v>4.8</v>
      </c>
      <c r="M47" t="n">
        <v>10</v>
      </c>
      <c r="O47" t="inlineStr">
        <is>
          <t>InStock</t>
        </is>
      </c>
      <c r="P47" t="inlineStr">
        <is>
          <t>26.62</t>
        </is>
      </c>
      <c r="Q47" t="inlineStr">
        <is>
          <t>4094611488868</t>
        </is>
      </c>
    </row>
    <row r="48">
      <c r="A48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48" s="2">
        <f>HYPERLINK("https://edmondsonsupply.com/products/klein-tools-69417-rare-earth-magnetic-meter-hanger", "https://edmondsonsupply.com/products/klein-tools-69417-rare-earth-magnetic-meter-hanger")</f>
        <v/>
      </c>
      <c r="C48" t="inlineStr">
        <is>
          <t>Klein Tools 69417 Rare Earth Magnetic Meter Hanger, with Strap</t>
        </is>
      </c>
      <c r="D48" t="inlineStr">
        <is>
          <t>Klein Tools MM450 Multimeter, Slim Digital Meter, Auto-Ranging TRMS, 600V AC/DC Voltage, Current, Resistance, Temp, Frequency, Continuity &amp; 69417 Rare-Earth Magnetic Hanger, with Strap</t>
        </is>
      </c>
      <c r="E48" s="2">
        <f>HYPERLINK("https://www.amazon.com/Klein-Tools-Multimeter-Auto-Ranging-Resistance/dp/B0CF1LF84V/ref=sr_1_5?keywords=Klein+Tools+69417+Rare+Earth+Magnetic+Meter+Hanger%2C+with+Strap&amp;qid=1695173681&amp;sr=8-5", "https://www.amazon.com/Klein-Tools-Multimeter-Auto-Ranging-Resistance/dp/B0CF1LF84V/ref=sr_1_5?keywords=Klein+Tools+69417+Rare+Earth+Magnetic+Meter+Hanger%2C+with+Strap&amp;qid=1695173681&amp;sr=8-5")</f>
        <v/>
      </c>
      <c r="F48" t="inlineStr">
        <is>
          <t>B0CF1LF84V</t>
        </is>
      </c>
      <c r="G48">
        <f>_xludf.IMAGE("https://edmondsonsupply.com/cdn/shop/products/69417.jpg?v=1587150163")</f>
        <v/>
      </c>
      <c r="H48">
        <f>_xludf.IMAGE("https://m.media-amazon.com/images/I/51jBNo1wv+L._AC_UL320_.jpg")</f>
        <v/>
      </c>
      <c r="I48" t="inlineStr">
        <is>
          <t>13.99</t>
        </is>
      </c>
      <c r="J48" t="n">
        <v>73.29000000000001</v>
      </c>
      <c r="K48" s="3" t="inlineStr">
        <is>
          <t>423.87%</t>
        </is>
      </c>
      <c r="L48" t="n">
        <v>4.7</v>
      </c>
      <c r="M48" t="n">
        <v>3817</v>
      </c>
      <c r="O48" t="inlineStr">
        <is>
          <t>InStock</t>
        </is>
      </c>
      <c r="P48" t="inlineStr">
        <is>
          <t>20.0</t>
        </is>
      </c>
      <c r="Q48" t="inlineStr">
        <is>
          <t>1778073731172</t>
        </is>
      </c>
    </row>
    <row r="49">
      <c r="A49" s="2">
        <f>HYPERLINK("https://edmondsonsupply.com/collections/hvac/products/wiha-tools-70486-6-piece-color-coded-magnetic-nut-setter-sae-set", "https://edmondsonsupply.com/collections/hvac/products/wiha-tools-70486-6-piece-color-coded-magnetic-nut-setter-sae-set")</f>
        <v/>
      </c>
      <c r="B49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49" t="inlineStr">
        <is>
          <t>Wiha Tools 70486 6 Piece Color Coded Magnetic Nut Setter SAE Set</t>
        </is>
      </c>
      <c r="D49" t="inlineStr">
        <is>
          <t>Wiha 32095 Slotted and Phillips Insulated Screwdriver Set, 1000 Volt, 19 Piece &amp; 70486 | 6 Piece Color Coded Magnetic Nut Setter Set</t>
        </is>
      </c>
      <c r="E49" s="2">
        <f>HYPERLINK("https://www.amazon.com/Wiha-Phillips-Insulated-Screwdriver-Magnetic/dp/B0CB14SYQX/ref=sr_1_7?keywords=Wiha+Tools+70486+6+Piece+Color+Coded+Magnetic+Nut+Setter+SAE+Set&amp;qid=1695173732&amp;sr=8-7", "https://www.amazon.com/Wiha-Phillips-Insulated-Screwdriver-Magnetic/dp/B0CB14SYQX/ref=sr_1_7?keywords=Wiha+Tools+70486+6+Piece+Color+Coded+Magnetic+Nut+Setter+SAE+Set&amp;qid=1695173732&amp;sr=8-7")</f>
        <v/>
      </c>
      <c r="F49" t="inlineStr">
        <is>
          <t>B0CB14SYQX</t>
        </is>
      </c>
      <c r="G49">
        <f>_xludf.IMAGE("https://edmondsonsupply.com/cdn/shop/files/yd5nbnqyuwli1mnwhztl_1000x_327efac2-5e06-44b8-a018-f96fc21e85ad.webp?v=1690908507")</f>
        <v/>
      </c>
      <c r="H49">
        <f>_xludf.IMAGE("https://m.media-amazon.com/images/I/511D0NYOQgL._AC_UL320_.jpg")</f>
        <v/>
      </c>
      <c r="I49" t="inlineStr">
        <is>
          <t>39.98</t>
        </is>
      </c>
      <c r="J49" t="n">
        <v>192.85</v>
      </c>
      <c r="K49" s="3" t="inlineStr">
        <is>
          <t>382.37%</t>
        </is>
      </c>
      <c r="L49" t="n">
        <v>4.8</v>
      </c>
      <c r="M49" t="n">
        <v>58</v>
      </c>
      <c r="O49" t="inlineStr">
        <is>
          <t>InStock</t>
        </is>
      </c>
      <c r="P49" t="inlineStr">
        <is>
          <t>57.18</t>
        </is>
      </c>
      <c r="Q49" t="inlineStr">
        <is>
          <t>8023447011544</t>
        </is>
      </c>
    </row>
    <row r="50">
      <c r="A50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50" s="2">
        <f>HYPERLINK("https://edmondsonsupply.com/products/klein-tools-69417-rare-earth-magnetic-meter-hanger", "https://edmondsonsupply.com/products/klein-tools-69417-rare-earth-magnetic-meter-hanger")</f>
        <v/>
      </c>
      <c r="C50" t="inlineStr">
        <is>
          <t>Klein Tools 69417 Rare Earth Magnetic Meter Hanger, with Strap</t>
        </is>
      </c>
      <c r="D50" t="inlineStr">
        <is>
          <t>Digital Multimeter Electrical Test Kit, Non-Contact Voltage Tester, Receptacle Tester, Carrying Case and Batteries Klein Tools MM320KIT &amp; 69417 Rare-Earth Magnetic Hanger, with Strap</t>
        </is>
      </c>
      <c r="E50" s="2">
        <f>HYPERLINK("https://www.amazon.com/Multimeter-Electrical-Non-Contact-Klein-Tools/dp/B0CF2CFS1D/ref=sr_1_4?keywords=Klein+Tools+69417+Rare+Earth+Magnetic+Meter+Hanger%2C+with+Strap&amp;qid=1695173681&amp;sr=8-4", "https://www.amazon.com/Multimeter-Electrical-Non-Contact-Klein-Tools/dp/B0CF2CFS1D/ref=sr_1_4?keywords=Klein+Tools+69417+Rare+Earth+Magnetic+Meter+Hanger%2C+with+Strap&amp;qid=1695173681&amp;sr=8-4")</f>
        <v/>
      </c>
      <c r="F50" t="inlineStr">
        <is>
          <t>B0CF2CFS1D</t>
        </is>
      </c>
      <c r="G50">
        <f>_xludf.IMAGE("https://edmondsonsupply.com/cdn/shop/products/69417.jpg?v=1587150163")</f>
        <v/>
      </c>
      <c r="H50">
        <f>_xludf.IMAGE("https://m.media-amazon.com/images/I/5182bo0BHaL._AC_UL320_.jpg")</f>
        <v/>
      </c>
      <c r="I50" t="inlineStr">
        <is>
          <t>13.99</t>
        </is>
      </c>
      <c r="J50" t="n">
        <v>66.48</v>
      </c>
      <c r="K50" s="3" t="inlineStr">
        <is>
          <t>375.20%</t>
        </is>
      </c>
      <c r="L50" t="n">
        <v>4.8</v>
      </c>
      <c r="M50" t="n">
        <v>1458</v>
      </c>
      <c r="O50" t="inlineStr">
        <is>
          <t>InStock</t>
        </is>
      </c>
      <c r="P50" t="inlineStr">
        <is>
          <t>20.0</t>
        </is>
      </c>
      <c r="Q50" t="inlineStr">
        <is>
          <t>1778073731172</t>
        </is>
      </c>
    </row>
    <row r="51">
      <c r="A51" s="2">
        <f>HYPERLINK("https://edmondsonsupply.com/collections/hvac/products/malco-tools-12f-12-inch-sheet-metal-folding-tool", "https://edmondsonsupply.com/collections/hvac/products/malco-tools-12f-12-inch-sheet-metal-folding-tool")</f>
        <v/>
      </c>
      <c r="B51" s="2">
        <f>HYPERLINK("https://edmondsonsupply.com/products/malco-tools-12f-12-inch-sheet-metal-folding-tool", "https://edmondsonsupply.com/products/malco-tools-12f-12-inch-sheet-metal-folding-tool")</f>
        <v/>
      </c>
      <c r="C51" t="inlineStr">
        <is>
          <t>Malco Tools 12F 12-Inch Sheet Metal Folding Tool</t>
        </is>
      </c>
      <c r="D51" t="inlineStr">
        <is>
          <t>Malco TS1 Turbo Shear 20 Gauge Capacity Sheet Metal Cutting Attachment &amp; 12F 12 in. Folding Tool, Multi</t>
        </is>
      </c>
      <c r="E51" s="2">
        <f>HYPERLINK("https://www.amazon.com/Malco-Capacity-Cutting-Attachment-Folding/dp/B0BD3XBZKC/ref=sr_1_3?keywords=Malco+Tools+12F+12-Inch+Sheet+Metal+Folding+Tool&amp;qid=1695173570&amp;sr=8-3", "https://www.amazon.com/Malco-Capacity-Cutting-Attachment-Folding/dp/B0BD3XBZKC/ref=sr_1_3?keywords=Malco+Tools+12F+12-Inch+Sheet+Metal+Folding+Tool&amp;qid=1695173570&amp;sr=8-3")</f>
        <v/>
      </c>
      <c r="F51" t="inlineStr">
        <is>
          <t>B0BD3XBZKC</t>
        </is>
      </c>
      <c r="G51">
        <f>_xludf.IMAGE("https://edmondsonsupply.com/cdn/shop/products/12f-big.jpg?v=1587148427")</f>
        <v/>
      </c>
      <c r="H51">
        <f>_xludf.IMAGE("https://m.media-amazon.com/images/I/51R5Crrl4LL._AC_UL320_.jpg")</f>
        <v/>
      </c>
      <c r="I51" t="inlineStr">
        <is>
          <t>16.79</t>
        </is>
      </c>
      <c r="J51" t="n">
        <v>79.67</v>
      </c>
      <c r="K51" s="3" t="inlineStr">
        <is>
          <t>374.51%</t>
        </is>
      </c>
      <c r="L51" t="n">
        <v>4.7</v>
      </c>
      <c r="M51" t="n">
        <v>2475</v>
      </c>
      <c r="O51" t="inlineStr">
        <is>
          <t>InStock</t>
        </is>
      </c>
      <c r="P51" t="inlineStr">
        <is>
          <t>18.11</t>
        </is>
      </c>
      <c r="Q51" t="inlineStr">
        <is>
          <t>4410314555492</t>
        </is>
      </c>
    </row>
    <row r="52">
      <c r="A52" s="2">
        <f>HYPERLINK("https://edmondsonsupply.com/collections/hvac/products/kroil-ks132-original-penetrant-aerosol-13oz-can", "https://edmondsonsupply.com/collections/hvac/products/kroil-ks132-original-penetrant-aerosol-13oz-can")</f>
        <v/>
      </c>
      <c r="B52" s="2">
        <f>HYPERLINK("https://edmondsonsupply.com/products/kroil-ks132-original-penetrant-aerosol-13oz-can", "https://edmondsonsupply.com/products/kroil-ks132-original-penetrant-aerosol-13oz-can")</f>
        <v/>
      </c>
      <c r="C52" t="inlineStr">
        <is>
          <t>Kroil KS132 Original Penetrant Aerosol 13oz can</t>
        </is>
      </c>
      <c r="D52" t="inlineStr">
        <is>
          <t>Kroil Original Penetrating Oil (Aerosol Spray-13oz Can-Case of 4) | Penetrant for Rusted Bolts, Metal, Hinges, Chains, Moving Parts | Rust, Corrosion Inhibitor (AZKS132C4)</t>
        </is>
      </c>
      <c r="E52" s="2">
        <f>HYPERLINK("https://www.amazon.com/Penetrating-Spray-13oz-Penetrant-Corrosion-AZKS132C4/dp/B08ZM7198N/ref=sr_1_2?keywords=Kroil+KS132+Original+Penetrant+Aerosol+13oz+can&amp;qid=1695173755&amp;sr=8-2", "https://www.amazon.com/Penetrating-Spray-13oz-Penetrant-Corrosion-AZKS132C4/dp/B08ZM7198N/ref=sr_1_2?keywords=Kroil+KS132+Original+Penetrant+Aerosol+13oz+can&amp;qid=1695173755&amp;sr=8-2")</f>
        <v/>
      </c>
      <c r="F52" t="inlineStr">
        <is>
          <t>B08ZM7198N</t>
        </is>
      </c>
      <c r="G52">
        <f>_xludf.IMAGE("https://edmondsonsupply.com/cdn/shop/files/ks132.webp?v=1686779771")</f>
        <v/>
      </c>
      <c r="H52">
        <f>_xludf.IMAGE("https://m.media-amazon.com/images/I/61LjyRT-EEL._AC_UY218_.jpg")</f>
        <v/>
      </c>
      <c r="I52" t="inlineStr">
        <is>
          <t>23.79</t>
        </is>
      </c>
      <c r="J52" t="n">
        <v>105.99</v>
      </c>
      <c r="K52" s="3" t="inlineStr">
        <is>
          <t>345.52%</t>
        </is>
      </c>
      <c r="L52" t="n">
        <v>4.8</v>
      </c>
      <c r="M52" t="n">
        <v>24</v>
      </c>
      <c r="O52" t="inlineStr">
        <is>
          <t>InStock</t>
        </is>
      </c>
      <c r="P52" t="inlineStr">
        <is>
          <t>27.4</t>
        </is>
      </c>
      <c r="Q52" t="inlineStr">
        <is>
          <t>8005750554840</t>
        </is>
      </c>
    </row>
    <row r="53">
      <c r="A53" s="2">
        <f>HYPERLINK("https://edmondsonsupply.com/collections/hvac/products/kroil-sk102-penetrant-with-silicone-aka-silikroil-10oz-can", "https://edmondsonsupply.com/collections/hvac/products/kroil-sk102-penetrant-with-silicone-aka-silikroil-10oz-can")</f>
        <v/>
      </c>
      <c r="B53" s="2">
        <f>HYPERLINK("https://edmondsonsupply.com/products/kroil-sk102-penetrant-with-silicone-aka-silikroil-10oz-can", "https://edmondsonsupply.com/products/kroil-sk102-penetrant-with-silicone-aka-silikroil-10oz-can")</f>
        <v/>
      </c>
      <c r="C53" t="inlineStr">
        <is>
          <t>Kroil SK102 Penetrant With Silicone (AKA Silikroil) Aerosol 10oz Can</t>
        </is>
      </c>
      <c r="D53" t="inlineStr">
        <is>
          <t>Kroil Penetrating Oil with Silicone (Aerosol Spray-10oz Can-Case of 4) | Penetrant for Rusted Bolts, Metal | Lubricant for Hinges, Chains, Moving Parts (AZSK102C4)</t>
        </is>
      </c>
      <c r="E53" s="2">
        <f>HYPERLINK("https://www.amazon.com/Penetrating-Spray-10oz-Penetrant-Lubricant-AZSK102C4/dp/B08ZM6ND3L/ref=sr_1_1?keywords=Kroil+SK102+Penetrant+With+Silicone+%28AKA+Silikroil%29+Aerosol+10oz+Can&amp;qid=1695173756&amp;sr=8-1", "https://www.amazon.com/Penetrating-Spray-10oz-Penetrant-Lubricant-AZSK102C4/dp/B08ZM6ND3L/ref=sr_1_1?keywords=Kroil+SK102+Penetrant+With+Silicone+%28AKA+Silikroil%29+Aerosol+10oz+Can&amp;qid=1695173756&amp;sr=8-1")</f>
        <v/>
      </c>
      <c r="F53" t="inlineStr">
        <is>
          <t>B08ZM6ND3L</t>
        </is>
      </c>
      <c r="G53">
        <f>_xludf.IMAGE("https://edmondsonsupply.com/cdn/shop/files/SK102.webp?v=1686780967")</f>
        <v/>
      </c>
      <c r="H53">
        <f>_xludf.IMAGE("https://m.media-amazon.com/images/I/71MJwRmkqzS._AC_UY218_.jpg")</f>
        <v/>
      </c>
      <c r="I53" t="inlineStr">
        <is>
          <t>22.98</t>
        </is>
      </c>
      <c r="J53" t="n">
        <v>99.98999999999999</v>
      </c>
      <c r="K53" s="3" t="inlineStr">
        <is>
          <t>335.12%</t>
        </is>
      </c>
      <c r="L53" t="n">
        <v>4.5</v>
      </c>
      <c r="M53" t="n">
        <v>16</v>
      </c>
      <c r="O53" t="inlineStr">
        <is>
          <t>InStock</t>
        </is>
      </c>
      <c r="P53" t="inlineStr">
        <is>
          <t>24.0</t>
        </is>
      </c>
      <c r="Q53" t="inlineStr">
        <is>
          <t>8005755699416</t>
        </is>
      </c>
    </row>
    <row r="54">
      <c r="A54" s="2">
        <f>HYPERLINK("https://edmondsonsupply.com/collections/hvac/products/yellow-jacket-25002-9-flexflow%E2%84%A2-1-4-adaper-hose-with-ball-valve-yellow", "https://edmondsonsupply.com/collections/hvac/products/yellow-jacket-25002-9-flexflow%E2%84%A2-1-4-adaper-hose-with-ball-valve-yellow")</f>
        <v/>
      </c>
      <c r="B54" s="2">
        <f>HYPERLINK("https://edmondsonsupply.com/products/yellow-jacket-25002-9-flexflow%e2%84%a2-1-4-adaper-hose-with-ball-valve-yellow", "https://edmondsonsupply.com/products/yellow-jacket-25002-9-flexflow%e2%84%a2-1-4-adaper-hose-with-ball-valve-yellow")</f>
        <v/>
      </c>
      <c r="C54" t="inlineStr">
        <is>
          <t>Yellow Jacket 25002 9" FLEXFLOW™ 1/4" Adaper Hose with Ball Valve - Yellow</t>
        </is>
      </c>
      <c r="D54" t="inlineStr">
        <is>
          <t>Yellow Jacket 29985 - Plus II 1/4" Hose with Compact Ball Valve End, 60" Length</t>
        </is>
      </c>
      <c r="E54" s="2">
        <f>HYPERLINK("https://www.amazon.com/Yellow-Jacket-29985-Compact-Length/dp/B007ID1HK4/ref=sr_1_2?keywords=Yellow+Jacket+25002+9%22+FLEXFLOW%E2%84%A2+1%2F4%22+Adaper+Hose+with+Ball+Valve+-+Yellow&amp;qid=1695173563&amp;sr=8-2", "https://www.amazon.com/Yellow-Jacket-29985-Compact-Length/dp/B007ID1HK4/ref=sr_1_2?keywords=Yellow+Jacket+25002+9%22+FLEXFLOW%E2%84%A2+1%2F4%22+Adaper+Hose+with+Ball+Valve+-+Yellow&amp;qid=1695173563&amp;sr=8-2")</f>
        <v/>
      </c>
      <c r="F54" t="inlineStr">
        <is>
          <t>B007ID1HK4</t>
        </is>
      </c>
      <c r="G54">
        <f>_xludf.IMAGE("https://edmondsonsupply.com/cdn/shop/products/Yellow_Jacket_25002.jpg?v=1587150917")</f>
        <v/>
      </c>
      <c r="H54">
        <f>_xludf.IMAGE("https://m.media-amazon.com/images/I/61JYQM06zqL._AC_UL320_.jpg")</f>
        <v/>
      </c>
      <c r="I54" t="inlineStr">
        <is>
          <t>35.54</t>
        </is>
      </c>
      <c r="J54" t="n">
        <v>154</v>
      </c>
      <c r="K54" s="3" t="inlineStr">
        <is>
          <t>333.31%</t>
        </is>
      </c>
      <c r="L54" t="n">
        <v>4.7</v>
      </c>
      <c r="M54" t="n">
        <v>228</v>
      </c>
      <c r="O54" t="inlineStr">
        <is>
          <t>InStock</t>
        </is>
      </c>
      <c r="P54" t="inlineStr">
        <is>
          <t>undefined</t>
        </is>
      </c>
      <c r="Q54" t="inlineStr">
        <is>
          <t>2633213739108</t>
        </is>
      </c>
    </row>
    <row r="55">
      <c r="A55" s="2">
        <f>HYPERLINK("https://edmondsonsupply.com/collections/hvac/products/klein-tools-pnd-12-5-1-2-inch-power-nut-driver-5-inch-length", "https://edmondsonsupply.com/collections/hvac/products/klein-tools-pnd-12-5-1-2-inch-power-nut-driver-5-inch-length")</f>
        <v/>
      </c>
      <c r="B55" s="2">
        <f>HYPERLINK("https://edmondsonsupply.com/products/klein-tools-pnd-12-5-1-2-inch-power-nut-driver-5-inch-length", "https://edmondsonsupply.com/products/klein-tools-pnd-12-5-1-2-inch-power-nut-driver-5-inch-length")</f>
        <v/>
      </c>
      <c r="C55" t="inlineStr">
        <is>
          <t>Klein Tools PND-12-5 1/2-Inch Power Nut Driver 5-Inch Length</t>
        </is>
      </c>
      <c r="D55" t="inlineStr">
        <is>
          <t>Klein Tools 635-6 Tool Set, Heavy Duty Magnetic Nut Drivers SAE Sizes 1/4, 5/16, 3/8, 7/16, 1/2, and 9/16-Inch Hex, 6-Inch, 6-Piece</t>
        </is>
      </c>
      <c r="E55" s="2">
        <f>HYPERLINK("https://www.amazon.com/Heavy-Duty-Driver-6-Piece-Klein-Tools/dp/B01DKNDHGM/ref=sr_1_7?keywords=Klein+Tools+PND-12-5+1%2F2-Inch+Power+Nut+Driver+5-Inch+Length&amp;qid=1695173525&amp;sr=8-7", "https://www.amazon.com/Heavy-Duty-Driver-6-Piece-Klein-Tools/dp/B01DKNDHGM/ref=sr_1_7?keywords=Klein+Tools+PND-12-5+1%2F2-Inch+Power+Nut+Driver+5-Inch+Length&amp;qid=1695173525&amp;sr=8-7")</f>
        <v/>
      </c>
      <c r="F55" t="inlineStr">
        <is>
          <t>B01DKNDHGM</t>
        </is>
      </c>
      <c r="G55">
        <f>_xludf.IMAGE("https://edmondsonsupply.com/cdn/shop/products/pnd125.jpg?v=1633031028")</f>
        <v/>
      </c>
      <c r="H55">
        <f>_xludf.IMAGE("https://m.media-amazon.com/images/I/61eypCy1RLL._AC_UL320_.jpg")</f>
        <v/>
      </c>
      <c r="I55" t="inlineStr">
        <is>
          <t>18.99</t>
        </is>
      </c>
      <c r="J55" t="n">
        <v>79.98999999999999</v>
      </c>
      <c r="K55" s="3" t="inlineStr">
        <is>
          <t>321.22%</t>
        </is>
      </c>
      <c r="L55" t="n">
        <v>4.7</v>
      </c>
      <c r="M55" t="n">
        <v>943</v>
      </c>
      <c r="O55" t="inlineStr">
        <is>
          <t>InStock</t>
        </is>
      </c>
      <c r="P55" t="inlineStr">
        <is>
          <t>30.98</t>
        </is>
      </c>
      <c r="Q55" t="inlineStr">
        <is>
          <t>6729466445997</t>
        </is>
      </c>
    </row>
    <row r="56">
      <c r="A56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56" s="2">
        <f>HYPERLINK("https://edmondsonsupply.com/products/klein-tools-630m-magnetic-nut-driver-set-3-inch-shafts-2-piece", "https://edmondsonsupply.com/products/klein-tools-630m-magnetic-nut-driver-set-3-inch-shafts-2-piece")</f>
        <v/>
      </c>
      <c r="C56" t="inlineStr">
        <is>
          <t>Klein Tools 630M Magnetic Nut Driver Set, 3-Inch Shafts, 2-Piece</t>
        </is>
      </c>
      <c r="D56" t="inlineStr">
        <is>
          <t>Klein Tools 647M Tool Set, Magnetic Nut Drivers Sizes 3/16, 1/4, 5/16, 11/32, 3/8, 7/16, 1/2-Inch, 6-Inch Hollow Shafts, 7-Piece</t>
        </is>
      </c>
      <c r="E56" s="2">
        <f>HYPERLINK("https://www.amazon.com/Klein-Tools-647M-Magnetic-7-Piece/dp/B000MKIUYQ/ref=sr_1_5?keywords=Klein+Tools+630M+Magnetic+Nut+Driver+Set%2C+3-Inch+Shafts%2C+2-Piece&amp;qid=1695173650&amp;sr=8-5", "https://www.amazon.com/Klein-Tools-647M-Magnetic-7-Piece/dp/B000MKIUYQ/ref=sr_1_5?keywords=Klein+Tools+630M+Magnetic+Nut+Driver+Set%2C+3-Inch+Shafts%2C+2-Piece&amp;qid=1695173650&amp;sr=8-5")</f>
        <v/>
      </c>
      <c r="F56" t="inlineStr">
        <is>
          <t>B000MKIUYQ</t>
        </is>
      </c>
      <c r="G56">
        <f>_xludf.IMAGE("https://edmondsonsupply.com/cdn/shop/products/630m.jpg?v=1587143237")</f>
        <v/>
      </c>
      <c r="H56">
        <f>_xludf.IMAGE("https://m.media-amazon.com/images/I/61PNUE211uL._AC_UL320_.jpg")</f>
        <v/>
      </c>
      <c r="I56" t="inlineStr">
        <is>
          <t>18.99</t>
        </is>
      </c>
      <c r="J56" t="n">
        <v>79.98999999999999</v>
      </c>
      <c r="K56" s="3" t="inlineStr">
        <is>
          <t>321.22%</t>
        </is>
      </c>
      <c r="L56" t="n">
        <v>4.8</v>
      </c>
      <c r="M56" t="n">
        <v>985</v>
      </c>
      <c r="O56" t="inlineStr">
        <is>
          <t>InStock</t>
        </is>
      </c>
      <c r="P56" t="inlineStr">
        <is>
          <t>28.78</t>
        </is>
      </c>
      <c r="Q56" t="inlineStr">
        <is>
          <t>4508216787044</t>
        </is>
      </c>
    </row>
    <row r="57">
      <c r="A57" s="2">
        <f>HYPERLINK("https://edmondsonsupply.com/collections/hvac/products/jb-industries-dvo-12-black-gold-vacuum-pump-oil", "https://edmondsonsupply.com/collections/hvac/products/jb-industries-dvo-12-black-gold-vacuum-pump-oil")</f>
        <v/>
      </c>
      <c r="B57" s="2">
        <f>HYPERLINK("https://edmondsonsupply.com/products/jb-industries-dvo-12-black-gold-vacuum-pump-oil", "https://edmondsonsupply.com/products/jb-industries-dvo-12-black-gold-vacuum-pump-oil")</f>
        <v/>
      </c>
      <c r="C57" t="inlineStr">
        <is>
          <t>JB Industries DVO-12 BLACK GOLD Vacuum Pump Oil (1 Quart)</t>
        </is>
      </c>
      <c r="D57" t="inlineStr">
        <is>
          <t>JB Industries DVO-24 Bottle of Black Gold Vacuum Pump Oil, 1 gallon - GIDDS-2463009</t>
        </is>
      </c>
      <c r="E57" s="2">
        <f>HYPERLINK("https://www.amazon.com/JB-Industries-DVO-24-Bottle-Vacuum/dp/B001UH3L8K/ref=sr_1_1?keywords=JB+Industries+DVO-12+BLACK+GOLD+Vacuum+Pump+Oil+%281+Quart%29&amp;qid=1695173454&amp;sr=8-1", "https://www.amazon.com/JB-Industries-DVO-24-Bottle-Vacuum/dp/B001UH3L8K/ref=sr_1_1?keywords=JB+Industries+DVO-12+BLACK+GOLD+Vacuum+Pump+Oil+%281+Quart%29&amp;qid=1695173454&amp;sr=8-1")</f>
        <v/>
      </c>
      <c r="F57" t="inlineStr">
        <is>
          <t>B001UH3L8K</t>
        </is>
      </c>
      <c r="G57">
        <f>_xludf.IMAGE("https://edmondsonsupply.com/cdn/shop/files/DVO-12-JB-Black-Gold-Vacuum-Pump-Oil-Quart_ccff144a-8836-43fe-b210-6b78cd839be8.webp?v=1687556840")</f>
        <v/>
      </c>
      <c r="H57">
        <f>_xludf.IMAGE("https://m.media-amazon.com/images/I/81QYb8rGB9L._AC_UL320_.jpg")</f>
        <v/>
      </c>
      <c r="I57" t="inlineStr">
        <is>
          <t>14.83</t>
        </is>
      </c>
      <c r="J57" t="n">
        <v>59.99</v>
      </c>
      <c r="K57" s="3" t="inlineStr">
        <is>
          <t>304.52%</t>
        </is>
      </c>
      <c r="L57" t="n">
        <v>4.8</v>
      </c>
      <c r="M57" t="n">
        <v>796</v>
      </c>
      <c r="O57" t="inlineStr">
        <is>
          <t>InStock</t>
        </is>
      </c>
      <c r="P57" t="inlineStr">
        <is>
          <t>17.91</t>
        </is>
      </c>
      <c r="Q57" t="inlineStr">
        <is>
          <t>8008297939160</t>
        </is>
      </c>
    </row>
    <row r="58">
      <c r="A58" s="2">
        <f>HYPERLINK("https://edmondsonsupply.com/collections/hvac/products/nu-calgon-4291-18-nu-brite-aerosol-coil-cleaner", "https://edmondsonsupply.com/collections/hvac/products/nu-calgon-4291-18-nu-brite-aerosol-coil-cleaner")</f>
        <v/>
      </c>
      <c r="B58" s="2">
        <f>HYPERLINK("https://edmondsonsupply.com/products/nu-calgon-4291-18-nu-brite-aerosol-coil-cleaner", "https://edmondsonsupply.com/products/nu-calgon-4291-18-nu-brite-aerosol-coil-cleaner")</f>
        <v/>
      </c>
      <c r="C58" t="inlineStr">
        <is>
          <t>Nu-Calgon 4291-18 Nu-Brite Aerosol Coil Cleaner</t>
        </is>
      </c>
      <c r="D58" t="inlineStr">
        <is>
          <t>Nu-Calgon 4291-08 Nu-Brite Alkaline Based Coil Cleaner 1 Gallon</t>
        </is>
      </c>
      <c r="E58" s="2">
        <f>HYPERLINK("https://www.amazon.com/Nu-Calgon-4291-08-Nu-Brite-Foaming-Cleaner/dp/B009AXXUKU/ref=sr_1_6?keywords=Nu-Calgon+4291-18+Nu-Brite+Aerosol+Coil+Cleaner&amp;qid=1695173432&amp;sr=8-6", "https://www.amazon.com/Nu-Calgon-4291-08-Nu-Brite-Foaming-Cleaner/dp/B009AXXUKU/ref=sr_1_6?keywords=Nu-Calgon+4291-18+Nu-Brite+Aerosol+Coil+Cleaner&amp;qid=1695173432&amp;sr=8-6")</f>
        <v/>
      </c>
      <c r="F58" t="inlineStr">
        <is>
          <t>B009AXXUKU</t>
        </is>
      </c>
      <c r="G58">
        <f>_xludf.IMAGE("https://edmondsonsupply.com/cdn/shop/products/4291-18.jpg?v=1658772777")</f>
        <v/>
      </c>
      <c r="H58">
        <f>_xludf.IMAGE("https://m.media-amazon.com/images/I/41Vk89VXMYL._AC_UL320_.jpg")</f>
        <v/>
      </c>
      <c r="I58" t="inlineStr">
        <is>
          <t>11.39</t>
        </is>
      </c>
      <c r="J58" t="n">
        <v>45.5</v>
      </c>
      <c r="K58" s="3" t="inlineStr">
        <is>
          <t>299.47%</t>
        </is>
      </c>
      <c r="L58" t="n">
        <v>5</v>
      </c>
      <c r="M58" t="n">
        <v>10</v>
      </c>
      <c r="O58" t="inlineStr">
        <is>
          <t>InStock</t>
        </is>
      </c>
      <c r="P58" t="inlineStr">
        <is>
          <t>15.42</t>
        </is>
      </c>
      <c r="Q58" t="inlineStr">
        <is>
          <t>7760576119000</t>
        </is>
      </c>
    </row>
    <row r="59">
      <c r="A59" s="2">
        <f>HYPERLINK("https://edmondsonsupply.com/collections/hvac/products/uei-dmg150-digital-micron-gauge", "https://edmondsonsupply.com/collections/hvac/products/uei-dmg150-digital-micron-gauge")</f>
        <v/>
      </c>
      <c r="B59" s="2">
        <f>HYPERLINK("https://edmondsonsupply.com/products/uei-dmg150-digital-micron-gauge", "https://edmondsonsupply.com/products/uei-dmg150-digital-micron-gauge")</f>
        <v/>
      </c>
      <c r="C59" t="inlineStr">
        <is>
          <t>UEi PDT650 Digital Folding Pocket Thermometer</t>
        </is>
      </c>
      <c r="D59" t="inlineStr">
        <is>
          <t>Aain® LX575 Digital Refrigerant Charging Weight Scale for HVAC A/C 220Lbs with LCD Display &amp; Three Measurement Unit Options &amp; UEi Test Instruments PDT650 Folding Pocket Digital Thermometer,Yellow</t>
        </is>
      </c>
      <c r="E59" s="2">
        <f>HYPERLINK("https://www.amazon.com/Refrigerant-Charging-Measurement-Instruments-Thermometer/dp/B0CF2HGH91/ref=sr_1_6?keywords=UEi+PDT650+Digital+Folding+Pocket+Thermometer&amp;qid=1695173385&amp;sr=8-6", "https://www.amazon.com/Refrigerant-Charging-Measurement-Instruments-Thermometer/dp/B0CF2HGH91/ref=sr_1_6?keywords=UEi+PDT650+Digital+Folding+Pocket+Thermometer&amp;qid=1695173385&amp;sr=8-6")</f>
        <v/>
      </c>
      <c r="F59" t="inlineStr">
        <is>
          <t>B0CF2HGH91</t>
        </is>
      </c>
      <c r="G59">
        <f>_xludf.IMAGE("https://edmondsonsupply.com/cdn/shop/products/PDT650-1.png?v=1633030101")</f>
        <v/>
      </c>
      <c r="H59">
        <f>_xludf.IMAGE("https://m.media-amazon.com/images/I/411mxyOYLQL._AC_UY218_.jpg")</f>
        <v/>
      </c>
      <c r="I59" t="inlineStr">
        <is>
          <t>19.51</t>
        </is>
      </c>
      <c r="J59" t="n">
        <v>70</v>
      </c>
      <c r="K59" s="3" t="inlineStr">
        <is>
          <t>258.79%</t>
        </is>
      </c>
      <c r="L59" t="n">
        <v>4.7</v>
      </c>
      <c r="M59" t="n">
        <v>25</v>
      </c>
      <c r="O59" t="inlineStr">
        <is>
          <t>InStock</t>
        </is>
      </c>
      <c r="P59" t="inlineStr">
        <is>
          <t>22.95</t>
        </is>
      </c>
      <c r="Q59" t="inlineStr">
        <is>
          <t>3569106649188</t>
        </is>
      </c>
    </row>
    <row r="60">
      <c r="A60" s="2">
        <f>HYPERLINK("https://edmondsonsupply.com/collections/hvac/products/channellock-428", "https://edmondsonsupply.com/collections/hvac/products/channellock-428")</f>
        <v/>
      </c>
      <c r="B60" s="2">
        <f>HYPERLINK("https://edmondsonsupply.com/products/channellock-428", "https://edmondsonsupply.com/products/channellock-428")</f>
        <v/>
      </c>
      <c r="C60" t="inlineStr">
        <is>
          <t>Channellock 428 8-Inch Straight Jaw Tongue &amp; Groove Pliers</t>
        </is>
      </c>
      <c r="D60" t="inlineStr">
        <is>
          <t>Channellock 480 BIGAZZ Tongue and Groove Pliers | 20.25-Inch Straight Jaw Groove Joint Plier | 5.5-Inch Jaw Capacity | Laser Heat-Treated 90° Teeth| Forged High Carbon Steel | Made in USA</t>
        </is>
      </c>
      <c r="E60" s="2">
        <f>HYPERLINK("https://www.amazon.com/Channellock-480-2-Inch-Capacity-20-Inch/dp/B00004SBCX/ref=sr_1_9?keywords=Channellock+428+8-Inch+Straight+Jaw+Tongue+%26+Groove+Pliers&amp;qid=1695173687&amp;sr=8-9", "https://www.amazon.com/Channellock-480-2-Inch-Capacity-20-Inch/dp/B00004SBCX/ref=sr_1_9?keywords=Channellock+428+8-Inch+Straight+Jaw+Tongue+%26+Groove+Pliers&amp;qid=1695173687&amp;sr=8-9")</f>
        <v/>
      </c>
      <c r="F60" t="inlineStr">
        <is>
          <t>B00004SBCX</t>
        </is>
      </c>
      <c r="G60">
        <f>_xludf.IMAGE("https://edmondsonsupply.com/cdn/shop/products/428-683x1024.jpg?v=1587145854")</f>
        <v/>
      </c>
      <c r="H60">
        <f>_xludf.IMAGE("https://m.media-amazon.com/images/I/612L+6BugaL._AC_UL320_.jpg")</f>
        <v/>
      </c>
      <c r="I60" t="inlineStr">
        <is>
          <t>16.95</t>
        </is>
      </c>
      <c r="J60" t="n">
        <v>58.95</v>
      </c>
      <c r="K60" s="3" t="inlineStr">
        <is>
          <t>247.79%</t>
        </is>
      </c>
      <c r="L60" t="n">
        <v>4.8</v>
      </c>
      <c r="M60" t="n">
        <v>872</v>
      </c>
      <c r="O60" t="inlineStr">
        <is>
          <t>InStock</t>
        </is>
      </c>
      <c r="P60" t="inlineStr">
        <is>
          <t>25.06</t>
        </is>
      </c>
      <c r="Q60" t="inlineStr">
        <is>
          <t>3523408527460</t>
        </is>
      </c>
    </row>
    <row r="61">
      <c r="A61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61" s="2">
        <f>HYPERLINK("https://edmondsonsupply.com/products/klein-tools-32907-7-in-1-impact-flip-socket-set-no-handle", "https://edmondsonsupply.com/products/klein-tools-32907-7-in-1-impact-flip-socket-set-no-handle")</f>
        <v/>
      </c>
      <c r="C61" t="inlineStr">
        <is>
          <t>Klein Tools 32907 7-in-1 Impact Flip Socket Set, No Handle</t>
        </is>
      </c>
      <c r="D61" t="inlineStr">
        <is>
          <t>Klein Tools 66070 Impact Socket Set, Impact Driver Flip Socket, Five Sockets with 1/4-Inch Hex and 1/2-Inch Square Socket Adapters, 7-Piece</t>
        </is>
      </c>
      <c r="E61" s="2">
        <f>HYPERLINK("https://www.amazon.com/Klein-Tools-66070-Impact-7-Piece/dp/B0BGZPWNJQ/ref=sr_1_6?keywords=Klein+Tools+32907+7-in-1+Impact+Flip+Socket+Set%2C+No+Handle&amp;qid=1695173428&amp;sr=8-6", "https://www.amazon.com/Klein-Tools-66070-Impact-7-Piece/dp/B0BGZPWNJQ/ref=sr_1_6?keywords=Klein+Tools+32907+7-in-1+Impact+Flip+Socket+Set%2C+No+Handle&amp;qid=1695173428&amp;sr=8-6")</f>
        <v/>
      </c>
      <c r="F61" t="inlineStr">
        <is>
          <t>B0BGZPWNJQ</t>
        </is>
      </c>
      <c r="G61">
        <f>_xludf.IMAGE("https://edmondsonsupply.com/cdn/shop/products/32907_b.jpg?v=1666025282")</f>
        <v/>
      </c>
      <c r="H61">
        <f>_xludf.IMAGE("https://m.media-amazon.com/images/I/519cDb-A9oL._AC_UL320_.jpg")</f>
        <v/>
      </c>
      <c r="I61" t="inlineStr">
        <is>
          <t>19.99</t>
        </is>
      </c>
      <c r="J61" t="n">
        <v>66.94</v>
      </c>
      <c r="K61" s="3" t="inlineStr">
        <is>
          <t>234.87%</t>
        </is>
      </c>
      <c r="L61" t="n">
        <v>4.8</v>
      </c>
      <c r="M61" t="n">
        <v>18</v>
      </c>
      <c r="O61" t="inlineStr">
        <is>
          <t>InStock</t>
        </is>
      </c>
      <c r="P61" t="inlineStr">
        <is>
          <t>29.18</t>
        </is>
      </c>
      <c r="Q61" t="inlineStr">
        <is>
          <t>7856653009112</t>
        </is>
      </c>
    </row>
    <row r="62">
      <c r="A62" s="2">
        <f>HYPERLINK("https://edmondsonsupply.com/collections/hvac/products/klein-tools-60164-professional-safety-glasses-full-frame-gray-lens", "https://edmondsonsupply.com/collections/hvac/products/klein-tools-60164-professional-safety-glasses-full-frame-gray-lens")</f>
        <v/>
      </c>
      <c r="B62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62" t="inlineStr">
        <is>
          <t>Klein Tools 60164 Professional Safety Glasses, Full Frame, Gray Lens</t>
        </is>
      </c>
      <c r="D62" t="inlineStr">
        <is>
          <t>Klein Tools 80055 Safety Glasses Kit, Professional Safety Glasses with Full Frame, Gray Lens and Breakaway Lanyard, 8-Piece</t>
        </is>
      </c>
      <c r="E62" s="2">
        <f>HYPERLINK("https://www.amazon.com/Klein-80055-Glasses-Professional-Breakaway/dp/B09HR9RV4H/ref=sr_1_2?keywords=Klein+Tools+60164+Professional+Safety+Glasses%2C+Full+Frame%2C+Gray+Lens&amp;qid=1695173626&amp;sr=8-2", "https://www.amazon.com/Klein-80055-Glasses-Professional-Breakaway/dp/B09HR9RV4H/ref=sr_1_2?keywords=Klein+Tools+60164+Professional+Safety+Glasses%2C+Full+Frame%2C+Gray+Lens&amp;qid=1695173626&amp;sr=8-2")</f>
        <v/>
      </c>
      <c r="F62" t="inlineStr">
        <is>
          <t>B09HR9RV4H</t>
        </is>
      </c>
      <c r="G62">
        <f>_xludf.IMAGE("https://edmondsonsupply.com/cdn/shop/products/60164.jpg?v=1633030851")</f>
        <v/>
      </c>
      <c r="H62">
        <f>_xludf.IMAGE("https://m.media-amazon.com/images/I/61L5l7dmmiL._AC_UL320_.jpg")</f>
        <v/>
      </c>
      <c r="I62" t="inlineStr">
        <is>
          <t>14.99</t>
        </is>
      </c>
      <c r="J62" t="n">
        <v>49.99</v>
      </c>
      <c r="K62" s="3" t="inlineStr">
        <is>
          <t>233.49%</t>
        </is>
      </c>
      <c r="L62" t="n">
        <v>4.5</v>
      </c>
      <c r="M62" t="n">
        <v>13</v>
      </c>
      <c r="O62" t="inlineStr">
        <is>
          <t>InStock</t>
        </is>
      </c>
      <c r="P62" t="inlineStr">
        <is>
          <t>20.98</t>
        </is>
      </c>
      <c r="Q62" t="inlineStr">
        <is>
          <t>6103189520557</t>
        </is>
      </c>
    </row>
    <row r="63">
      <c r="A63" s="2">
        <f>HYPERLINK("https://edmondsonsupply.com/collections/hvac/products/klein-tools-et05-digital-pocket-thermometer", "https://edmondsonsupply.com/collections/hvac/products/klein-tools-et05-digital-pocket-thermometer")</f>
        <v/>
      </c>
      <c r="B63" s="2">
        <f>HYPERLINK("https://edmondsonsupply.com/products/klein-tools-et05-digital-pocket-thermometer", "https://edmondsonsupply.com/products/klein-tools-et05-digital-pocket-thermometer")</f>
        <v/>
      </c>
      <c r="C63" t="inlineStr">
        <is>
          <t>Klein Tools ET05 Digital Pocket Thermometer</t>
        </is>
      </c>
      <c r="D63" t="inlineStr">
        <is>
          <t>Klein Tools IR07 Dual Infrared (IR) and Probe Pocket Size LCD Digital Thermometer</t>
        </is>
      </c>
      <c r="E63" s="2">
        <f>HYPERLINK("https://www.amazon.com/Klein-Tools-IR07-Infrared-Thermometer/dp/B07P9WM69C/ref=sr_1_5?keywords=Klein+Tools+ET05+Digital+Pocket+Thermometer&amp;qid=1695173684&amp;sr=8-5", "https://www.amazon.com/Klein-Tools-IR07-Infrared-Thermometer/dp/B07P9WM69C/ref=sr_1_5?keywords=Klein+Tools+ET05+Digital+Pocket+Thermometer&amp;qid=1695173684&amp;sr=8-5")</f>
        <v/>
      </c>
      <c r="F63" t="inlineStr">
        <is>
          <t>B07P9WM69C</t>
        </is>
      </c>
      <c r="G63">
        <f>_xludf.IMAGE("https://edmondsonsupply.com/cdn/shop/products/et05.jpg?v=1587144900")</f>
        <v/>
      </c>
      <c r="H63">
        <f>_xludf.IMAGE("https://m.media-amazon.com/images/I/51JBUtWpWuS._AC_UY218_.jpg")</f>
        <v/>
      </c>
      <c r="I63" t="inlineStr">
        <is>
          <t>15.97</t>
        </is>
      </c>
      <c r="J63" t="n">
        <v>51.97</v>
      </c>
      <c r="K63" s="3" t="inlineStr">
        <is>
          <t>225.42%</t>
        </is>
      </c>
      <c r="L63" t="n">
        <v>4.7</v>
      </c>
      <c r="M63" t="n">
        <v>779</v>
      </c>
      <c r="O63" t="inlineStr">
        <is>
          <t>InStock</t>
        </is>
      </c>
      <c r="P63" t="inlineStr">
        <is>
          <t>25.18</t>
        </is>
      </c>
      <c r="Q63" t="inlineStr">
        <is>
          <t>4300015763556</t>
        </is>
      </c>
    </row>
    <row r="64">
      <c r="A64" s="2">
        <f>HYPERLINK("https://edmondsonsupply.com/collections/hvac/products/uei-dmg150-digital-micron-gauge", "https://edmondsonsupply.com/collections/hvac/products/uei-dmg150-digital-micron-gauge")</f>
        <v/>
      </c>
      <c r="B64" s="2">
        <f>HYPERLINK("https://edmondsonsupply.com/products/uei-dmg150-digital-micron-gauge", "https://edmondsonsupply.com/products/uei-dmg150-digital-micron-gauge")</f>
        <v/>
      </c>
      <c r="C64" t="inlineStr">
        <is>
          <t>UEi PDT650 Digital Folding Pocket Thermometer</t>
        </is>
      </c>
      <c r="D64" t="inlineStr">
        <is>
          <t>Klein Tools IR1 Infrared Thermometer &amp; UEi Test Instruments PDT650 Folding Pocket Digital Thermometer,Yellow</t>
        </is>
      </c>
      <c r="E64" s="2">
        <f>HYPERLINK("https://www.amazon.com/Klein-Tools-Infrared-Thermometer-Instruments/dp/B0B56MPSBN/ref=sr_1_9?keywords=UEi+PDT650+Digital+Folding+Pocket+Thermometer&amp;qid=1695173385&amp;sr=8-9", "https://www.amazon.com/Klein-Tools-Infrared-Thermometer-Instruments/dp/B0B56MPSBN/ref=sr_1_9?keywords=UEi+PDT650+Digital+Folding+Pocket+Thermometer&amp;qid=1695173385&amp;sr=8-9")</f>
        <v/>
      </c>
      <c r="F64" t="inlineStr">
        <is>
          <t>B0B56MPSBN</t>
        </is>
      </c>
      <c r="G64">
        <f>_xludf.IMAGE("https://edmondsonsupply.com/cdn/shop/products/PDT650-1.png?v=1633030101")</f>
        <v/>
      </c>
      <c r="H64">
        <f>_xludf.IMAGE("https://m.media-amazon.com/images/I/41bPYmj9ZoL._AC_UY218_.jpg")</f>
        <v/>
      </c>
      <c r="I64" t="inlineStr">
        <is>
          <t>19.51</t>
        </is>
      </c>
      <c r="J64" t="n">
        <v>63.24</v>
      </c>
      <c r="K64" s="3" t="inlineStr">
        <is>
          <t>224.14%</t>
        </is>
      </c>
      <c r="L64" t="n">
        <v>4.7</v>
      </c>
      <c r="M64" t="n">
        <v>16</v>
      </c>
      <c r="O64" t="inlineStr">
        <is>
          <t>InStock</t>
        </is>
      </c>
      <c r="P64" t="inlineStr">
        <is>
          <t>22.95</t>
        </is>
      </c>
      <c r="Q64" t="inlineStr">
        <is>
          <t>3569106649188</t>
        </is>
      </c>
    </row>
    <row r="65">
      <c r="A65" s="2">
        <f>HYPERLINK("https://edmondsonsupply.com/collections/hvac/products/uei-dmg150-digital-micron-gauge", "https://edmondsonsupply.com/collections/hvac/products/uei-dmg150-digital-micron-gauge")</f>
        <v/>
      </c>
      <c r="B65" s="2">
        <f>HYPERLINK("https://edmondsonsupply.com/products/uei-dmg150-digital-micron-gauge", "https://edmondsonsupply.com/products/uei-dmg150-digital-micron-gauge")</f>
        <v/>
      </c>
      <c r="C65" t="inlineStr">
        <is>
          <t>UEi PDT650 Digital Folding Pocket Thermometer</t>
        </is>
      </c>
      <c r="D65" t="inlineStr">
        <is>
          <t>Supco MFD10 Digital Capacitor Tester with LED Display, 0.01 to 10000mF Range, 5% Accuracy &amp; UEi Test Instruments PDT650 Folding Pocket Digital Thermometer,Yellow</t>
        </is>
      </c>
      <c r="E65" s="2">
        <f>HYPERLINK("https://www.amazon.com/Supco-Capacitor-Accuracy-Instruments-Thermometer/dp/B0C98WZWD6/ref=sr_1_10?keywords=UEi+PDT650+Digital+Folding+Pocket+Thermometer&amp;qid=1695173385&amp;sr=8-10", "https://www.amazon.com/Supco-Capacitor-Accuracy-Instruments-Thermometer/dp/B0C98WZWD6/ref=sr_1_10?keywords=UEi+PDT650+Digital+Folding+Pocket+Thermometer&amp;qid=1695173385&amp;sr=8-10")</f>
        <v/>
      </c>
      <c r="F65" t="inlineStr">
        <is>
          <t>B0C98WZWD6</t>
        </is>
      </c>
      <c r="G65">
        <f>_xludf.IMAGE("https://edmondsonsupply.com/cdn/shop/products/PDT650-1.png?v=1633030101")</f>
        <v/>
      </c>
      <c r="H65">
        <f>_xludf.IMAGE("https://m.media-amazon.com/images/I/41Tu2TW-8BL._AC_UY218_.jpg")</f>
        <v/>
      </c>
      <c r="I65" t="inlineStr">
        <is>
          <t>19.51</t>
        </is>
      </c>
      <c r="J65" t="n">
        <v>62.95</v>
      </c>
      <c r="K65" s="3" t="inlineStr">
        <is>
          <t>222.66%</t>
        </is>
      </c>
      <c r="L65" t="n">
        <v>4.7</v>
      </c>
      <c r="M65" t="n">
        <v>665</v>
      </c>
      <c r="O65" t="inlineStr">
        <is>
          <t>InStock</t>
        </is>
      </c>
      <c r="P65" t="inlineStr">
        <is>
          <t>22.95</t>
        </is>
      </c>
      <c r="Q65" t="inlineStr">
        <is>
          <t>3569106649188</t>
        </is>
      </c>
    </row>
    <row r="66">
      <c r="A66" s="2">
        <f>HYPERLINK("https://edmondsonsupply.com/collections/hvac/products/klein-tools-33736ins", "https://edmondsonsupply.com/collections/hvac/products/klein-tools-33736ins")</f>
        <v/>
      </c>
      <c r="B66" s="2">
        <f>HYPERLINK("https://edmondsonsupply.com/products/klein-tools-33736ins", "https://edmondsonsupply.com/products/klein-tools-33736ins")</f>
        <v/>
      </c>
      <c r="C66" t="inlineStr">
        <is>
          <t>Klein Tools 33736INS Screwdriver Set, 1000V Slim-Tip Insulated and Magnetizer, 6-Piece</t>
        </is>
      </c>
      <c r="D66" t="inlineStr">
        <is>
          <t>Klein Tools 94130 1000V Insulated Screwdriver Tool Set &amp; 33736INS Klein Tools 33736INS Insulated Screwdriver Set, 1000V Slim-Tip Driver with Phillips, 6-Piece</t>
        </is>
      </c>
      <c r="E66" s="2">
        <f>HYPERLINK("https://www.amazon.com/Klein-Tools-Insulated-Screwdriver-33736INS/dp/B0B68LYZC5/ref=sr_1_7?keywords=Klein+Tools+33736INS+Screwdriver+Set%2C+1000V+Slim-Tip+Insulated+and+Magnetizer%2C+6-Piece&amp;qid=1695173604&amp;sr=8-7", "https://www.amazon.com/Klein-Tools-Insulated-Screwdriver-33736INS/dp/B0B68LYZC5/ref=sr_1_7?keywords=Klein+Tools+33736INS+Screwdriver+Set%2C+1000V+Slim-Tip+Insulated+and+Magnetizer%2C+6-Piece&amp;qid=1695173604&amp;sr=8-7")</f>
        <v/>
      </c>
      <c r="F66" t="inlineStr">
        <is>
          <t>B0B68LYZC5</t>
        </is>
      </c>
      <c r="G66">
        <f>_xludf.IMAGE("https://edmondsonsupply.com/cdn/shop/products/33736ins.jpg?v=1664807705")</f>
        <v/>
      </c>
      <c r="H66">
        <f>_xludf.IMAGE("https://m.media-amazon.com/images/I/51pS8BxuJGL._AC_UL320_.jpg")</f>
        <v/>
      </c>
      <c r="I66" t="inlineStr">
        <is>
          <t>49.99</t>
        </is>
      </c>
      <c r="J66" t="n">
        <v>149.98</v>
      </c>
      <c r="K66" s="3" t="inlineStr">
        <is>
          <t>200.02%</t>
        </is>
      </c>
      <c r="L66" t="n">
        <v>4.9</v>
      </c>
      <c r="M66" t="n">
        <v>11</v>
      </c>
      <c r="O66" t="inlineStr">
        <is>
          <t>InStock</t>
        </is>
      </c>
      <c r="P66" t="inlineStr">
        <is>
          <t>73.98</t>
        </is>
      </c>
      <c r="Q66" t="inlineStr">
        <is>
          <t>7837641375960</t>
        </is>
      </c>
    </row>
    <row r="67">
      <c r="A67" s="2">
        <f>HYPERLINK("https://edmondsonsupply.com/collections/hvac/products/klein-tools-55580-tradesman-tumbler", "https://edmondsonsupply.com/collections/hvac/products/klein-tools-55580-tradesman-tumbler")</f>
        <v/>
      </c>
      <c r="B67" s="2">
        <f>HYPERLINK("https://edmondsonsupply.com/products/klein-tools-55580-tradesman-tumbler", "https://edmondsonsupply.com/products/klein-tools-55580-tradesman-tumbler")</f>
        <v/>
      </c>
      <c r="C67" t="inlineStr">
        <is>
          <t>Klein Tools 55580 Tradesman Tumbler</t>
        </is>
      </c>
      <c r="D67" t="inlineStr">
        <is>
          <t>Klein Tools 55600 Work Cooler, 17-Quart Lunch Box Holds 18 Cans &amp; Klein Tools 55580 Stainless Steel Tumbler with Flip-top Lid, Insulated 20 oz. Tradesman's Double Wall Vacuum Mug</t>
        </is>
      </c>
      <c r="E67" s="2">
        <f>HYPERLINK("https://www.amazon.com/Klein-Tools-Stainless-Insulated-Tradesmans/dp/B09P846GLG/ref=sr_1_3?keywords=Klein+Tools+55580+Tradesman+Tumbler&amp;qid=1695173534&amp;sr=8-3", "https://www.amazon.com/Klein-Tools-Stainless-Insulated-Tradesmans/dp/B09P846GLG/ref=sr_1_3?keywords=Klein+Tools+55580+Tradesman+Tumbler&amp;qid=1695173534&amp;sr=8-3")</f>
        <v/>
      </c>
      <c r="F67" t="inlineStr">
        <is>
          <t>B09P846GLG</t>
        </is>
      </c>
      <c r="G67">
        <f>_xludf.IMAGE("https://edmondsonsupply.com/cdn/shop/products/55580.jpg?v=1633030612")</f>
        <v/>
      </c>
      <c r="H67">
        <f>_xludf.IMAGE("https://m.media-amazon.com/images/I/51EpNPyb4WL._AC_UL320_.jpg")</f>
        <v/>
      </c>
      <c r="I67" t="inlineStr">
        <is>
          <t>29.97</t>
        </is>
      </c>
      <c r="J67" t="n">
        <v>89.33</v>
      </c>
      <c r="K67" s="3" t="inlineStr">
        <is>
          <t>198.06%</t>
        </is>
      </c>
      <c r="L67" t="n">
        <v>4.7</v>
      </c>
      <c r="M67" t="n">
        <v>33</v>
      </c>
      <c r="O67" t="inlineStr">
        <is>
          <t>InStock</t>
        </is>
      </c>
      <c r="P67" t="inlineStr">
        <is>
          <t>41.98</t>
        </is>
      </c>
      <c r="Q67" t="inlineStr">
        <is>
          <t>5647227846824</t>
        </is>
      </c>
    </row>
    <row r="68">
      <c r="A68" s="2">
        <f>HYPERLINK("https://edmondsonsupply.com/collections/hvac/products/midwest-mwt-6716b-bulldog-aviation-snip", "https://edmondsonsupply.com/collections/hvac/products/midwest-mwt-6716b-bulldog-aviation-snip")</f>
        <v/>
      </c>
      <c r="B68" s="2">
        <f>HYPERLINK("https://edmondsonsupply.com/products/midwest-mwt-6716b-bulldog-aviation-snip", "https://edmondsonsupply.com/products/midwest-mwt-6716b-bulldog-aviation-snip")</f>
        <v/>
      </c>
      <c r="C68" t="inlineStr">
        <is>
          <t>Midwest MWT-6716B Bulldog Aviation Snip</t>
        </is>
      </c>
      <c r="D68" t="inlineStr">
        <is>
          <t>Malco C5R 5-Blade Pipe Crimper &amp; MIDWEST Bulldog Aviation Tin Snip - Straight Cut Regular Tin Cutting Shears with Forged Blade &amp; KUSH'N-POWER Comfort Grips - MWT-6716B</t>
        </is>
      </c>
      <c r="E68" s="2">
        <f>HYPERLINK("https://www.amazon.com/Malco-5-Blade-Crimper-MIDWEST-Aviation/dp/B0CB11PTFT/ref=sr_1_4?keywords=Midwest+MWT-6716B+Bulldog+Aviation+Snip&amp;qid=1695173478&amp;sr=8-4", "https://www.amazon.com/Malco-5-Blade-Crimper-MIDWEST-Aviation/dp/B0CB11PTFT/ref=sr_1_4?keywords=Midwest+MWT-6716B+Bulldog+Aviation+Snip&amp;qid=1695173478&amp;sr=8-4")</f>
        <v/>
      </c>
      <c r="F68" t="inlineStr">
        <is>
          <t>B0CB11PTFT</t>
        </is>
      </c>
      <c r="G68">
        <f>_xludf.IMAGE("https://edmondsonsupply.com/cdn/shop/products/mwt-6716b.png?v=1587151187")</f>
        <v/>
      </c>
      <c r="H68">
        <f>_xludf.IMAGE("https://m.media-amazon.com/images/I/41xOJQAMAlL._AC_UL320_.jpg")</f>
        <v/>
      </c>
      <c r="I68" t="inlineStr">
        <is>
          <t>21.2</t>
        </is>
      </c>
      <c r="J68" t="n">
        <v>62.96</v>
      </c>
      <c r="K68" s="3" t="inlineStr">
        <is>
          <t>196.98%</t>
        </is>
      </c>
      <c r="L68" t="n">
        <v>4.8</v>
      </c>
      <c r="M68" t="n">
        <v>1966</v>
      </c>
      <c r="O68" t="inlineStr">
        <is>
          <t>InStock</t>
        </is>
      </c>
      <c r="P68" t="inlineStr">
        <is>
          <t>31.11</t>
        </is>
      </c>
      <c r="Q68" t="inlineStr">
        <is>
          <t>3688937390180</t>
        </is>
      </c>
    </row>
    <row r="69">
      <c r="A69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69" s="2">
        <f>HYPERLINK("https://edmondsonsupply.com/products/klein-tools-935dag-digital-angle-gauge-and-level", "https://edmondsonsupply.com/products/klein-tools-935dag-digital-angle-gauge-and-level")</f>
        <v/>
      </c>
      <c r="C69" t="inlineStr">
        <is>
          <t>Klein Tools 935DAG Digital Angle Gauge and Level</t>
        </is>
      </c>
      <c r="D69" t="inlineStr">
        <is>
          <t>MICROJIG GRR-RIPPER GR-100 3D Table Saw Pushblock, Yellow &amp; Klein Tools 935DAG Digital Electronic Level and Angle Gauge, Measures 0-90 and 0-180 Degree Ranges, Measures and Sets Angles</t>
        </is>
      </c>
      <c r="E69" s="2">
        <f>HYPERLINK("https://www.amazon.com/MICROJIG-GRR-RIPPER-Pushblock-Electronic-Measures/dp/B0B2DJJT1H/ref=sr_1_9?keywords=Klein+Tools+935DAG+Digital+Angle+Gauge+and+Level&amp;qid=1695173564&amp;sr=8-9", "https://www.amazon.com/MICROJIG-GRR-RIPPER-Pushblock-Electronic-Measures/dp/B0B2DJJT1H/ref=sr_1_9?keywords=Klein+Tools+935DAG+Digital+Angle+Gauge+and+Level&amp;qid=1695173564&amp;sr=8-9")</f>
        <v/>
      </c>
      <c r="F69" t="inlineStr">
        <is>
          <t>B0B2DJJT1H</t>
        </is>
      </c>
      <c r="G69">
        <f>_xludf.IMAGE("https://edmondsonsupply.com/cdn/shop/products/935dag.jpg?v=1587145032")</f>
        <v/>
      </c>
      <c r="H69">
        <f>_xludf.IMAGE("https://m.media-amazon.com/images/I/51f66NeKfjL._AC_UL320_.jpg")</f>
        <v/>
      </c>
      <c r="I69" t="inlineStr">
        <is>
          <t>29.97</t>
        </is>
      </c>
      <c r="J69" t="n">
        <v>88.61</v>
      </c>
      <c r="K69" s="3" t="inlineStr">
        <is>
          <t>195.66%</t>
        </is>
      </c>
      <c r="L69" t="n">
        <v>4.7</v>
      </c>
      <c r="M69" t="n">
        <v>11400</v>
      </c>
      <c r="O69" t="inlineStr">
        <is>
          <t>InStock</t>
        </is>
      </c>
      <c r="P69" t="inlineStr">
        <is>
          <t>45.0</t>
        </is>
      </c>
      <c r="Q69" t="inlineStr">
        <is>
          <t>4167487094884</t>
        </is>
      </c>
    </row>
    <row r="70">
      <c r="A70" s="2">
        <f>HYPERLINK("https://edmondsonsupply.com/collections/hvac/products/midwest-mwt-6716b-bulldog-aviation-snip", "https://edmondsonsupply.com/collections/hvac/products/midwest-mwt-6716b-bulldog-aviation-snip")</f>
        <v/>
      </c>
      <c r="B70" s="2">
        <f>HYPERLINK("https://edmondsonsupply.com/products/midwest-mwt-6716b-bulldog-aviation-snip", "https://edmondsonsupply.com/products/midwest-mwt-6716b-bulldog-aviation-snip")</f>
        <v/>
      </c>
      <c r="C70" t="inlineStr">
        <is>
          <t>Midwest MWT-6716B Bulldog Aviation Snip</t>
        </is>
      </c>
      <c r="D70" t="inlineStr">
        <is>
          <t>Estwing T3-18 18 Oz Tinner's Hammer &amp; MIDWEST Bulldog Aviation Tin Snip - Straight Cut Regular Tin Cutting Shears with Forged Blade &amp; KUSH'N-POWER Comfort Grips - MWT-6716B</t>
        </is>
      </c>
      <c r="E70" s="2">
        <f>HYPERLINK("https://www.amazon.com/Estwing-Tinners-MIDWEST-Bulldog-Aviation/dp/B0BFXT2SPF/ref=sr_1_3?keywords=Midwest+MWT-6716B+Bulldog+Aviation+Snip&amp;qid=1695173478&amp;sr=8-3", "https://www.amazon.com/Estwing-Tinners-MIDWEST-Bulldog-Aviation/dp/B0BFXT2SPF/ref=sr_1_3?keywords=Midwest+MWT-6716B+Bulldog+Aviation+Snip&amp;qid=1695173478&amp;sr=8-3")</f>
        <v/>
      </c>
      <c r="F70" t="inlineStr">
        <is>
          <t>B0BFXT2SPF</t>
        </is>
      </c>
      <c r="G70">
        <f>_xludf.IMAGE("https://edmondsonsupply.com/cdn/shop/products/mwt-6716b.png?v=1587151187")</f>
        <v/>
      </c>
      <c r="H70">
        <f>_xludf.IMAGE("https://m.media-amazon.com/images/I/41uD9kRvb2L._AC_UL320_.jpg")</f>
        <v/>
      </c>
      <c r="I70" t="inlineStr">
        <is>
          <t>21.2</t>
        </is>
      </c>
      <c r="J70" t="n">
        <v>60.95</v>
      </c>
      <c r="K70" s="3" t="inlineStr">
        <is>
          <t>187.50%</t>
        </is>
      </c>
      <c r="L70" t="n">
        <v>4.8</v>
      </c>
      <c r="M70" t="n">
        <v>3089</v>
      </c>
      <c r="O70" t="inlineStr">
        <is>
          <t>InStock</t>
        </is>
      </c>
      <c r="P70" t="inlineStr">
        <is>
          <t>31.11</t>
        </is>
      </c>
      <c r="Q70" t="inlineStr">
        <is>
          <t>3688937390180</t>
        </is>
      </c>
    </row>
    <row r="71">
      <c r="A71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71" s="2">
        <f>HYPERLINK("https://edmondsonsupply.com/products/klein-tools-3005cr-ratcheting-crimper-10-22-awg", "https://edmondsonsupply.com/products/klein-tools-3005cr-ratcheting-crimper-10-22-awg")</f>
        <v/>
      </c>
      <c r="C71" t="inlineStr">
        <is>
          <t>Klein Tools 3005CR Ratcheting Crimper, 10-22 AWG - Insulated Terminals</t>
        </is>
      </c>
      <c r="D71" t="inlineStr">
        <is>
          <t>Automatic Wire Stripper 10-24 AWG &amp; Klein Tools 3005CR Wire Crimper Tool, Ratcheting Insulated Terminal Crimper for 10 to 22 AWG Wire</t>
        </is>
      </c>
      <c r="E71" s="2">
        <f>HYPERLINK("https://www.amazon.com/Automatic-Stripper-Ratcheting-Insulated-Terminal/dp/B0BM3NKTGN/ref=sr_1_2?keywords=Klein+Tools+3005CR+Ratcheting+Crimper%2C+10-22+AWG+-+Insulated+Terminals&amp;qid=1695173487&amp;sr=8-2", "https://www.amazon.com/Automatic-Stripper-Ratcheting-Insulated-Terminal/dp/B0BM3NKTGN/ref=sr_1_2?keywords=Klein+Tools+3005CR+Ratcheting+Crimper%2C+10-22+AWG+-+Insulated+Terminals&amp;qid=1695173487&amp;sr=8-2")</f>
        <v/>
      </c>
      <c r="F71" t="inlineStr">
        <is>
          <t>B0BM3NKTGN</t>
        </is>
      </c>
      <c r="G71">
        <f>_xludf.IMAGE("https://edmondsonsupply.com/cdn/shop/products/3005cr.jpg?v=1587146892")</f>
        <v/>
      </c>
      <c r="H71">
        <f>_xludf.IMAGE("https://m.media-amazon.com/images/I/41G9n+KVXLL._AC_UL320_.jpg")</f>
        <v/>
      </c>
      <c r="I71" t="inlineStr">
        <is>
          <t>29.97</t>
        </is>
      </c>
      <c r="J71" t="n">
        <v>84.48999999999999</v>
      </c>
      <c r="K71" s="3" t="inlineStr">
        <is>
          <t>181.92%</t>
        </is>
      </c>
      <c r="L71" t="n">
        <v>4.6</v>
      </c>
      <c r="M71" t="n">
        <v>1243</v>
      </c>
      <c r="O71" t="inlineStr">
        <is>
          <t>InStock</t>
        </is>
      </c>
      <c r="P71" t="inlineStr">
        <is>
          <t>42.9</t>
        </is>
      </c>
      <c r="Q71" t="inlineStr">
        <is>
          <t>3699388907620</t>
        </is>
      </c>
    </row>
    <row r="72">
      <c r="A72" s="2">
        <f>HYPERLINK("https://edmondsonsupply.com/collections/hvac/products/klein-tools-85616-precision-screwdriver-set-torx%C2%AE-4-piece", "https://edmondsonsupply.com/collections/hvac/products/klein-tools-85616-precision-screwdriver-set-torx%C2%AE-4-piece")</f>
        <v/>
      </c>
      <c r="B72" s="2">
        <f>HYPERLINK("https://edmondsonsupply.com/products/klein-tools-85616-precision-screwdriver-set-torx%c2%ae-4-piece", "https://edmondsonsupply.com/products/klein-tools-85616-precision-screwdriver-set-torx%c2%ae-4-piece")</f>
        <v/>
      </c>
      <c r="C72" t="inlineStr">
        <is>
          <t>Klein Tools 85616 Precision Screwdriver Set, TORX® 4-Piece</t>
        </is>
      </c>
      <c r="D72" t="inlineStr">
        <is>
          <t>Klein Tools 85614 Precision Screwdriver Set, Electronics Slotted and Phillips Screwdrivers with Rotating Caps and Color-Coded Rings, 5-Piece</t>
        </is>
      </c>
      <c r="E72" s="2">
        <f>HYPERLINK("https://www.amazon.com/Klein-Tools-85614-Electronic-Screwdriver/dp/B0076RWZMQ/ref=sr_1_4?keywords=Klein+Tools+85616+Precision+Screwdriver+Set%2C+TORX%C2%AE+4-Piece&amp;qid=1695173734&amp;sr=8-4", "https://www.amazon.com/Klein-Tools-85614-Electronic-Screwdriver/dp/B0076RWZMQ/ref=sr_1_4?keywords=Klein+Tools+85616+Precision+Screwdriver+Set%2C+TORX%C2%AE+4-Piece&amp;qid=1695173734&amp;sr=8-4")</f>
        <v/>
      </c>
      <c r="F72" t="inlineStr">
        <is>
          <t>B0076RWZMQ</t>
        </is>
      </c>
      <c r="G72">
        <f>_xludf.IMAGE("https://edmondsonsupply.com/cdn/shop/files/85616_kit.jpg?v=1689873488")</f>
        <v/>
      </c>
      <c r="H72">
        <f>_xludf.IMAGE("https://m.media-amazon.com/images/I/510TMeDdIiL._AC_UL320_.jpg")</f>
        <v/>
      </c>
      <c r="I72" t="inlineStr">
        <is>
          <t>19.97</t>
        </is>
      </c>
      <c r="J72" t="n">
        <v>55.67</v>
      </c>
      <c r="K72" s="3" t="inlineStr">
        <is>
          <t>178.77%</t>
        </is>
      </c>
      <c r="L72" t="n">
        <v>4.8</v>
      </c>
      <c r="M72" t="n">
        <v>590</v>
      </c>
      <c r="O72" t="inlineStr">
        <is>
          <t>InStock</t>
        </is>
      </c>
      <c r="P72" t="inlineStr">
        <is>
          <t>27.98</t>
        </is>
      </c>
      <c r="Q72" t="inlineStr">
        <is>
          <t>8018843861208</t>
        </is>
      </c>
    </row>
    <row r="73">
      <c r="A73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73" s="2">
        <f>HYPERLINK("https://edmondsonsupply.com/products/klein-tools-3005cr-ratcheting-crimper-10-22-awg", "https://edmondsonsupply.com/products/klein-tools-3005cr-ratcheting-crimper-10-22-awg")</f>
        <v/>
      </c>
      <c r="C73" t="inlineStr">
        <is>
          <t>Klein Tools 3005CR Ratcheting Crimper, 10-22 AWG - Insulated Terminals</t>
        </is>
      </c>
      <c r="D73" t="inlineStr">
        <is>
          <t>Dismantling Knife-1000V Insulated &amp; Klein Tools 3005CR Wire Crimper Tool, Ratcheting Insulated Terminal Crimper for 10 to 22 AWG Wire</t>
        </is>
      </c>
      <c r="E73" s="2">
        <f>HYPERLINK("https://www.amazon.com/Dismantling-Knife-1000V-Insulated-Ratcheting-Terminal/dp/B0BGJ84H4F/ref=sr_1_3?keywords=Klein+Tools+3005CR+Ratcheting+Crimper%2C+10-22+AWG+-+Insulated+Terminals&amp;qid=1695173487&amp;sr=8-3", "https://www.amazon.com/Dismantling-Knife-1000V-Insulated-Ratcheting-Terminal/dp/B0BGJ84H4F/ref=sr_1_3?keywords=Klein+Tools+3005CR+Ratcheting+Crimper%2C+10-22+AWG+-+Insulated+Terminals&amp;qid=1695173487&amp;sr=8-3")</f>
        <v/>
      </c>
      <c r="F73" t="inlineStr">
        <is>
          <t>B0BGJ84H4F</t>
        </is>
      </c>
      <c r="G73">
        <f>_xludf.IMAGE("https://edmondsonsupply.com/cdn/shop/products/3005cr.jpg?v=1587146892")</f>
        <v/>
      </c>
      <c r="H73">
        <f>_xludf.IMAGE("https://m.media-amazon.com/images/I/41tkLMUuJaL._AC_UL320_.jpg")</f>
        <v/>
      </c>
      <c r="I73" t="inlineStr">
        <is>
          <t>29.97</t>
        </is>
      </c>
      <c r="J73" t="n">
        <v>79.69</v>
      </c>
      <c r="K73" s="3" t="inlineStr">
        <is>
          <t>165.90%</t>
        </is>
      </c>
      <c r="L73" t="n">
        <v>4.8</v>
      </c>
      <c r="M73" t="n">
        <v>793</v>
      </c>
      <c r="O73" t="inlineStr">
        <is>
          <t>InStock</t>
        </is>
      </c>
      <c r="P73" t="inlineStr">
        <is>
          <t>42.9</t>
        </is>
      </c>
      <c r="Q73" t="inlineStr">
        <is>
          <t>3699388907620</t>
        </is>
      </c>
    </row>
    <row r="74">
      <c r="A74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74" s="2">
        <f>HYPERLINK("https://edmondsonsupply.com/products/klein-tools-630m-magnetic-nut-driver-set-3-inch-shafts-2-piece", "https://edmondsonsupply.com/products/klein-tools-630m-magnetic-nut-driver-set-3-inch-shafts-2-piece")</f>
        <v/>
      </c>
      <c r="C74" t="inlineStr">
        <is>
          <t>Klein Tools 630M Magnetic Nut Driver Set, 3-Inch Shafts, 2-Piece</t>
        </is>
      </c>
      <c r="D74" t="inlineStr">
        <is>
          <t>Klein Tools 65160 Tool Set, Metric Nut Driver Set Sizes 5, 5.5, 6, 7, 8, 9, and 10 mm, 3-Inch Chrome-Plate Hollow Shafts, 7-Piece</t>
        </is>
      </c>
      <c r="E74" s="2">
        <f>HYPERLINK("https://www.amazon.com/Driver-Metric-3-Inch-7-Piece-Klein/dp/B0009ORXQQ/ref=sr_1_6?keywords=Klein+Tools+630M+Magnetic+Nut+Driver+Set%2C+3-Inch+Shafts%2C+2-Piece&amp;qid=1695173650&amp;sr=8-6", "https://www.amazon.com/Driver-Metric-3-Inch-7-Piece-Klein/dp/B0009ORXQQ/ref=sr_1_6?keywords=Klein+Tools+630M+Magnetic+Nut+Driver+Set%2C+3-Inch+Shafts%2C+2-Piece&amp;qid=1695173650&amp;sr=8-6")</f>
        <v/>
      </c>
      <c r="F74" t="inlineStr">
        <is>
          <t>B0009ORXQQ</t>
        </is>
      </c>
      <c r="G74">
        <f>_xludf.IMAGE("https://edmondsonsupply.com/cdn/shop/products/630m.jpg?v=1587143237")</f>
        <v/>
      </c>
      <c r="H74">
        <f>_xludf.IMAGE("https://m.media-amazon.com/images/I/61CnDJJyViL._AC_UL320_.jpg")</f>
        <v/>
      </c>
      <c r="I74" t="inlineStr">
        <is>
          <t>18.99</t>
        </is>
      </c>
      <c r="J74" t="n">
        <v>49.99</v>
      </c>
      <c r="K74" s="3" t="inlineStr">
        <is>
          <t>163.24%</t>
        </is>
      </c>
      <c r="L74" t="n">
        <v>4.8</v>
      </c>
      <c r="M74" t="n">
        <v>588</v>
      </c>
      <c r="O74" t="inlineStr">
        <is>
          <t>InStock</t>
        </is>
      </c>
      <c r="P74" t="inlineStr">
        <is>
          <t>28.78</t>
        </is>
      </c>
      <c r="Q74" t="inlineStr">
        <is>
          <t>4508216787044</t>
        </is>
      </c>
    </row>
    <row r="75">
      <c r="A75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75" s="2">
        <f>HYPERLINK("https://edmondsonsupply.com/products/malco-tools-lp7r-eagle-grip-7-straight-jaw-locking-pliers", "https://edmondsonsupply.com/products/malco-tools-lp7r-eagle-grip-7-straight-jaw-locking-pliers")</f>
        <v/>
      </c>
      <c r="C75" t="inlineStr">
        <is>
          <t>Malco Tools LP7R Eagle Grip 7″ Straight Jaw Locking Pliers</t>
        </is>
      </c>
      <c r="D75" t="inlineStr">
        <is>
          <t>Eagle Grip LP10R Locking Tool, 10" Straight Jaw &amp; Grip by Malco LP7R 7 in. Straight Jaw Locking Pliers &amp; Grip by Malco LP7WC 7 in. Curved Jaw Locking Pliers with Wire Cutter</t>
        </is>
      </c>
      <c r="E75" s="2">
        <f>HYPERLINK("https://www.amazon.com/Locking-Straight-Malco-Pliers-Curved/dp/B0CC7MTMSQ/ref=sr_1_2?keywords=Malco+Tools+LP7R+Eagle+Grip+7%E2%80%B3+Straight+Jaw+Locking+Pliers&amp;qid=1695173432&amp;sr=8-2", "https://www.amazon.com/Locking-Straight-Malco-Pliers-Curved/dp/B0CC7MTMSQ/ref=sr_1_2?keywords=Malco+Tools+LP7R+Eagle+Grip+7%E2%80%B3+Straight+Jaw+Locking+Pliers&amp;qid=1695173432&amp;sr=8-2")</f>
        <v/>
      </c>
      <c r="F75" t="inlineStr">
        <is>
          <t>B0CC7MTMSQ</t>
        </is>
      </c>
      <c r="G75">
        <f>_xludf.IMAGE("https://edmondsonsupply.com/cdn/shop/products/LP7R-eagle-grip-locking-pliers-in-hand.jpg?v=1657291391")</f>
        <v/>
      </c>
      <c r="H75">
        <f>_xludf.IMAGE("https://m.media-amazon.com/images/I/51hCE5iB5fL._AC_UL320_.jpg")</f>
        <v/>
      </c>
      <c r="I75" t="inlineStr">
        <is>
          <t>49.99</t>
        </is>
      </c>
      <c r="J75" t="n">
        <v>130.01</v>
      </c>
      <c r="K75" s="3" t="inlineStr">
        <is>
          <t>160.07%</t>
        </is>
      </c>
      <c r="L75" t="n">
        <v>5</v>
      </c>
      <c r="M75" t="n">
        <v>189</v>
      </c>
      <c r="O75" t="inlineStr">
        <is>
          <t>InStock</t>
        </is>
      </c>
      <c r="P75" t="inlineStr">
        <is>
          <t>54.67</t>
        </is>
      </c>
      <c r="Q75" t="inlineStr">
        <is>
          <t>7742222270680</t>
        </is>
      </c>
    </row>
    <row r="76">
      <c r="A76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76" s="2">
        <f>HYPERLINK("https://edmondsonsupply.com/products/klein-tools-et120-combustible-gas-leak-detector", "https://edmondsonsupply.com/products/klein-tools-et120-combustible-gas-leak-detector")</f>
        <v/>
      </c>
      <c r="C76" t="inlineStr">
        <is>
          <t>Klein Tools ET120 Combustible Gas Leak Detector</t>
        </is>
      </c>
      <c r="D76" t="inlineStr">
        <is>
          <t>RIDGID 36163 Model Micro CD-100 Combustible Gas Detector, Gas Leak Detector &amp; Klein Tools ET120 Gas Leak Detector, Combustible Gas Leak Tester</t>
        </is>
      </c>
      <c r="E76" s="2">
        <f>HYPERLINK("https://www.amazon.com/RIDGID-CD-100-Combustible-Detector-Tester/dp/B0BNL9BF1T/ref=sr_1_2?keywords=Klein+Tools+ET120+Combustible+Gas+Leak+Detector&amp;qid=1695173669&amp;sr=8-2", "https://www.amazon.com/RIDGID-CD-100-Combustible-Detector-Tester/dp/B0BNL9BF1T/ref=sr_1_2?keywords=Klein+Tools+ET120+Combustible+Gas+Leak+Detector&amp;qid=1695173669&amp;sr=8-2")</f>
        <v/>
      </c>
      <c r="F76" t="inlineStr">
        <is>
          <t>B0BNL9BF1T</t>
        </is>
      </c>
      <c r="G76">
        <f>_xludf.IMAGE("https://edmondsonsupply.com/cdn/shop/products/et120.jpg?v=1587149243")</f>
        <v/>
      </c>
      <c r="H76">
        <f>_xludf.IMAGE("https://m.media-amazon.com/images/I/41nf-no3bpL._AC_UL320_.jpg")</f>
        <v/>
      </c>
      <c r="I76" t="inlineStr">
        <is>
          <t>119.99</t>
        </is>
      </c>
      <c r="J76" t="n">
        <v>306.68</v>
      </c>
      <c r="K76" s="3" t="inlineStr">
        <is>
          <t>155.59%</t>
        </is>
      </c>
      <c r="L76" t="n">
        <v>4.5</v>
      </c>
      <c r="M76" t="n">
        <v>756</v>
      </c>
      <c r="O76" t="inlineStr">
        <is>
          <t>InStock</t>
        </is>
      </c>
      <c r="P76" t="inlineStr">
        <is>
          <t>179.32</t>
        </is>
      </c>
      <c r="Q76" t="inlineStr">
        <is>
          <t>1828453187684</t>
        </is>
      </c>
    </row>
    <row r="77">
      <c r="A77" s="2">
        <f>HYPERLINK("https://edmondsonsupply.com/collections/hvac/products/midwest-mwt-6510s-straight-offset-aviation-snip", "https://edmondsonsupply.com/collections/hvac/products/midwest-mwt-6510s-straight-offset-aviation-snip")</f>
        <v/>
      </c>
      <c r="B77" s="2">
        <f>HYPERLINK("https://edmondsonsupply.com/products/midwest-mwt-6510s-straight-offset-aviation-snip", "https://edmondsonsupply.com/products/midwest-mwt-6510s-straight-offset-aviation-snip")</f>
        <v/>
      </c>
      <c r="C77" t="inlineStr">
        <is>
          <t>Midwest MWT-6510S Straight Offset Aviation Snip</t>
        </is>
      </c>
      <c r="D77" t="inlineStr">
        <is>
          <t>MIDWEST Blackout Series Aviation Snip - Left Cut Offset Tin Cutting Shears with Forged Blade &amp; KUSH'N-POWER Comfort Grips - MWT-6510LO</t>
        </is>
      </c>
      <c r="E77" s="2">
        <f>HYPERLINK("https://www.amazon.com/MIDWEST-Blackout-Aviation-Snip-KUSHN-POWER/dp/B00TJQL91U/ref=sr_1_10?keywords=Midwest+MWT-6510S+Straight+Offset+Aviation+Snip&amp;qid=1695173382&amp;sr=8-10", "https://www.amazon.com/MIDWEST-Blackout-Aviation-Snip-KUSHN-POWER/dp/B00TJQL91U/ref=sr_1_10?keywords=Midwest+MWT-6510S+Straight+Offset+Aviation+Snip&amp;qid=1695173382&amp;sr=8-10")</f>
        <v/>
      </c>
      <c r="F77" t="inlineStr">
        <is>
          <t>B00TJQL91U</t>
        </is>
      </c>
      <c r="G77">
        <f>_xludf.IMAGE("https://edmondsonsupply.com/cdn/shop/products/MWT-6510S-1.jpg?v=1587150061")</f>
        <v/>
      </c>
      <c r="H77">
        <f>_xludf.IMAGE("https://m.media-amazon.com/images/I/51OW3TahYsL._AC_UL320_.jpg")</f>
        <v/>
      </c>
      <c r="I77" t="inlineStr">
        <is>
          <t>23.49</t>
        </is>
      </c>
      <c r="J77" t="n">
        <v>58.88</v>
      </c>
      <c r="K77" s="3" t="inlineStr">
        <is>
          <t>150.66%</t>
        </is>
      </c>
      <c r="L77" t="n">
        <v>4.7</v>
      </c>
      <c r="M77" t="n">
        <v>1400</v>
      </c>
      <c r="O77" t="inlineStr">
        <is>
          <t>OutOfStock</t>
        </is>
      </c>
      <c r="P77" t="inlineStr">
        <is>
          <t>33.49</t>
        </is>
      </c>
      <c r="Q77" t="inlineStr">
        <is>
          <t>4436158677092</t>
        </is>
      </c>
    </row>
    <row r="78">
      <c r="A78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78" s="2">
        <f>HYPERLINK("https://edmondsonsupply.com/products/klein-tools-32907-7-in-1-impact-flip-socket-set-no-handle", "https://edmondsonsupply.com/products/klein-tools-32907-7-in-1-impact-flip-socket-set-no-handle")</f>
        <v/>
      </c>
      <c r="C78" t="inlineStr">
        <is>
          <t>Klein Tools 32907 7-in-1 Impact Flip Socket Set, No Handle</t>
        </is>
      </c>
      <c r="D78" t="inlineStr">
        <is>
          <t>Klein Tools 66070 Impact Socket Set, Impact Driver Flip Socket, Five Sockets with 1/4-Inch Hex and 1/2-Inch Square Socket Adapters, 7-Piece</t>
        </is>
      </c>
      <c r="E78" s="2">
        <f>HYPERLINK("https://www.amazon.com/Klein-Tools-66070-Sockets-Adapters/dp/B0B33XLXD1/ref=sr_1_10?keywords=Klein+Tools+32907+7-in-1+Impact+Flip+Socket+Set%2C+No+Handle&amp;qid=1695173428&amp;sr=8-10", "https://www.amazon.com/Klein-Tools-66070-Sockets-Adapters/dp/B0B33XLXD1/ref=sr_1_10?keywords=Klein+Tools+32907+7-in-1+Impact+Flip+Socket+Set%2C+No+Handle&amp;qid=1695173428&amp;sr=8-10")</f>
        <v/>
      </c>
      <c r="F78" t="inlineStr">
        <is>
          <t>B0B33XLXD1</t>
        </is>
      </c>
      <c r="G78">
        <f>_xludf.IMAGE("https://edmondsonsupply.com/cdn/shop/products/32907_b.jpg?v=1666025282")</f>
        <v/>
      </c>
      <c r="H78">
        <f>_xludf.IMAGE("https://m.media-amazon.com/images/I/71D23SffznL._AC_UL320_.jpg")</f>
        <v/>
      </c>
      <c r="I78" t="inlineStr">
        <is>
          <t>19.99</t>
        </is>
      </c>
      <c r="J78" t="n">
        <v>49.97</v>
      </c>
      <c r="K78" s="3" t="inlineStr">
        <is>
          <t>149.97%</t>
        </is>
      </c>
      <c r="L78" t="n">
        <v>4.8</v>
      </c>
      <c r="M78" t="n">
        <v>1158</v>
      </c>
      <c r="O78" t="inlineStr">
        <is>
          <t>InStock</t>
        </is>
      </c>
      <c r="P78" t="inlineStr">
        <is>
          <t>29.18</t>
        </is>
      </c>
      <c r="Q78" t="inlineStr">
        <is>
          <t>7856653009112</t>
        </is>
      </c>
    </row>
    <row r="79">
      <c r="A79" s="2">
        <f>HYPERLINK("https://edmondsonsupply.com/collections/hvac/products/midwest-mwt-6716s-straight-aviation-snip-blackout-series", "https://edmondsonsupply.com/collections/hvac/products/midwest-mwt-6716s-straight-aviation-snip-blackout-series")</f>
        <v/>
      </c>
      <c r="B79" s="2">
        <f>HYPERLINK("https://edmondsonsupply.com/products/midwest-mwt-6716s-straight-aviation-snip-blackout-series", "https://edmondsonsupply.com/products/midwest-mwt-6716s-straight-aviation-snip-blackout-series")</f>
        <v/>
      </c>
      <c r="C79" t="inlineStr">
        <is>
          <t>Midwest MWT-6716SO Straight Aviation Snip - Blackout Series</t>
        </is>
      </c>
      <c r="D79" t="inlineStr">
        <is>
          <t>MIDWEST Blackout Series Aviation Snip - Left Cut Offset Tin Cutting Shears with Forged Blade &amp; KUSH'N-POWER Comfort Grips - MWT-6510LO</t>
        </is>
      </c>
      <c r="E79" s="2">
        <f>HYPERLINK("https://www.amazon.com/MIDWEST-Blackout-Aviation-Snip-KUSHN-POWER/dp/B00TJQL91U/ref=sr_1_2?keywords=Midwest+MWT-6716SO+Straight+Aviation+Snip+-+Blackout+Series&amp;qid=1695173637&amp;sr=8-2", "https://www.amazon.com/MIDWEST-Blackout-Aviation-Snip-KUSHN-POWER/dp/B00TJQL91U/ref=sr_1_2?keywords=Midwest+MWT-6716SO+Straight+Aviation+Snip+-+Blackout+Series&amp;qid=1695173637&amp;sr=8-2")</f>
        <v/>
      </c>
      <c r="F79" t="inlineStr">
        <is>
          <t>B00TJQL91U</t>
        </is>
      </c>
      <c r="G79">
        <f>_xludf.IMAGE("https://edmondsonsupply.com/cdn/shop/products/mwt-6716so.jpg?v=1633030747")</f>
        <v/>
      </c>
      <c r="H79">
        <f>_xludf.IMAGE("https://m.media-amazon.com/images/I/51OW3TahYsL._AC_UL320_.jpg")</f>
        <v/>
      </c>
      <c r="I79" t="inlineStr">
        <is>
          <t>24.98</t>
        </is>
      </c>
      <c r="J79" t="n">
        <v>58.88</v>
      </c>
      <c r="K79" s="3" t="inlineStr">
        <is>
          <t>135.71%</t>
        </is>
      </c>
      <c r="L79" t="n">
        <v>4.7</v>
      </c>
      <c r="M79" t="n">
        <v>1400</v>
      </c>
      <c r="O79" t="inlineStr">
        <is>
          <t>InStock</t>
        </is>
      </c>
      <c r="P79" t="inlineStr">
        <is>
          <t>36.65</t>
        </is>
      </c>
      <c r="Q79" t="inlineStr">
        <is>
          <t>5889374322856</t>
        </is>
      </c>
    </row>
    <row r="80">
      <c r="A80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80" s="2">
        <f>HYPERLINK("https://edmondsonsupply.com/products/klein-tools-69410-replacement-test-lead-set-right-angle", "https://edmondsonsupply.com/products/klein-tools-69410-replacement-test-lead-set-right-angle")</f>
        <v/>
      </c>
      <c r="C80" t="inlineStr">
        <is>
          <t>Klein Tools 69410 Replacement Test Lead Set, Right Angle</t>
        </is>
      </c>
      <c r="D80" t="inlineStr">
        <is>
          <t>Klein Tools MM450 Multimeter, Slim Digital Meter, Auto-Ranging TRMS, 600V AC/DC Voltage, Current, Resistance, Temp, Frequency, Continuity &amp; 69410 Replacement Test Lead Set, Right Angle</t>
        </is>
      </c>
      <c r="E80" s="2">
        <f>HYPERLINK("https://www.amazon.com/Klein-Tools-Multimeter-Auto-Ranging-Replacement/dp/B0CF1HLRLZ/ref=sr_1_3?keywords=Klein+Tools+69410+Replacement+Test+Lead+Set%2C+Right+Angle&amp;qid=1695173692&amp;sr=8-3", "https://www.amazon.com/Klein-Tools-Multimeter-Auto-Ranging-Replacement/dp/B0CF1HLRLZ/ref=sr_1_3?keywords=Klein+Tools+69410+Replacement+Test+Lead+Set%2C+Right+Angle&amp;qid=1695173692&amp;sr=8-3")</f>
        <v/>
      </c>
      <c r="F80" t="inlineStr">
        <is>
          <t>B0CF1HLRLZ</t>
        </is>
      </c>
      <c r="G80">
        <f>_xludf.IMAGE("https://edmondsonsupply.com/cdn/shop/products/69410.jpg?v=1587143393")</f>
        <v/>
      </c>
      <c r="H80">
        <f>_xludf.IMAGE("https://m.media-amazon.com/images/I/511gqqz-o+L._AC_UY218_.jpg")</f>
        <v/>
      </c>
      <c r="I80" t="inlineStr">
        <is>
          <t>19.97</t>
        </is>
      </c>
      <c r="J80" t="n">
        <v>46.9</v>
      </c>
      <c r="K80" s="3" t="inlineStr">
        <is>
          <t>134.85%</t>
        </is>
      </c>
      <c r="L80" t="n">
        <v>4.7</v>
      </c>
      <c r="M80" t="n">
        <v>3817</v>
      </c>
      <c r="O80" t="inlineStr">
        <is>
          <t>InStock</t>
        </is>
      </c>
      <c r="P80" t="inlineStr">
        <is>
          <t>27.1</t>
        </is>
      </c>
      <c r="Q80" t="inlineStr">
        <is>
          <t>4274171543652</t>
        </is>
      </c>
    </row>
    <row r="81">
      <c r="A81" s="2">
        <f>HYPERLINK("https://edmondsonsupply.com/collections/hvac/products/midwest-mwt-ss6716l-special-hardness-aviation-snip-left-cutting", "https://edmondsonsupply.com/collections/hvac/products/midwest-mwt-ss6716l-special-hardness-aviation-snip-left-cutting")</f>
        <v/>
      </c>
      <c r="B81" s="2">
        <f>HYPERLINK("https://edmondsonsupply.com/products/midwest-mwt-ss6716l-special-hardness-aviation-snip-left-cutting", "https://edmondsonsupply.com/products/midwest-mwt-ss6716l-special-hardness-aviation-snip-left-cutting")</f>
        <v/>
      </c>
      <c r="C81" t="inlineStr">
        <is>
          <t>Midwest MWT-SS6716L Special Hardness Aviation Snip - Left-Cutting</t>
        </is>
      </c>
      <c r="D81" t="inlineStr">
        <is>
          <t>MIDWEST Blackout Series Aviation Snip - Left Cut Offset Tin Cutting Shears with Forged Blade &amp; KUSH'N-POWER Comfort Grips - MWT-6510LO</t>
        </is>
      </c>
      <c r="E81" s="2">
        <f>HYPERLINK("https://www.amazon.com/MIDWEST-Blackout-Aviation-Snip-KUSHN-POWER/dp/B00TJQL91U/ref=sr_1_5?keywords=Midwest+MWT-SS6716L+Special+Hardness+Aviation+Snip+-+Left-Cutting&amp;qid=1695173419&amp;sr=8-5", "https://www.amazon.com/MIDWEST-Blackout-Aviation-Snip-KUSHN-POWER/dp/B00TJQL91U/ref=sr_1_5?keywords=Midwest+MWT-SS6716L+Special+Hardness+Aviation+Snip+-+Left-Cutting&amp;qid=1695173419&amp;sr=8-5")</f>
        <v/>
      </c>
      <c r="F81" t="inlineStr">
        <is>
          <t>B00TJQL91U</t>
        </is>
      </c>
      <c r="G81">
        <f>_xludf.IMAGE("https://edmondsonsupply.com/cdn/shop/products/MWT-SS6716L1.jpg?v=1587151241")</f>
        <v/>
      </c>
      <c r="H81">
        <f>_xludf.IMAGE("https://m.media-amazon.com/images/I/51OW3TahYsL._AC_UL320_.jpg")</f>
        <v/>
      </c>
      <c r="I81" t="inlineStr">
        <is>
          <t>25.49</t>
        </is>
      </c>
      <c r="J81" t="n">
        <v>58.88</v>
      </c>
      <c r="K81" s="3" t="inlineStr">
        <is>
          <t>130.99%</t>
        </is>
      </c>
      <c r="L81" t="n">
        <v>4.7</v>
      </c>
      <c r="M81" t="n">
        <v>1400</v>
      </c>
      <c r="O81" t="inlineStr">
        <is>
          <t>InStock</t>
        </is>
      </c>
      <c r="P81" t="inlineStr">
        <is>
          <t>36.2</t>
        </is>
      </c>
      <c r="Q81" t="inlineStr">
        <is>
          <t>4508646277220</t>
        </is>
      </c>
    </row>
    <row r="82">
      <c r="A82" s="2">
        <f>HYPERLINK("https://edmondsonsupply.com/collections/hvac/products/klein-tools-85073ins-screwdriver-set-1000v-insulated-3-piece", "https://edmondsonsupply.com/collections/hvac/products/klein-tools-85073ins-screwdriver-set-1000v-insulated-3-piece")</f>
        <v/>
      </c>
      <c r="B82" s="2">
        <f>HYPERLINK("https://edmondsonsupply.com/products/klein-tools-85073ins-screwdriver-set-1000v-insulated-3-piece", "https://edmondsonsupply.com/products/klein-tools-85073ins-screwdriver-set-1000v-insulated-3-piece")</f>
        <v/>
      </c>
      <c r="C82" t="inlineStr">
        <is>
          <t>Klein Tools 85073INS Screwdriver Set, 1000V Insulated, 3-Piece</t>
        </is>
      </c>
      <c r="D82" t="inlineStr">
        <is>
          <t>Klein Tools 33736INS Insulated Screwdriver Set, 1000V Slim-Tip Driver with Phillips, Cabinet and Square Bits and a Magnetizer, 6-Piece</t>
        </is>
      </c>
      <c r="E82" s="2">
        <f>HYPERLINK("https://www.amazon.com/Klein-Tools-33736INS-Screwdriver-Magnetizer/dp/B09GPZPMTD/ref=sr_1_4?keywords=Klein+Tools+85073INS+Screwdriver+Set%2C+1000V+Insulated%2C+3-Piece&amp;qid=1695173458&amp;sr=8-4", "https://www.amazon.com/Klein-Tools-33736INS-Screwdriver-Magnetizer/dp/B09GPZPMTD/ref=sr_1_4?keywords=Klein+Tools+85073INS+Screwdriver+Set%2C+1000V+Insulated%2C+3-Piece&amp;qid=1695173458&amp;sr=8-4")</f>
        <v/>
      </c>
      <c r="F82" t="inlineStr">
        <is>
          <t>B09GPZPMTD</t>
        </is>
      </c>
      <c r="G82">
        <f>_xludf.IMAGE("https://edmondsonsupply.com/cdn/shop/products/85073ins.jpg?v=1664890503")</f>
        <v/>
      </c>
      <c r="H82">
        <f>_xludf.IMAGE("https://m.media-amazon.com/images/I/51W2DUA3c7L._AC_UL320_.jpg")</f>
        <v/>
      </c>
      <c r="I82" t="inlineStr">
        <is>
          <t>21.97</t>
        </is>
      </c>
      <c r="J82" t="n">
        <v>49.99</v>
      </c>
      <c r="K82" s="3" t="inlineStr">
        <is>
          <t>127.54%</t>
        </is>
      </c>
      <c r="L82" t="n">
        <v>4.8</v>
      </c>
      <c r="M82" t="n">
        <v>419</v>
      </c>
      <c r="O82" t="inlineStr">
        <is>
          <t>InStock</t>
        </is>
      </c>
      <c r="P82" t="inlineStr">
        <is>
          <t>32.98</t>
        </is>
      </c>
      <c r="Q82" t="inlineStr">
        <is>
          <t>7839219613912</t>
        </is>
      </c>
    </row>
    <row r="83">
      <c r="A83" s="2">
        <f>HYPERLINK("https://edmondsonsupply.com/collections/hvac/products/midwest-mwt-6900l-upright-left-cutting-offset-aviation-snip", "https://edmondsonsupply.com/collections/hvac/products/midwest-mwt-6900l-upright-left-cutting-offset-aviation-snip")</f>
        <v/>
      </c>
      <c r="B83" s="2">
        <f>HYPERLINK("https://edmondsonsupply.com/products/midwest-mwt-6900l-upright-left-cutting-offset-aviation-snip", "https://edmondsonsupply.com/products/midwest-mwt-6900l-upright-left-cutting-offset-aviation-snip")</f>
        <v/>
      </c>
      <c r="C83" t="inlineStr">
        <is>
          <t>Midwest MWT-6900L Upright Left-Cutting Aviation Snip</t>
        </is>
      </c>
      <c r="D83" t="inlineStr">
        <is>
          <t>MIDWEST Blackout Series Aviation Snip - Left Cut Offset Tin Cutting Shears with Forged Blade &amp; KUSH'N-POWER Comfort Grips - MWT-6510LO</t>
        </is>
      </c>
      <c r="E83" s="2">
        <f>HYPERLINK("https://www.amazon.com/MIDWEST-Blackout-Aviation-Snip-KUSHN-POWER/dp/B00TJQL91U/ref=sr_1_6?keywords=Midwest+MWT-6900L+Upright+Left-Cutting+Aviation+Snip&amp;qid=1695173421&amp;sr=8-6", "https://www.amazon.com/MIDWEST-Blackout-Aviation-Snip-KUSHN-POWER/dp/B00TJQL91U/ref=sr_1_6?keywords=Midwest+MWT-6900L+Upright+Left-Cutting+Aviation+Snip&amp;qid=1695173421&amp;sr=8-6")</f>
        <v/>
      </c>
      <c r="F83" t="inlineStr">
        <is>
          <t>B00TJQL91U</t>
        </is>
      </c>
      <c r="G83">
        <f>_xludf.IMAGE("https://edmondsonsupply.com/cdn/shop/products/MWT-6900L1.jpg?v=1587146265")</f>
        <v/>
      </c>
      <c r="H83">
        <f>_xludf.IMAGE("https://m.media-amazon.com/images/I/51OW3TahYsL._AC_UL320_.jpg")</f>
        <v/>
      </c>
      <c r="I83" t="inlineStr">
        <is>
          <t>25.99</t>
        </is>
      </c>
      <c r="J83" t="n">
        <v>58.88</v>
      </c>
      <c r="K83" s="3" t="inlineStr">
        <is>
          <t>126.55%</t>
        </is>
      </c>
      <c r="L83" t="n">
        <v>4.7</v>
      </c>
      <c r="M83" t="n">
        <v>1400</v>
      </c>
      <c r="O83" t="inlineStr">
        <is>
          <t>InStock</t>
        </is>
      </c>
      <c r="P83" t="inlineStr">
        <is>
          <t>37.05</t>
        </is>
      </c>
      <c r="Q83" t="inlineStr">
        <is>
          <t>4470064250980</t>
        </is>
      </c>
    </row>
    <row r="84">
      <c r="A84" s="2">
        <f>HYPERLINK("https://edmondsonsupply.com/collections/hvac/products/midwest-mwt-6510l-left-offset-aviation-snip", "https://edmondsonsupply.com/collections/hvac/products/midwest-mwt-6510l-left-offset-aviation-snip")</f>
        <v/>
      </c>
      <c r="B84" s="2">
        <f>HYPERLINK("https://edmondsonsupply.com/products/midwest-mwt-6510l-left-offset-aviation-snip", "https://edmondsonsupply.com/products/midwest-mwt-6510l-left-offset-aviation-snip")</f>
        <v/>
      </c>
      <c r="C84" t="inlineStr">
        <is>
          <t>Midwest MWT-6510L Left Offset Aviation Snip</t>
        </is>
      </c>
      <c r="D84" t="inlineStr">
        <is>
          <t>MIDWEST Blackout Series Aviation Snip - Left Cut Offset Tin Cutting Shears with Forged Blade &amp; KUSH'N-POWER Comfort Grips - MWT-6510LO</t>
        </is>
      </c>
      <c r="E84" s="2">
        <f>HYPERLINK("https://www.amazon.com/MIDWEST-Blackout-Aviation-Snip-KUSHN-POWER/dp/B00TJQL91U/ref=sr_1_8?keywords=Midwest+MWT-6510L+Left+Offset+Aviation+Snip&amp;qid=1695173407&amp;sr=8-8", "https://www.amazon.com/MIDWEST-Blackout-Aviation-Snip-KUSHN-POWER/dp/B00TJQL91U/ref=sr_1_8?keywords=Midwest+MWT-6510L+Left+Offset+Aviation+Snip&amp;qid=1695173407&amp;sr=8-8")</f>
        <v/>
      </c>
      <c r="F84" t="inlineStr">
        <is>
          <t>B00TJQL91U</t>
        </is>
      </c>
      <c r="G84">
        <f>_xludf.IMAGE("https://edmondsonsupply.com/cdn/shop/products/mwt-6510l.png?v=1587142880")</f>
        <v/>
      </c>
      <c r="H84">
        <f>_xludf.IMAGE("https://m.media-amazon.com/images/I/51OW3TahYsL._AC_UL320_.jpg")</f>
        <v/>
      </c>
      <c r="I84" t="inlineStr">
        <is>
          <t>25.99</t>
        </is>
      </c>
      <c r="J84" t="n">
        <v>58.88</v>
      </c>
      <c r="K84" s="3" t="inlineStr">
        <is>
          <t>126.55%</t>
        </is>
      </c>
      <c r="L84" t="n">
        <v>4.7</v>
      </c>
      <c r="M84" t="n">
        <v>1400</v>
      </c>
      <c r="O84" t="inlineStr">
        <is>
          <t>InStock</t>
        </is>
      </c>
      <c r="P84" t="inlineStr">
        <is>
          <t>33.49</t>
        </is>
      </c>
      <c r="Q84" t="inlineStr">
        <is>
          <t>3688846917732</t>
        </is>
      </c>
    </row>
    <row r="85">
      <c r="A85" s="2">
        <f>HYPERLINK("https://edmondsonsupply.com/collections/hvac/products/klein-tools-et10-magnetic-digital-pocket-thermometer", "https://edmondsonsupply.com/collections/hvac/products/klein-tools-et10-magnetic-digital-pocket-thermometer")</f>
        <v/>
      </c>
      <c r="B85" s="2">
        <f>HYPERLINK("https://edmondsonsupply.com/products/klein-tools-et10-magnetic-digital-pocket-thermometer", "https://edmondsonsupply.com/products/klein-tools-et10-magnetic-digital-pocket-thermometer")</f>
        <v/>
      </c>
      <c r="C85" t="inlineStr">
        <is>
          <t>Klein Tools ET10 Magnetic Digital Pocket Thermometer</t>
        </is>
      </c>
      <c r="D85" t="inlineStr">
        <is>
          <t>Klein Tools IR07 Dual Infrared (IR) and Probe Pocket Size LCD Digital Thermometer</t>
        </is>
      </c>
      <c r="E85" s="2">
        <f>HYPERLINK("https://www.amazon.com/Klein-Tools-IR07-Infrared-Thermometer/dp/B07P9WM69C/ref=sr_1_5?keywords=Klein+Tools+ET10+Magnetic+Digital+Pocket+Thermometer&amp;qid=1695173549&amp;sr=8-5", "https://www.amazon.com/Klein-Tools-IR07-Infrared-Thermometer/dp/B07P9WM69C/ref=sr_1_5?keywords=Klein+Tools+ET10+Magnetic+Digital+Pocket+Thermometer&amp;qid=1695173549&amp;sr=8-5")</f>
        <v/>
      </c>
      <c r="F85" t="inlineStr">
        <is>
          <t>B07P9WM69C</t>
        </is>
      </c>
      <c r="G85">
        <f>_xludf.IMAGE("https://edmondsonsupply.com/cdn/shop/products/et10.jpg?v=1587142916")</f>
        <v/>
      </c>
      <c r="H85">
        <f>_xludf.IMAGE("https://m.media-amazon.com/images/I/51JBUtWpWuS._AC_UY218_.jpg")</f>
        <v/>
      </c>
      <c r="I85" t="inlineStr">
        <is>
          <t>22.99</t>
        </is>
      </c>
      <c r="J85" t="n">
        <v>51.97</v>
      </c>
      <c r="K85" s="3" t="inlineStr">
        <is>
          <t>126.05%</t>
        </is>
      </c>
      <c r="L85" t="n">
        <v>4.7</v>
      </c>
      <c r="M85" t="n">
        <v>779</v>
      </c>
      <c r="O85" t="inlineStr">
        <is>
          <t>InStock</t>
        </is>
      </c>
      <c r="P85" t="inlineStr">
        <is>
          <t>34.08</t>
        </is>
      </c>
      <c r="Q85" t="inlineStr">
        <is>
          <t>3690025943140</t>
        </is>
      </c>
    </row>
    <row r="86">
      <c r="A86" s="2">
        <f>HYPERLINK("https://edmondsonsupply.com/collections/hvac/products/klein-tools-jth68m-8pc-6-metric-journeyman-t-handle-set-with-stand", "https://edmondsonsupply.com/collections/hvac/products/klein-tools-jth68m-8pc-6-metric-journeyman-t-handle-set-with-stand")</f>
        <v/>
      </c>
      <c r="B86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86" t="inlineStr">
        <is>
          <t>Klein Tools JTH68M Hex Key Set, Metric, Journeyman™ T-Handle, 6-Inch with Stand, 8-Piece</t>
        </is>
      </c>
      <c r="D86" t="inlineStr">
        <is>
          <t>Klein Tools JTH68MB Hex Kit Set, Metric Ball End T-Handle Hex Key Allen Wrench Set with 6-Inch Blades, Stand Included, 8-Piece</t>
        </is>
      </c>
      <c r="E86" s="2">
        <f>HYPERLINK("https://www.amazon.com/T-Handle-8-Piece-Klein-Tools-JTH68MB/dp/B004DB8GSK/ref=sr_1_2?keywords=Klein+Tools+JTH68M+Hex+Key+Set%2C+Metric%2C+Journeyman%E2%84%A2+T-Handle%2C+6-Inch+with+Stand%2C+8-Piece&amp;qid=1695173400&amp;sr=8-2", "https://www.amazon.com/T-Handle-8-Piece-Klein-Tools-JTH68MB/dp/B004DB8GSK/ref=sr_1_2?keywords=Klein+Tools+JTH68M+Hex+Key+Set%2C+Metric%2C+Journeyman%E2%84%A2+T-Handle%2C+6-Inch+with+Stand%2C+8-Piece&amp;qid=1695173400&amp;sr=8-2")</f>
        <v/>
      </c>
      <c r="F86" t="inlineStr">
        <is>
          <t>B004DB8GSK</t>
        </is>
      </c>
      <c r="G86">
        <f>_xludf.IMAGE("https://edmondsonsupply.com/cdn/shop/products/jth68m.jpg?v=1587148489")</f>
        <v/>
      </c>
      <c r="H86">
        <f>_xludf.IMAGE("https://m.media-amazon.com/images/I/61XP-1Qh3UL._AC_UL320_.jpg")</f>
        <v/>
      </c>
      <c r="I86" t="inlineStr">
        <is>
          <t>39.99</t>
        </is>
      </c>
      <c r="J86" t="n">
        <v>88.87</v>
      </c>
      <c r="K86" s="3" t="inlineStr">
        <is>
          <t>122.23%</t>
        </is>
      </c>
      <c r="L86" t="n">
        <v>4.6</v>
      </c>
      <c r="M86" t="n">
        <v>426</v>
      </c>
      <c r="O86" t="inlineStr">
        <is>
          <t>InStock</t>
        </is>
      </c>
      <c r="P86" t="inlineStr">
        <is>
          <t>60.58</t>
        </is>
      </c>
      <c r="Q86" t="inlineStr">
        <is>
          <t>2766259650660</t>
        </is>
      </c>
    </row>
    <row r="87">
      <c r="A87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87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7" t="inlineStr">
        <is>
          <t>Klein Tools 32304 14-in-1 HVAC Adjustable-Length Impact Screwdriver with Flip Socket</t>
        </is>
      </c>
      <c r="D87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87" s="2">
        <f>HYPERLINK("https://www.amazon.com/Screwdriver-Klein-Tools-Instruments-Thermometer/dp/B0B68FP3YG/ref=sr_1_2?keywords=Klein+Tools+32304+14-in-1+HVAC+Adjustable-Length+Impact+Screwdriver+with+Flip+Socket&amp;qid=1695173459&amp;sr=8-2", "https://www.amazon.com/Screwdriver-Klein-Tools-Instruments-Thermometer/dp/B0B68FP3YG/ref=sr_1_2?keywords=Klein+Tools+32304+14-in-1+HVAC+Adjustable-Length+Impact+Screwdriver+with+Flip+Socket&amp;qid=1695173459&amp;sr=8-2")</f>
        <v/>
      </c>
      <c r="F87" t="inlineStr">
        <is>
          <t>B0B68FP3YG</t>
        </is>
      </c>
      <c r="G87">
        <f>_xludf.IMAGE("https://edmondsonsupply.com/cdn/shop/products/32304.jpg?v=1666019479")</f>
        <v/>
      </c>
      <c r="H87">
        <f>_xludf.IMAGE("https://m.media-amazon.com/images/I/41yTQwoccbL._AC_UL320_.jpg")</f>
        <v/>
      </c>
      <c r="I87" t="inlineStr">
        <is>
          <t>24.97</t>
        </is>
      </c>
      <c r="J87" t="n">
        <v>55.02</v>
      </c>
      <c r="K87" s="3" t="inlineStr">
        <is>
          <t>120.34%</t>
        </is>
      </c>
      <c r="L87" t="n">
        <v>4.5</v>
      </c>
      <c r="M87" t="n">
        <v>39</v>
      </c>
      <c r="O87" t="inlineStr">
        <is>
          <t>InStock</t>
        </is>
      </c>
      <c r="P87" t="inlineStr">
        <is>
          <t>34.98</t>
        </is>
      </c>
      <c r="Q87" t="inlineStr">
        <is>
          <t>7856604578008</t>
        </is>
      </c>
    </row>
    <row r="88">
      <c r="A88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88" s="2">
        <f>HYPERLINK("https://edmondsonsupply.com/products/klein-tools-32907-7-in-1-impact-flip-socket-set-no-handle", "https://edmondsonsupply.com/products/klein-tools-32907-7-in-1-impact-flip-socket-set-no-handle")</f>
        <v/>
      </c>
      <c r="C88" t="inlineStr">
        <is>
          <t>Klein Tools 32907 7-in-1 Impact Flip Socket Set, No Handle</t>
        </is>
      </c>
      <c r="D88" t="inlineStr">
        <is>
          <t>LENOX Tools Jab Saw, Folding (20997TFHS618636) &amp; Impact Driver, 7-in-1 Impact Flip Socket Set, 6 Hex Driver Sizes plus a 1/4-Inch Bit Holder Klein Tools 32907</t>
        </is>
      </c>
      <c r="E88" s="2">
        <f>HYPERLINK("https://www.amazon.com/Folding-20997TFHS618636-Impact-Driver-Socket/dp/B0CF2HPH97/ref=sr_1_9?keywords=Klein+Tools+32907+7-in-1+Impact+Flip+Socket+Set%2C+No+Handle&amp;qid=1695173428&amp;sr=8-9", "https://www.amazon.com/Folding-20997TFHS618636-Impact-Driver-Socket/dp/B0CF2HPH97/ref=sr_1_9?keywords=Klein+Tools+32907+7-in-1+Impact+Flip+Socket+Set%2C+No+Handle&amp;qid=1695173428&amp;sr=8-9")</f>
        <v/>
      </c>
      <c r="F88" t="inlineStr">
        <is>
          <t>B0CF2HPH97</t>
        </is>
      </c>
      <c r="G88">
        <f>_xludf.IMAGE("https://edmondsonsupply.com/cdn/shop/products/32907_b.jpg?v=1666025282")</f>
        <v/>
      </c>
      <c r="H88">
        <f>_xludf.IMAGE("https://m.media-amazon.com/images/I/51ARCE+JBfL._AC_UL320_.jpg")</f>
        <v/>
      </c>
      <c r="I88" t="inlineStr">
        <is>
          <t>19.99</t>
        </is>
      </c>
      <c r="J88" t="n">
        <v>43.98</v>
      </c>
      <c r="K88" s="3" t="inlineStr">
        <is>
          <t>120.01%</t>
        </is>
      </c>
      <c r="L88" t="n">
        <v>4.5</v>
      </c>
      <c r="M88" t="n">
        <v>777</v>
      </c>
      <c r="O88" t="inlineStr">
        <is>
          <t>InStock</t>
        </is>
      </c>
      <c r="P88" t="inlineStr">
        <is>
          <t>29.18</t>
        </is>
      </c>
      <c r="Q88" t="inlineStr">
        <is>
          <t>7856653009112</t>
        </is>
      </c>
    </row>
    <row r="89">
      <c r="A89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89" s="2">
        <f>HYPERLINK("https://edmondsonsupply.com/products/klein-tools-32907-7-in-1-impact-flip-socket-set-no-handle", "https://edmondsonsupply.com/products/klein-tools-32907-7-in-1-impact-flip-socket-set-no-handle")</f>
        <v/>
      </c>
      <c r="C89" t="inlineStr">
        <is>
          <t>Klein Tools 32907 7-in-1 Impact Flip Socket Set, No Handle</t>
        </is>
      </c>
      <c r="D89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89" s="2">
        <f>HYPERLINK("https://www.amazon.com/Klein-Tools-Screwdriver-Multi-bit-Stubby/dp/B0CF2F1JXG/ref=sr_1_3?keywords=Klein+Tools+32907+7-in-1+Impact+Flip+Socket+Set%2C+No+Handle&amp;qid=1695173428&amp;sr=8-3", "https://www.amazon.com/Klein-Tools-Screwdriver-Multi-bit-Stubby/dp/B0CF2F1JXG/ref=sr_1_3?keywords=Klein+Tools+32907+7-in-1+Impact+Flip+Socket+Set%2C+No+Handle&amp;qid=1695173428&amp;sr=8-3")</f>
        <v/>
      </c>
      <c r="F89" t="inlineStr">
        <is>
          <t>B0CF2F1JXG</t>
        </is>
      </c>
      <c r="G89">
        <f>_xludf.IMAGE("https://edmondsonsupply.com/cdn/shop/products/32907_b.jpg?v=1666025282")</f>
        <v/>
      </c>
      <c r="H89">
        <f>_xludf.IMAGE("https://m.media-amazon.com/images/I/41r3ulT1BkL._AC_UL320_.jpg")</f>
        <v/>
      </c>
      <c r="I89" t="inlineStr">
        <is>
          <t>19.99</t>
        </is>
      </c>
      <c r="J89" t="n">
        <v>41.98</v>
      </c>
      <c r="K89" s="3" t="inlineStr">
        <is>
          <t>110.01%</t>
        </is>
      </c>
      <c r="L89" t="n">
        <v>4.8</v>
      </c>
      <c r="M89" t="n">
        <v>13277</v>
      </c>
      <c r="O89" t="inlineStr">
        <is>
          <t>InStock</t>
        </is>
      </c>
      <c r="P89" t="inlineStr">
        <is>
          <t>29.18</t>
        </is>
      </c>
      <c r="Q89" t="inlineStr">
        <is>
          <t>7856653009112</t>
        </is>
      </c>
    </row>
    <row r="90">
      <c r="A90" s="2">
        <f>HYPERLINK("https://edmondsonsupply.com/collections/hvac/products/nu-calgon-4900-40-iwave-v-vortex-air-ionization-system", "https://edmondsonsupply.com/collections/hvac/products/nu-calgon-4900-40-iwave-v-vortex-air-ionization-system")</f>
        <v/>
      </c>
      <c r="B90" s="2">
        <f>HYPERLINK("https://edmondsonsupply.com/products/nu-calgon-4900-40-iwave-v-vortex-air-ionization-system", "https://edmondsonsupply.com/products/nu-calgon-4900-40-iwave-v-vortex-air-ionization-system")</f>
        <v/>
      </c>
      <c r="C90" t="inlineStr">
        <is>
          <t>Nu-Calgon 4900-40 iWave-V Vortex Air Ionization System</t>
        </is>
      </c>
      <c r="D90" t="inlineStr">
        <is>
          <t>Nu-Calgon 4900-20 - iWave-R Self-Cleaning Bi-Polar Ionization ION Generator for 6 Tons, 2400 CFM, 24-260 VAC (1)</t>
        </is>
      </c>
      <c r="E90" s="2">
        <f>HYPERLINK("https://www.amazon.com/Nu-Calgon-4900-20-Self-Cleaning-Ionization-Generator/dp/B07YYN1QRW/ref=sr_1_1?keywords=Nu-Calgon+4900-40+iWave-V+Vortex+Air+Ionization+System&amp;qid=1695173581&amp;sr=8-1", "https://www.amazon.com/Nu-Calgon-4900-20-Self-Cleaning-Ionization-Generator/dp/B07YYN1QRW/ref=sr_1_1?keywords=Nu-Calgon+4900-40+iWave-V+Vortex+Air+Ionization+System&amp;qid=1695173581&amp;sr=8-1")</f>
        <v/>
      </c>
      <c r="F90" t="inlineStr">
        <is>
          <t>B07YYN1QRW</t>
        </is>
      </c>
      <c r="G90">
        <f>_xludf.IMAGE("https://edmondsonsupply.com/cdn/shop/files/4900-40.jpg?v=1687445226")</f>
        <v/>
      </c>
      <c r="H90">
        <f>_xludf.IMAGE("https://m.media-amazon.com/images/I/41bYOWAF1uL._AC_UY218_.jpg")</f>
        <v/>
      </c>
      <c r="I90" t="inlineStr">
        <is>
          <t>185.99</t>
        </is>
      </c>
      <c r="J90" t="n">
        <v>368.95</v>
      </c>
      <c r="K90" s="3" t="inlineStr">
        <is>
          <t>98.37%</t>
        </is>
      </c>
      <c r="L90" t="n">
        <v>4.5</v>
      </c>
      <c r="M90" t="n">
        <v>368</v>
      </c>
      <c r="O90" t="inlineStr">
        <is>
          <t>InStock</t>
        </is>
      </c>
      <c r="P90" t="inlineStr">
        <is>
          <t>266.94</t>
        </is>
      </c>
      <c r="Q90" t="inlineStr">
        <is>
          <t>8007558496472</t>
        </is>
      </c>
    </row>
    <row r="91">
      <c r="A91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91" s="2">
        <f>HYPERLINK("https://edmondsonsupply.com/products/klein-tools-et120-combustible-gas-leak-detector", "https://edmondsonsupply.com/products/klein-tools-et120-combustible-gas-leak-detector")</f>
        <v/>
      </c>
      <c r="C91" t="inlineStr">
        <is>
          <t>Klein Tools ET120 Combustible Gas Leak Detector</t>
        </is>
      </c>
      <c r="D91" t="inlineStr">
        <is>
          <t>Klein Tools ET110 Carbon Monoxide Meter, with Exposure Limit Alarm &amp; ET120 Gas Leak Detector, Combustible Gas Leak Meter with 18-Inch Gooseneck Range 50-10,000 ppm, Includes Pouch, Batteries</t>
        </is>
      </c>
      <c r="E91" s="2">
        <f>HYPERLINK("https://www.amazon.com/Klein-Tools-Monoxide-Combustible-Gooseneck/dp/B08MFZNS5M/ref=sr_1_7?keywords=Klein+Tools+ET120+Combustible+Gas+Leak+Detector&amp;qid=1695173669&amp;sr=8-7", "https://www.amazon.com/Klein-Tools-Monoxide-Combustible-Gooseneck/dp/B08MFZNS5M/ref=sr_1_7?keywords=Klein+Tools+ET120+Combustible+Gas+Leak+Detector&amp;qid=1695173669&amp;sr=8-7")</f>
        <v/>
      </c>
      <c r="F91" t="inlineStr">
        <is>
          <t>B08MFZNS5M</t>
        </is>
      </c>
      <c r="G91">
        <f>_xludf.IMAGE("https://edmondsonsupply.com/cdn/shop/products/et120.jpg?v=1587149243")</f>
        <v/>
      </c>
      <c r="H91">
        <f>_xludf.IMAGE("https://m.media-amazon.com/images/I/51tDV7zUk7L._AC_UL320_.jpg")</f>
        <v/>
      </c>
      <c r="I91" t="inlineStr">
        <is>
          <t>119.99</t>
        </is>
      </c>
      <c r="J91" t="n">
        <v>237.43</v>
      </c>
      <c r="K91" s="3" t="inlineStr">
        <is>
          <t>97.87%</t>
        </is>
      </c>
      <c r="L91" t="n">
        <v>4.8</v>
      </c>
      <c r="M91" t="n">
        <v>28</v>
      </c>
      <c r="O91" t="inlineStr">
        <is>
          <t>InStock</t>
        </is>
      </c>
      <c r="P91" t="inlineStr">
        <is>
          <t>179.32</t>
        </is>
      </c>
      <c r="Q91" t="inlineStr">
        <is>
          <t>1828453187684</t>
        </is>
      </c>
    </row>
    <row r="92">
      <c r="A92" s="2">
        <f>HYPERLINK("https://edmondsonsupply.com/collections/hvac/products/inficon-d-tek-3", "https://edmondsonsupply.com/collections/hvac/products/inficon-d-tek-3")</f>
        <v/>
      </c>
      <c r="B92" s="2">
        <f>HYPERLINK("https://edmondsonsupply.com/products/inficon-d-tek-3", "https://edmondsonsupply.com/products/inficon-d-tek-3")</f>
        <v/>
      </c>
      <c r="C92" t="inlineStr">
        <is>
          <t>Inficon D-TEK® 3 Refrigerant Leak Detector</t>
        </is>
      </c>
      <c r="D92" t="inlineStr">
        <is>
          <t>INFICON D-TEK Stratus Refrigerant Leak Detector and Portable Monitor, Model: 724-202-G1,Off-White</t>
        </is>
      </c>
      <c r="E92" s="2">
        <f>HYPERLINK("https://www.amazon.com/Inficon-D-TEK-Stratus-Refrigerant-Detector/dp/B07ZWGM6GR/ref=sr_1_2?keywords=Inficon+D-TEK%C2%AE+3+Refrigerant+Leak+Detector&amp;qid=1695173442&amp;sr=8-2", "https://www.amazon.com/Inficon-D-TEK-Stratus-Refrigerant-Detector/dp/B07ZWGM6GR/ref=sr_1_2?keywords=Inficon+D-TEK%C2%AE+3+Refrigerant+Leak+Detector&amp;qid=1695173442&amp;sr=8-2")</f>
        <v/>
      </c>
      <c r="F92" t="inlineStr">
        <is>
          <t>B07ZWGM6GR</t>
        </is>
      </c>
      <c r="G92">
        <f>_xludf.IMAGE("https://edmondsonsupply.com/cdn/shop/products/dtek3.png?v=1633030772")</f>
        <v/>
      </c>
      <c r="H92">
        <f>_xludf.IMAGE("https://m.media-amazon.com/images/I/61a5yae6mKL._AC_UL320_.jpg")</f>
        <v/>
      </c>
      <c r="I92" t="inlineStr">
        <is>
          <t>516.99</t>
        </is>
      </c>
      <c r="J92" t="n">
        <v>1021.96</v>
      </c>
      <c r="K92" s="3" t="inlineStr">
        <is>
          <t>97.68%</t>
        </is>
      </c>
      <c r="L92" t="n">
        <v>4.6</v>
      </c>
      <c r="M92" t="n">
        <v>43</v>
      </c>
      <c r="O92" t="inlineStr">
        <is>
          <t>InStock</t>
        </is>
      </c>
      <c r="P92" t="inlineStr">
        <is>
          <t>645.0</t>
        </is>
      </c>
      <c r="Q92" t="inlineStr">
        <is>
          <t>5950406623400</t>
        </is>
      </c>
    </row>
    <row r="93">
      <c r="A93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93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93" t="inlineStr">
        <is>
          <t>Wiha Tools 32088 8 Piece Insulated PicoFinish Precision Screwdriver Set</t>
        </is>
      </c>
      <c r="D93" t="inlineStr">
        <is>
          <t>Wiha PicoFinish® Electric Precision Screwdriver Set 7 Pieces Including Holder I Screwdriver for Electricians I VDE I Slotted Phillips (42989)</t>
        </is>
      </c>
      <c r="E93" s="2">
        <f>HYPERLINK("https://www.amazon.com/Wiha-PicoFinish%C2%AE-Screwdriver-Electricians-42989/dp/B07H6SB33W/ref=sr_1_10?keywords=Wiha+Tools+32088+8+Piece+Insulated+PicoFinish+Precision+Screwdriver+Set&amp;qid=1695173729&amp;sr=8-10", "https://www.amazon.com/Wiha-PicoFinish%C2%AE-Screwdriver-Electricians-42989/dp/B07H6SB33W/ref=sr_1_10?keywords=Wiha+Tools+32088+8+Piece+Insulated+PicoFinish+Precision+Screwdriver+Set&amp;qid=1695173729&amp;sr=8-10")</f>
        <v/>
      </c>
      <c r="F93" t="inlineStr">
        <is>
          <t>B07H6SB33W</t>
        </is>
      </c>
      <c r="G93">
        <f>_xludf.IMAGE("https://edmondsonsupply.com/cdn/shop/files/ah1u5hviqxts6itxix4k_1000x_5285634c-51ad-48c4-987e-f1113aaa9ab9.webp?v=1690905519")</f>
        <v/>
      </c>
      <c r="H93">
        <f>_xludf.IMAGE("https://m.media-amazon.com/images/I/61CoYBjxDhL._AC_UL320_.jpg")</f>
        <v/>
      </c>
      <c r="I93" t="inlineStr">
        <is>
          <t>64.55</t>
        </is>
      </c>
      <c r="J93" t="n">
        <v>123</v>
      </c>
      <c r="K93" s="3" t="inlineStr">
        <is>
          <t>90.55%</t>
        </is>
      </c>
      <c r="L93" t="n">
        <v>4.8</v>
      </c>
      <c r="M93" t="n">
        <v>51</v>
      </c>
      <c r="O93" t="inlineStr">
        <is>
          <t>InStock</t>
        </is>
      </c>
      <c r="P93" t="inlineStr">
        <is>
          <t>86.07</t>
        </is>
      </c>
      <c r="Q93" t="inlineStr">
        <is>
          <t>8023413326040</t>
        </is>
      </c>
    </row>
    <row r="94">
      <c r="A94" s="2">
        <f>HYPERLINK("https://edmondsonsupply.com/collections/hvac/products/klein-tools-j12098-8-journeyman-high-leverage-universal-combination-pliers", "https://edmondsonsupply.com/collections/hvac/products/klein-tools-j12098-8-journeyman-high-leverage-universal-combination-pliers")</f>
        <v/>
      </c>
      <c r="B94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94" t="inlineStr">
        <is>
          <t>Klein Tools J12098 Journeyman Universal Combination Pliers</t>
        </is>
      </c>
      <c r="D94" t="inlineStr">
        <is>
          <t>Klein Tools 12098-INS Insulated Universal Combination Pliers, Side Cutters with Crimper, 8-Inch</t>
        </is>
      </c>
      <c r="E94" s="2">
        <f>HYPERLINK("https://www.amazon.com/Insulated-Combination-Klein-Tools-12098-INS/dp/B0002RI4V8/ref=sr_1_4?keywords=Klein+Tools+J12098+Journeyman+Universal+Combination+Pliers&amp;qid=1695173610&amp;sr=8-4", "https://www.amazon.com/Insulated-Combination-Klein-Tools-12098-INS/dp/B0002RI4V8/ref=sr_1_4?keywords=Klein+Tools+J12098+Journeyman+Universal+Combination+Pliers&amp;qid=1695173610&amp;sr=8-4")</f>
        <v/>
      </c>
      <c r="F94" t="inlineStr">
        <is>
          <t>B0002RI4V8</t>
        </is>
      </c>
      <c r="G94">
        <f>_xludf.IMAGE("https://edmondsonsupply.com/cdn/shop/products/j12098.jpg?v=1587142847")</f>
        <v/>
      </c>
      <c r="H94">
        <f>_xludf.IMAGE("https://m.media-amazon.com/images/I/51I3JjFrgcL._AC_UL320_.jpg")</f>
        <v/>
      </c>
      <c r="I94" t="inlineStr">
        <is>
          <t>34.99</t>
        </is>
      </c>
      <c r="J94" t="n">
        <v>64.98999999999999</v>
      </c>
      <c r="K94" s="3" t="inlineStr">
        <is>
          <t>85.74%</t>
        </is>
      </c>
      <c r="L94" t="n">
        <v>5</v>
      </c>
      <c r="M94" t="n">
        <v>10</v>
      </c>
      <c r="O94" t="inlineStr">
        <is>
          <t>InStock</t>
        </is>
      </c>
      <c r="P94" t="inlineStr">
        <is>
          <t>50.4</t>
        </is>
      </c>
      <c r="Q94" t="inlineStr">
        <is>
          <t>1989504860260</t>
        </is>
      </c>
    </row>
    <row r="95">
      <c r="A95" s="2">
        <f>HYPERLINK("https://edmondsonsupply.com/collections/hvac/products/midwest-mwt-ss6510l-special-hardness-offset-aviation-snip-left-cutting", "https://edmondsonsupply.com/collections/hvac/products/midwest-mwt-ss6510l-special-hardness-offset-aviation-snip-left-cutting")</f>
        <v/>
      </c>
      <c r="B95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95" t="inlineStr">
        <is>
          <t>Midwest MWT-SS6510L Special Hardness Offset Aviation Snip - Left-Cutting</t>
        </is>
      </c>
      <c r="D95" t="inlineStr">
        <is>
          <t>MIDWEST Blackout Series Aviation Snip - Left Cut Offset Tin Cutting Shears with Forged Blade &amp; KUSH'N-POWER Comfort Grips - MWT-6510LO</t>
        </is>
      </c>
      <c r="E95" s="2">
        <f>HYPERLINK("https://www.amazon.com/MIDWEST-Blackout-Aviation-Snip-KUSHN-POWER/dp/B00TJQL91U/ref=sr_1_4?keywords=Midwest+MWT-SS6510L+Special+Hardness+Offset+Aviation+Snip+-+Left-Cutting&amp;qid=1695173337&amp;sr=8-4", "https://www.amazon.com/MIDWEST-Blackout-Aviation-Snip-KUSHN-POWER/dp/B00TJQL91U/ref=sr_1_4?keywords=Midwest+MWT-SS6510L+Special+Hardness+Offset+Aviation+Snip+-+Left-Cutting&amp;qid=1695173337&amp;sr=8-4")</f>
        <v/>
      </c>
      <c r="F95" t="inlineStr">
        <is>
          <t>B00TJQL91U</t>
        </is>
      </c>
      <c r="G95">
        <f>_xludf.IMAGE("https://edmondsonsupply.com/cdn/shop/products/MWT-SS6510L.png?v=1587150385")</f>
        <v/>
      </c>
      <c r="H95">
        <f>_xludf.IMAGE("https://m.media-amazon.com/images/I/51OW3TahYsL._AC_UL320_.jpg")</f>
        <v/>
      </c>
      <c r="I95" t="inlineStr">
        <is>
          <t>32.15</t>
        </is>
      </c>
      <c r="J95" t="n">
        <v>58.88</v>
      </c>
      <c r="K95" s="3" t="inlineStr">
        <is>
          <t>83.14%</t>
        </is>
      </c>
      <c r="L95" t="n">
        <v>4.7</v>
      </c>
      <c r="M95" t="n">
        <v>1400</v>
      </c>
      <c r="O95" t="inlineStr">
        <is>
          <t>OutOfStock</t>
        </is>
      </c>
      <c r="P95" t="inlineStr">
        <is>
          <t>47.17</t>
        </is>
      </c>
      <c r="Q95" t="inlineStr">
        <is>
          <t>4421073272932</t>
        </is>
      </c>
    </row>
    <row r="96">
      <c r="A96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96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96" t="inlineStr">
        <is>
          <t>Klein Tools 32304 14-in-1 HVAC Adjustable-Length Impact Screwdriver with Flip Socket</t>
        </is>
      </c>
      <c r="D96" t="inlineStr">
        <is>
          <t>Impact Driver, 7-in-1 Impact Flip Socket Set &amp; 14-in-1 Adjustable Screwdriver with Flip Socket, HVAC Nut Drivers and Bits, Impact Rated Klein Tools 32304</t>
        </is>
      </c>
      <c r="E96" s="2">
        <f>HYPERLINK("https://www.amazon.com/Adjustable-Screwdriver-Drivers-Klein-Tools/dp/B09Y84RPSB/ref=sr_1_4?keywords=Klein+Tools+32304+14-in-1+HVAC+Adjustable-Length+Impact+Screwdriver+with+Flip+Socket&amp;qid=1695173459&amp;sr=8-4", "https://www.amazon.com/Adjustable-Screwdriver-Drivers-Klein-Tools/dp/B09Y84RPSB/ref=sr_1_4?keywords=Klein+Tools+32304+14-in-1+HVAC+Adjustable-Length+Impact+Screwdriver+with+Flip+Socket&amp;qid=1695173459&amp;sr=8-4")</f>
        <v/>
      </c>
      <c r="F96" t="inlineStr">
        <is>
          <t>B09Y84RPSB</t>
        </is>
      </c>
      <c r="G96">
        <f>_xludf.IMAGE("https://edmondsonsupply.com/cdn/shop/products/32304.jpg?v=1666019479")</f>
        <v/>
      </c>
      <c r="H96">
        <f>_xludf.IMAGE("https://m.media-amazon.com/images/I/41KTNungRUL._AC_UL320_.jpg")</f>
        <v/>
      </c>
      <c r="I96" t="inlineStr">
        <is>
          <t>24.97</t>
        </is>
      </c>
      <c r="J96" t="n">
        <v>44.76</v>
      </c>
      <c r="K96" s="3" t="inlineStr">
        <is>
          <t>79.26%</t>
        </is>
      </c>
      <c r="L96" t="n">
        <v>4.8</v>
      </c>
      <c r="M96" t="n">
        <v>88</v>
      </c>
      <c r="O96" t="inlineStr">
        <is>
          <t>InStock</t>
        </is>
      </c>
      <c r="P96" t="inlineStr">
        <is>
          <t>34.98</t>
        </is>
      </c>
      <c r="Q96" t="inlineStr">
        <is>
          <t>7856604578008</t>
        </is>
      </c>
    </row>
    <row r="97">
      <c r="A97" s="2">
        <f>HYPERLINK("https://edmondsonsupply.com/collections/hvac/products/diversitech-cp-22-condensate-pump-22ft-lift-120v", "https://edmondsonsupply.com/collections/hvac/products/diversitech-cp-22-condensate-pump-22ft-lift-120v")</f>
        <v/>
      </c>
      <c r="B97" s="2">
        <f>HYPERLINK("https://edmondsonsupply.com/products/diversitech-cp-22-condensate-pump-22ft-lift-120v", "https://edmondsonsupply.com/products/diversitech-cp-22-condensate-pump-22ft-lift-120v")</f>
        <v/>
      </c>
      <c r="C97" t="inlineStr">
        <is>
          <t>DiversiTech Asurity™ CP-22 Condensate Pump, 22ft. Lift, 120V</t>
        </is>
      </c>
      <c r="D97" t="inlineStr">
        <is>
          <t>DiversiTech CP-22T Condensate Pump, 22' Lift, with 20' of 3/8" CVT, 120V</t>
        </is>
      </c>
      <c r="E97" s="2">
        <f>HYPERLINK("https://www.amazon.com/DiversiTech-CP-22T-Condensate-Pump-Lift/dp/B008FM1PVI/ref=sr_1_3?keywords=DiversiTech+Asurity%E2%84%A2+CP-22+Condensate+Pump%2C+22ft.+Lift%2C+120V&amp;qid=1695173452&amp;sr=8-3", "https://www.amazon.com/DiversiTech-CP-22T-Condensate-Pump-Lift/dp/B008FM1PVI/ref=sr_1_3?keywords=DiversiTech+Asurity%E2%84%A2+CP-22+Condensate+Pump%2C+22ft.+Lift%2C+120V&amp;qid=1695173452&amp;sr=8-3")</f>
        <v/>
      </c>
      <c r="F97" t="inlineStr">
        <is>
          <t>B008FM1PVI</t>
        </is>
      </c>
      <c r="G97">
        <f>_xludf.IMAGE("https://edmondsonsupply.com/cdn/shop/products/60d0d7fbd5566503101164.jpg?v=1633030352")</f>
        <v/>
      </c>
      <c r="H97">
        <f>_xludf.IMAGE("https://m.media-amazon.com/images/I/41xuB3fIDsL._AC_UL320_.jpg")</f>
        <v/>
      </c>
      <c r="I97" t="inlineStr">
        <is>
          <t>54.54</t>
        </is>
      </c>
      <c r="J97" t="n">
        <v>97.56999999999999</v>
      </c>
      <c r="K97" s="3" t="inlineStr">
        <is>
          <t>78.90%</t>
        </is>
      </c>
      <c r="L97" t="n">
        <v>4.6</v>
      </c>
      <c r="M97" t="n">
        <v>49</v>
      </c>
      <c r="O97" t="inlineStr">
        <is>
          <t>InStock</t>
        </is>
      </c>
      <c r="P97" t="inlineStr">
        <is>
          <t>145.32</t>
        </is>
      </c>
      <c r="Q97" t="inlineStr">
        <is>
          <t>5284840374440</t>
        </is>
      </c>
    </row>
    <row r="98">
      <c r="A98" s="2">
        <f>HYPERLINK("https://edmondsonsupply.com/collections/hvac/products/klein-tools-ncvt1xtkit-non-contact-voltage-and-gfci-receptacle-premium-test-kit", "https://edmondsonsupply.com/collections/hvac/products/klein-tools-ncvt1xtkit-non-contact-voltage-and-gfci-receptacle-premium-test-kit")</f>
        <v/>
      </c>
      <c r="B98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98" t="inlineStr">
        <is>
          <t>Klein Tools NCVT1XTKIT Non-Contact Voltage and GFCI Receptacle Premium Test Kit</t>
        </is>
      </c>
      <c r="D98" t="inlineStr">
        <is>
          <t>Klein Tools RT250KIT Non-Contact Voltage Tester and GFCI Receptacle Tester with LCD and Flashlight, Voltage Electrical Test Kit</t>
        </is>
      </c>
      <c r="E98" s="2">
        <f>HYPERLINK("https://www.amazon.com/Non-Contact-Receptacle-Klein-Tools-RT250KIT/dp/B08YDFQ2FV/ref=sr_1_3?keywords=Klein+Tools+NCVT1XTKIT+Non-Contact+Voltage+and+GFCI+Receptacle+Premium+Test+Kit&amp;qid=1695173496&amp;sr=8-3", "https://www.amazon.com/Non-Contact-Receptacle-Klein-Tools-RT250KIT/dp/B08YDFQ2FV/ref=sr_1_3?keywords=Klein+Tools+NCVT1XTKIT+Non-Contact+Voltage+and+GFCI+Receptacle+Premium+Test+Kit&amp;qid=1695173496&amp;sr=8-3")</f>
        <v/>
      </c>
      <c r="F98" t="inlineStr">
        <is>
          <t>B08YDFQ2FV</t>
        </is>
      </c>
      <c r="G98">
        <f>_xludf.IMAGE("https://edmondsonsupply.com/cdn/shop/products/ncvt1xtkit.jpg?v=1674497102")</f>
        <v/>
      </c>
      <c r="H98">
        <f>_xludf.IMAGE("https://m.media-amazon.com/images/I/61WaBlkJfxL._AC_UL320_.jpg")</f>
        <v/>
      </c>
      <c r="I98" t="inlineStr">
        <is>
          <t>24.99</t>
        </is>
      </c>
      <c r="J98" t="n">
        <v>44.54</v>
      </c>
      <c r="K98" s="3" t="inlineStr">
        <is>
          <t>78.23%</t>
        </is>
      </c>
      <c r="L98" t="n">
        <v>4.8</v>
      </c>
      <c r="M98" t="n">
        <v>1269</v>
      </c>
      <c r="O98" t="inlineStr">
        <is>
          <t>InStock</t>
        </is>
      </c>
      <c r="P98" t="inlineStr">
        <is>
          <t>32.98</t>
        </is>
      </c>
      <c r="Q98" t="inlineStr">
        <is>
          <t>7931949187288</t>
        </is>
      </c>
    </row>
    <row r="99">
      <c r="A99" s="2">
        <f>HYPERLINK("https://edmondsonsupply.com/collections/hvac/products/klein-tools-94155-american-legacy-lineman-pliers-and-klein-kurve%C2%AE-wire-stripper-cutter", "https://edmondsonsupply.com/collections/hvac/products/klein-tools-94155-american-legacy-lineman-pliers-and-klein-kurve%C2%AE-wire-stripper-cutter")</f>
        <v/>
      </c>
      <c r="B99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99" t="inlineStr">
        <is>
          <t>Klein Tools 94155 American Legacy Lineman Pliers and Klein-Kurve® Wire Stripper / Cutter</t>
        </is>
      </c>
      <c r="D99" t="inlineStr">
        <is>
          <t>Klein Tools 80043 Heavy Duty Tool Set, Includes Lineman's Side-Cutting Pliers, Diagonal Cutters and Wire Stripper, 3-Piece</t>
        </is>
      </c>
      <c r="E99" s="2">
        <f>HYPERLINK("https://www.amazon.com/Linemans-Side-Cutting-Klein-Tools-80043/dp/B0977RM5G5/ref=sr_1_4?keywords=Klein+Tools+94155+American+Legacy+Lineman+Pliers+and+Klein-Kurve%C2%AE+Wire+Stripper+%2F+Cutter&amp;qid=1695173330&amp;sr=8-4", "https://www.amazon.com/Linemans-Side-Cutting-Klein-Tools-80043/dp/B0977RM5G5/ref=sr_1_4?keywords=Klein+Tools+94155+American+Legacy+Lineman+Pliers+and+Klein-Kurve%C2%AE+Wire+Stripper+%2F+Cutter&amp;qid=1695173330&amp;sr=8-4")</f>
        <v/>
      </c>
      <c r="F99" t="inlineStr">
        <is>
          <t>B0977RM5G5</t>
        </is>
      </c>
      <c r="G99">
        <f>_xludf.IMAGE("https://edmondsonsupply.com/cdn/shop/products/94155.jpg?v=1674141590")</f>
        <v/>
      </c>
      <c r="H99">
        <f>_xludf.IMAGE("https://m.media-amazon.com/images/I/51t8JGB+SAS._AC_UL320_.jpg")</f>
        <v/>
      </c>
      <c r="I99" t="inlineStr">
        <is>
          <t>39.99</t>
        </is>
      </c>
      <c r="J99" t="n">
        <v>69.98999999999999</v>
      </c>
      <c r="K99" s="3" t="inlineStr">
        <is>
          <t>75.02%</t>
        </is>
      </c>
      <c r="L99" t="n">
        <v>4.8</v>
      </c>
      <c r="M99" t="n">
        <v>1451</v>
      </c>
      <c r="O99" t="inlineStr">
        <is>
          <t>InStock</t>
        </is>
      </c>
      <c r="P99" t="inlineStr">
        <is>
          <t>59.98</t>
        </is>
      </c>
      <c r="Q99" t="inlineStr">
        <is>
          <t>7926859104472</t>
        </is>
      </c>
    </row>
    <row r="100">
      <c r="A100" s="2">
        <f>HYPERLINK("https://edmondsonsupply.com/collections/hvac/products/fieldpiece-anc11-sman-soft-case-black", "https://edmondsonsupply.com/collections/hvac/products/fieldpiece-anc11-sman-soft-case-black")</f>
        <v/>
      </c>
      <c r="B100" s="2">
        <f>HYPERLINK("https://edmondsonsupply.com/products/fieldpiece-anc11-sman-soft-case-black", "https://edmondsonsupply.com/products/fieldpiece-anc11-sman-soft-case-black")</f>
        <v/>
      </c>
      <c r="C100" t="inlineStr">
        <is>
          <t>Fieldpiece ANC11 Manifold Case</t>
        </is>
      </c>
      <c r="D100" t="inlineStr">
        <is>
          <t>Fieldpiece ANC11 - Padded Drawstring Case</t>
        </is>
      </c>
      <c r="E100" s="2">
        <f>HYPERLINK("https://www.amazon.com/Fieldpiece-ANC11-Padded-Drawstring-Case/dp/B08CMWRQ8V/ref=sr_1_1?keywords=Fieldpiece+ANC11+Manifold+Case&amp;qid=1695173387&amp;sr=8-1", "https://www.amazon.com/Fieldpiece-ANC11-Padded-Drawstring-Case/dp/B08CMWRQ8V/ref=sr_1_1?keywords=Fieldpiece+ANC11+Manifold+Case&amp;qid=1695173387&amp;sr=8-1")</f>
        <v/>
      </c>
      <c r="F100" t="inlineStr">
        <is>
          <t>B08CMWRQ8V</t>
        </is>
      </c>
      <c r="G100">
        <f>_xludf.IMAGE("https://edmondsonsupply.com/cdn/shop/products/ANC11-SRC-Product-300dpi.jpg?v=1633030204")</f>
        <v/>
      </c>
      <c r="H100">
        <f>_xludf.IMAGE("https://m.media-amazon.com/images/I/41cwlO2JZFL._AC_UL320_.jpg")</f>
        <v/>
      </c>
      <c r="I100" t="inlineStr">
        <is>
          <t>31.45</t>
        </is>
      </c>
      <c r="J100" t="n">
        <v>54.99</v>
      </c>
      <c r="K100" s="3" t="inlineStr">
        <is>
          <t>74.85%</t>
        </is>
      </c>
      <c r="L100" t="n">
        <v>4.7</v>
      </c>
      <c r="M100" t="n">
        <v>48</v>
      </c>
      <c r="O100" t="inlineStr">
        <is>
          <t>InStock</t>
        </is>
      </c>
      <c r="P100" t="inlineStr">
        <is>
          <t>37.0</t>
        </is>
      </c>
      <c r="Q100" t="inlineStr">
        <is>
          <t>4421344952420</t>
        </is>
      </c>
    </row>
    <row r="101">
      <c r="A101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101" s="2">
        <f>HYPERLINK("https://edmondsonsupply.com/products/malco-tools-lp7r-eagle-grip-7-straight-jaw-locking-pliers", "https://edmondsonsupply.com/products/malco-tools-lp7r-eagle-grip-7-straight-jaw-locking-pliers")</f>
        <v/>
      </c>
      <c r="C101" t="inlineStr">
        <is>
          <t>Malco Tools LP7R Eagle Grip 7″ Straight Jaw Locking Pliers</t>
        </is>
      </c>
      <c r="D101" t="inlineStr">
        <is>
          <t>Eagle Grip by Malco LP7WC 7 in. Curved Jaw Locking Pliers with Wire Cutter &amp; Grip by Malco LP7R 7 in. Straight Jaw Locking Pliers</t>
        </is>
      </c>
      <c r="E101" s="2">
        <f>HYPERLINK("https://www.amazon.com/Malco-Curved-Locking-Pliers-Straight/dp/B0BGPVRDJ6/ref=sr_1_3?keywords=Malco+Tools+LP7R+Eagle+Grip+7%E2%80%B3+Straight+Jaw+Locking+Pliers&amp;qid=1695173432&amp;sr=8-3", "https://www.amazon.com/Malco-Curved-Locking-Pliers-Straight/dp/B0BGPVRDJ6/ref=sr_1_3?keywords=Malco+Tools+LP7R+Eagle+Grip+7%E2%80%B3+Straight+Jaw+Locking+Pliers&amp;qid=1695173432&amp;sr=8-3")</f>
        <v/>
      </c>
      <c r="F101" t="inlineStr">
        <is>
          <t>B0BGPVRDJ6</t>
        </is>
      </c>
      <c r="G101">
        <f>_xludf.IMAGE("https://edmondsonsupply.com/cdn/shop/products/LP7R-eagle-grip-locking-pliers-in-hand.jpg?v=1657291391")</f>
        <v/>
      </c>
      <c r="H101">
        <f>_xludf.IMAGE("https://m.media-amazon.com/images/I/411-49NbYHL._AC_UL320_.jpg")</f>
        <v/>
      </c>
      <c r="I101" t="inlineStr">
        <is>
          <t>49.99</t>
        </is>
      </c>
      <c r="J101" t="n">
        <v>85.72</v>
      </c>
      <c r="K101" s="3" t="inlineStr">
        <is>
          <t>71.47%</t>
        </is>
      </c>
      <c r="L101" t="n">
        <v>4.9</v>
      </c>
      <c r="M101" t="n">
        <v>426</v>
      </c>
      <c r="O101" t="inlineStr">
        <is>
          <t>InStock</t>
        </is>
      </c>
      <c r="P101" t="inlineStr">
        <is>
          <t>54.67</t>
        </is>
      </c>
      <c r="Q101" t="inlineStr">
        <is>
          <t>7742222270680</t>
        </is>
      </c>
    </row>
    <row r="102">
      <c r="A102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102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102" t="inlineStr">
        <is>
          <t>ICM Controls ICM2805A Furnace Control Board - Replacement for Nordyne</t>
        </is>
      </c>
      <c r="D102" t="inlineStr">
        <is>
          <t>OEM Upgraded Replacement for Nordyne Furnace Control Circuit Board 903106</t>
        </is>
      </c>
      <c r="E102" s="2">
        <f>HYPERLINK("https://www.amazon.com/Upgraded-Replacement-Furnace-Control-Circuit/dp/B00EFAYTG2/ref=sr_1_8?keywords=ICM+Controls+ICM2805A+Furnace+Control+Board+-+Replacement+for+Nordyne&amp;qid=1695173420&amp;sr=8-8", "https://www.amazon.com/Upgraded-Replacement-Furnace-Control-Circuit/dp/B00EFAYTG2/ref=sr_1_8?keywords=ICM+Controls+ICM2805A+Furnace+Control+Board+-+Replacement+for+Nordyne&amp;qid=1695173420&amp;sr=8-8")</f>
        <v/>
      </c>
      <c r="F102" t="inlineStr">
        <is>
          <t>B00EFAYTG2</t>
        </is>
      </c>
      <c r="G102">
        <f>_xludf.IMAGE("https://edmondsonsupply.com/cdn/shop/products/57_3_42a53dd2-02e8-4469-bc0c-0265897201e7.jpg?v=1633031145")</f>
        <v/>
      </c>
      <c r="H102">
        <f>_xludf.IMAGE("https://m.media-amazon.com/images/I/515vIDTDHiL._AC_UL320_.jpg")</f>
        <v/>
      </c>
      <c r="I102" t="inlineStr">
        <is>
          <t>116.59</t>
        </is>
      </c>
      <c r="J102" t="n">
        <v>198.95</v>
      </c>
      <c r="K102" s="3" t="inlineStr">
        <is>
          <t>70.64%</t>
        </is>
      </c>
      <c r="L102" t="n">
        <v>4.6</v>
      </c>
      <c r="M102" t="n">
        <v>97</v>
      </c>
      <c r="O102" t="inlineStr">
        <is>
          <t>InStock</t>
        </is>
      </c>
      <c r="P102" t="inlineStr">
        <is>
          <t>161.12</t>
        </is>
      </c>
      <c r="Q102" t="inlineStr">
        <is>
          <t>6892060639405</t>
        </is>
      </c>
    </row>
    <row r="103">
      <c r="A103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03" s="2">
        <f>HYPERLINK("https://edmondsonsupply.com/products/klein-tools-935dag-digital-angle-gauge-and-level", "https://edmondsonsupply.com/products/klein-tools-935dag-digital-angle-gauge-and-level")</f>
        <v/>
      </c>
      <c r="C103" t="inlineStr">
        <is>
          <t>Klein Tools 935DAG Digital Angle Gauge and Level</t>
        </is>
      </c>
      <c r="D103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103" s="2">
        <f>HYPERLINK("https://www.amazon.com/Klein-Tools-Electronic-Measures-Protractor/dp/B09P843CWF/ref=sr_1_2?keywords=Klein+Tools+935DAG+Digital+Angle+Gauge+and+Level&amp;qid=1695173564&amp;sr=8-2", "https://www.amazon.com/Klein-Tools-Electronic-Measures-Protractor/dp/B09P843CWF/ref=sr_1_2?keywords=Klein+Tools+935DAG+Digital+Angle+Gauge+and+Level&amp;qid=1695173564&amp;sr=8-2")</f>
        <v/>
      </c>
      <c r="F103" t="inlineStr">
        <is>
          <t>B09P843CWF</t>
        </is>
      </c>
      <c r="G103">
        <f>_xludf.IMAGE("https://edmondsonsupply.com/cdn/shop/products/935dag.jpg?v=1587145032")</f>
        <v/>
      </c>
      <c r="H103">
        <f>_xludf.IMAGE("https://m.media-amazon.com/images/I/51nqC5OG7xL._AC_UL320_.jpg")</f>
        <v/>
      </c>
      <c r="I103" t="inlineStr">
        <is>
          <t>29.97</t>
        </is>
      </c>
      <c r="J103" t="n">
        <v>51.04</v>
      </c>
      <c r="K103" s="3" t="inlineStr">
        <is>
          <t>70.30%</t>
        </is>
      </c>
      <c r="L103" t="n">
        <v>4.8</v>
      </c>
      <c r="M103" t="n">
        <v>29</v>
      </c>
      <c r="O103" t="inlineStr">
        <is>
          <t>InStock</t>
        </is>
      </c>
      <c r="P103" t="inlineStr">
        <is>
          <t>45.0</t>
        </is>
      </c>
      <c r="Q103" t="inlineStr">
        <is>
          <t>4167487094884</t>
        </is>
      </c>
    </row>
    <row r="104">
      <c r="A104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104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104" t="inlineStr">
        <is>
          <t>ICM Controls ICM2805A Furnace Control Board - Replacement for Nordyne</t>
        </is>
      </c>
      <c r="D104" t="inlineStr">
        <is>
          <t>624631-B - OEM Replacement for Nordyne Furnace Control Circuit Board</t>
        </is>
      </c>
      <c r="E104" s="2">
        <f>HYPERLINK("https://www.amazon.com/624631-B-Replacement-Nordyne-Furnace-Control/dp/B00YYFBC72/ref=sr_1_10?keywords=ICM+Controls+ICM2805A+Furnace+Control+Board+-+Replacement+for+Nordyne&amp;qid=1695173420&amp;sr=8-10", "https://www.amazon.com/624631-B-Replacement-Nordyne-Furnace-Control/dp/B00YYFBC72/ref=sr_1_10?keywords=ICM+Controls+ICM2805A+Furnace+Control+Board+-+Replacement+for+Nordyne&amp;qid=1695173420&amp;sr=8-10")</f>
        <v/>
      </c>
      <c r="F104" t="inlineStr">
        <is>
          <t>B00YYFBC72</t>
        </is>
      </c>
      <c r="G104">
        <f>_xludf.IMAGE("https://edmondsonsupply.com/cdn/shop/products/57_3_42a53dd2-02e8-4469-bc0c-0265897201e7.jpg?v=1633031145")</f>
        <v/>
      </c>
      <c r="H104">
        <f>_xludf.IMAGE("https://m.media-amazon.com/images/I/51zkInbD61L._AC_UL320_.jpg")</f>
        <v/>
      </c>
      <c r="I104" t="inlineStr">
        <is>
          <t>116.59</t>
        </is>
      </c>
      <c r="J104" t="n">
        <v>197.98</v>
      </c>
      <c r="K104" s="3" t="inlineStr">
        <is>
          <t>69.81%</t>
        </is>
      </c>
      <c r="L104" t="n">
        <v>4.7</v>
      </c>
      <c r="M104" t="n">
        <v>46</v>
      </c>
      <c r="O104" t="inlineStr">
        <is>
          <t>InStock</t>
        </is>
      </c>
      <c r="P104" t="inlineStr">
        <is>
          <t>161.12</t>
        </is>
      </c>
      <c r="Q104" t="inlineStr">
        <is>
          <t>6892060639405</t>
        </is>
      </c>
    </row>
    <row r="105">
      <c r="A105" s="2">
        <f>HYPERLINK("https://edmondsonsupply.com/collections/hvac/products/jb-industries-dv-200n-platinum-7-cfm-vacuum-pump", "https://edmondsonsupply.com/collections/hvac/products/jb-industries-dv-200n-platinum-7-cfm-vacuum-pump")</f>
        <v/>
      </c>
      <c r="B105" s="2">
        <f>HYPERLINK("https://edmondsonsupply.com/products/jb-industries-dv-200n-platinum-7-cfm-vacuum-pump", "https://edmondsonsupply.com/products/jb-industries-dv-200n-platinum-7-cfm-vacuum-pump")</f>
        <v/>
      </c>
      <c r="C105" t="inlineStr">
        <is>
          <t>JB Industries DV-200N Platinum 7 CFM Vacuum Pump</t>
        </is>
      </c>
      <c r="D105" t="inlineStr">
        <is>
          <t>JB Industries DV-285N Platinum 10 CFM Vacuum Pump</t>
        </is>
      </c>
      <c r="E105" s="2">
        <f>HYPERLINK("https://www.amazon.com/JB-Industries-DV-285N-Platinum-Vacuum/dp/B003M5JFFG/ref=sr_1_5?keywords=JB+Industries+DV-200N+Platinum+7+CFM+Vacuum+Pump&amp;qid=1695173576&amp;sr=8-5", "https://www.amazon.com/JB-Industries-DV-285N-Platinum-Vacuum/dp/B003M5JFFG/ref=sr_1_5?keywords=JB+Industries+DV-200N+Platinum+7+CFM+Vacuum+Pump&amp;qid=1695173576&amp;sr=8-5")</f>
        <v/>
      </c>
      <c r="F105" t="inlineStr">
        <is>
          <t>B003M5JFFG</t>
        </is>
      </c>
      <c r="G105">
        <f>_xludf.IMAGE("https://edmondsonsupply.com/cdn/shop/products/dv-200n.jpg?v=1587145620")</f>
        <v/>
      </c>
      <c r="H105">
        <f>_xludf.IMAGE("https://m.media-amazon.com/images/I/61j+Wpn6cxL._AC_UY218_.jpg")</f>
        <v/>
      </c>
      <c r="I105" t="inlineStr">
        <is>
          <t>611.21</t>
        </is>
      </c>
      <c r="J105" t="n">
        <v>1032</v>
      </c>
      <c r="K105" s="3" t="inlineStr">
        <is>
          <t>68.85%</t>
        </is>
      </c>
      <c r="L105" t="n">
        <v>4.9</v>
      </c>
      <c r="M105" t="n">
        <v>18</v>
      </c>
      <c r="O105" t="inlineStr">
        <is>
          <t>InStock</t>
        </is>
      </c>
      <c r="P105" t="inlineStr">
        <is>
          <t>886.79</t>
        </is>
      </c>
      <c r="Q105" t="inlineStr">
        <is>
          <t>3699353059428</t>
        </is>
      </c>
    </row>
    <row r="106">
      <c r="A106" s="2">
        <f>HYPERLINK("https://edmondsonsupply.com/collections/hvac/products/milwaukee-2111-21-475-lumen-usb-rechargeable-hard-hat-headlamp", "https://edmondsonsupply.com/collections/hvac/products/milwaukee-2111-21-475-lumen-usb-rechargeable-hard-hat-headlamp")</f>
        <v/>
      </c>
      <c r="B106" s="2">
        <f>HYPERLINK("https://edmondsonsupply.com/products/milwaukee-2111-21-475-lumen-usb-rechargeable-hard-hat-headlamp", "https://edmondsonsupply.com/products/milwaukee-2111-21-475-lumen-usb-rechargeable-hard-hat-headlamp")</f>
        <v/>
      </c>
      <c r="C106" t="inlineStr">
        <is>
          <t>Milwaukee 2111-21 475-Lumen USB Rechargeable Hard Hat Headlamp</t>
        </is>
      </c>
      <c r="D106" t="inlineStr">
        <is>
          <t>Milwaukee 2111-21 475 Lumens USB Rechargeable TRUEVIEW HD Headlamp New</t>
        </is>
      </c>
      <c r="E106" s="2">
        <f>HYPERLINK("https://www.amazon.com/Milwaukee-2111-21-Rechargeable-TRUEVIEW-Headlamp/dp/B07XZFN514/ref=sr_1_1?keywords=Milwaukee+2111-21+475-Lumen+USB+Rechargeable+Hard+Hat+Headlamp&amp;qid=1695173675&amp;sr=8-1", "https://www.amazon.com/Milwaukee-2111-21-Rechargeable-TRUEVIEW-Headlamp/dp/B07XZFN514/ref=sr_1_1?keywords=Milwaukee+2111-21+475-Lumen+USB+Rechargeable+Hard+Hat+Headlamp&amp;qid=1695173675&amp;sr=8-1")</f>
        <v/>
      </c>
      <c r="F106" t="inlineStr">
        <is>
          <t>B07XZFN514</t>
        </is>
      </c>
      <c r="G106">
        <f>_xludf.IMAGE("https://edmondsonsupply.com/cdn/shop/products/2111-21_3_Overlay_1.png?v=1587142535")</f>
        <v/>
      </c>
      <c r="H106">
        <f>_xludf.IMAGE("https://m.media-amazon.com/images/I/71r+OMacODL._AC_UL320_.jpg")</f>
        <v/>
      </c>
      <c r="I106" t="inlineStr">
        <is>
          <t>69.97</t>
        </is>
      </c>
      <c r="J106" t="n">
        <v>117.84</v>
      </c>
      <c r="K106" s="3" t="inlineStr">
        <is>
          <t>68.42%</t>
        </is>
      </c>
      <c r="L106" t="n">
        <v>4.7</v>
      </c>
      <c r="M106" t="n">
        <v>264</v>
      </c>
      <c r="O106" t="inlineStr">
        <is>
          <t>OutOfStock</t>
        </is>
      </c>
      <c r="P106" t="inlineStr">
        <is>
          <t>106.0</t>
        </is>
      </c>
      <c r="Q106" t="inlineStr">
        <is>
          <t>4334127775844</t>
        </is>
      </c>
    </row>
    <row r="107">
      <c r="A107" s="2">
        <f>HYPERLINK("https://edmondsonsupply.com/collections/hvac/products/uei-dl429b-true-rms-digital-clamp-meter-w-wireless-and-differential-temperature", "https://edmondsonsupply.com/collections/hvac/products/uei-dl429b-true-rms-digital-clamp-meter-w-wireless-and-differential-temperature")</f>
        <v/>
      </c>
      <c r="B107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107" t="inlineStr">
        <is>
          <t>UEi DL479 AC 600A True RMS HVAC/R Clamp Meter</t>
        </is>
      </c>
      <c r="D107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107" s="2">
        <f>HYPERLINK("https://www.amazon.com/UEi-Test-Instruments-DL429-Phoenix/dp/B00W5B15P6/ref=sr_1_3?keywords=UEi+DL479+AC+600A+True+RMS+HVAC%2FR+Clamp+Meter&amp;qid=1695173563&amp;sr=8-3", "https://www.amazon.com/UEi-Test-Instruments-DL429-Phoenix/dp/B00W5B15P6/ref=sr_1_3?keywords=UEi+DL479+AC+600A+True+RMS+HVAC%2FR+Clamp+Meter&amp;qid=1695173563&amp;sr=8-3")</f>
        <v/>
      </c>
      <c r="F107" t="inlineStr">
        <is>
          <t>B00W5B15P6</t>
        </is>
      </c>
      <c r="G107">
        <f>_xludf.IMAGE("https://edmondsonsupply.com/cdn/shop/products/DL479-1.jpg?v=1587142104")</f>
        <v/>
      </c>
      <c r="H107">
        <f>_xludf.IMAGE("https://m.media-amazon.com/images/I/61BXB98tFDS._AC_UY218_.jpg")</f>
        <v/>
      </c>
      <c r="I107" t="inlineStr">
        <is>
          <t>138.51</t>
        </is>
      </c>
      <c r="J107" t="n">
        <v>232.99</v>
      </c>
      <c r="K107" s="3" t="inlineStr">
        <is>
          <t>68.21%</t>
        </is>
      </c>
      <c r="L107" t="n">
        <v>4.5</v>
      </c>
      <c r="M107" t="n">
        <v>184</v>
      </c>
      <c r="O107" t="inlineStr">
        <is>
          <t>OutOfStock</t>
        </is>
      </c>
      <c r="P107" t="inlineStr">
        <is>
          <t>162.95</t>
        </is>
      </c>
      <c r="Q107" t="inlineStr">
        <is>
          <t>3564094488676</t>
        </is>
      </c>
    </row>
    <row r="108">
      <c r="A108" s="2">
        <f>HYPERLINK("https://edmondsonsupply.com/collections/hvac/products/testo-0564-2552-01-552i-app-controlled-wireless-vacuum-probe", "https://edmondsonsupply.com/collections/hvac/products/testo-0564-2552-01-552i-app-controlled-wireless-vacuum-probe")</f>
        <v/>
      </c>
      <c r="B108" s="2">
        <f>HYPERLINK("https://edmondsonsupply.com/products/testo-0564-2552-01-552i-app-controlled-wireless-vacuum-probe", "https://edmondsonsupply.com/products/testo-0564-2552-01-552i-app-controlled-wireless-vacuum-probe")</f>
        <v/>
      </c>
      <c r="C108" t="inlineStr">
        <is>
          <t>Testo 0564 2552 01 552i App-Controlled Wireless Vacuum Probe</t>
        </is>
      </c>
      <c r="D108" t="inlineStr">
        <is>
          <t>Testo 605i | Thermohygrometer for Indoor Temperature and Humidity Measurement | with Bluetooth Support &amp; 552i App-Controlled Wireless Vacuum Probe I for HVAC Systems – with Bluetooth</t>
        </is>
      </c>
      <c r="E108" s="2">
        <f>HYPERLINK("https://www.amazon.com/Testo-Thermohygrometer-Temperature-Measurement-App-Controlled/dp/B0C3MY4GXJ/ref=sr_1_5?keywords=Testo+0564+2552+01+552i+App-Controlled+Wireless+Vacuum+Probe&amp;qid=1695173617&amp;sr=8-5", "https://www.amazon.com/Testo-Thermohygrometer-Temperature-Measurement-App-Controlled/dp/B0C3MY4GXJ/ref=sr_1_5?keywords=Testo+0564+2552+01+552i+App-Controlled+Wireless+Vacuum+Probe&amp;qid=1695173617&amp;sr=8-5")</f>
        <v/>
      </c>
      <c r="F108" t="inlineStr">
        <is>
          <t>B0C3MY4GXJ</t>
        </is>
      </c>
      <c r="G108">
        <f>_xludf.IMAGE("https://edmondsonsupply.com/cdn/shop/products/testo-552i-front_master.jpg?v=1633031193")</f>
        <v/>
      </c>
      <c r="H108">
        <f>_xludf.IMAGE("https://m.media-amazon.com/images/I/41+zkws2n9L._AC_UY218_.jpg")</f>
        <v/>
      </c>
      <c r="I108" t="inlineStr">
        <is>
          <t>177.65</t>
        </is>
      </c>
      <c r="J108" t="n">
        <v>298.43</v>
      </c>
      <c r="K108" s="3" t="inlineStr">
        <is>
          <t>67.99%</t>
        </is>
      </c>
      <c r="L108" t="n">
        <v>4.8</v>
      </c>
      <c r="M108" t="n">
        <v>270</v>
      </c>
      <c r="O108" t="inlineStr">
        <is>
          <t>InStock</t>
        </is>
      </c>
      <c r="P108" t="inlineStr">
        <is>
          <t>209.0</t>
        </is>
      </c>
      <c r="Q108" t="inlineStr">
        <is>
          <t>6939345223853</t>
        </is>
      </c>
    </row>
    <row r="109">
      <c r="A109" s="2">
        <f>HYPERLINK("https://edmondsonsupply.com/collections/hvac/products/klein-tools-60246-p100-half-mask-respirator-s-m", "https://edmondsonsupply.com/collections/hvac/products/klein-tools-60246-p100-half-mask-respirator-s-m")</f>
        <v/>
      </c>
      <c r="B109" s="2">
        <f>HYPERLINK("https://edmondsonsupply.com/products/klein-tools-60246-p100-half-mask-respirator-s-m", "https://edmondsonsupply.com/products/klein-tools-60246-p100-half-mask-respirator-s-m")</f>
        <v/>
      </c>
      <c r="C109" t="inlineStr">
        <is>
          <t>Klein Tools 60246 P100 Half-Mask Respirator, S/M</t>
        </is>
      </c>
      <c r="D109" t="inlineStr">
        <is>
          <t>Klein Tools 80044 Face Mask, P100 Half-Mask Respirator Kit with P100 Mask and Replacement Filters For Dust, Metal Fumes, and Mists, Size M/L</t>
        </is>
      </c>
      <c r="E109" s="2">
        <f>HYPERLINK("https://www.amazon.com/Klein-80044-Half-Mask-Respirator-Replacement/dp/B09FW2FRX8/ref=sr_1_2?keywords=Klein+Tools+60246+P100+Half-Mask+Respirator%2C+S%2FM&amp;qid=1695173478&amp;sr=8-2", "https://www.amazon.com/Klein-80044-Half-Mask-Respirator-Replacement/dp/B09FW2FRX8/ref=sr_1_2?keywords=Klein+Tools+60246+P100+Half-Mask+Respirator%2C+S%2FM&amp;qid=1695173478&amp;sr=8-2")</f>
        <v/>
      </c>
      <c r="F109" t="inlineStr">
        <is>
          <t>B09FW2FRX8</t>
        </is>
      </c>
      <c r="G109">
        <f>_xludf.IMAGE("https://edmondsonsupply.com/cdn/shop/products/60246.jpg?v=1661862728")</f>
        <v/>
      </c>
      <c r="H109">
        <f>_xludf.IMAGE("https://m.media-amazon.com/images/I/61kQgRHQL4L._AC_UL320_.jpg")</f>
        <v/>
      </c>
      <c r="I109" t="inlineStr">
        <is>
          <t>29.99</t>
        </is>
      </c>
      <c r="J109" t="n">
        <v>50.35</v>
      </c>
      <c r="K109" s="3" t="inlineStr">
        <is>
          <t>67.89%</t>
        </is>
      </c>
      <c r="L109" t="n">
        <v>4.5</v>
      </c>
      <c r="M109" t="n">
        <v>21</v>
      </c>
      <c r="O109" t="inlineStr">
        <is>
          <t>InStock</t>
        </is>
      </c>
      <c r="P109" t="inlineStr">
        <is>
          <t>43.5</t>
        </is>
      </c>
      <c r="Q109" t="inlineStr">
        <is>
          <t>7797322383576</t>
        </is>
      </c>
    </row>
    <row r="110">
      <c r="A110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10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10" t="inlineStr">
        <is>
          <t>Yellow Jacket 42001 Series 41 Manifold Only, 3-1/8" Gauges - R-22 / 404A / 410A</t>
        </is>
      </c>
      <c r="D110" t="inlineStr">
        <is>
          <t>YELLOW JACKET 42004 Series 41 Manifold with 3-1/8" Gauges with Hoses</t>
        </is>
      </c>
      <c r="E110" s="2">
        <f>HYPERLINK("https://www.amazon.com/YELLOW-JACKET-42004-Manifold-Gauges/dp/B005JV01ZE/ref=sr_1_2?keywords=Yellow+Jacket+42001+Series+41+Manifold+Only%2C+3-1%2F8%22+Gauges+-+R-22+%2F+404A+%2F+410A&amp;qid=1695173491&amp;sr=8-2", "https://www.amazon.com/YELLOW-JACKET-42004-Manifold-Gauges/dp/B005JV01ZE/ref=sr_1_2?keywords=Yellow+Jacket+42001+Series+41+Manifold+Only%2C+3-1%2F8%22+Gauges+-+R-22+%2F+404A+%2F+410A&amp;qid=1695173491&amp;sr=8-2")</f>
        <v/>
      </c>
      <c r="F110" t="inlineStr">
        <is>
          <t>B005JV01ZE</t>
        </is>
      </c>
      <c r="G110">
        <f>_xludf.IMAGE("https://edmondsonsupply.com/cdn/shop/products/series-41-manifolds-with-318-gauges.jpg?v=1633030025")</f>
        <v/>
      </c>
      <c r="H110">
        <f>_xludf.IMAGE("https://m.media-amazon.com/images/I/617urri5EqL._AC_UL320_.jpg")</f>
        <v/>
      </c>
      <c r="I110" t="inlineStr">
        <is>
          <t>97.77</t>
        </is>
      </c>
      <c r="J110" t="n">
        <v>163.43</v>
      </c>
      <c r="K110" s="3" t="inlineStr">
        <is>
          <t>67.16%</t>
        </is>
      </c>
      <c r="L110" t="n">
        <v>4.6</v>
      </c>
      <c r="M110" t="n">
        <v>150</v>
      </c>
      <c r="O110" t="inlineStr">
        <is>
          <t>InStock</t>
        </is>
      </c>
      <c r="P110" t="inlineStr">
        <is>
          <t>undefined</t>
        </is>
      </c>
      <c r="Q110" t="inlineStr">
        <is>
          <t>2129997922404</t>
        </is>
      </c>
    </row>
    <row r="111">
      <c r="A111" s="2">
        <f>HYPERLINK("https://edmondsonsupply.com/collections/hvac/products/pro1-iaq-t705-digital-7-day-or-5-1-1-programmable-thermostat-1-heat-1-cool", "https://edmondsonsupply.com/collections/hvac/products/pro1-iaq-t705-digital-7-day-or-5-1-1-programmable-thermostat-1-heat-1-cool")</f>
        <v/>
      </c>
      <c r="B111" s="2">
        <f>HYPERLINK("https://edmondsonsupply.com/products/pro1-iaq-t705-digital-7-day-or-5-1-1-programmable-thermostat-1-heat-1-cool", "https://edmondsonsupply.com/products/pro1-iaq-t705-digital-7-day-or-5-1-1-programmable-thermostat-1-heat-1-cool")</f>
        <v/>
      </c>
      <c r="C111" t="inlineStr">
        <is>
          <t>PRO1 IAQ T705 Digital 7-Day or 5/1/1 Programmable Thermostat, 1 Heat - 1 Cool</t>
        </is>
      </c>
      <c r="D111" t="inlineStr">
        <is>
          <t>PRO1 IAQ T725 Programmable 2H/1C Digital Heat Pump Thermostat with 4 sq. in. Display</t>
        </is>
      </c>
      <c r="E111" s="2">
        <f>HYPERLINK("https://www.amazon.com/PRO1-Programmable-Digital-Thermostat-display/dp/B00H8B382Q/ref=sr_1_7?keywords=PRO1+IAQ+T705+Digital+7-Day+or+5%2F1%2F1+Programmable+Thermostat%2C+1+Heat+-+1+Cool&amp;qid=1695173733&amp;sr=8-7", "https://www.amazon.com/PRO1-Programmable-Digital-Thermostat-display/dp/B00H8B382Q/ref=sr_1_7?keywords=PRO1+IAQ+T705+Digital+7-Day+or+5%2F1%2F1+Programmable+Thermostat%2C+1+Heat+-+1+Cool&amp;qid=1695173733&amp;sr=8-7")</f>
        <v/>
      </c>
      <c r="F111" t="inlineStr">
        <is>
          <t>B00H8B382Q</t>
        </is>
      </c>
      <c r="G111">
        <f>_xludf.IMAGE("https://edmondsonsupply.com/cdn/shop/files/pro1-t705-hero.png?v=1690139090")</f>
        <v/>
      </c>
      <c r="H111">
        <f>_xludf.IMAGE("https://m.media-amazon.com/images/I/414Pzq8ZHvL._AC_UL320_.jpg")</f>
        <v/>
      </c>
      <c r="I111" t="inlineStr">
        <is>
          <t>42.97</t>
        </is>
      </c>
      <c r="J111" t="n">
        <v>69.98999999999999</v>
      </c>
      <c r="K111" s="3" t="inlineStr">
        <is>
          <t>62.88%</t>
        </is>
      </c>
      <c r="L111" t="n">
        <v>4.5</v>
      </c>
      <c r="M111" t="n">
        <v>21</v>
      </c>
      <c r="O111" t="inlineStr">
        <is>
          <t>InStock</t>
        </is>
      </c>
      <c r="P111" t="inlineStr">
        <is>
          <t>100.27</t>
        </is>
      </c>
      <c r="Q111" t="inlineStr">
        <is>
          <t>8019962003672</t>
        </is>
      </c>
    </row>
    <row r="112">
      <c r="A112" s="2">
        <f>HYPERLINK("https://edmondsonsupply.com/collections/hvac/products/icm-controls-icm2813-furnace-control-board-replacement-for-lennox", "https://edmondsonsupply.com/collections/hvac/products/icm-controls-icm2813-furnace-control-board-replacement-for-lennox")</f>
        <v/>
      </c>
      <c r="B112" s="2">
        <f>HYPERLINK("https://edmondsonsupply.com/products/icm-controls-icm2813-furnace-control-board-replacement-for-lennox", "https://edmondsonsupply.com/products/icm-controls-icm2813-furnace-control-board-replacement-for-lennox")</f>
        <v/>
      </c>
      <c r="C112" t="inlineStr">
        <is>
          <t>ICM Controls ICM2813 Furnace Control Board - Replacement for Lennox</t>
        </is>
      </c>
      <c r="D112" t="inlineStr">
        <is>
          <t>ICM Controls ICM289 Furnace Control Replacement for Lennox Control Boards, Replaces All BCC1, BCC2 and BCC3 Circuit Boards</t>
        </is>
      </c>
      <c r="E112" s="2">
        <f>HYPERLINK("https://www.amazon.com/ICM-Controls-ICM289-Replacement-Replaces/dp/B004I55HHY/ref=sr_1_2?keywords=ICM+Controls+ICM2813+Furnace+Control+Board+-+Replacement+for+Lennox&amp;qid=1695173342&amp;sr=8-2", "https://www.amazon.com/ICM-Controls-ICM289-Replacement-Replaces/dp/B004I55HHY/ref=sr_1_2?keywords=ICM+Controls+ICM2813+Furnace+Control+Board+-+Replacement+for+Lennox&amp;qid=1695173342&amp;sr=8-2")</f>
        <v/>
      </c>
      <c r="F112" t="inlineStr">
        <is>
          <t>B004I55HHY</t>
        </is>
      </c>
      <c r="G112">
        <f>_xludf.IMAGE("https://edmondsonsupply.com/cdn/shop/products/ICM2813.jpg?v=1666552363")</f>
        <v/>
      </c>
      <c r="H112">
        <f>_xludf.IMAGE("https://m.media-amazon.com/images/I/617eMhg9d2L._AC_UL320_.jpg")</f>
        <v/>
      </c>
      <c r="I112" t="inlineStr">
        <is>
          <t>99.99</t>
        </is>
      </c>
      <c r="J112" t="n">
        <v>161.44</v>
      </c>
      <c r="K112" s="3" t="inlineStr">
        <is>
          <t>61.46%</t>
        </is>
      </c>
      <c r="L112" t="n">
        <v>4.8</v>
      </c>
      <c r="M112" t="n">
        <v>156</v>
      </c>
      <c r="O112" t="inlineStr">
        <is>
          <t>InStock</t>
        </is>
      </c>
      <c r="P112" t="inlineStr">
        <is>
          <t>111.21</t>
        </is>
      </c>
      <c r="Q112" t="inlineStr">
        <is>
          <t>7864012341464</t>
        </is>
      </c>
    </row>
    <row r="113">
      <c r="A113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13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13" t="inlineStr">
        <is>
          <t>Yellow Jacket 42001 Series 41 Manifold Only, 3-1/8" Gauges - R-22 / 404A / 410A</t>
        </is>
      </c>
      <c r="D113" t="inlineStr">
        <is>
          <t>Yellow Jacket 42007 Series 41 Manifold with 3-1/8" Gauge, 60" Plus II Standard Fittings, psi, R-12/22/134A</t>
        </is>
      </c>
      <c r="E113" s="2">
        <f>HYPERLINK("https://www.amazon.com/Yellow-Jacket-42007-Manifold-Standard/dp/B00R75RR48/ref=sr_1_7?keywords=Yellow+Jacket+42001+Series+41+Manifold+Only%2C+3-1%2F8%22+Gauges+-+R-22+%2F+404A+%2F+410A&amp;qid=1695173491&amp;sr=8-7", "https://www.amazon.com/Yellow-Jacket-42007-Manifold-Standard/dp/B00R75RR48/ref=sr_1_7?keywords=Yellow+Jacket+42001+Series+41+Manifold+Only%2C+3-1%2F8%22+Gauges+-+R-22+%2F+404A+%2F+410A&amp;qid=1695173491&amp;sr=8-7")</f>
        <v/>
      </c>
      <c r="F113" t="inlineStr">
        <is>
          <t>B00R75RR48</t>
        </is>
      </c>
      <c r="G113">
        <f>_xludf.IMAGE("https://edmondsonsupply.com/cdn/shop/products/series-41-manifolds-with-318-gauges.jpg?v=1633030025")</f>
        <v/>
      </c>
      <c r="H113">
        <f>_xludf.IMAGE("https://m.media-amazon.com/images/I/81muoIQQWtL._AC_UL320_.jpg")</f>
        <v/>
      </c>
      <c r="I113" t="inlineStr">
        <is>
          <t>97.77</t>
        </is>
      </c>
      <c r="J113" t="n">
        <v>154.62</v>
      </c>
      <c r="K113" s="3" t="inlineStr">
        <is>
          <t>58.15%</t>
        </is>
      </c>
      <c r="L113" t="n">
        <v>4.5</v>
      </c>
      <c r="M113" t="n">
        <v>109</v>
      </c>
      <c r="O113" t="inlineStr">
        <is>
          <t>InStock</t>
        </is>
      </c>
      <c r="P113" t="inlineStr">
        <is>
          <t>undefined</t>
        </is>
      </c>
      <c r="Q113" t="inlineStr">
        <is>
          <t>2129997922404</t>
        </is>
      </c>
    </row>
    <row r="114">
      <c r="A114" s="2">
        <f>HYPERLINK("https://edmondsonsupply.com/collections/hvac/products/ritchie-yellow-jacket-60652-eight-head-precision-torque-wrench-kit", "https://edmondsonsupply.com/collections/hvac/products/ritchie-yellow-jacket-60652-eight-head-precision-torque-wrench-kit")</f>
        <v/>
      </c>
      <c r="B114" s="2">
        <f>HYPERLINK("https://edmondsonsupply.com/products/ritchie-yellow-jacket-60652-eight-head-precision-torque-wrench-kit", "https://edmondsonsupply.com/products/ritchie-yellow-jacket-60652-eight-head-precision-torque-wrench-kit")</f>
        <v/>
      </c>
      <c r="C114" t="inlineStr">
        <is>
          <t>Yellow Jacket 60652 Eight Head Precision Torque Wrench Kit</t>
        </is>
      </c>
      <c r="D114" t="inlineStr">
        <is>
          <t>Yellow Jacket 60652 Torque Wrench, Universal 8-Head Kit by "Yellow Jacket 60652 Torque Wrench, Universal 8-Head Kit"</t>
        </is>
      </c>
      <c r="E114" s="2">
        <f>HYPERLINK("https://www.amazon.com/Yellow-Jacket-Torque-Wrench-Universal/dp/B01M122IZD/ref=sr_1_2?keywords=Yellow+Jacket+60652+Eight+Head+Precision+Torque+Wrench+Kit&amp;qid=1695173432&amp;sr=8-2", "https://www.amazon.com/Yellow-Jacket-Torque-Wrench-Universal/dp/B01M122IZD/ref=sr_1_2?keywords=Yellow+Jacket+60652+Eight+Head+Precision+Torque+Wrench+Kit&amp;qid=1695173432&amp;sr=8-2")</f>
        <v/>
      </c>
      <c r="F114" t="inlineStr">
        <is>
          <t>B01M122IZD</t>
        </is>
      </c>
      <c r="G114">
        <f>_xludf.IMAGE("https://edmondsonsupply.com/cdn/shop/products/precision-torque-wrench.jpg?v=1640296268")</f>
        <v/>
      </c>
      <c r="H114">
        <f>_xludf.IMAGE("https://m.media-amazon.com/images/I/31Kzp-6hITL._AC_UL320_.jpg")</f>
        <v/>
      </c>
      <c r="I114" t="inlineStr">
        <is>
          <t>195.13</t>
        </is>
      </c>
      <c r="J114" t="n">
        <v>299.95</v>
      </c>
      <c r="K114" s="3" t="inlineStr">
        <is>
          <t>53.72%</t>
        </is>
      </c>
      <c r="L114" t="n">
        <v>4.7</v>
      </c>
      <c r="M114" t="n">
        <v>27</v>
      </c>
      <c r="O114" t="inlineStr">
        <is>
          <t>OutOfStock</t>
        </is>
      </c>
      <c r="P114" t="inlineStr">
        <is>
          <t>undefined</t>
        </is>
      </c>
      <c r="Q114" t="inlineStr">
        <is>
          <t>2645153874020</t>
        </is>
      </c>
    </row>
    <row r="115">
      <c r="A115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15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15" t="inlineStr">
        <is>
          <t>Yellow Jacket 42001 Series 41 Manifold Only, 3-1/8" Gauges - R-22 / 404A / 410A</t>
        </is>
      </c>
      <c r="D115" t="inlineStr">
        <is>
          <t>Yellow Jacket 42006 Series 41 Manifold with 3-1/8" Gauge, psi, R-22/134A/404A</t>
        </is>
      </c>
      <c r="E115" s="2">
        <f>HYPERLINK("https://www.amazon.com/Yellow-Jacket-42006-Manifold-Gauge/dp/B0039KT74S/ref=sr_1_1?keywords=Yellow+Jacket+42001+Series+41+Manifold+Only%2C+3-1%2F8%22+Gauges+-+R-22+%2F+404A+%2F+410A&amp;qid=1695173491&amp;sr=8-1", "https://www.amazon.com/Yellow-Jacket-42006-Manifold-Gauge/dp/B0039KT74S/ref=sr_1_1?keywords=Yellow+Jacket+42001+Series+41+Manifold+Only%2C+3-1%2F8%22+Gauges+-+R-22+%2F+404A+%2F+410A&amp;qid=1695173491&amp;sr=8-1")</f>
        <v/>
      </c>
      <c r="F115" t="inlineStr">
        <is>
          <t>B0039KT74S</t>
        </is>
      </c>
      <c r="G115">
        <f>_xludf.IMAGE("https://edmondsonsupply.com/cdn/shop/products/series-41-manifolds-with-318-gauges.jpg?v=1633030025")</f>
        <v/>
      </c>
      <c r="H115">
        <f>_xludf.IMAGE("https://m.media-amazon.com/images/I/91U-1z87ZlL._AC_UL320_.jpg")</f>
        <v/>
      </c>
      <c r="I115" t="inlineStr">
        <is>
          <t>97.77</t>
        </is>
      </c>
      <c r="J115" t="n">
        <v>150</v>
      </c>
      <c r="K115" s="3" t="inlineStr">
        <is>
          <t>53.42%</t>
        </is>
      </c>
      <c r="L115" t="n">
        <v>4.6</v>
      </c>
      <c r="M115" t="n">
        <v>1159</v>
      </c>
      <c r="O115" t="inlineStr">
        <is>
          <t>InStock</t>
        </is>
      </c>
      <c r="P115" t="inlineStr">
        <is>
          <t>undefined</t>
        </is>
      </c>
      <c r="Q115" t="inlineStr">
        <is>
          <t>2129997922404</t>
        </is>
      </c>
    </row>
    <row r="116">
      <c r="A116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16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16" t="inlineStr">
        <is>
          <t>Yellow Jacket 42001 Series 41 Manifold Only, 3-1/8" Gauges - R-22 / 404A / 410A</t>
        </is>
      </c>
      <c r="D116" t="inlineStr">
        <is>
          <t>Yellow Jacket 49863 Manifold with Red/Blue Gauges, psi Scale, R-22/404A/410A Refrigerant</t>
        </is>
      </c>
      <c r="E116" s="2">
        <f>HYPERLINK("https://www.amazon.com/Yellow-Jacket-49863-Manifold-Refrigerant/dp/B0036FFUQ0/ref=sr_1_5?keywords=Yellow+Jacket+42001+Series+41+Manifold+Only%2C+3-1%2F8%22+Gauges+-+R-22+%2F+404A+%2F+410A&amp;qid=1695173491&amp;sr=8-5", "https://www.amazon.com/Yellow-Jacket-49863-Manifold-Refrigerant/dp/B0036FFUQ0/ref=sr_1_5?keywords=Yellow+Jacket+42001+Series+41+Manifold+Only%2C+3-1%2F8%22+Gauges+-+R-22+%2F+404A+%2F+410A&amp;qid=1695173491&amp;sr=8-5")</f>
        <v/>
      </c>
      <c r="F116" t="inlineStr">
        <is>
          <t>B0036FFUQ0</t>
        </is>
      </c>
      <c r="G116">
        <f>_xludf.IMAGE("https://edmondsonsupply.com/cdn/shop/products/series-41-manifolds-with-318-gauges.jpg?v=1633030025")</f>
        <v/>
      </c>
      <c r="H116">
        <f>_xludf.IMAGE("https://m.media-amazon.com/images/I/6123jOzryQL._AC_UL320_.jpg")</f>
        <v/>
      </c>
      <c r="I116" t="inlineStr">
        <is>
          <t>97.77</t>
        </is>
      </c>
      <c r="J116" t="n">
        <v>149.13</v>
      </c>
      <c r="K116" s="3" t="inlineStr">
        <is>
          <t>52.53%</t>
        </is>
      </c>
      <c r="L116" t="n">
        <v>5</v>
      </c>
      <c r="M116" t="n">
        <v>34</v>
      </c>
      <c r="O116" t="inlineStr">
        <is>
          <t>InStock</t>
        </is>
      </c>
      <c r="P116" t="inlineStr">
        <is>
          <t>undefined</t>
        </is>
      </c>
      <c r="Q116" t="inlineStr">
        <is>
          <t>2129997922404</t>
        </is>
      </c>
    </row>
    <row r="117">
      <c r="A117" s="2">
        <f>HYPERLINK("https://edmondsonsupply.com/collections/hvac/products/kroil-ks102-original-penetrant-aerosol-10oz-can", "https://edmondsonsupply.com/collections/hvac/products/kroil-ks102-original-penetrant-aerosol-10oz-can")</f>
        <v/>
      </c>
      <c r="B117" s="2">
        <f>HYPERLINK("https://edmondsonsupply.com/products/kroil-ks102-original-penetrant-aerosol-10oz-can", "https://edmondsonsupply.com/products/kroil-ks102-original-penetrant-aerosol-10oz-can")</f>
        <v/>
      </c>
      <c r="C117" t="inlineStr">
        <is>
          <t>Kroil KS102 Original Penetrant Aerosol 10oz can</t>
        </is>
      </c>
      <c r="D117" t="inlineStr">
        <is>
          <t>Kroil Penetrating Oil with Silicone (Aerosol Spray-10oz Can-Case of 4) | Penetrant for Rusted Bolts, Metal | Lubricant for Hinges, Chains, Moving Parts (AZSK102C4)</t>
        </is>
      </c>
      <c r="E117" s="2">
        <f>HYPERLINK("https://www.amazon.com/Penetrating-Spray-10oz-Penetrant-Lubricant-AZSK102C4/dp/B08ZM6ND3L/ref=sr_1_8?keywords=Kroil+KS102+Original+Penetrant+Aerosol+10oz+can&amp;qid=1695173773&amp;sr=8-8", "https://www.amazon.com/Penetrating-Spray-10oz-Penetrant-Lubricant-AZSK102C4/dp/B08ZM6ND3L/ref=sr_1_8?keywords=Kroil+KS102+Original+Penetrant+Aerosol+10oz+can&amp;qid=1695173773&amp;sr=8-8")</f>
        <v/>
      </c>
      <c r="F117" t="inlineStr">
        <is>
          <t>B08ZM6ND3L</t>
        </is>
      </c>
      <c r="G117">
        <f>_xludf.IMAGE("https://edmondsonsupply.com/cdn/shop/files/KS102.webp?v=1686779653")</f>
        <v/>
      </c>
      <c r="H117">
        <f>_xludf.IMAGE("https://m.media-amazon.com/images/I/71MJwRmkqzS._AC_UY218_.jpg")</f>
        <v/>
      </c>
      <c r="I117" t="inlineStr">
        <is>
          <t>19.98</t>
        </is>
      </c>
      <c r="J117" t="n">
        <v>99.98999999999999</v>
      </c>
      <c r="K117" s="3" t="inlineStr">
        <is>
          <t>400.45%</t>
        </is>
      </c>
      <c r="L117" t="n">
        <v>4.5</v>
      </c>
      <c r="M117" t="n">
        <v>16</v>
      </c>
      <c r="O117" t="inlineStr">
        <is>
          <t>InStock</t>
        </is>
      </c>
      <c r="P117" t="inlineStr">
        <is>
          <t>22.9</t>
        </is>
      </c>
      <c r="Q117" t="inlineStr">
        <is>
          <t>8005750391000</t>
        </is>
      </c>
    </row>
    <row r="118">
      <c r="A118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118" s="2">
        <f>HYPERLINK("https://edmondsonsupply.com/products/kroil-ks162-original-penetrant-aerosol-16oz-can", "https://edmondsonsupply.com/products/kroil-ks162-original-penetrant-aerosol-16oz-can")</f>
        <v/>
      </c>
      <c r="C118" t="inlineStr">
        <is>
          <t>Kroil KS162 Original Penetrant Aerosol 16.5oz can</t>
        </is>
      </c>
      <c r="D118" t="inlineStr">
        <is>
          <t>Kroil Original Penetrating Oil (Aerosol Spray-16.5oz Can-Case of 4) | Penetrant for Rusted Bolts, Metal, Hinges, Chains, Moving Parts | Rust, Corrosion Inhibitor (AZKS162C4)</t>
        </is>
      </c>
      <c r="E118" s="2">
        <f>HYPERLINK("https://www.amazon.com/Kroil-Penetrating-Aerokroil-16-5-Aerosol/dp/B08ZM7TTGC/ref=sr_1_9?keywords=Kroil+KS162+Original+Penetrant+Aerosol+16.5oz+can&amp;qid=1695173803&amp;sr=8-9", "https://www.amazon.com/Kroil-Penetrating-Aerokroil-16-5-Aerosol/dp/B08ZM7TTGC/ref=sr_1_9?keywords=Kroil+KS162+Original+Penetrant+Aerosol+16.5oz+can&amp;qid=1695173803&amp;sr=8-9")</f>
        <v/>
      </c>
      <c r="F118" t="inlineStr">
        <is>
          <t>B08ZM7TTGC</t>
        </is>
      </c>
      <c r="G118">
        <f>_xludf.IMAGE("https://edmondsonsupply.com/cdn/shop/files/KS162.webp?v=1686779895")</f>
        <v/>
      </c>
      <c r="H118">
        <f>_xludf.IMAGE("https://m.media-amazon.com/images/I/71qQPtiwIDL._AC_UY218_.jpg")</f>
        <v/>
      </c>
      <c r="I118" t="inlineStr">
        <is>
          <t>27.89</t>
        </is>
      </c>
      <c r="J118" t="n">
        <v>129.99</v>
      </c>
      <c r="K118" s="3" t="inlineStr">
        <is>
          <t>366.08%</t>
        </is>
      </c>
      <c r="L118" t="n">
        <v>5</v>
      </c>
      <c r="M118" t="n">
        <v>30</v>
      </c>
      <c r="O118" t="inlineStr">
        <is>
          <t>InStock</t>
        </is>
      </c>
      <c r="P118" t="inlineStr">
        <is>
          <t>32.0</t>
        </is>
      </c>
      <c r="Q118" t="inlineStr">
        <is>
          <t>8005750685912</t>
        </is>
      </c>
    </row>
    <row r="119">
      <c r="A119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119" s="2">
        <f>HYPERLINK("https://edmondsonsupply.com/products/kroil-ks162-original-penetrant-aerosol-16oz-can", "https://edmondsonsupply.com/products/kroil-ks162-original-penetrant-aerosol-16oz-can")</f>
        <v/>
      </c>
      <c r="C119" t="inlineStr">
        <is>
          <t>Kroil KS162 Original Penetrant Aerosol 16.5oz can</t>
        </is>
      </c>
      <c r="D119" t="inlineStr">
        <is>
          <t>Kroil Original Penetrating Oil (Aerosol Spray-13oz Can-Case of 4) | Penetrant for Rusted Bolts, Metal, Hinges, Chains, Moving Parts | Rust, Corrosion Inhibitor (AZKS132C4)</t>
        </is>
      </c>
      <c r="E119" s="2">
        <f>HYPERLINK("https://www.amazon.com/Penetrating-Spray-13oz-Penetrant-Corrosion-AZKS132C4/dp/B08ZM7198N/ref=sr_1_8?keywords=Kroil+KS162+Original+Penetrant+Aerosol+16.5oz+can&amp;qid=1695173803&amp;sr=8-8", "https://www.amazon.com/Penetrating-Spray-13oz-Penetrant-Corrosion-AZKS132C4/dp/B08ZM7198N/ref=sr_1_8?keywords=Kroil+KS162+Original+Penetrant+Aerosol+16.5oz+can&amp;qid=1695173803&amp;sr=8-8")</f>
        <v/>
      </c>
      <c r="F119" t="inlineStr">
        <is>
          <t>B08ZM7198N</t>
        </is>
      </c>
      <c r="G119">
        <f>_xludf.IMAGE("https://edmondsonsupply.com/cdn/shop/files/KS162.webp?v=1686779895")</f>
        <v/>
      </c>
      <c r="H119">
        <f>_xludf.IMAGE("https://m.media-amazon.com/images/I/61LjyRT-EEL._AC_UY218_.jpg")</f>
        <v/>
      </c>
      <c r="I119" t="inlineStr">
        <is>
          <t>27.89</t>
        </is>
      </c>
      <c r="J119" t="n">
        <v>105.99</v>
      </c>
      <c r="K119" s="3" t="inlineStr">
        <is>
          <t>280.03%</t>
        </is>
      </c>
      <c r="L119" t="n">
        <v>4.8</v>
      </c>
      <c r="M119" t="n">
        <v>24</v>
      </c>
      <c r="O119" t="inlineStr">
        <is>
          <t>InStock</t>
        </is>
      </c>
      <c r="P119" t="inlineStr">
        <is>
          <t>32.0</t>
        </is>
      </c>
      <c r="Q119" t="inlineStr">
        <is>
          <t>8005750685912</t>
        </is>
      </c>
    </row>
    <row r="120">
      <c r="A120" s="2">
        <f>HYPERLINK("https://edmondsonsupply.com/collections/electricians-tools/products/klein-tools-60177-breakaway-lanyard-for-safety-glasses", "https://edmondsonsupply.com/collections/electricians-tools/products/klein-tools-60177-breakaway-lanyard-for-safety-glasses")</f>
        <v/>
      </c>
      <c r="B120" s="2">
        <f>HYPERLINK("https://edmondsonsupply.com/products/klein-tools-60177-breakaway-lanyard-for-safety-glasses", "https://edmondsonsupply.com/products/klein-tools-60177-breakaway-lanyard-for-safety-glasses")</f>
        <v/>
      </c>
      <c r="C120" t="inlineStr">
        <is>
          <t>Klein Tools 60177 Breakaway Lanyard for Safety Glasses</t>
        </is>
      </c>
      <c r="D120" t="inlineStr">
        <is>
          <t>Klein Tools 80055 Safety Glasses Kit, Professional Safety Glasses with Full Frame, Gray Lens and Breakaway Lanyard, 8-Piece</t>
        </is>
      </c>
      <c r="E120" s="2">
        <f>HYPERLINK("https://www.amazon.com/Klein-80055-Glasses-Professional-Breakaway/dp/B09HR9RV4H/ref=sr_1_2?keywords=Klein+Tools+60177+Breakaway+Lanyard+for+Safety+Glasses&amp;qid=1695173883&amp;sr=8-2", "https://www.amazon.com/Klein-80055-Glasses-Professional-Breakaway/dp/B09HR9RV4H/ref=sr_1_2?keywords=Klein+Tools+60177+Breakaway+Lanyard+for+Safety+Glasses&amp;qid=1695173883&amp;sr=8-2")</f>
        <v/>
      </c>
      <c r="F120" t="inlineStr">
        <is>
          <t>B09HR9RV4H</t>
        </is>
      </c>
      <c r="G120">
        <f>_xludf.IMAGE("https://edmondsonsupply.com/cdn/shop/products/60177.jpg?v=1633030858")</f>
        <v/>
      </c>
      <c r="H120">
        <f>_xludf.IMAGE("https://m.media-amazon.com/images/I/61L5l7dmmiL._AC_UL320_.jpg")</f>
        <v/>
      </c>
      <c r="I120" t="inlineStr">
        <is>
          <t>1.99</t>
        </is>
      </c>
      <c r="J120" t="n">
        <v>49.99</v>
      </c>
      <c r="K120" s="3" t="inlineStr">
        <is>
          <t>2412.06%</t>
        </is>
      </c>
      <c r="L120" t="n">
        <v>4.5</v>
      </c>
      <c r="M120" t="n">
        <v>13</v>
      </c>
      <c r="O120" t="inlineStr">
        <is>
          <t>InStock</t>
        </is>
      </c>
      <c r="P120" t="inlineStr">
        <is>
          <t>2.68</t>
        </is>
      </c>
      <c r="Q120" t="inlineStr">
        <is>
          <t>6104982454445</t>
        </is>
      </c>
    </row>
    <row r="121">
      <c r="A121" s="2">
        <f>HYPERLINK("https://edmondsonsupply.com/collections/electricians-tools/products/klein-tools-9125-tape-measure-25-foot-single-hook", "https://edmondsonsupply.com/collections/electricians-tools/products/klein-tools-9125-tape-measure-25-foot-single-hook")</f>
        <v/>
      </c>
      <c r="B121" s="2">
        <f>HYPERLINK("https://edmondsonsupply.com/products/klein-tools-9125-tape-measure-25-foot-single-hook", "https://edmondsonsupply.com/products/klein-tools-9125-tape-measure-25-foot-single-hook")</f>
        <v/>
      </c>
      <c r="C121" t="inlineStr">
        <is>
          <t>Klein Tools 9125 Tape Measure, 25-Foot Single-Hook</t>
        </is>
      </c>
      <c r="D121" t="inlineStr">
        <is>
          <t>Klein Tools 92911 Tool Kit, Apprentice Tool Set with 4 Pliers, Wire Stripper and Cutter &amp; 9125 Tape Measure, Heavy-Duty Measuring Tape with 25-Foot Single-Hook Nylon</t>
        </is>
      </c>
      <c r="E121" s="2">
        <f>HYPERLINK("https://www.amazon.com/Klein-Tools-Apprentice-Heavy-Duty-Single-Hook/dp/B0CF2H8PTH/ref=sr_1_3?keywords=Klein+Tools+9125+Tape+Measure%2C+25-Foot+Single-Hook&amp;qid=1695174185&amp;sr=8-3", "https://www.amazon.com/Klein-Tools-Apprentice-Heavy-Duty-Single-Hook/dp/B0CF2H8PTH/ref=sr_1_3?keywords=Klein+Tools+9125+Tape+Measure%2C+25-Foot+Single-Hook&amp;qid=1695174185&amp;sr=8-3")</f>
        <v/>
      </c>
      <c r="F121" t="inlineStr">
        <is>
          <t>B0CF2H8PTH</t>
        </is>
      </c>
      <c r="G121">
        <f>_xludf.IMAGE("https://edmondsonsupply.com/cdn/shop/products/9125.jpg?v=1587148575")</f>
        <v/>
      </c>
      <c r="H121">
        <f>_xludf.IMAGE("https://m.media-amazon.com/images/I/51zTBOk6P+L._AC_UL320_.jpg")</f>
        <v/>
      </c>
      <c r="I121" t="inlineStr">
        <is>
          <t>19.99</t>
        </is>
      </c>
      <c r="J121" t="n">
        <v>199.98</v>
      </c>
      <c r="K121" s="3" t="inlineStr">
        <is>
          <t>900.40%</t>
        </is>
      </c>
      <c r="L121" t="n">
        <v>4.8</v>
      </c>
      <c r="M121" t="n">
        <v>204</v>
      </c>
      <c r="O121" t="inlineStr">
        <is>
          <t>InStock</t>
        </is>
      </c>
      <c r="P121" t="inlineStr">
        <is>
          <t>27.98</t>
        </is>
      </c>
      <c r="Q121" t="inlineStr">
        <is>
          <t>4163406430308</t>
        </is>
      </c>
    </row>
    <row r="122">
      <c r="A122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122" s="2">
        <f>HYPERLINK("https://edmondsonsupply.com/products/klein-tools-69417-rare-earth-magnetic-meter-hanger", "https://edmondsonsupply.com/products/klein-tools-69417-rare-earth-magnetic-meter-hanger")</f>
        <v/>
      </c>
      <c r="C122" t="inlineStr">
        <is>
          <t>Klein Tools 69417 Rare Earth Magnetic Meter Hanger, with Strap</t>
        </is>
      </c>
      <c r="D122" t="inlineStr">
        <is>
          <t>Klein Tools CL800 Digital Clamp Meter, Autoranging TRMS, AC/DC Volt/Current, LoZ, Continuity, Frequency, Capacitance, NCVT, Temp, More 1000V &amp; 69417 Rare-Earth Magnetic Hanger, with Strap</t>
        </is>
      </c>
      <c r="E122" s="2">
        <f>HYPERLINK("https://www.amazon.com/Klein-Tools-Auto-Ranging-Impedance-Measures/dp/B08MG1RGM4/ref=sr_1_7?keywords=Klein+Tools+69417+Rare+Earth+Magnetic+Meter+Hanger%2C+with+Strap&amp;qid=1695173948&amp;sr=8-7", "https://www.amazon.com/Klein-Tools-Auto-Ranging-Impedance-Measures/dp/B08MG1RGM4/ref=sr_1_7?keywords=Klein+Tools+69417+Rare+Earth+Magnetic+Meter+Hanger%2C+with+Strap&amp;qid=1695173948&amp;sr=8-7")</f>
        <v/>
      </c>
      <c r="F122" t="inlineStr">
        <is>
          <t>B08MG1RGM4</t>
        </is>
      </c>
      <c r="G122">
        <f>_xludf.IMAGE("https://edmondsonsupply.com/cdn/shop/products/69417.jpg?v=1587150163")</f>
        <v/>
      </c>
      <c r="H122">
        <f>_xludf.IMAGE("https://m.media-amazon.com/images/I/51zWKsjrJKL._AC_UL320_.jpg")</f>
        <v/>
      </c>
      <c r="I122" t="inlineStr">
        <is>
          <t>13.99</t>
        </is>
      </c>
      <c r="J122" t="n">
        <v>131.8</v>
      </c>
      <c r="K122" s="3" t="inlineStr">
        <is>
          <t>842.10%</t>
        </is>
      </c>
      <c r="L122" t="n">
        <v>4.7</v>
      </c>
      <c r="M122" t="n">
        <v>44</v>
      </c>
      <c r="O122" t="inlineStr">
        <is>
          <t>InStock</t>
        </is>
      </c>
      <c r="P122" t="inlineStr">
        <is>
          <t>20.0</t>
        </is>
      </c>
      <c r="Q122" t="inlineStr">
        <is>
          <t>1778073731172</t>
        </is>
      </c>
    </row>
    <row r="123">
      <c r="A123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123" s="2">
        <f>HYPERLINK("https://edmondsonsupply.com/products/klein-tools-69445-rare-earth-magnetic-hanger-no-strap", "https://edmondsonsupply.com/products/klein-tools-69445-rare-earth-magnetic-hanger-no-strap")</f>
        <v/>
      </c>
      <c r="C123" t="inlineStr">
        <is>
          <t>Klein Tools 69445 Rare Earth Magnetic Hanger, no Strap</t>
        </is>
      </c>
      <c r="D123" t="inlineStr">
        <is>
          <t>Klein Tools CL800 Digital Clamp Meter, Autoranging TRMS, AC/DC Volt/Current, LOZ, Continuity, Frequency, Capacitance, NCVT, Temp, More 1000V &amp; Rare-Earth Magnetic Hanger no Strap</t>
        </is>
      </c>
      <c r="E123" s="2">
        <f>HYPERLINK("https://www.amazon.com/Klein-Tools-Autoranging-Continuity-Capacitance/dp/B0BFXMP222/ref=sr_1_3?keywords=Klein+Tools+69445+Rare+Earth+Magnetic+Hanger%2C+no+Strap&amp;qid=1695173881&amp;sr=8-3", "https://www.amazon.com/Klein-Tools-Autoranging-Continuity-Capacitance/dp/B0BFXMP222/ref=sr_1_3?keywords=Klein+Tools+69445+Rare+Earth+Magnetic+Hanger%2C+no+Strap&amp;qid=1695173881&amp;sr=8-3")</f>
        <v/>
      </c>
      <c r="F123" t="inlineStr">
        <is>
          <t>B0BFXMP222</t>
        </is>
      </c>
      <c r="G123">
        <f>_xludf.IMAGE("https://edmondsonsupply.com/cdn/shop/products/69445.jpg?v=1633030859")</f>
        <v/>
      </c>
      <c r="H123">
        <f>_xludf.IMAGE("https://m.media-amazon.com/images/I/61-gHKKfiPL._AC_UL320_.jpg")</f>
        <v/>
      </c>
      <c r="I123" t="inlineStr">
        <is>
          <t>15.99</t>
        </is>
      </c>
      <c r="J123" t="n">
        <v>148.22</v>
      </c>
      <c r="K123" s="3" t="inlineStr">
        <is>
          <t>826.95%</t>
        </is>
      </c>
      <c r="L123" t="n">
        <v>4.7</v>
      </c>
      <c r="M123" t="n">
        <v>15</v>
      </c>
      <c r="O123" t="inlineStr">
        <is>
          <t>InStock</t>
        </is>
      </c>
      <c r="P123" t="inlineStr">
        <is>
          <t>22.84</t>
        </is>
      </c>
      <c r="Q123" t="inlineStr">
        <is>
          <t>6112025280685</t>
        </is>
      </c>
    </row>
    <row r="124">
      <c r="A124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124" s="2">
        <f>HYPERLINK("https://edmondsonsupply.com/products/klein-tools-rt110-receptacle-tester", "https://edmondsonsupply.com/products/klein-tools-rt110-receptacle-tester")</f>
        <v/>
      </c>
      <c r="C124" t="inlineStr">
        <is>
          <t>Klein Tools RT110 Receptacle Tester</t>
        </is>
      </c>
      <c r="D124" t="inlineStr">
        <is>
          <t>Klein Tools 80101 Home Tester Kit, GFCI Outlet and Receptacle Testers, Multimeter, NCVT, Circuit Breaker Finder, Leads, 6-Piece, Black</t>
        </is>
      </c>
      <c r="E124" s="2">
        <f>HYPERLINK("https://www.amazon.com/Klein-Tools-Receptacle-Testers-Multimeter/dp/B0B7817ZG5/ref=sr_1_4?keywords=Klein+Tools+RT110+Receptacle+Tester&amp;qid=1695174267&amp;sr=8-4", "https://www.amazon.com/Klein-Tools-Receptacle-Testers-Multimeter/dp/B0B7817ZG5/ref=sr_1_4?keywords=Klein+Tools+RT110+Receptacle+Tester&amp;qid=1695174267&amp;sr=8-4")</f>
        <v/>
      </c>
      <c r="F124" t="inlineStr">
        <is>
          <t>B0B7817ZG5</t>
        </is>
      </c>
      <c r="G124">
        <f>_xludf.IMAGE("https://edmondsonsupply.com/cdn/shop/products/rt110.jpg?v=1633031036")</f>
        <v/>
      </c>
      <c r="H124">
        <f>_xludf.IMAGE("https://m.media-amazon.com/images/I/61wZRMpKAcL._AC_UL320_.jpg")</f>
        <v/>
      </c>
      <c r="I124" t="inlineStr">
        <is>
          <t>9.97</t>
        </is>
      </c>
      <c r="J124" t="n">
        <v>79.98999999999999</v>
      </c>
      <c r="K124" s="3" t="inlineStr">
        <is>
          <t>702.31%</t>
        </is>
      </c>
      <c r="L124" t="n">
        <v>4.7</v>
      </c>
      <c r="M124" t="n">
        <v>406</v>
      </c>
      <c r="O124" t="inlineStr">
        <is>
          <t>InStock</t>
        </is>
      </c>
      <c r="P124" t="inlineStr">
        <is>
          <t>12.12</t>
        </is>
      </c>
      <c r="Q124" t="inlineStr">
        <is>
          <t>6740486619309</t>
        </is>
      </c>
    </row>
    <row r="125">
      <c r="A125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125" s="2">
        <f>HYPERLINK("https://edmondsonsupply.com/products/klein-tools-31856-1-1-8-inch-carbide-hole-cutter", "https://edmondsonsupply.com/products/klein-tools-31856-1-1-8-inch-carbide-hole-cutter")</f>
        <v/>
      </c>
      <c r="C125" t="inlineStr">
        <is>
          <t>Klein Tools 31856 1-1/8-Inch Carbide Hole Cutter</t>
        </is>
      </c>
      <c r="D125" t="inlineStr">
        <is>
          <t>Klein Tools 31873 Heavy Duty Hole Cutter Kit, Includes Carbide Hole Cutters and 2 Pilot Bits in Rust-Proof Molded Plastic Case, 8-Piece</t>
        </is>
      </c>
      <c r="E125" s="2">
        <f>HYPERLINK("https://www.amazon.com/Electricians-8-Piece-Klein-Tools-31873/dp/B003CCRCM2/ref=sr_1_4?keywords=Klein+Tools+31856+1-1%2F8-Inch+Carbide+Hole+Cutter&amp;qid=1695174011&amp;sr=8-4", "https://www.amazon.com/Electricians-8-Piece-Klein-Tools-31873/dp/B003CCRCM2/ref=sr_1_4?keywords=Klein+Tools+31856+1-1%2F8-Inch+Carbide+Hole+Cutter&amp;qid=1695174011&amp;sr=8-4")</f>
        <v/>
      </c>
      <c r="F125" t="inlineStr">
        <is>
          <t>B003CCRCM2</t>
        </is>
      </c>
      <c r="G125">
        <f>_xludf.IMAGE("https://edmondsonsupply.com/cdn/shop/files/31856.jpg?v=1685712345")</f>
        <v/>
      </c>
      <c r="H125">
        <f>_xludf.IMAGE("https://m.media-amazon.com/images/I/61G-oQvGZTL._AC_UL320_.jpg")</f>
        <v/>
      </c>
      <c r="I125" t="inlineStr">
        <is>
          <t>35.99</t>
        </is>
      </c>
      <c r="J125" t="n">
        <v>279.99</v>
      </c>
      <c r="K125" s="3" t="inlineStr">
        <is>
          <t>677.97%</t>
        </is>
      </c>
      <c r="L125" t="n">
        <v>4.6</v>
      </c>
      <c r="M125" t="n">
        <v>64</v>
      </c>
      <c r="O125" t="inlineStr">
        <is>
          <t>InStock</t>
        </is>
      </c>
      <c r="P125" t="inlineStr">
        <is>
          <t>50.38</t>
        </is>
      </c>
      <c r="Q125" t="inlineStr">
        <is>
          <t>7999529910488</t>
        </is>
      </c>
    </row>
    <row r="126">
      <c r="A126" s="2">
        <f>HYPERLINK("https://edmondsonsupply.com/collections/electricians-tools/products/greenlee-dtap1-4-20-drill-tap-1-4-20", "https://edmondsonsupply.com/collections/electricians-tools/products/greenlee-dtap1-4-20-drill-tap-1-4-20")</f>
        <v/>
      </c>
      <c r="B126" s="2">
        <f>HYPERLINK("https://edmondsonsupply.com/products/greenlee-dtap1-4-20-drill-tap-1-4-20", "https://edmondsonsupply.com/products/greenlee-dtap1-4-20-drill-tap-1-4-20")</f>
        <v/>
      </c>
      <c r="C126" t="inlineStr">
        <is>
          <t>Greenlee DTAP1/4-20 Drill/Tap, 1/4-20</t>
        </is>
      </c>
      <c r="D126" t="inlineStr">
        <is>
          <t>Greenlee LDTAPKIT Drill/Tap/Countersink Set, Hss, 7 Pcs., 8-32 to 1/4-20</t>
        </is>
      </c>
      <c r="E126" s="2">
        <f>HYPERLINK("https://www.amazon.com/Greenlee-LDTAPKIT-Change-Adapter-6-Piece/dp/B00E62G68I/ref=sr_1_8?keywords=Greenlee+DTAP1%2F4-20+Drill%2FTap%2C+1%2F4-20&amp;qid=1695173937&amp;sr=8-8", "https://www.amazon.com/Greenlee-LDTAPKIT-Change-Adapter-6-Piece/dp/B00E62G68I/ref=sr_1_8?keywords=Greenlee+DTAP1%2F4-20+Drill%2FTap%2C+1%2F4-20&amp;qid=1695173937&amp;sr=8-8")</f>
        <v/>
      </c>
      <c r="F126" t="inlineStr">
        <is>
          <t>B00E62G68I</t>
        </is>
      </c>
      <c r="G126">
        <f>_xludf.IMAGE("https://edmondsonsupply.com/cdn/shop/products/DTAP1-4-20.jpg?v=1587151009")</f>
        <v/>
      </c>
      <c r="H126">
        <f>_xludf.IMAGE("https://m.media-amazon.com/images/I/81u4qTDFlCL._AC_UL320_.jpg")</f>
        <v/>
      </c>
      <c r="I126" t="inlineStr">
        <is>
          <t>8.99</t>
        </is>
      </c>
      <c r="J126" t="n">
        <v>69.03</v>
      </c>
      <c r="K126" s="3" t="inlineStr">
        <is>
          <t>667.85%</t>
        </is>
      </c>
      <c r="L126" t="n">
        <v>4.8</v>
      </c>
      <c r="M126" t="n">
        <v>1309</v>
      </c>
      <c r="O126" t="inlineStr">
        <is>
          <t>InStock</t>
        </is>
      </c>
      <c r="P126" t="inlineStr">
        <is>
          <t>9.7</t>
        </is>
      </c>
      <c r="Q126" t="inlineStr">
        <is>
          <t>4395885199460</t>
        </is>
      </c>
    </row>
    <row r="127">
      <c r="A127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127" s="2">
        <f>HYPERLINK("https://edmondsonsupply.com/products/klein-tools-51612-3-4-inch-angle-setter%e2%84%a2", "https://edmondsonsupply.com/products/klein-tools-51612-3-4-inch-angle-setter%e2%84%a2")</f>
        <v/>
      </c>
      <c r="C127" t="inlineStr">
        <is>
          <t>Klein Tools 51612 3/4-Inch Angle Setter™</t>
        </is>
      </c>
      <c r="D127" t="inlineStr">
        <is>
          <t>Klein Tools 51610 Iron Conduit Bender Head, for 1-Inch EMT or 3/4-Inch Rigid IMC, use with Klein Tools Angle Setter (Cat. No. 51613)</t>
        </is>
      </c>
      <c r="E127" s="2">
        <f>HYPERLINK("https://www.amazon.com/Conduit-Bender-Klein-Tools-51610/dp/B08V8J5CX4/ref=sr_1_4?keywords=Klein+Tools+51612+3%2F4-Inch+Angle+Setter%E2%84%A2&amp;qid=1695174172&amp;sr=8-4", "https://www.amazon.com/Conduit-Bender-Klein-Tools-51610/dp/B08V8J5CX4/ref=sr_1_4?keywords=Klein+Tools+51612+3%2F4-Inch+Angle+Setter%E2%84%A2&amp;qid=1695174172&amp;sr=8-4")</f>
        <v/>
      </c>
      <c r="F127" t="inlineStr">
        <is>
          <t>B08V8J5CX4</t>
        </is>
      </c>
      <c r="G127">
        <f>_xludf.IMAGE("https://edmondsonsupply.com/cdn/shop/products/51612.jpg?v=1661977736")</f>
        <v/>
      </c>
      <c r="H127">
        <f>_xludf.IMAGE("https://m.media-amazon.com/images/I/61jmGqozuVL._AC_UL320_.jpg")</f>
        <v/>
      </c>
      <c r="I127" t="inlineStr">
        <is>
          <t>9.97</t>
        </is>
      </c>
      <c r="J127" t="n">
        <v>74.98999999999999</v>
      </c>
      <c r="K127" s="3" t="inlineStr">
        <is>
          <t>652.16%</t>
        </is>
      </c>
      <c r="L127" t="n">
        <v>4.8</v>
      </c>
      <c r="M127" t="n">
        <v>11</v>
      </c>
      <c r="O127" t="inlineStr">
        <is>
          <t>InStock</t>
        </is>
      </c>
      <c r="P127" t="inlineStr">
        <is>
          <t>12.96</t>
        </is>
      </c>
      <c r="Q127" t="inlineStr">
        <is>
          <t>7798382756056</t>
        </is>
      </c>
    </row>
    <row r="128">
      <c r="A128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128" s="2">
        <f>HYPERLINK("https://edmondsonsupply.com/products/klein-tools-51612-3-4-inch-angle-setter%e2%84%a2", "https://edmondsonsupply.com/products/klein-tools-51612-3-4-inch-angle-setter%e2%84%a2")</f>
        <v/>
      </c>
      <c r="C128" t="inlineStr">
        <is>
          <t>Klein Tools 51612 3/4-Inch Angle Setter™</t>
        </is>
      </c>
      <c r="D128" t="inlineStr">
        <is>
          <t>Klein Tools 51604 Iron Conduit Bender Full Assembly, 3/4-Inch EMT and 1/2-Inch Rigid, Wide Foot Pedal, Benchmark Symbols and Angle Setter</t>
        </is>
      </c>
      <c r="E128" s="2">
        <f>HYPERLINK("https://www.amazon.com/Conduit-Features-Klein-Tools-51604/dp/B08V8YVWH1/ref=sr_1_6?keywords=Klein+Tools+51612+3%2F4-Inch+Angle+Setter%E2%84%A2&amp;qid=1695174172&amp;sr=8-6", "https://www.amazon.com/Conduit-Features-Klein-Tools-51604/dp/B08V8YVWH1/ref=sr_1_6?keywords=Klein+Tools+51612+3%2F4-Inch+Angle+Setter%E2%84%A2&amp;qid=1695174172&amp;sr=8-6")</f>
        <v/>
      </c>
      <c r="F128" t="inlineStr">
        <is>
          <t>B08V8YVWH1</t>
        </is>
      </c>
      <c r="G128">
        <f>_xludf.IMAGE("https://edmondsonsupply.com/cdn/shop/products/51612.jpg?v=1661977736")</f>
        <v/>
      </c>
      <c r="H128">
        <f>_xludf.IMAGE("https://m.media-amazon.com/images/I/41DkDVmyczL._AC_UL320_.jpg")</f>
        <v/>
      </c>
      <c r="I128" t="inlineStr">
        <is>
          <t>9.97</t>
        </is>
      </c>
      <c r="J128" t="n">
        <v>74.98999999999999</v>
      </c>
      <c r="K128" s="3" t="inlineStr">
        <is>
          <t>652.16%</t>
        </is>
      </c>
      <c r="L128" t="n">
        <v>4.8</v>
      </c>
      <c r="M128" t="n">
        <v>43</v>
      </c>
      <c r="O128" t="inlineStr">
        <is>
          <t>InStock</t>
        </is>
      </c>
      <c r="P128" t="inlineStr">
        <is>
          <t>12.96</t>
        </is>
      </c>
      <c r="Q128" t="inlineStr">
        <is>
          <t>7798382756056</t>
        </is>
      </c>
    </row>
    <row r="129">
      <c r="A129" s="2">
        <f>HYPERLINK("https://edmondsonsupply.com/collections/electricians-tools/products/klein-tools-66079-flip-impact-socket-adapter-small-1-4-to-1-4-inch", "https://edmondsonsupply.com/collections/electricians-tools/products/klein-tools-66079-flip-impact-socket-adapter-small-1-4-to-1-4-inch")</f>
        <v/>
      </c>
      <c r="B129" s="2">
        <f>HYPERLINK("https://edmondsonsupply.com/products/klein-tools-66079-flip-impact-socket-adapter-small-1-4-to-1-4-inch", "https://edmondsonsupply.com/products/klein-tools-66079-flip-impact-socket-adapter-small-1-4-to-1-4-inch")</f>
        <v/>
      </c>
      <c r="C129" t="inlineStr">
        <is>
          <t>Klein Tools 66079 Flip Impact Socket Adapter, Small, 1/4 to 1/4-Inch</t>
        </is>
      </c>
      <c r="D129" t="inlineStr">
        <is>
          <t>Klein Tools 66070 Impact Socket Set, Impact Driver Flip Socket, Five Sockets with 1/4-Inch Hex and 1/2-Inch Square Socket Adapters, 7-Piece</t>
        </is>
      </c>
      <c r="E129" s="2">
        <f>HYPERLINK("https://www.amazon.com/Klein-Tools-66070-Sockets-Adapters/dp/B0B33XLXD1/ref=sr_1_3?keywords=Klein+Tools+66079+Flip+Impact+Socket+Adapter%2C+Small%2C+1%2F4+to+1%2F4-Inch&amp;qid=1695173882&amp;sr=8-3", "https://www.amazon.com/Klein-Tools-66070-Sockets-Adapters/dp/B0B33XLXD1/ref=sr_1_3?keywords=Klein+Tools+66079+Flip+Impact+Socket+Adapter%2C+Small%2C+1%2F4+to+1%2F4-Inch&amp;qid=1695173882&amp;sr=8-3")</f>
        <v/>
      </c>
      <c r="F129" t="inlineStr">
        <is>
          <t>B0B33XLXD1</t>
        </is>
      </c>
      <c r="G129">
        <f>_xludf.IMAGE("https://edmondsonsupply.com/cdn/shop/products/66079.jpg?v=1669735923")</f>
        <v/>
      </c>
      <c r="H129">
        <f>_xludf.IMAGE("https://m.media-amazon.com/images/I/71D23SffznL._AC_UL320_.jpg")</f>
        <v/>
      </c>
      <c r="I129" t="inlineStr">
        <is>
          <t>6.86</t>
        </is>
      </c>
      <c r="J129" t="n">
        <v>49.97</v>
      </c>
      <c r="K129" s="3" t="inlineStr">
        <is>
          <t>628.43%</t>
        </is>
      </c>
      <c r="L129" t="n">
        <v>4.8</v>
      </c>
      <c r="M129" t="n">
        <v>1158</v>
      </c>
      <c r="O129" t="inlineStr">
        <is>
          <t>InStock</t>
        </is>
      </c>
      <c r="P129" t="inlineStr">
        <is>
          <t>9.6</t>
        </is>
      </c>
      <c r="Q129" t="inlineStr">
        <is>
          <t>7896124555480</t>
        </is>
      </c>
    </row>
    <row r="130">
      <c r="A130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130" s="2">
        <f>HYPERLINK("https://edmondsonsupply.com/products/klein-tools-630-3-8m-3-8-magnetic-tip-nut-driver-3-hollow-shank", "https://edmondsonsupply.com/products/klein-tools-630-3-8m-3-8-magnetic-tip-nut-driver-3-hollow-shank")</f>
        <v/>
      </c>
      <c r="C130" t="inlineStr">
        <is>
          <t>Klein Tools 630-3/8M 3/8-Inch Magnetic Tip Nut Driver</t>
        </is>
      </c>
      <c r="D130" t="inlineStr">
        <is>
          <t>Klein Tools 635-6 Tool Set, Heavy Duty Magnetic Nut Drivers SAE Sizes 1/4, 5/16, 3/8, 7/16, 1/2, and 9/16-Inch Hex, 6-Inch, 6-Piece</t>
        </is>
      </c>
      <c r="E130" s="2">
        <f>HYPERLINK("https://www.amazon.com/Heavy-Duty-Driver-6-Piece-Klein-Tools/dp/B01DKNDHGM/ref=sr_1_4?keywords=Klein+Tools+630-3%2F8M+3%2F8-Inch+Magnetic+Tip+Nut+Driver&amp;qid=1695174153&amp;sr=8-4", "https://www.amazon.com/Heavy-Duty-Driver-6-Piece-Klein-Tools/dp/B01DKNDHGM/ref=sr_1_4?keywords=Klein+Tools+630-3%2F8M+3%2F8-Inch+Magnetic+Tip+Nut+Driver&amp;qid=1695174153&amp;sr=8-4")</f>
        <v/>
      </c>
      <c r="F130" t="inlineStr">
        <is>
          <t>B01DKNDHGM</t>
        </is>
      </c>
      <c r="G130">
        <f>_xludf.IMAGE("https://edmondsonsupply.com/cdn/shop/products/630-3-8m.jpg?v=1587145139")</f>
        <v/>
      </c>
      <c r="H130">
        <f>_xludf.IMAGE("https://m.media-amazon.com/images/I/61eypCy1RLL._AC_UL320_.jpg")</f>
        <v/>
      </c>
      <c r="I130" t="inlineStr">
        <is>
          <t>10.99</t>
        </is>
      </c>
      <c r="J130" t="n">
        <v>79.98999999999999</v>
      </c>
      <c r="K130" s="3" t="inlineStr">
        <is>
          <t>627.84%</t>
        </is>
      </c>
      <c r="L130" t="n">
        <v>4.7</v>
      </c>
      <c r="M130" t="n">
        <v>943</v>
      </c>
      <c r="O130" t="inlineStr">
        <is>
          <t>InStock</t>
        </is>
      </c>
      <c r="P130" t="inlineStr">
        <is>
          <t>16.66</t>
        </is>
      </c>
      <c r="Q130" t="inlineStr">
        <is>
          <t>2766802288740</t>
        </is>
      </c>
    </row>
    <row r="131">
      <c r="A131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131" s="2">
        <f>HYPERLINK("https://edmondsonsupply.com/products/klein-tools-630-3-8m-3-8-magnetic-tip-nut-driver-3-hollow-shank", "https://edmondsonsupply.com/products/klein-tools-630-3-8m-3-8-magnetic-tip-nut-driver-3-hollow-shank")</f>
        <v/>
      </c>
      <c r="C131" t="inlineStr">
        <is>
          <t>Klein Tools 630-3/8M 3/8-Inch Magnetic Tip Nut Driver</t>
        </is>
      </c>
      <c r="D131" t="inlineStr">
        <is>
          <t>Klein Tools 647M Tool Set, Magnetic Nut Drivers Sizes 3/16, 1/4, 5/16, 11/32, 3/8, 7/16, 1/2-Inch, 6-Inch Hollow Shafts, 7-Piece</t>
        </is>
      </c>
      <c r="E131" s="2">
        <f>HYPERLINK("https://www.amazon.com/Klein-Tools-647M-Magnetic-7-Piece/dp/B000MKIUYQ/ref=sr_1_6?keywords=Klein+Tools+630-3%2F8M+3%2F8-Inch+Magnetic+Tip+Nut+Driver&amp;qid=1695174153&amp;sr=8-6", "https://www.amazon.com/Klein-Tools-647M-Magnetic-7-Piece/dp/B000MKIUYQ/ref=sr_1_6?keywords=Klein+Tools+630-3%2F8M+3%2F8-Inch+Magnetic+Tip+Nut+Driver&amp;qid=1695174153&amp;sr=8-6")</f>
        <v/>
      </c>
      <c r="F131" t="inlineStr">
        <is>
          <t>B000MKIUYQ</t>
        </is>
      </c>
      <c r="G131">
        <f>_xludf.IMAGE("https://edmondsonsupply.com/cdn/shop/products/630-3-8m.jpg?v=1587145139")</f>
        <v/>
      </c>
      <c r="H131">
        <f>_xludf.IMAGE("https://m.media-amazon.com/images/I/61PNUE211uL._AC_UL320_.jpg")</f>
        <v/>
      </c>
      <c r="I131" t="inlineStr">
        <is>
          <t>10.99</t>
        </is>
      </c>
      <c r="J131" t="n">
        <v>79.98999999999999</v>
      </c>
      <c r="K131" s="3" t="inlineStr">
        <is>
          <t>627.84%</t>
        </is>
      </c>
      <c r="L131" t="n">
        <v>4.8</v>
      </c>
      <c r="M131" t="n">
        <v>985</v>
      </c>
      <c r="O131" t="inlineStr">
        <is>
          <t>InStock</t>
        </is>
      </c>
      <c r="P131" t="inlineStr">
        <is>
          <t>16.66</t>
        </is>
      </c>
      <c r="Q131" t="inlineStr">
        <is>
          <t>2766802288740</t>
        </is>
      </c>
    </row>
    <row r="132">
      <c r="A132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132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132" t="inlineStr">
        <is>
          <t>Klein Tools 646-1/4 1/4-Inch Nut Driver with 6-Inch Hollow Shaft</t>
        </is>
      </c>
      <c r="D132" t="inlineStr">
        <is>
          <t>Klein Tools 647 Tool Set, Nut Drivers Sizes 3/16, 1/4, 5/16, 11/32, 3/8, 7/16, 1/2-Inch, Chrome-Plated 6-Inch Shafts, Cushion Grip, 7-Piece</t>
        </is>
      </c>
      <c r="E132" s="2">
        <f>HYPERLINK("https://www.amazon.com/Driver-6-Inch-Klein-Tools-647/dp/B0014KRVXO/ref=sr_1_9?keywords=Klein+Tools+646-1%2F4+1%2F4-Inch+Nut+Driver+with+6-Inch+Hollow+Shaft&amp;qid=1695173897&amp;sr=8-9", "https://www.amazon.com/Driver-6-Inch-Klein-Tools-647/dp/B0014KRVXO/ref=sr_1_9?keywords=Klein+Tools+646-1%2F4+1%2F4-Inch+Nut+Driver+with+6-Inch+Hollow+Shaft&amp;qid=1695173897&amp;sr=8-9")</f>
        <v/>
      </c>
      <c r="F132" t="inlineStr">
        <is>
          <t>B0014KRVXO</t>
        </is>
      </c>
      <c r="G132">
        <f>_xludf.IMAGE("https://edmondsonsupply.com/cdn/shop/products/646-1-2_08d87fa9-eac4-4869-8d3b-bb680d4b1d53.jpg?v=1587150676")</f>
        <v/>
      </c>
      <c r="H132">
        <f>_xludf.IMAGE("https://m.media-amazon.com/images/I/51usUk-EpGL._AC_UL320_.jpg")</f>
        <v/>
      </c>
      <c r="I132" t="inlineStr">
        <is>
          <t>7.99</t>
        </is>
      </c>
      <c r="J132" t="n">
        <v>57.99</v>
      </c>
      <c r="K132" s="3" t="inlineStr">
        <is>
          <t>625.78%</t>
        </is>
      </c>
      <c r="L132" t="n">
        <v>4.8</v>
      </c>
      <c r="M132" t="n">
        <v>735</v>
      </c>
      <c r="O132" t="inlineStr">
        <is>
          <t>InStock</t>
        </is>
      </c>
      <c r="P132" t="inlineStr">
        <is>
          <t>12.1</t>
        </is>
      </c>
      <c r="Q132" t="inlineStr">
        <is>
          <t>4439433740388</t>
        </is>
      </c>
    </row>
    <row r="133">
      <c r="A133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133" s="2">
        <f>HYPERLINK("https://edmondsonsupply.com/products/klein-tools-630-3-8m-3-8-magnetic-tip-nut-driver-3-hollow-shank", "https://edmondsonsupply.com/products/klein-tools-630-3-8m-3-8-magnetic-tip-nut-driver-3-hollow-shank")</f>
        <v/>
      </c>
      <c r="C133" t="inlineStr">
        <is>
          <t>Klein Tools 630-3/8M 3/8-Inch Magnetic Tip Nut Driver</t>
        </is>
      </c>
      <c r="D133" t="inlineStr">
        <is>
          <t>Klein Tools 631M Tool Set, Magnetic Nut Drivers Sizes 3/16, 1/4, 5/16, 11/32, 3/8, 7/16 and 1/2-Inch on 3-Inch Full Hollow Shaft, 7-Piece</t>
        </is>
      </c>
      <c r="E133" s="2">
        <f>HYPERLINK("https://www.amazon.com/Driver-Magnetic-3-Inch-Hollow-Klein/dp/B001BQ0DNG/ref=sr_1_3?keywords=Klein+Tools+630-3%2F8M+3%2F8-Inch+Magnetic+Tip+Nut+Driver&amp;qid=1695174153&amp;sr=8-3", "https://www.amazon.com/Driver-Magnetic-3-Inch-Hollow-Klein/dp/B001BQ0DNG/ref=sr_1_3?keywords=Klein+Tools+630-3%2F8M+3%2F8-Inch+Magnetic+Tip+Nut+Driver&amp;qid=1695174153&amp;sr=8-3")</f>
        <v/>
      </c>
      <c r="F133" t="inlineStr">
        <is>
          <t>B001BQ0DNG</t>
        </is>
      </c>
      <c r="G133">
        <f>_xludf.IMAGE("https://edmondsonsupply.com/cdn/shop/products/630-3-8m.jpg?v=1587145139")</f>
        <v/>
      </c>
      <c r="H133">
        <f>_xludf.IMAGE("https://m.media-amazon.com/images/I/61pMsoh2smL._AC_UL320_.jpg")</f>
        <v/>
      </c>
      <c r="I133" t="inlineStr">
        <is>
          <t>10.99</t>
        </is>
      </c>
      <c r="J133" t="n">
        <v>74.98999999999999</v>
      </c>
      <c r="K133" s="3" t="inlineStr">
        <is>
          <t>582.35%</t>
        </is>
      </c>
      <c r="L133" t="n">
        <v>4.8</v>
      </c>
      <c r="M133" t="n">
        <v>1147</v>
      </c>
      <c r="O133" t="inlineStr">
        <is>
          <t>InStock</t>
        </is>
      </c>
      <c r="P133" t="inlineStr">
        <is>
          <t>16.66</t>
        </is>
      </c>
      <c r="Q133" t="inlineStr">
        <is>
          <t>2766802288740</t>
        </is>
      </c>
    </row>
    <row r="134">
      <c r="A134" s="2">
        <f>HYPERLINK("https://edmondsonsupply.com/collections/electricians-tools/products/klein-tools-6926ins-slim-tip-1000v-insulated-screwdriver-1-4-inch-cabinet-6-inch", "https://edmondsonsupply.com/collections/electricians-tools/products/klein-tools-6926ins-slim-tip-1000v-insulated-screwdriver-1-4-inch-cabinet-6-inch")</f>
        <v/>
      </c>
      <c r="B134" s="2">
        <f>HYPERLINK("https://edmondsonsupply.com/products/klein-tools-6926ins-slim-tip-1000v-insulated-screwdriver-1-4-inch-cabinet-6-inch", "https://edmondsonsupply.com/products/klein-tools-6926ins-slim-tip-1000v-insulated-screwdriver-1-4-inch-cabinet-6-inch")</f>
        <v/>
      </c>
      <c r="C134" t="inlineStr">
        <is>
          <t>Klein Tools 6926INS Slim-Tip 1000V Insulated Screwdriver, 1/4-Inch Cabinet, 6-Inch</t>
        </is>
      </c>
      <c r="D134" t="inlineStr">
        <is>
          <t>Klein Tools 94130 1000V Insulated Screwdriver Tool Set with #2 Phillips and 1/4-Inch Cabinet Slim Tips, 2 Pliers and Wire Stripper</t>
        </is>
      </c>
      <c r="E134" s="2">
        <f>HYPERLINK("https://www.amazon.com/Klein-Tools-94130-Insulated-Screwdriver/dp/B088V99QGG/ref=sr_1_8?keywords=Klein+Tools+6926INS+Slim-Tip+1000V+Insulated+Screwdriver%2C+1%2F4-Inch+Cabinet%2C+6-Inch&amp;qid=1695174185&amp;sr=8-8", "https://www.amazon.com/Klein-Tools-94130-Insulated-Screwdriver/dp/B088V99QGG/ref=sr_1_8?keywords=Klein+Tools+6926INS+Slim-Tip+1000V+Insulated+Screwdriver%2C+1%2F4-Inch+Cabinet%2C+6-Inch&amp;qid=1695174185&amp;sr=8-8")</f>
        <v/>
      </c>
      <c r="F134" t="inlineStr">
        <is>
          <t>B088V99QGG</t>
        </is>
      </c>
      <c r="G134">
        <f>_xludf.IMAGE("https://edmondsonsupply.com/cdn/shop/products/6926ins.jpg?v=1664803626")</f>
        <v/>
      </c>
      <c r="H134">
        <f>_xludf.IMAGE("https://m.media-amazon.com/images/I/61m+izyWx1L._AC_UL320_.jpg")</f>
        <v/>
      </c>
      <c r="I134" t="inlineStr">
        <is>
          <t>14.99</t>
        </is>
      </c>
      <c r="J134" t="n">
        <v>99.98999999999999</v>
      </c>
      <c r="K134" s="3" t="inlineStr">
        <is>
          <t>567.04%</t>
        </is>
      </c>
      <c r="L134" t="n">
        <v>4.8</v>
      </c>
      <c r="M134" t="n">
        <v>1521</v>
      </c>
      <c r="O134" t="inlineStr">
        <is>
          <t>InStock</t>
        </is>
      </c>
      <c r="P134" t="inlineStr">
        <is>
          <t>20.98</t>
        </is>
      </c>
      <c r="Q134" t="inlineStr">
        <is>
          <t>7837578625240</t>
        </is>
      </c>
    </row>
    <row r="135">
      <c r="A135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135" s="2">
        <f>HYPERLINK("https://edmondsonsupply.com/products/klein-tools-et45-ac-dc-voltage-tester", "https://edmondsonsupply.com/products/klein-tools-et45-ac-dc-voltage-tester")</f>
        <v/>
      </c>
      <c r="C135" t="inlineStr">
        <is>
          <t>Klein Tools ET45 AC/DC Voltage Tester</t>
        </is>
      </c>
      <c r="D135" t="inlineStr">
        <is>
          <t>Klein Tools CL600 Electrical Tester, Digital Clamp Meter has Autorange TRMS, Measures AC Current, AC/DC Volts, Resistance, NCVT, More, 1000V</t>
        </is>
      </c>
      <c r="E135" s="2">
        <f>HYPERLINK("https://www.amazon.com/Auto-Ranging-Resistance-Klein-Tools-CL600/dp/B019QMRR08/ref=sr_1_4?keywords=Klein+Tools+ET45+AC%2FDC+Voltage+Tester&amp;qid=1695174290&amp;sr=8-4", "https://www.amazon.com/Auto-Ranging-Resistance-Klein-Tools-CL600/dp/B019QMRR08/ref=sr_1_4?keywords=Klein+Tools+ET45+AC%2FDC+Voltage+Tester&amp;qid=1695174290&amp;sr=8-4")</f>
        <v/>
      </c>
      <c r="F135" t="inlineStr">
        <is>
          <t>B019QMRR08</t>
        </is>
      </c>
      <c r="G135">
        <f>_xludf.IMAGE("https://edmondsonsupply.com/cdn/shop/products/et45.jpg?v=1647786270")</f>
        <v/>
      </c>
      <c r="H135">
        <f>_xludf.IMAGE("https://m.media-amazon.com/images/I/710JKvq4MxL._AC_UL320_.jpg")</f>
        <v/>
      </c>
      <c r="I135" t="inlineStr">
        <is>
          <t>11.99</t>
        </is>
      </c>
      <c r="J135" t="n">
        <v>79.97</v>
      </c>
      <c r="K135" s="3" t="inlineStr">
        <is>
          <t>566.97%</t>
        </is>
      </c>
      <c r="L135" t="n">
        <v>4.7</v>
      </c>
      <c r="M135" t="n">
        <v>707</v>
      </c>
      <c r="O135" t="inlineStr">
        <is>
          <t>InStock</t>
        </is>
      </c>
      <c r="P135" t="inlineStr">
        <is>
          <t>16.72</t>
        </is>
      </c>
      <c r="Q135" t="inlineStr">
        <is>
          <t>3688633630820</t>
        </is>
      </c>
    </row>
    <row r="136">
      <c r="A136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136" s="2">
        <f>HYPERLINK("https://edmondsonsupply.com/products/klein-tools-66076-flip-impact-socket-9-16-and-1-2-inch", "https://edmondsonsupply.com/products/klein-tools-66076-flip-impact-socket-9-16-and-1-2-inch")</f>
        <v/>
      </c>
      <c r="C136" t="inlineStr">
        <is>
          <t>Klein Tools 66076 Flip Impact Socket, 9/16 and 1/2-Inch</t>
        </is>
      </c>
      <c r="D136" t="inlineStr">
        <is>
          <t>Klein Tools 66070 Impact Socket Set, Impact Driver Flip Socket, Five Sockets with 1/4-Inch Hex and 1/2-Inch Square Socket Adapters, 7-Piece</t>
        </is>
      </c>
      <c r="E136" s="2">
        <f>HYPERLINK("https://www.amazon.com/Klein-Tools-66070-Impact-7-Piece/dp/B0BGZPWNJQ/ref=sr_1_3?keywords=Klein+Tools+66076+Flip+Impact+Socket%2C+9%2F16+and+1%2F2-Inch&amp;qid=1695174172&amp;sr=8-3", "https://www.amazon.com/Klein-Tools-66070-Impact-7-Piece/dp/B0BGZPWNJQ/ref=sr_1_3?keywords=Klein+Tools+66076+Flip+Impact+Socket%2C+9%2F16+and+1%2F2-Inch&amp;qid=1695174172&amp;sr=8-3")</f>
        <v/>
      </c>
      <c r="F136" t="inlineStr">
        <is>
          <t>B0BGZPWNJQ</t>
        </is>
      </c>
      <c r="G136">
        <f>_xludf.IMAGE("https://edmondsonsupply.com/cdn/shop/products/66076.jpg?v=1663083814")</f>
        <v/>
      </c>
      <c r="H136">
        <f>_xludf.IMAGE("https://m.media-amazon.com/images/I/519cDb-A9oL._AC_UL320_.jpg")</f>
        <v/>
      </c>
      <c r="I136" t="inlineStr">
        <is>
          <t>10.71</t>
        </is>
      </c>
      <c r="J136" t="n">
        <v>69.95999999999999</v>
      </c>
      <c r="K136" s="3" t="inlineStr">
        <is>
          <t>553.22%</t>
        </is>
      </c>
      <c r="L136" t="n">
        <v>4.8</v>
      </c>
      <c r="M136" t="n">
        <v>18</v>
      </c>
      <c r="O136" t="inlineStr">
        <is>
          <t>InStock</t>
        </is>
      </c>
      <c r="P136" t="inlineStr">
        <is>
          <t>15.0</t>
        </is>
      </c>
      <c r="Q136" t="inlineStr">
        <is>
          <t>7814133874904</t>
        </is>
      </c>
    </row>
    <row r="137">
      <c r="A137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137" s="2">
        <f>HYPERLINK("https://edmondsonsupply.com/products/klein-tools-69381-heavy-duty-alligator-clip-test-leads-3-foot", "https://edmondsonsupply.com/products/klein-tools-69381-heavy-duty-alligator-clip-test-leads-3-foot")</f>
        <v/>
      </c>
      <c r="C137" t="inlineStr">
        <is>
          <t>Klein Tools 69381 Heavy-Duty Alligator Clip Test Leads, 3-Foot</t>
        </is>
      </c>
      <c r="D137" t="inlineStr">
        <is>
          <t>Klein Tools CL390 Digital Clamp Meter, Reverse Contrast Display, Auto Ranging 400A AC/DC Voltage &amp; 69381 Alligator Clip Test Leads, Heavy-Duty Replacement Meter Leads</t>
        </is>
      </c>
      <c r="E137" s="2">
        <f>HYPERLINK("https://www.amazon.com/Klein-Tools-Alligator-Heavy-Duty-Replacement/dp/B0CF2GZK45/ref=sr_1_8?keywords=Klein+Tools+69381+Heavy-Duty+Alligator+Clip+Test+Leads%2C+3-Foot&amp;qid=1695174138&amp;sr=8-8", "https://www.amazon.com/Klein-Tools-Alligator-Heavy-Duty-Replacement/dp/B0CF2GZK45/ref=sr_1_8?keywords=Klein+Tools+69381+Heavy-Duty+Alligator+Clip+Test+Leads%2C+3-Foot&amp;qid=1695174138&amp;sr=8-8")</f>
        <v/>
      </c>
      <c r="F137" t="inlineStr">
        <is>
          <t>B0CF2GZK45</t>
        </is>
      </c>
      <c r="G137">
        <f>_xludf.IMAGE("https://edmondsonsupply.com/cdn/shop/products/69381_photo.jpg?v=1666889006")</f>
        <v/>
      </c>
      <c r="H137">
        <f>_xludf.IMAGE("https://m.media-amazon.com/images/I/51Ex-IV+JwL._AC_UY218_.jpg")</f>
        <v/>
      </c>
      <c r="I137" t="inlineStr">
        <is>
          <t>14.99</t>
        </is>
      </c>
      <c r="J137" t="n">
        <v>95.87</v>
      </c>
      <c r="K137" s="3" t="inlineStr">
        <is>
          <t>539.56%</t>
        </is>
      </c>
      <c r="L137" t="n">
        <v>4.6</v>
      </c>
      <c r="M137" t="n">
        <v>1097</v>
      </c>
      <c r="O137" t="inlineStr">
        <is>
          <t>InStock</t>
        </is>
      </c>
      <c r="P137" t="inlineStr">
        <is>
          <t>20.98</t>
        </is>
      </c>
      <c r="Q137" t="inlineStr">
        <is>
          <t>7867714371800</t>
        </is>
      </c>
    </row>
    <row r="138">
      <c r="A138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138" s="2">
        <f>HYPERLINK("https://edmondsonsupply.com/products/klein-tools-65200-electricians-mini-ratchet-set-5-piece", "https://edmondsonsupply.com/products/klein-tools-65200-electricians-mini-ratchet-set-5-piece")</f>
        <v/>
      </c>
      <c r="C138" t="inlineStr">
        <is>
          <t>Klein Tools 65200 Slim-Profile Mini Ratchet Set, 5-Piece</t>
        </is>
      </c>
      <c r="D138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138" s="2">
        <f>HYPERLINK("https://www.amazon.com/KNIPEX-Tools-9K0080121US-Ratchet-Phillips/dp/B0C9ZYJDDN/ref=sr_1_5?keywords=Klein+Tools+65200+Slim-Profile+Mini+Ratchet+Set%2C+5-Piece&amp;qid=1695173845&amp;sr=8-5", "https://www.amazon.com/KNIPEX-Tools-9K0080121US-Ratchet-Phillips/dp/B0C9ZYJDDN/ref=sr_1_5?keywords=Klein+Tools+65200+Slim-Profile+Mini+Ratchet+Set%2C+5-Piece&amp;qid=1695173845&amp;sr=8-5")</f>
        <v/>
      </c>
      <c r="F138" t="inlineStr">
        <is>
          <t>B0C9ZYJDDN</t>
        </is>
      </c>
      <c r="G138">
        <f>_xludf.IMAGE("https://edmondsonsupply.com/cdn/shop/products/65200.jpg?v=1633030630")</f>
        <v/>
      </c>
      <c r="H138">
        <f>_xludf.IMAGE("https://m.media-amazon.com/images/I/516RxJHqDiL._AC_UL320_.jpg")</f>
        <v/>
      </c>
      <c r="I138" t="inlineStr">
        <is>
          <t>15.97</t>
        </is>
      </c>
      <c r="J138" t="n">
        <v>100.02</v>
      </c>
      <c r="K138" s="3" t="inlineStr">
        <is>
          <t>526.30%</t>
        </is>
      </c>
      <c r="L138" t="n">
        <v>4.8</v>
      </c>
      <c r="M138" t="n">
        <v>1148</v>
      </c>
      <c r="O138" t="inlineStr">
        <is>
          <t>InStock</t>
        </is>
      </c>
      <c r="P138" t="inlineStr">
        <is>
          <t>20.96</t>
        </is>
      </c>
      <c r="Q138" t="inlineStr">
        <is>
          <t>5694440964264</t>
        </is>
      </c>
    </row>
    <row r="139">
      <c r="A139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139" s="2">
        <f>HYPERLINK("https://edmondsonsupply.com/products/klein-tools-51611-1-2-inch-angle-setter%e2%84%a2", "https://edmondsonsupply.com/products/klein-tools-51611-1-2-inch-angle-setter%e2%84%a2")</f>
        <v/>
      </c>
      <c r="C139" t="inlineStr">
        <is>
          <t>Klein Tools 51611 1/2-Inch Angle Setter™</t>
        </is>
      </c>
      <c r="D139" t="inlineStr">
        <is>
          <t>Klein Tools 51603 Iron Conduit Bender Full Assembly, 1/2-Inch EMT, Wide Foot Pedal, Benchmark Symbols and Angle Setter</t>
        </is>
      </c>
      <c r="E139" s="2">
        <f>HYPERLINK("https://www.amazon.com/Klein-Tools-51603-Conduit-Features/dp/B08W6GJTHW/ref=sr_1_6?keywords=Klein+Tools+51611+1%2F2-Inch+Angle+Setter%E2%84%A2&amp;qid=1695174192&amp;sr=8-6", "https://www.amazon.com/Klein-Tools-51603-Conduit-Features/dp/B08W6GJTHW/ref=sr_1_6?keywords=Klein+Tools+51611+1%2F2-Inch+Angle+Setter%E2%84%A2&amp;qid=1695174192&amp;sr=8-6")</f>
        <v/>
      </c>
      <c r="F139" t="inlineStr">
        <is>
          <t>B08W6GJTHW</t>
        </is>
      </c>
      <c r="G139">
        <f>_xludf.IMAGE("https://edmondsonsupply.com/cdn/shop/products/51611.jpg?v=1661976456")</f>
        <v/>
      </c>
      <c r="H139">
        <f>_xludf.IMAGE("https://m.media-amazon.com/images/I/31lf3y-9bSL._AC_UL320_.jpg")</f>
        <v/>
      </c>
      <c r="I139" t="inlineStr">
        <is>
          <t>9.97</t>
        </is>
      </c>
      <c r="J139" t="n">
        <v>59.99</v>
      </c>
      <c r="K139" s="3" t="inlineStr">
        <is>
          <t>501.71%</t>
        </is>
      </c>
      <c r="L139" t="n">
        <v>4.9</v>
      </c>
      <c r="M139" t="n">
        <v>31</v>
      </c>
      <c r="O139" t="inlineStr">
        <is>
          <t>InStock</t>
        </is>
      </c>
      <c r="P139" t="inlineStr">
        <is>
          <t>12.96</t>
        </is>
      </c>
      <c r="Q139" t="inlineStr">
        <is>
          <t>7798377840856</t>
        </is>
      </c>
    </row>
    <row r="140">
      <c r="A140" s="2">
        <f>HYPERLINK("https://edmondsonsupply.com/collections/electricians-tools/products/klein-tools-mag2-magnetizer-demagnetizer", "https://edmondsonsupply.com/collections/electricians-tools/products/klein-tools-mag2-magnetizer-demagnetizer")</f>
        <v/>
      </c>
      <c r="B140" s="2">
        <f>HYPERLINK("https://edmondsonsupply.com/products/klein-tools-mag2-magnetizer-demagnetizer", "https://edmondsonsupply.com/products/klein-tools-mag2-magnetizer-demagnetizer")</f>
        <v/>
      </c>
      <c r="C140" t="inlineStr">
        <is>
          <t>Klein Tools MAG2 Magnetizer / Demagnetizer</t>
        </is>
      </c>
      <c r="D140" t="inlineStr">
        <is>
          <t>Klein Tools 32288 Insulated Screwdriver, 8-in-1 Screwdriver Set &amp; MAG2 Demagnetizer/Magnetizer for Screwdriver Bits and Tips, Makes Tools Magnetic with Powerful Rare-Earth Magnet</t>
        </is>
      </c>
      <c r="E140" s="2">
        <f>HYPERLINK("https://www.amazon.com/Klein-Tools-Screwdriver-Demagnetizer-Magnetizer/dp/B0BXK8RB9N/ref=sr_1_7?keywords=Klein+Tools+MAG2+Magnetizer+%2F+Demagnetizer&amp;qid=1695173850&amp;sr=8-7", "https://www.amazon.com/Klein-Tools-Screwdriver-Demagnetizer-Magnetizer/dp/B0BXK8RB9N/ref=sr_1_7?keywords=Klein+Tools+MAG2+Magnetizer+%2F+Demagnetizer&amp;qid=1695173850&amp;sr=8-7")</f>
        <v/>
      </c>
      <c r="F140" t="inlineStr">
        <is>
          <t>B0BXK8RB9N</t>
        </is>
      </c>
      <c r="G140">
        <f>_xludf.IMAGE("https://edmondsonsupply.com/cdn/shop/products/mag2.jpg?v=1587145008")</f>
        <v/>
      </c>
      <c r="H140">
        <f>_xludf.IMAGE("https://m.media-amazon.com/images/I/51OwgO9uq9L._AC_UL320_.jpg")</f>
        <v/>
      </c>
      <c r="I140" t="inlineStr">
        <is>
          <t>9.97</t>
        </is>
      </c>
      <c r="J140" t="n">
        <v>59.96</v>
      </c>
      <c r="K140" s="3" t="inlineStr">
        <is>
          <t>501.40%</t>
        </is>
      </c>
      <c r="L140" t="n">
        <v>4.5</v>
      </c>
      <c r="M140" t="n">
        <v>11</v>
      </c>
      <c r="O140" t="inlineStr">
        <is>
          <t>InStock</t>
        </is>
      </c>
      <c r="P140" t="inlineStr">
        <is>
          <t>13.96</t>
        </is>
      </c>
      <c r="Q140" t="inlineStr">
        <is>
          <t>1706086858852</t>
        </is>
      </c>
    </row>
    <row r="141">
      <c r="A141" s="2">
        <f>HYPERLINK("https://edmondsonsupply.com/collections/electricians-tools/products/diablo-tools-d0724da-7-1-4-in-24-tooth-%E2%84%A2-framing-demolition-saw-blade", "https://edmondsonsupply.com/collections/electricians-tools/products/diablo-tools-d0724da-7-1-4-in-24-tooth-%E2%84%A2-framing-demolition-saw-blade")</f>
        <v/>
      </c>
      <c r="B141" s="2">
        <f>HYPERLINK("https://edmondsonsupply.com/products/diablo-tools-d0724da-7-1-4-in-24-tooth-%e2%84%a2-framing-demolition-saw-blade", "https://edmondsonsupply.com/products/diablo-tools-d0724da-7-1-4-in-24-tooth-%e2%84%a2-framing-demolition-saw-blade")</f>
        <v/>
      </c>
      <c r="C141" t="inlineStr">
        <is>
          <t>Diablo Tools D0724DA 7-1/4 in. 24-Tooth ™ Framing/Demolition Saw Blade</t>
        </is>
      </c>
      <c r="D141" t="inlineStr">
        <is>
          <t>Diablo D0724A 7-1/4" 24T Diablo™ Circular Saw Framing Blade</t>
        </is>
      </c>
      <c r="E141" s="2">
        <f>HYPERLINK("https://www.amazon.com/Diablo-D0724A-Circular-Framing-Blade/dp/B00M9IDPD0/ref=sr_1_7?keywords=Diablo+Tools+D0724DA+7-1%2F4+in.+24-Tooth+%E2%84%A2+Framing%2FDemolition+Saw+Blade&amp;qid=1695174061&amp;sr=8-7", "https://www.amazon.com/Diablo-D0724A-Circular-Framing-Blade/dp/B00M9IDPD0/ref=sr_1_7?keywords=Diablo+Tools+D0724DA+7-1%2F4+in.+24-Tooth+%E2%84%A2+Framing%2FDemolition+Saw+Blade&amp;qid=1695174061&amp;sr=8-7")</f>
        <v/>
      </c>
      <c r="F141" t="inlineStr">
        <is>
          <t>B00M9IDPD0</t>
        </is>
      </c>
      <c r="G141">
        <f>_xludf.IMAGE("https://edmondsonsupply.com/cdn/shop/products/ms7ofgpqtqo0aptxxu1k.webp?v=1678973703")</f>
        <v/>
      </c>
      <c r="H141">
        <f>_xludf.IMAGE("https://m.media-amazon.com/images/I/71DFvox7T1L._AC_UL320_.jpg")</f>
        <v/>
      </c>
      <c r="I141" t="inlineStr">
        <is>
          <t>14.97</t>
        </is>
      </c>
      <c r="J141" t="n">
        <v>88.86</v>
      </c>
      <c r="K141" s="3" t="inlineStr">
        <is>
          <t>493.59%</t>
        </is>
      </c>
      <c r="L141" t="n">
        <v>4.6</v>
      </c>
      <c r="M141" t="n">
        <v>861</v>
      </c>
      <c r="O141" t="inlineStr">
        <is>
          <t>InStock</t>
        </is>
      </c>
      <c r="P141" t="inlineStr">
        <is>
          <t>22.22</t>
        </is>
      </c>
      <c r="Q141" t="inlineStr">
        <is>
          <t>7962610204888</t>
        </is>
      </c>
    </row>
    <row r="142">
      <c r="A142" s="2">
        <f>HYPERLINK("https://edmondsonsupply.com/collections/electricians-tools/products/channellock-804", "https://edmondsonsupply.com/collections/electricians-tools/products/channellock-804")</f>
        <v/>
      </c>
      <c r="B142" s="2">
        <f>HYPERLINK("https://edmondsonsupply.com/products/channellock-804", "https://edmondsonsupply.com/products/channellock-804")</f>
        <v/>
      </c>
      <c r="C142" t="inlineStr">
        <is>
          <t>Channellock 804 4-Inch Chrome Adjustable Wrench</t>
        </is>
      </c>
      <c r="D142" t="inlineStr">
        <is>
          <t>CHANNELLOCK® VWS-4 Chrome Adjustable Wrench Set, 4-Piece | 4, 6, 10, 12-Inch | Wide Jaw Capacity | Precise Jaw Design Grips Tight in Confined Space | Laser-Etched Measurement Scales</t>
        </is>
      </c>
      <c r="E142" s="2">
        <f>HYPERLINK("https://www.amazon.com/CHANNELLOCK-Adjustable-Capacity-Laser-Etched-Measurement/dp/B0891JNCRL/ref=sr_1_2?keywords=Channellock+804+4-Inch+Chrome+Adjustable+Wrench&amp;qid=1695173945&amp;sr=8-2", "https://www.amazon.com/CHANNELLOCK-Adjustable-Capacity-Laser-Etched-Measurement/dp/B0891JNCRL/ref=sr_1_2?keywords=Channellock+804+4-Inch+Chrome+Adjustable+Wrench&amp;qid=1695173945&amp;sr=8-2")</f>
        <v/>
      </c>
      <c r="F142" t="inlineStr">
        <is>
          <t>B0891JNCRL</t>
        </is>
      </c>
      <c r="G142">
        <f>_xludf.IMAGE("https://edmondsonsupply.com/cdn/shop/products/804-683x1024.jpg?v=1587145853")</f>
        <v/>
      </c>
      <c r="H142">
        <f>_xludf.IMAGE("https://m.media-amazon.com/images/I/51-CWTrf9CL._AC_UL320_.jpg")</f>
        <v/>
      </c>
      <c r="I142" t="inlineStr">
        <is>
          <t>16.95</t>
        </is>
      </c>
      <c r="J142" t="n">
        <v>97.88</v>
      </c>
      <c r="K142" s="3" t="inlineStr">
        <is>
          <t>477.46%</t>
        </is>
      </c>
      <c r="L142" t="n">
        <v>4.8</v>
      </c>
      <c r="M142" t="n">
        <v>10</v>
      </c>
      <c r="O142" t="inlineStr">
        <is>
          <t>InStock</t>
        </is>
      </c>
      <c r="P142" t="inlineStr">
        <is>
          <t>26.62</t>
        </is>
      </c>
      <c r="Q142" t="inlineStr">
        <is>
          <t>4094611488868</t>
        </is>
      </c>
    </row>
    <row r="143">
      <c r="A143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143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143" t="inlineStr">
        <is>
          <t>Klein Tools 66078 Flip Impact Socket Adapter, Large, 1/2 to 1/2-Inch</t>
        </is>
      </c>
      <c r="D143" t="inlineStr">
        <is>
          <t>Klein Tools 66031 3-in-1 Slotted Impact Socket, 12-Point Deep Sockets, Coaxial Spring Loaded, 3/4 and 9/16-Inch Hex Sizes, 1/2-Inch Drive</t>
        </is>
      </c>
      <c r="E143" s="2">
        <f>HYPERLINK("https://www.amazon.com/Klein-Tools-66031-Slotted-12-Point/dp/B08R6FL5P8/ref=sr_1_8?keywords=Klein+Tools+66078+Flip+Impact+Socket+Adapter%2C+Large%2C+1%2F2+to+1%2F2-Inch&amp;qid=1695174159&amp;sr=8-8", "https://www.amazon.com/Klein-Tools-66031-Slotted-12-Point/dp/B08R6FL5P8/ref=sr_1_8?keywords=Klein+Tools+66078+Flip+Impact+Socket+Adapter%2C+Large%2C+1%2F2+to+1%2F2-Inch&amp;qid=1695174159&amp;sr=8-8")</f>
        <v/>
      </c>
      <c r="F143" t="inlineStr">
        <is>
          <t>B08R6FL5P8</t>
        </is>
      </c>
      <c r="G143">
        <f>_xludf.IMAGE("https://edmondsonsupply.com/cdn/shop/products/66078.jpg?v=1674145294")</f>
        <v/>
      </c>
      <c r="H143">
        <f>_xludf.IMAGE("https://m.media-amazon.com/images/I/51mIf57QKuL._AC_UL320_.jpg")</f>
        <v/>
      </c>
      <c r="I143" t="inlineStr">
        <is>
          <t>9.36</t>
        </is>
      </c>
      <c r="J143" t="n">
        <v>49.99</v>
      </c>
      <c r="K143" s="3" t="inlineStr">
        <is>
          <t>434.08%</t>
        </is>
      </c>
      <c r="L143" t="n">
        <v>4.8</v>
      </c>
      <c r="M143" t="n">
        <v>662</v>
      </c>
      <c r="O143" t="inlineStr">
        <is>
          <t>InStock</t>
        </is>
      </c>
      <c r="P143" t="inlineStr">
        <is>
          <t>15.6</t>
        </is>
      </c>
      <c r="Q143" t="inlineStr">
        <is>
          <t>7814086361304</t>
        </is>
      </c>
    </row>
    <row r="144">
      <c r="A144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144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144" t="inlineStr">
        <is>
          <t>Klein Tools 66078 Flip Impact Socket Adapter, Large, 1/2 to 1/2-Inch</t>
        </is>
      </c>
      <c r="D144" t="inlineStr">
        <is>
          <t>Klein Tools 66070 Impact Socket Set, Impact Driver Flip Socket, Five Sockets with 1/4-Inch Hex and 1/2-Inch Square Socket Adapters, 7-Piece</t>
        </is>
      </c>
      <c r="E144" s="2">
        <f>HYPERLINK("https://www.amazon.com/Klein-Tools-66070-Sockets-Adapters/dp/B0B33XLXD1/ref=sr_1_3?keywords=Klein+Tools+66078+Flip+Impact+Socket+Adapter%2C+Large%2C+1%2F2+to+1%2F2-Inch&amp;qid=1695174159&amp;sr=8-3", "https://www.amazon.com/Klein-Tools-66070-Sockets-Adapters/dp/B0B33XLXD1/ref=sr_1_3?keywords=Klein+Tools+66078+Flip+Impact+Socket+Adapter%2C+Large%2C+1%2F2+to+1%2F2-Inch&amp;qid=1695174159&amp;sr=8-3")</f>
        <v/>
      </c>
      <c r="F144" t="inlineStr">
        <is>
          <t>B0B33XLXD1</t>
        </is>
      </c>
      <c r="G144">
        <f>_xludf.IMAGE("https://edmondsonsupply.com/cdn/shop/products/66078.jpg?v=1674145294")</f>
        <v/>
      </c>
      <c r="H144">
        <f>_xludf.IMAGE("https://m.media-amazon.com/images/I/71D23SffznL._AC_UL320_.jpg")</f>
        <v/>
      </c>
      <c r="I144" t="inlineStr">
        <is>
          <t>9.36</t>
        </is>
      </c>
      <c r="J144" t="n">
        <v>49.97</v>
      </c>
      <c r="K144" s="3" t="inlineStr">
        <is>
          <t>433.87%</t>
        </is>
      </c>
      <c r="L144" t="n">
        <v>4.8</v>
      </c>
      <c r="M144" t="n">
        <v>1158</v>
      </c>
      <c r="O144" t="inlineStr">
        <is>
          <t>InStock</t>
        </is>
      </c>
      <c r="P144" t="inlineStr">
        <is>
          <t>15.6</t>
        </is>
      </c>
      <c r="Q144" t="inlineStr">
        <is>
          <t>7814086361304</t>
        </is>
      </c>
    </row>
    <row r="145">
      <c r="A145" s="2">
        <f>HYPERLINK("https://edmondsonsupply.com/collections/electricians-tools/products/klein-tools-630-3-8-3-8-inch-nut-driver-with-3-inch-hollow-shaft", "https://edmondsonsupply.com/collections/electricians-tools/products/klein-tools-630-3-8-3-8-inch-nut-driver-with-3-inch-hollow-shaft")</f>
        <v/>
      </c>
      <c r="B145" s="2">
        <f>HYPERLINK("https://edmondsonsupply.com/products/klein-tools-630-3-8-3-8-inch-nut-driver-with-3-inch-hollow-shaft", "https://edmondsonsupply.com/products/klein-tools-630-3-8-3-8-inch-nut-driver-with-3-inch-hollow-shaft")</f>
        <v/>
      </c>
      <c r="C145" t="inlineStr">
        <is>
          <t>Klein Tools 630-3/8 3/8-Inch Nut Driver with 3-Inch Hollow Shaft</t>
        </is>
      </c>
      <c r="D145" t="inlineStr">
        <is>
          <t>Klein Tools 633 Tool Set, Nut Driver Set with Driver Sizes 1/4, 5/16, 3/8, 9/16-Inch on 3-Inch Full Hollow Shaft, w/Cushion Grips, 4-Piece</t>
        </is>
      </c>
      <c r="E145" s="2">
        <f>HYPERLINK("https://www.amazon.com/Cushion-4-Piece-Klein-Tools-633/dp/B00508QS5I/ref=sr_1_10?keywords=Klein+Tools+630-3%2F8+3%2F8-Inch+Nut+Driver+with+3-Inch+Hollow+Shaft&amp;qid=1695174289&amp;sr=8-10", "https://www.amazon.com/Cushion-4-Piece-Klein-Tools-633/dp/B00508QS5I/ref=sr_1_10?keywords=Klein+Tools+630-3%2F8+3%2F8-Inch+Nut+Driver+with+3-Inch+Hollow+Shaft&amp;qid=1695174289&amp;sr=8-10")</f>
        <v/>
      </c>
      <c r="F145" t="inlineStr">
        <is>
          <t>B00508QS5I</t>
        </is>
      </c>
      <c r="G145">
        <f>_xludf.IMAGE("https://edmondsonsupply.com/cdn/shop/products/630-1-2_e23f9fbd-a282-44d7-b743-2cfe0f84edfa.jpg?v=1633030906")</f>
        <v/>
      </c>
      <c r="H145">
        <f>_xludf.IMAGE("https://m.media-amazon.com/images/I/61yug3exhUS._AC_UL320_.jpg")</f>
        <v/>
      </c>
      <c r="I145" t="inlineStr">
        <is>
          <t>8.99</t>
        </is>
      </c>
      <c r="J145" t="n">
        <v>44.05</v>
      </c>
      <c r="K145" s="3" t="inlineStr">
        <is>
          <t>389.99%</t>
        </is>
      </c>
      <c r="L145" t="n">
        <v>4.8</v>
      </c>
      <c r="M145" t="n">
        <v>735</v>
      </c>
      <c r="O145" t="inlineStr">
        <is>
          <t>InStock</t>
        </is>
      </c>
      <c r="P145" t="inlineStr">
        <is>
          <t>11.74</t>
        </is>
      </c>
      <c r="Q145" t="inlineStr">
        <is>
          <t>6244382376109</t>
        </is>
      </c>
    </row>
    <row r="146">
      <c r="A146" s="2">
        <f>HYPERLINK("https://edmondsonsupply.com/collections/electricians-tools/products/wiha-tools-70486-6-piece-color-coded-magnetic-nut-setter-sae-set", "https://edmondsonsupply.com/collections/electricians-tools/products/wiha-tools-70486-6-piece-color-coded-magnetic-nut-setter-sae-set")</f>
        <v/>
      </c>
      <c r="B146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146" t="inlineStr">
        <is>
          <t>Wiha Tools 70486 6 Piece Color Coded Magnetic Nut Setter SAE Set</t>
        </is>
      </c>
      <c r="D146" t="inlineStr">
        <is>
          <t>Wiha 32095 Slotted and Phillips Insulated Screwdriver Set, 1000 Volt, 19 Piece &amp; 70486 | 6 Piece Color Coded Magnetic Nut Setter Set</t>
        </is>
      </c>
      <c r="E146" s="2">
        <f>HYPERLINK("https://www.amazon.com/Wiha-Phillips-Insulated-Screwdriver-Magnetic/dp/B0CB14SYQX/ref=sr_1_9?keywords=Wiha+Tools+70486+6+Piece+Color+Coded+Magnetic+Nut+Setter+SAE+Set&amp;qid=1695173976&amp;sr=8-9", "https://www.amazon.com/Wiha-Phillips-Insulated-Screwdriver-Magnetic/dp/B0CB14SYQX/ref=sr_1_9?keywords=Wiha+Tools+70486+6+Piece+Color+Coded+Magnetic+Nut+Setter+SAE+Set&amp;qid=1695173976&amp;sr=8-9")</f>
        <v/>
      </c>
      <c r="F146" t="inlineStr">
        <is>
          <t>B0CB14SYQX</t>
        </is>
      </c>
      <c r="G146">
        <f>_xludf.IMAGE("https://edmondsonsupply.com/cdn/shop/files/yd5nbnqyuwli1mnwhztl_1000x_327efac2-5e06-44b8-a018-f96fc21e85ad.webp?v=1690908507")</f>
        <v/>
      </c>
      <c r="H146">
        <f>_xludf.IMAGE("https://m.media-amazon.com/images/I/511D0NYOQgL._AC_UL320_.jpg")</f>
        <v/>
      </c>
      <c r="I146" t="inlineStr">
        <is>
          <t>39.98</t>
        </is>
      </c>
      <c r="J146" t="n">
        <v>192.85</v>
      </c>
      <c r="K146" s="3" t="inlineStr">
        <is>
          <t>382.37%</t>
        </is>
      </c>
      <c r="L146" t="n">
        <v>4.8</v>
      </c>
      <c r="M146" t="n">
        <v>58</v>
      </c>
      <c r="O146" t="inlineStr">
        <is>
          <t>InStock</t>
        </is>
      </c>
      <c r="P146" t="inlineStr">
        <is>
          <t>57.18</t>
        </is>
      </c>
      <c r="Q146" t="inlineStr">
        <is>
          <t>8023447011544</t>
        </is>
      </c>
    </row>
    <row r="147">
      <c r="A147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147" s="2">
        <f>HYPERLINK("https://edmondsonsupply.com/products/klein-tools-69417-rare-earth-magnetic-meter-hanger", "https://edmondsonsupply.com/products/klein-tools-69417-rare-earth-magnetic-meter-hanger")</f>
        <v/>
      </c>
      <c r="C147" t="inlineStr">
        <is>
          <t>Klein Tools 69417 Rare Earth Magnetic Meter Hanger, with Strap</t>
        </is>
      </c>
      <c r="D147" t="inlineStr">
        <is>
          <t>Digital Multimeter Electrical Test Kit, Non-Contact Voltage Tester, Receptacle Tester, Carrying Case and Batteries Klein Tools MM320KIT &amp; 69417 Rare-Earth Magnetic Hanger, with Strap</t>
        </is>
      </c>
      <c r="E147" s="2">
        <f>HYPERLINK("https://www.amazon.com/Multimeter-Electrical-Non-Contact-Klein-Tools/dp/B0CF2CFS1D/ref=sr_1_2?keywords=Klein+Tools+69417+Rare+Earth+Magnetic+Meter+Hanger%2C+with+Strap&amp;qid=1695173948&amp;sr=8-2", "https://www.amazon.com/Multimeter-Electrical-Non-Contact-Klein-Tools/dp/B0CF2CFS1D/ref=sr_1_2?keywords=Klein+Tools+69417+Rare+Earth+Magnetic+Meter+Hanger%2C+with+Strap&amp;qid=1695173948&amp;sr=8-2")</f>
        <v/>
      </c>
      <c r="F147" t="inlineStr">
        <is>
          <t>B0CF2CFS1D</t>
        </is>
      </c>
      <c r="G147">
        <f>_xludf.IMAGE("https://edmondsonsupply.com/cdn/shop/products/69417.jpg?v=1587150163")</f>
        <v/>
      </c>
      <c r="H147">
        <f>_xludf.IMAGE("https://m.media-amazon.com/images/I/5182bo0BHaL._AC_UL320_.jpg")</f>
        <v/>
      </c>
      <c r="I147" t="inlineStr">
        <is>
          <t>13.99</t>
        </is>
      </c>
      <c r="J147" t="n">
        <v>66.48</v>
      </c>
      <c r="K147" s="3" t="inlineStr">
        <is>
          <t>375.20%</t>
        </is>
      </c>
      <c r="L147" t="n">
        <v>4.8</v>
      </c>
      <c r="M147" t="n">
        <v>1458</v>
      </c>
      <c r="O147" t="inlineStr">
        <is>
          <t>InStock</t>
        </is>
      </c>
      <c r="P147" t="inlineStr">
        <is>
          <t>20.0</t>
        </is>
      </c>
      <c r="Q147" t="inlineStr">
        <is>
          <t>1778073731172</t>
        </is>
      </c>
    </row>
    <row r="148">
      <c r="A148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148" s="2">
        <f>HYPERLINK("https://edmondsonsupply.com/products/klein-tools-66076-flip-impact-socket-9-16-and-1-2-inch", "https://edmondsonsupply.com/products/klein-tools-66076-flip-impact-socket-9-16-and-1-2-inch")</f>
        <v/>
      </c>
      <c r="C148" t="inlineStr">
        <is>
          <t>Klein Tools 66076 Flip Impact Socket, 9/16 and 1/2-Inch</t>
        </is>
      </c>
      <c r="D148" t="inlineStr">
        <is>
          <t>Klein Tools 66031 3-in-1 Slotted Impact Socket, 12-Point Deep Sockets, Coaxial Spring Loaded, 3/4 and 9/16-Inch Hex Sizes, 1/2-Inch Drive</t>
        </is>
      </c>
      <c r="E148" s="2">
        <f>HYPERLINK("https://www.amazon.com/Klein-Tools-66031-Slotted-12-Point/dp/B08R6FL5P8/ref=sr_1_4?keywords=Klein+Tools+66076+Flip+Impact+Socket%2C+9%2F16+and+1%2F2-Inch&amp;qid=1695174172&amp;sr=8-4", "https://www.amazon.com/Klein-Tools-66031-Slotted-12-Point/dp/B08R6FL5P8/ref=sr_1_4?keywords=Klein+Tools+66076+Flip+Impact+Socket%2C+9%2F16+and+1%2F2-Inch&amp;qid=1695174172&amp;sr=8-4")</f>
        <v/>
      </c>
      <c r="F148" t="inlineStr">
        <is>
          <t>B08R6FL5P8</t>
        </is>
      </c>
      <c r="G148">
        <f>_xludf.IMAGE("https://edmondsonsupply.com/cdn/shop/products/66076.jpg?v=1663083814")</f>
        <v/>
      </c>
      <c r="H148">
        <f>_xludf.IMAGE("https://m.media-amazon.com/images/I/51mIf57QKuL._AC_UL320_.jpg")</f>
        <v/>
      </c>
      <c r="I148" t="inlineStr">
        <is>
          <t>10.71</t>
        </is>
      </c>
      <c r="J148" t="n">
        <v>49.99</v>
      </c>
      <c r="K148" s="3" t="inlineStr">
        <is>
          <t>366.76%</t>
        </is>
      </c>
      <c r="L148" t="n">
        <v>4.8</v>
      </c>
      <c r="M148" t="n">
        <v>662</v>
      </c>
      <c r="O148" t="inlineStr">
        <is>
          <t>InStock</t>
        </is>
      </c>
      <c r="P148" t="inlineStr">
        <is>
          <t>15.0</t>
        </is>
      </c>
      <c r="Q148" t="inlineStr">
        <is>
          <t>7814133874904</t>
        </is>
      </c>
    </row>
    <row r="149">
      <c r="A149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149" s="2">
        <f>HYPERLINK("https://edmondsonsupply.com/products/klein-tools-66076-flip-impact-socket-9-16-and-1-2-inch", "https://edmondsonsupply.com/products/klein-tools-66076-flip-impact-socket-9-16-and-1-2-inch")</f>
        <v/>
      </c>
      <c r="C149" t="inlineStr">
        <is>
          <t>Klein Tools 66076 Flip Impact Socket, 9/16 and 1/2-Inch</t>
        </is>
      </c>
      <c r="D149" t="inlineStr">
        <is>
          <t>Klein Tools 66070 Impact Socket Set, Impact Driver Flip Socket, Five Sockets with 1/4-Inch Hex and 1/2-Inch Square Socket Adapters, 7-Piece</t>
        </is>
      </c>
      <c r="E149" s="2">
        <f>HYPERLINK("https://www.amazon.com/Klein-Tools-66070-Sockets-Adapters/dp/B0B33XLXD1/ref=sr_1_1?keywords=Klein+Tools+66076+Flip+Impact+Socket%2C+9%2F16+and+1%2F2-Inch&amp;qid=1695174172&amp;sr=8-1", "https://www.amazon.com/Klein-Tools-66070-Sockets-Adapters/dp/B0B33XLXD1/ref=sr_1_1?keywords=Klein+Tools+66076+Flip+Impact+Socket%2C+9%2F16+and+1%2F2-Inch&amp;qid=1695174172&amp;sr=8-1")</f>
        <v/>
      </c>
      <c r="F149" t="inlineStr">
        <is>
          <t>B0B33XLXD1</t>
        </is>
      </c>
      <c r="G149">
        <f>_xludf.IMAGE("https://edmondsonsupply.com/cdn/shop/products/66076.jpg?v=1663083814")</f>
        <v/>
      </c>
      <c r="H149">
        <f>_xludf.IMAGE("https://m.media-amazon.com/images/I/71D23SffznL._AC_UL320_.jpg")</f>
        <v/>
      </c>
      <c r="I149" t="inlineStr">
        <is>
          <t>10.71</t>
        </is>
      </c>
      <c r="J149" t="n">
        <v>49.97</v>
      </c>
      <c r="K149" s="3" t="inlineStr">
        <is>
          <t>366.57%</t>
        </is>
      </c>
      <c r="L149" t="n">
        <v>4.8</v>
      </c>
      <c r="M149" t="n">
        <v>1158</v>
      </c>
      <c r="O149" t="inlineStr">
        <is>
          <t>InStock</t>
        </is>
      </c>
      <c r="P149" t="inlineStr">
        <is>
          <t>15.0</t>
        </is>
      </c>
      <c r="Q149" t="inlineStr">
        <is>
          <t>7814133874904</t>
        </is>
      </c>
    </row>
    <row r="150">
      <c r="A150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150" s="2">
        <f>HYPERLINK("https://edmondsonsupply.com/products/klein-tools-51611-1-2-inch-angle-setter%e2%84%a2", "https://edmondsonsupply.com/products/klein-tools-51611-1-2-inch-angle-setter%e2%84%a2")</f>
        <v/>
      </c>
      <c r="C150" t="inlineStr">
        <is>
          <t>Klein Tools 51611 1/2-Inch Angle Setter™</t>
        </is>
      </c>
      <c r="D150" t="inlineStr">
        <is>
          <t>Klein Tools 51607 Aluminum Conduit Bender Full Assembly, 3/4-Inch EMT, 1/2-Inch Rigid, Wide Foot Pedal, Benchmark Symbols and Angle Setter</t>
        </is>
      </c>
      <c r="E150" s="2">
        <f>HYPERLINK("https://www.amazon.com/Aluminum-Benchmark-Technology-Klein-Tools/dp/B08L41G5G5/ref=sr_1_7?keywords=Klein+Tools+51611+1%2F2-Inch+Angle+Setter%E2%84%A2&amp;qid=1695174192&amp;sr=8-7", "https://www.amazon.com/Aluminum-Benchmark-Technology-Klein-Tools/dp/B08L41G5G5/ref=sr_1_7?keywords=Klein+Tools+51611+1%2F2-Inch+Angle+Setter%E2%84%A2&amp;qid=1695174192&amp;sr=8-7")</f>
        <v/>
      </c>
      <c r="F150" t="inlineStr">
        <is>
          <t>B08L41G5G5</t>
        </is>
      </c>
      <c r="G150">
        <f>_xludf.IMAGE("https://edmondsonsupply.com/cdn/shop/products/51611.jpg?v=1661976456")</f>
        <v/>
      </c>
      <c r="H150">
        <f>_xludf.IMAGE("https://m.media-amazon.com/images/I/419ZjlOD69L._AC_UL320_.jpg")</f>
        <v/>
      </c>
      <c r="I150" t="inlineStr">
        <is>
          <t>9.97</t>
        </is>
      </c>
      <c r="J150" t="n">
        <v>44.99</v>
      </c>
      <c r="K150" s="3" t="inlineStr">
        <is>
          <t>351.25%</t>
        </is>
      </c>
      <c r="L150" t="n">
        <v>4.7</v>
      </c>
      <c r="M150" t="n">
        <v>343</v>
      </c>
      <c r="O150" t="inlineStr">
        <is>
          <t>InStock</t>
        </is>
      </c>
      <c r="P150" t="inlineStr">
        <is>
          <t>12.96</t>
        </is>
      </c>
      <c r="Q150" t="inlineStr">
        <is>
          <t>7798377840856</t>
        </is>
      </c>
    </row>
    <row r="151">
      <c r="A151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151" s="2">
        <f>HYPERLINK("https://edmondsonsupply.com/products/klein-tools-69417-rare-earth-magnetic-meter-hanger", "https://edmondsonsupply.com/products/klein-tools-69417-rare-earth-magnetic-meter-hanger")</f>
        <v/>
      </c>
      <c r="C151" t="inlineStr">
        <is>
          <t>Klein Tools 69417 Rare Earth Magnetic Meter Hanger, with Strap</t>
        </is>
      </c>
      <c r="D151" t="inlineStr">
        <is>
          <t>Klein Tools MM400 Multimeter, Digital Auto Ranging, AC/DC Voltage, Current, Capacitance, Frequency, Duty-Cycle, Diode, Continuity, Temp 600V &amp; 69417 Rare-Earth Magnetic Hanger, with Strap</t>
        </is>
      </c>
      <c r="E151" s="2">
        <f>HYPERLINK("https://www.amazon.com/Klein-Tools-Multimeter-Auto-Ranging-Magnetic/dp/B095RFF319/ref=sr_1_8?keywords=Klein+Tools+69417+Rare+Earth+Magnetic+Meter+Hanger%2C+with+Strap&amp;qid=1695173948&amp;sr=8-8", "https://www.amazon.com/Klein-Tools-Multimeter-Auto-Ranging-Magnetic/dp/B095RFF319/ref=sr_1_8?keywords=Klein+Tools+69417+Rare+Earth+Magnetic+Meter+Hanger%2C+with+Strap&amp;qid=1695173948&amp;sr=8-8")</f>
        <v/>
      </c>
      <c r="F151" t="inlineStr">
        <is>
          <t>B095RFF319</t>
        </is>
      </c>
      <c r="G151">
        <f>_xludf.IMAGE("https://edmondsonsupply.com/cdn/shop/products/69417.jpg?v=1587150163")</f>
        <v/>
      </c>
      <c r="H151">
        <f>_xludf.IMAGE("https://m.media-amazon.com/images/I/51JeRgf8UeS._AC_UL320_.jpg")</f>
        <v/>
      </c>
      <c r="I151" t="inlineStr">
        <is>
          <t>13.99</t>
        </is>
      </c>
      <c r="J151" t="n">
        <v>60.89</v>
      </c>
      <c r="K151" s="3" t="inlineStr">
        <is>
          <t>335.24%</t>
        </is>
      </c>
      <c r="L151" t="n">
        <v>4.8</v>
      </c>
      <c r="M151" t="n">
        <v>37</v>
      </c>
      <c r="O151" t="inlineStr">
        <is>
          <t>InStock</t>
        </is>
      </c>
      <c r="P151" t="inlineStr">
        <is>
          <t>20.0</t>
        </is>
      </c>
      <c r="Q151" t="inlineStr">
        <is>
          <t>1778073731172</t>
        </is>
      </c>
    </row>
    <row r="152">
      <c r="A152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152" s="2">
        <f>HYPERLINK("https://edmondsonsupply.com/products/klein-tools-32900-7-in-1-impact-flip-socket-with-handle", "https://edmondsonsupply.com/products/klein-tools-32900-7-in-1-impact-flip-socket-with-handle")</f>
        <v/>
      </c>
      <c r="C152" t="inlineStr">
        <is>
          <t>Klein Tools 32900 7-in-1 Impact Flip Socket with Handle</t>
        </is>
      </c>
      <c r="D152" t="inlineStr">
        <is>
          <t>Klein Tools 80021 Tool Set, Screwdriver and Nut Driver Tool Kit with Assorted Tips &amp; 32900 Impact Driver, 7-in-1 Impact Flip Socket Set with Handle, 6 Hex Driver Sizes</t>
        </is>
      </c>
      <c r="E152" s="2">
        <f>HYPERLINK("https://www.amazon.com/Klein-Tools-Screwdriver-Driver-Assorted/dp/B0CF29SBCM/ref=sr_1_8?keywords=Klein+Tools+32900+7-in-1+Impact+Flip+Socket+with+Handle&amp;qid=1695174143&amp;sr=8-8", "https://www.amazon.com/Klein-Tools-Screwdriver-Driver-Assorted/dp/B0CF29SBCM/ref=sr_1_8?keywords=Klein+Tools+32900+7-in-1+Impact+Flip+Socket+with+Handle&amp;qid=1695174143&amp;sr=8-8")</f>
        <v/>
      </c>
      <c r="F152" t="inlineStr">
        <is>
          <t>B0CF29SBCM</t>
        </is>
      </c>
      <c r="G152">
        <f>_xludf.IMAGE("https://edmondsonsupply.com/cdn/shop/products/32900_b.jpg?v=1666024787")</f>
        <v/>
      </c>
      <c r="H152">
        <f>_xludf.IMAGE("https://m.media-amazon.com/images/I/51h9TffKWqL._AC_UL320_.jpg")</f>
        <v/>
      </c>
      <c r="I152" t="inlineStr">
        <is>
          <t>29.97</t>
        </is>
      </c>
      <c r="J152" t="n">
        <v>129.96</v>
      </c>
      <c r="K152" s="3" t="inlineStr">
        <is>
          <t>333.63%</t>
        </is>
      </c>
      <c r="L152" t="n">
        <v>4.9</v>
      </c>
      <c r="M152" t="n">
        <v>1819</v>
      </c>
      <c r="O152" t="inlineStr">
        <is>
          <t>InStock</t>
        </is>
      </c>
      <c r="P152" t="inlineStr">
        <is>
          <t>45.0</t>
        </is>
      </c>
      <c r="Q152" t="inlineStr">
        <is>
          <t>7856651239640</t>
        </is>
      </c>
    </row>
    <row r="153">
      <c r="A153" s="2">
        <f>HYPERLINK("https://edmondsonsupply.com/collections/electricians-tools/products/klein-tools-pnd-12-5-1-2-inch-power-nut-driver-5-inch-length", "https://edmondsonsupply.com/collections/electricians-tools/products/klein-tools-pnd-12-5-1-2-inch-power-nut-driver-5-inch-length")</f>
        <v/>
      </c>
      <c r="B153" s="2">
        <f>HYPERLINK("https://edmondsonsupply.com/products/klein-tools-pnd-12-5-1-2-inch-power-nut-driver-5-inch-length", "https://edmondsonsupply.com/products/klein-tools-pnd-12-5-1-2-inch-power-nut-driver-5-inch-length")</f>
        <v/>
      </c>
      <c r="C153" t="inlineStr">
        <is>
          <t>Klein Tools PND-12-5 1/2-Inch Power Nut Driver 5-Inch Length</t>
        </is>
      </c>
      <c r="D153" t="inlineStr">
        <is>
          <t>Klein Tools 635-6 Tool Set, Heavy Duty Magnetic Nut Drivers SAE Sizes 1/4, 5/16, 3/8, 7/16, 1/2, and 9/16-Inch Hex, 6-Inch, 6-Piece</t>
        </is>
      </c>
      <c r="E153" s="2">
        <f>HYPERLINK("https://www.amazon.com/Heavy-Duty-Driver-6-Piece-Klein-Tools/dp/B01DKNDHGM/ref=sr_1_8?keywords=Klein+Tools+PND-12-5+1%2F2-Inch+Power+Nut+Driver+5-Inch+Length&amp;qid=1695173880&amp;sr=8-8", "https://www.amazon.com/Heavy-Duty-Driver-6-Piece-Klein-Tools/dp/B01DKNDHGM/ref=sr_1_8?keywords=Klein+Tools+PND-12-5+1%2F2-Inch+Power+Nut+Driver+5-Inch+Length&amp;qid=1695173880&amp;sr=8-8")</f>
        <v/>
      </c>
      <c r="F153" t="inlineStr">
        <is>
          <t>B01DKNDHGM</t>
        </is>
      </c>
      <c r="G153">
        <f>_xludf.IMAGE("https://edmondsonsupply.com/cdn/shop/products/pnd125.jpg?v=1633031028")</f>
        <v/>
      </c>
      <c r="H153">
        <f>_xludf.IMAGE("https://m.media-amazon.com/images/I/61eypCy1RLL._AC_UL320_.jpg")</f>
        <v/>
      </c>
      <c r="I153" t="inlineStr">
        <is>
          <t>18.99</t>
        </is>
      </c>
      <c r="J153" t="n">
        <v>79.98999999999999</v>
      </c>
      <c r="K153" s="3" t="inlineStr">
        <is>
          <t>321.22%</t>
        </is>
      </c>
      <c r="L153" t="n">
        <v>4.7</v>
      </c>
      <c r="M153" t="n">
        <v>943</v>
      </c>
      <c r="O153" t="inlineStr">
        <is>
          <t>InStock</t>
        </is>
      </c>
      <c r="P153" t="inlineStr">
        <is>
          <t>30.98</t>
        </is>
      </c>
      <c r="Q153" t="inlineStr">
        <is>
          <t>6729466445997</t>
        </is>
      </c>
    </row>
    <row r="154">
      <c r="A154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154" s="2">
        <f>HYPERLINK("https://edmondsonsupply.com/products/klein-tools-630m-magnetic-nut-driver-set-3-inch-shafts-2-piece", "https://edmondsonsupply.com/products/klein-tools-630m-magnetic-nut-driver-set-3-inch-shafts-2-piece")</f>
        <v/>
      </c>
      <c r="C154" t="inlineStr">
        <is>
          <t>Klein Tools 630M Magnetic Nut Driver Set, 3-Inch Shafts, 2-Piece</t>
        </is>
      </c>
      <c r="D154" t="inlineStr">
        <is>
          <t>Klein Tools 647M Tool Set, Magnetic Nut Drivers Sizes 3/16, 1/4, 5/16, 11/32, 3/8, 7/16, 1/2-Inch, 6-Inch Hollow Shafts, 7-Piece</t>
        </is>
      </c>
      <c r="E154" s="2">
        <f>HYPERLINK("https://www.amazon.com/Klein-Tools-647M-Magnetic-7-Piece/dp/B000MKIUYQ/ref=sr_1_6?keywords=Klein+Tools+630M+Magnetic+Nut+Driver+Set%2C+3-Inch+Shafts%2C+2-Piece&amp;qid=1695173928&amp;sr=8-6", "https://www.amazon.com/Klein-Tools-647M-Magnetic-7-Piece/dp/B000MKIUYQ/ref=sr_1_6?keywords=Klein+Tools+630M+Magnetic+Nut+Driver+Set%2C+3-Inch+Shafts%2C+2-Piece&amp;qid=1695173928&amp;sr=8-6")</f>
        <v/>
      </c>
      <c r="F154" t="inlineStr">
        <is>
          <t>B000MKIUYQ</t>
        </is>
      </c>
      <c r="G154">
        <f>_xludf.IMAGE("https://edmondsonsupply.com/cdn/shop/products/630m.jpg?v=1587143237")</f>
        <v/>
      </c>
      <c r="H154">
        <f>_xludf.IMAGE("https://m.media-amazon.com/images/I/61PNUE211uL._AC_UL320_.jpg")</f>
        <v/>
      </c>
      <c r="I154" t="inlineStr">
        <is>
          <t>18.99</t>
        </is>
      </c>
      <c r="J154" t="n">
        <v>79.98999999999999</v>
      </c>
      <c r="K154" s="3" t="inlineStr">
        <is>
          <t>321.22%</t>
        </is>
      </c>
      <c r="L154" t="n">
        <v>4.8</v>
      </c>
      <c r="M154" t="n">
        <v>985</v>
      </c>
      <c r="O154" t="inlineStr">
        <is>
          <t>InStock</t>
        </is>
      </c>
      <c r="P154" t="inlineStr">
        <is>
          <t>28.78</t>
        </is>
      </c>
      <c r="Q154" t="inlineStr">
        <is>
          <t>4508216787044</t>
        </is>
      </c>
    </row>
    <row r="155">
      <c r="A155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155" s="2">
        <f>HYPERLINK("https://edmondsonsupply.com/products/klein-tools-et45-ac-dc-voltage-tester", "https://edmondsonsupply.com/products/klein-tools-et45-ac-dc-voltage-tester")</f>
        <v/>
      </c>
      <c r="C155" t="inlineStr">
        <is>
          <t>Klein Tools ET45 AC/DC Voltage Tester</t>
        </is>
      </c>
      <c r="D155" t="inlineStr">
        <is>
          <t>Klein Tools Voltage Tester Kit with Electronic AC/DC Voltage Tester, GFCI Outlet Tester and Non-Contact Voltage Tester Pen, 3-Piece</t>
        </is>
      </c>
      <c r="E155" s="2">
        <f>HYPERLINK("https://www.amazon.com/Klein-Tools-Voltage-Electronic-Non-Contact/dp/B0C8JZWTZY/ref=sr_1_9?keywords=Klein+Tools+ET45+AC%2FDC+Voltage+Tester&amp;qid=1695174290&amp;sr=8-9", "https://www.amazon.com/Klein-Tools-Voltage-Electronic-Non-Contact/dp/B0C8JZWTZY/ref=sr_1_9?keywords=Klein+Tools+ET45+AC%2FDC+Voltage+Tester&amp;qid=1695174290&amp;sr=8-9")</f>
        <v/>
      </c>
      <c r="F155" t="inlineStr">
        <is>
          <t>B0C8JZWTZY</t>
        </is>
      </c>
      <c r="G155">
        <f>_xludf.IMAGE("https://edmondsonsupply.com/cdn/shop/products/et45.jpg?v=1647786270")</f>
        <v/>
      </c>
      <c r="H155">
        <f>_xludf.IMAGE("https://m.media-amazon.com/images/I/31V2UrptDcL._AC_UL320_.jpg")</f>
        <v/>
      </c>
      <c r="I155" t="inlineStr">
        <is>
          <t>11.99</t>
        </is>
      </c>
      <c r="J155" t="n">
        <v>49.66</v>
      </c>
      <c r="K155" s="3" t="inlineStr">
        <is>
          <t>314.18%</t>
        </is>
      </c>
      <c r="L155" t="n">
        <v>4.8</v>
      </c>
      <c r="M155" t="n">
        <v>7922</v>
      </c>
      <c r="O155" t="inlineStr">
        <is>
          <t>InStock</t>
        </is>
      </c>
      <c r="P155" t="inlineStr">
        <is>
          <t>16.72</t>
        </is>
      </c>
      <c r="Q155" t="inlineStr">
        <is>
          <t>3688633630820</t>
        </is>
      </c>
    </row>
    <row r="156">
      <c r="A156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156" s="2">
        <f>HYPERLINK("https://edmondsonsupply.com/products/klein-tools-rt310-afci-gfci-outlet-tester", "https://edmondsonsupply.com/products/klein-tools-rt310-afci-gfci-outlet-tester")</f>
        <v/>
      </c>
      <c r="C156" t="inlineStr">
        <is>
          <t>Klein Tools RT310 AFCI / GFCI Outlet Tester</t>
        </is>
      </c>
      <c r="D156" t="inlineStr">
        <is>
          <t>Klein Tools ET110 CO Meter, Carbon Monoxide Tester and Detector &amp; RT310 Receptacle Tester, AFCI and GFCI Outlet and Device Tester for North American AC Electrical Outlet Receptacles</t>
        </is>
      </c>
      <c r="E156" s="2">
        <f>HYPERLINK("https://www.amazon.com/Klein-Tools-Receptacle-Electrical-Receptacles/dp/B09Q65CGHR/ref=sr_1_8?keywords=Klein+Tools+RT310+AFCI+%2F+GFCI+Outlet+Tester&amp;qid=1695173970&amp;sr=8-8", "https://www.amazon.com/Klein-Tools-Receptacle-Electrical-Receptacles/dp/B09Q65CGHR/ref=sr_1_8?keywords=Klein+Tools+RT310+AFCI+%2F+GFCI+Outlet+Tester&amp;qid=1695173970&amp;sr=8-8")</f>
        <v/>
      </c>
      <c r="F156" t="inlineStr">
        <is>
          <t>B09Q65CGHR</t>
        </is>
      </c>
      <c r="G156">
        <f>_xludf.IMAGE("https://edmondsonsupply.com/cdn/shop/products/rt310.jpg?v=1587148552")</f>
        <v/>
      </c>
      <c r="H156">
        <f>_xludf.IMAGE("https://m.media-amazon.com/images/I/41MPamqttZL._AC_UL320_.jpg")</f>
        <v/>
      </c>
      <c r="I156" t="inlineStr">
        <is>
          <t>39.97</t>
        </is>
      </c>
      <c r="J156" t="n">
        <v>159.96</v>
      </c>
      <c r="K156" s="3" t="inlineStr">
        <is>
          <t>300.20%</t>
        </is>
      </c>
      <c r="L156" t="n">
        <v>4.8</v>
      </c>
      <c r="M156" t="n">
        <v>28</v>
      </c>
      <c r="O156" t="inlineStr">
        <is>
          <t>InStock</t>
        </is>
      </c>
      <c r="P156" t="inlineStr">
        <is>
          <t>57.9</t>
        </is>
      </c>
      <c r="Q156" t="inlineStr">
        <is>
          <t>3372527779940</t>
        </is>
      </c>
    </row>
    <row r="157">
      <c r="A157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157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157" t="inlineStr">
        <is>
          <t>Klein Tools NCVT1PKIT Non-Contact Voltage and GFCI Receptacle Test Kit</t>
        </is>
      </c>
      <c r="D157" t="inlineStr">
        <is>
          <t>Klein Tools RT250KIT Non-Contact Voltage Tester and GFCI Receptacle Tester &amp; 80016 Circuit Breaker Finder Tool Kit with Accessories, 2-Piece Set, Includes Cat. No. ET310 and Cat. No. 69411</t>
        </is>
      </c>
      <c r="E157" s="2">
        <f>HYPERLINK("https://www.amazon.com/Klein-Tools-Non-Contact-Receptacle-Accessories/dp/B0BC86DZ9N/ref=sr_1_10?keywords=Klein+Tools+NCVT1PKIT+Non-Contact+Voltage+and+GFCI+Receptacle+Test+Kit&amp;qid=1695174067&amp;sr=8-10", "https://www.amazon.com/Klein-Tools-Non-Contact-Receptacle-Accessories/dp/B0BC86DZ9N/ref=sr_1_10?keywords=Klein+Tools+NCVT1PKIT+Non-Contact+Voltage+and+GFCI+Receptacle+Test+Kit&amp;qid=1695174067&amp;sr=8-10")</f>
        <v/>
      </c>
      <c r="F157" t="inlineStr">
        <is>
          <t>B0BC86DZ9N</t>
        </is>
      </c>
      <c r="G157">
        <f>_xludf.IMAGE("https://edmondsonsupply.com/cdn/shop/products/ncvt1pkit.jpg?v=1677682920")</f>
        <v/>
      </c>
      <c r="H157">
        <f>_xludf.IMAGE("https://m.media-amazon.com/images/I/516iLL0IaEL._AC_UL320_.jpg")</f>
        <v/>
      </c>
      <c r="I157" t="inlineStr">
        <is>
          <t>24.97</t>
        </is>
      </c>
      <c r="J157" t="n">
        <v>99.53</v>
      </c>
      <c r="K157" s="3" t="inlineStr">
        <is>
          <t>298.60%</t>
        </is>
      </c>
      <c r="L157" t="n">
        <v>4.7</v>
      </c>
      <c r="M157" t="n">
        <v>32</v>
      </c>
      <c r="O157" t="inlineStr">
        <is>
          <t>InStock</t>
        </is>
      </c>
      <c r="P157" t="inlineStr">
        <is>
          <t>35.38</t>
        </is>
      </c>
      <c r="Q157" t="inlineStr">
        <is>
          <t>7953960698072</t>
        </is>
      </c>
    </row>
    <row r="158">
      <c r="A158" s="2">
        <f>HYPERLINK("https://edmondsonsupply.com/collections/electricians-tools/products/klein-tools-66074-flip-impact-socket-3-4-and-13-16-inch", "https://edmondsonsupply.com/collections/electricians-tools/products/klein-tools-66074-flip-impact-socket-3-4-and-13-16-inch")</f>
        <v/>
      </c>
      <c r="B158" s="2">
        <f>HYPERLINK("https://edmondsonsupply.com/products/klein-tools-66074-flip-impact-socket-3-4-and-13-16-inch", "https://edmondsonsupply.com/products/klein-tools-66074-flip-impact-socket-3-4-and-13-16-inch")</f>
        <v/>
      </c>
      <c r="C158" t="inlineStr">
        <is>
          <t>Klein Tools 66074 Flip Impact Socket, 3/4 and 13/16-Inch</t>
        </is>
      </c>
      <c r="D158" t="inlineStr">
        <is>
          <t>Klein Tools 66031 3-in-1 Slotted Impact Socket, 12-Point Deep Sockets, Coaxial Spring Loaded, 3/4 and 9/16-Inch Hex Sizes, 1/2-Inch Drive</t>
        </is>
      </c>
      <c r="E158" s="2">
        <f>HYPERLINK("https://www.amazon.com/Klein-Tools-66031-Slotted-12-Point/dp/B08R6FL5P8/ref=sr_1_4?keywords=Klein+Tools+66074+Flip+Impact+Socket%2C+3%2F4+and+13%2F16-Inch&amp;qid=1695174170&amp;sr=8-4", "https://www.amazon.com/Klein-Tools-66031-Slotted-12-Point/dp/B08R6FL5P8/ref=sr_1_4?keywords=Klein+Tools+66074+Flip+Impact+Socket%2C+3%2F4+and+13%2F16-Inch&amp;qid=1695174170&amp;sr=8-4")</f>
        <v/>
      </c>
      <c r="F158" t="inlineStr">
        <is>
          <t>B08R6FL5P8</t>
        </is>
      </c>
      <c r="G158">
        <f>_xludf.IMAGE("https://edmondsonsupply.com/cdn/shop/products/66074.jpg?v=1663249251")</f>
        <v/>
      </c>
      <c r="H158">
        <f>_xludf.IMAGE("https://m.media-amazon.com/images/I/51mIf57QKuL._AC_UL320_.jpg")</f>
        <v/>
      </c>
      <c r="I158" t="inlineStr">
        <is>
          <t>12.71</t>
        </is>
      </c>
      <c r="J158" t="n">
        <v>49.99</v>
      </c>
      <c r="K158" s="3" t="inlineStr">
        <is>
          <t>293.31%</t>
        </is>
      </c>
      <c r="L158" t="n">
        <v>4.8</v>
      </c>
      <c r="M158" t="n">
        <v>662</v>
      </c>
      <c r="O158" t="inlineStr">
        <is>
          <t>InStock</t>
        </is>
      </c>
      <c r="P158" t="inlineStr">
        <is>
          <t>17.8</t>
        </is>
      </c>
      <c r="Q158" t="inlineStr">
        <is>
          <t>7817341534424</t>
        </is>
      </c>
    </row>
    <row r="159">
      <c r="A159" s="2">
        <f>HYPERLINK("https://edmondsonsupply.com/collections/electricians-tools/products/klein-tools-31932-bi-metal-hole-saw-2-inch", "https://edmondsonsupply.com/collections/electricians-tools/products/klein-tools-31932-bi-metal-hole-saw-2-inch")</f>
        <v/>
      </c>
      <c r="B159" s="2">
        <f>HYPERLINK("https://edmondsonsupply.com/products/klein-tools-31932-bi-metal-hole-saw-2-inch", "https://edmondsonsupply.com/products/klein-tools-31932-bi-metal-hole-saw-2-inch")</f>
        <v/>
      </c>
      <c r="C159" t="inlineStr">
        <is>
          <t>Klein Tools 31932 Bi-Metal Hole Saw, 2-Inch</t>
        </is>
      </c>
      <c r="D159" t="inlineStr">
        <is>
          <t>Klein Tools 31900 Bi-Metal Hole Saw, 6-3/8-Inch, For Drywall-Ceiling Tile-Steel-Wood-Plastic, Stainless Steel, Recessed Lighting</t>
        </is>
      </c>
      <c r="E159" s="2">
        <f>HYPERLINK("https://www.amazon.com/Bi-Metal-8-Inch-Klein-Tools-31900/dp/B0171X0FXU/ref=sr_1_6?keywords=Klein+Tools+31932+Bi-Metal+Hole+Saw%2C+2-Inch&amp;qid=1695174279&amp;sr=8-6", "https://www.amazon.com/Bi-Metal-8-Inch-Klein-Tools-31900/dp/B0171X0FXU/ref=sr_1_6?keywords=Klein+Tools+31932+Bi-Metal+Hole+Saw%2C+2-Inch&amp;qid=1695174279&amp;sr=8-6")</f>
        <v/>
      </c>
      <c r="F159" t="inlineStr">
        <is>
          <t>B0171X0FXU</t>
        </is>
      </c>
      <c r="G159">
        <f>_xludf.IMAGE("https://edmondsonsupply.com/cdn/shop/products/31932.jpg?v=1633030939")</f>
        <v/>
      </c>
      <c r="H159">
        <f>_xludf.IMAGE("https://m.media-amazon.com/images/I/51mfU+Jrr7L._AC_UL320_.jpg")</f>
        <v/>
      </c>
      <c r="I159" t="inlineStr">
        <is>
          <t>10.99</t>
        </is>
      </c>
      <c r="J159" t="n">
        <v>42.99</v>
      </c>
      <c r="K159" s="3" t="inlineStr">
        <is>
          <t>291.17%</t>
        </is>
      </c>
      <c r="L159" t="n">
        <v>4.5</v>
      </c>
      <c r="M159" t="n">
        <v>211</v>
      </c>
      <c r="O159" t="inlineStr">
        <is>
          <t>InStock</t>
        </is>
      </c>
      <c r="P159" t="inlineStr">
        <is>
          <t>15.42</t>
        </is>
      </c>
      <c r="Q159" t="inlineStr">
        <is>
          <t>6572814434477</t>
        </is>
      </c>
    </row>
    <row r="160">
      <c r="A160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160" s="2">
        <f>HYPERLINK("https://edmondsonsupply.com/products/klein-tools-65200-electricians-mini-ratchet-set-5-piece", "https://edmondsonsupply.com/products/klein-tools-65200-electricians-mini-ratchet-set-5-piece")</f>
        <v/>
      </c>
      <c r="C160" t="inlineStr">
        <is>
          <t>Klein Tools 65200 Slim-Profile Mini Ratchet Set, 5-Piece</t>
        </is>
      </c>
      <c r="D160" t="inlineStr">
        <is>
          <t>Sunex 9732 44Pc 1/4" Dr Mini Dual Flex Head RATCHET W Socket &amp; Bit Set &amp; Klein Tools 65200 Ratchet Set, 5-Piece Mini Ratchet Set with Phillips, Slotted, and Adapter for Other Socket Sizes</t>
        </is>
      </c>
      <c r="E160" s="2">
        <f>HYPERLINK("https://www.amazon.com/Sunex-RATCHET-Tools-Ratchet-Phillips/dp/B0C5TJQVQ5/ref=sr_1_7?keywords=Klein+Tools+65200+Slim-Profile+Mini+Ratchet+Set%2C+5-Piece&amp;qid=1695173845&amp;sr=8-7", "https://www.amazon.com/Sunex-RATCHET-Tools-Ratchet-Phillips/dp/B0C5TJQVQ5/ref=sr_1_7?keywords=Klein+Tools+65200+Slim-Profile+Mini+Ratchet+Set%2C+5-Piece&amp;qid=1695173845&amp;sr=8-7")</f>
        <v/>
      </c>
      <c r="F160" t="inlineStr">
        <is>
          <t>B0C5TJQVQ5</t>
        </is>
      </c>
      <c r="G160">
        <f>_xludf.IMAGE("https://edmondsonsupply.com/cdn/shop/products/65200.jpg?v=1633030630")</f>
        <v/>
      </c>
      <c r="H160">
        <f>_xludf.IMAGE("https://m.media-amazon.com/images/I/512MIGy+pyL._AC_UL320_.jpg")</f>
        <v/>
      </c>
      <c r="I160" t="inlineStr">
        <is>
          <t>15.97</t>
        </is>
      </c>
      <c r="J160" t="n">
        <v>62.31</v>
      </c>
      <c r="K160" s="3" t="inlineStr">
        <is>
          <t>290.17%</t>
        </is>
      </c>
      <c r="L160" t="n">
        <v>4.7</v>
      </c>
      <c r="M160" t="n">
        <v>1236</v>
      </c>
      <c r="O160" t="inlineStr">
        <is>
          <t>InStock</t>
        </is>
      </c>
      <c r="P160" t="inlineStr">
        <is>
          <t>20.96</t>
        </is>
      </c>
      <c r="Q160" t="inlineStr">
        <is>
          <t>5694440964264</t>
        </is>
      </c>
    </row>
    <row r="161">
      <c r="A161" s="2">
        <f>HYPERLINK("https://edmondsonsupply.com/collections/electricians-tools/products/klein-tools-60162-professional-safety-glasses-gray-lens", "https://edmondsonsupply.com/collections/electricians-tools/products/klein-tools-60162-professional-safety-glasses-gray-lens")</f>
        <v/>
      </c>
      <c r="B161" s="2">
        <f>HYPERLINK("https://edmondsonsupply.com/products/klein-tools-60162-professional-safety-glasses-gray-lens", "https://edmondsonsupply.com/products/klein-tools-60162-professional-safety-glasses-gray-lens")</f>
        <v/>
      </c>
      <c r="C161" t="inlineStr">
        <is>
          <t>Klein Tools 60162 Professional Safety Glasses, Gray Lens</t>
        </is>
      </c>
      <c r="D161" t="inlineStr">
        <is>
          <t>Klein Tools 80055 Safety Glasses Kit, Professional Safety Glasses with Full Frame, Gray Lens and Breakaway Lanyard, 8-Piece</t>
        </is>
      </c>
      <c r="E161" s="2">
        <f>HYPERLINK("https://www.amazon.com/Klein-80055-Glasses-Professional-Breakaway/dp/B09HR9RV4H/ref=sr_1_4?keywords=Klein+Tools+60162+Professional+Safety+Glasses%2C+Gray+Lens&amp;qid=1695174302&amp;sr=8-4", "https://www.amazon.com/Klein-80055-Glasses-Professional-Breakaway/dp/B09HR9RV4H/ref=sr_1_4?keywords=Klein+Tools+60162+Professional+Safety+Glasses%2C+Gray+Lens&amp;qid=1695174302&amp;sr=8-4")</f>
        <v/>
      </c>
      <c r="F161" t="inlineStr">
        <is>
          <t>B09HR9RV4H</t>
        </is>
      </c>
      <c r="G161">
        <f>_xludf.IMAGE("https://edmondsonsupply.com/cdn/shop/products/60162.jpg?v=1633030847")</f>
        <v/>
      </c>
      <c r="H161">
        <f>_xludf.IMAGE("https://m.media-amazon.com/images/I/61L5l7dmmiL._AC_UL320_.jpg")</f>
        <v/>
      </c>
      <c r="I161" t="inlineStr">
        <is>
          <t>12.99</t>
        </is>
      </c>
      <c r="J161" t="n">
        <v>49.99</v>
      </c>
      <c r="K161" s="3" t="inlineStr">
        <is>
          <t>284.83%</t>
        </is>
      </c>
      <c r="L161" t="n">
        <v>4.5</v>
      </c>
      <c r="M161" t="n">
        <v>13</v>
      </c>
      <c r="O161" t="inlineStr">
        <is>
          <t>InStock</t>
        </is>
      </c>
      <c r="P161" t="inlineStr">
        <is>
          <t>18.0</t>
        </is>
      </c>
      <c r="Q161" t="inlineStr">
        <is>
          <t>6092128747693</t>
        </is>
      </c>
    </row>
    <row r="162">
      <c r="A162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162" s="2">
        <f>HYPERLINK("https://edmondsonsupply.com/products/klein-tools-32900-7-in-1-impact-flip-socket-with-handle", "https://edmondsonsupply.com/products/klein-tools-32900-7-in-1-impact-flip-socket-with-handle")</f>
        <v/>
      </c>
      <c r="C162" t="inlineStr">
        <is>
          <t>Klein Tools 32900 7-in-1 Impact Flip Socket with Handle</t>
        </is>
      </c>
      <c r="D162" t="inlineStr">
        <is>
          <t>KNIPEX Tools - 2 Piece Mini Pliers Wrench Set (9K0080121US) &amp; Klein Tools 32900 Impact Driver, 7-in-1 Impact Flip Socket Set with Handle, 6 Hex Driver Sizes plus a 1/4-Inch Bit Holder</t>
        </is>
      </c>
      <c r="E162" s="2">
        <f>HYPERLINK("https://www.amazon.com/KNIPEX-Tools-9K0080121US-7-1/dp/B0CB142X56/ref=sr_1_2?keywords=Klein+Tools+32900+7-in-1+Impact+Flip+Socket+with+Handle&amp;qid=1695174143&amp;sr=8-2", "https://www.amazon.com/KNIPEX-Tools-9K0080121US-7-1/dp/B0CB142X56/ref=sr_1_2?keywords=Klein+Tools+32900+7-in-1+Impact+Flip+Socket+with+Handle&amp;qid=1695174143&amp;sr=8-2")</f>
        <v/>
      </c>
      <c r="F162" t="inlineStr">
        <is>
          <t>B0CB142X56</t>
        </is>
      </c>
      <c r="G162">
        <f>_xludf.IMAGE("https://edmondsonsupply.com/cdn/shop/products/32900_b.jpg?v=1666024787")</f>
        <v/>
      </c>
      <c r="H162">
        <f>_xludf.IMAGE("https://m.media-amazon.com/images/I/51f4IxPp8rL._AC_UL320_.jpg")</f>
        <v/>
      </c>
      <c r="I162" t="inlineStr">
        <is>
          <t>29.97</t>
        </is>
      </c>
      <c r="J162" t="n">
        <v>114.03</v>
      </c>
      <c r="K162" s="3" t="inlineStr">
        <is>
          <t>280.48%</t>
        </is>
      </c>
      <c r="L162" t="n">
        <v>4.8</v>
      </c>
      <c r="M162" t="n">
        <v>1148</v>
      </c>
      <c r="O162" t="inlineStr">
        <is>
          <t>InStock</t>
        </is>
      </c>
      <c r="P162" t="inlineStr">
        <is>
          <t>45.0</t>
        </is>
      </c>
      <c r="Q162" t="inlineStr">
        <is>
          <t>7856651239640</t>
        </is>
      </c>
    </row>
    <row r="163">
      <c r="A163" s="2">
        <f>HYPERLINK("https://edmondsonsupply.com/collections/electricians-tools/products/klein-tools-31902-bi-metal-hole-saw-kit-8-piece", "https://edmondsonsupply.com/collections/electricians-tools/products/klein-tools-31902-bi-metal-hole-saw-kit-8-piece")</f>
        <v/>
      </c>
      <c r="B163" s="2">
        <f>HYPERLINK("https://edmondsonsupply.com/products/klein-tools-31902-bi-metal-hole-saw-kit-8-piece", "https://edmondsonsupply.com/products/klein-tools-31902-bi-metal-hole-saw-kit-8-piece")</f>
        <v/>
      </c>
      <c r="C163" t="inlineStr">
        <is>
          <t>Klein Tools 31902 Bi-Metal Hole Saw Kit, 8-Piece</t>
        </is>
      </c>
      <c r="D163" t="inlineStr">
        <is>
          <t>Klein Tools 31873 Heavy Duty Hole Cutter Kit, Includes Carbide Hole Cutters and 2 Pilot Bits in Rust-Proof Molded Plastic Case, 8-Piece</t>
        </is>
      </c>
      <c r="E163" s="2">
        <f>HYPERLINK("https://www.amazon.com/Electricians-8-Piece-Klein-Tools-31873/dp/B003CCRCM2/ref=sr_1_2?keywords=Klein+Tools+31902+Bi-Metal+Hole+Saw+Kit%2C+8-Piece&amp;qid=1695174040&amp;sr=8-2", "https://www.amazon.com/Electricians-8-Piece-Klein-Tools-31873/dp/B003CCRCM2/ref=sr_1_2?keywords=Klein+Tools+31902+Bi-Metal+Hole+Saw+Kit%2C+8-Piece&amp;qid=1695174040&amp;sr=8-2")</f>
        <v/>
      </c>
      <c r="F163" t="inlineStr">
        <is>
          <t>B003CCRCM2</t>
        </is>
      </c>
      <c r="G163">
        <f>_xludf.IMAGE("https://edmondsonsupply.com/cdn/shop/products/31902.jpg?v=1679665390")</f>
        <v/>
      </c>
      <c r="H163">
        <f>_xludf.IMAGE("https://m.media-amazon.com/images/I/61G-oQvGZTL._AC_UL320_.jpg")</f>
        <v/>
      </c>
      <c r="I163" t="inlineStr">
        <is>
          <t>74.99</t>
        </is>
      </c>
      <c r="J163" t="n">
        <v>279.99</v>
      </c>
      <c r="K163" s="3" t="inlineStr">
        <is>
          <t>273.37%</t>
        </is>
      </c>
      <c r="L163" t="n">
        <v>4.6</v>
      </c>
      <c r="M163" t="n">
        <v>64</v>
      </c>
      <c r="O163" t="inlineStr">
        <is>
          <t>InStock</t>
        </is>
      </c>
      <c r="P163" t="inlineStr">
        <is>
          <t>105.24</t>
        </is>
      </c>
      <c r="Q163" t="inlineStr">
        <is>
          <t>7966205673688</t>
        </is>
      </c>
    </row>
    <row r="164">
      <c r="A164" s="2">
        <f>HYPERLINK("https://edmondsonsupply.com/collections/electricians-tools/products/klein-tools-60245-p100-half-mask-respirator-replacement-filter", "https://edmondsonsupply.com/collections/electricians-tools/products/klein-tools-60245-p100-half-mask-respirator-replacement-filter")</f>
        <v/>
      </c>
      <c r="B164" s="2">
        <f>HYPERLINK("https://edmondsonsupply.com/products/klein-tools-60245-p100-half-mask-respirator-replacement-filter", "https://edmondsonsupply.com/products/klein-tools-60245-p100-half-mask-respirator-replacement-filter")</f>
        <v/>
      </c>
      <c r="C164" t="inlineStr">
        <is>
          <t>Klein Tools 60245 P100 Half-Mask Respirator Replacement Filter</t>
        </is>
      </c>
      <c r="D164" t="inlineStr">
        <is>
          <t>Klein Tools 80044 Face Mask, P100 Half-Mask Respirator Kit with P100 Mask and Replacement Filters For Dust, Metal Fumes, and Mists, Size M/L</t>
        </is>
      </c>
      <c r="E164" s="2">
        <f>HYPERLINK("https://www.amazon.com/Klein-80044-Half-Mask-Respirator-Replacement/dp/B09FW2FRX8/ref=sr_1_1?keywords=Klein+Tools+60245+P100+Half-Mask+Respirator+Replacement+Filter&amp;qid=1695174164&amp;sr=8-1", "https://www.amazon.com/Klein-80044-Half-Mask-Respirator-Replacement/dp/B09FW2FRX8/ref=sr_1_1?keywords=Klein+Tools+60245+P100+Half-Mask+Respirator+Replacement+Filter&amp;qid=1695174164&amp;sr=8-1")</f>
        <v/>
      </c>
      <c r="F164" t="inlineStr">
        <is>
          <t>B09FW2FRX8</t>
        </is>
      </c>
      <c r="G164">
        <f>_xludf.IMAGE("https://edmondsonsupply.com/cdn/shop/products/60245_0999043a-829a-4bfc-9587-43bf26330e2f.jpg?v=1661863973")</f>
        <v/>
      </c>
      <c r="H164">
        <f>_xludf.IMAGE("https://m.media-amazon.com/images/I/61kQgRHQL4L._AC_UL320_.jpg")</f>
        <v/>
      </c>
      <c r="I164" t="inlineStr">
        <is>
          <t>13.99</t>
        </is>
      </c>
      <c r="J164" t="n">
        <v>50.35</v>
      </c>
      <c r="K164" s="3" t="inlineStr">
        <is>
          <t>259.90%</t>
        </is>
      </c>
      <c r="L164" t="n">
        <v>4.5</v>
      </c>
      <c r="M164" t="n">
        <v>21</v>
      </c>
      <c r="O164" t="inlineStr">
        <is>
          <t>OutOfStock</t>
        </is>
      </c>
      <c r="P164" t="inlineStr">
        <is>
          <t>20.0</t>
        </is>
      </c>
      <c r="Q164" t="inlineStr">
        <is>
          <t>7797345157336</t>
        </is>
      </c>
    </row>
    <row r="165">
      <c r="A16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165" s="2">
        <f>HYPERLINK("https://edmondsonsupply.com/products/klein-tools-32305-15-in-1-multi-bit-ratcheting-screwdriver", "https://edmondsonsupply.com/products/klein-tools-32305-15-in-1-multi-bit-ratcheting-screwdriver")</f>
        <v/>
      </c>
      <c r="C165" t="inlineStr">
        <is>
          <t>Klein Tools 32305 15-in-1 Multi-Bit Ratcheting Screwdriver</t>
        </is>
      </c>
      <c r="D165" t="inlineStr">
        <is>
          <t>Automatic Wire Stripper 10-24 AWG &amp; Klein Tools 32305 Multi-bit Ratcheting Screwdriver, 15-in-1 Tool with Phillips, Slotted, Square, Torx and Combo Bits and 1/4-Inch Nut Driver</t>
        </is>
      </c>
      <c r="E165" s="2">
        <f>HYPERLINK("https://www.amazon.com/Automatic-Stripper-Multi-bit-Ratcheting-Screwdriver/dp/B0BM42HWSD/ref=sr_1_7?keywords=Klein+Tools+32305+15-in-1+Multi-Bit+Ratcheting+Screwdriver&amp;qid=1695174215&amp;sr=8-7", "https://www.amazon.com/Automatic-Stripper-Multi-bit-Ratcheting-Screwdriver/dp/B0BM42HWSD/ref=sr_1_7?keywords=Klein+Tools+32305+15-in-1+Multi-Bit+Ratcheting+Screwdriver&amp;qid=1695174215&amp;sr=8-7")</f>
        <v/>
      </c>
      <c r="F165" t="inlineStr">
        <is>
          <t>B0BM42HWSD</t>
        </is>
      </c>
      <c r="G165">
        <f>_xludf.IMAGE("https://edmondsonsupply.com/cdn/shop/products/32305.jpg?v=1646965475")</f>
        <v/>
      </c>
      <c r="H165">
        <f>_xludf.IMAGE("https://m.media-amazon.com/images/I/41cK1PhKaLL._AC_UL320_.jpg")</f>
        <v/>
      </c>
      <c r="I165" t="inlineStr">
        <is>
          <t>21.97</t>
        </is>
      </c>
      <c r="J165" t="n">
        <v>76.98</v>
      </c>
      <c r="K165" s="3" t="inlineStr">
        <is>
          <t>250.39%</t>
        </is>
      </c>
      <c r="L165" t="n">
        <v>4.6</v>
      </c>
      <c r="M165" t="n">
        <v>1243</v>
      </c>
      <c r="O165" t="inlineStr">
        <is>
          <t>InStock</t>
        </is>
      </c>
      <c r="P165" t="inlineStr">
        <is>
          <t>30.78</t>
        </is>
      </c>
      <c r="Q165" t="inlineStr">
        <is>
          <t>7632426598616</t>
        </is>
      </c>
    </row>
    <row r="166">
      <c r="A166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166" s="2">
        <f>HYPERLINK("https://edmondsonsupply.com/products/klein-tools-31870-carbide-hole-cutter-2-1-2-inch", "https://edmondsonsupply.com/products/klein-tools-31870-carbide-hole-cutter-2-1-2-inch")</f>
        <v/>
      </c>
      <c r="C166" t="inlineStr">
        <is>
          <t>Klein Tools 31870 Carbide Hole Cutter, 2-1/2-Inch</t>
        </is>
      </c>
      <c r="D166" t="inlineStr">
        <is>
          <t>Klein Tools 31873 Heavy Duty Hole Cutter Kit, Includes Carbide Hole Cutters and 2 Pilot Bits in Rust-Proof Molded Plastic Case, 8-Piece</t>
        </is>
      </c>
      <c r="E166" s="2">
        <f>HYPERLINK("https://www.amazon.com/Electricians-8-Piece-Klein-Tools-31873/dp/B003CCRCM2/ref=sr_1_5?keywords=Klein+Tools+31870+Carbide+Hole+Cutter%2C+2-1%2F2-Inch&amp;qid=1695174279&amp;sr=8-5", "https://www.amazon.com/Electricians-8-Piece-Klein-Tools-31873/dp/B003CCRCM2/ref=sr_1_5?keywords=Klein+Tools+31870+Carbide+Hole+Cutter%2C+2-1%2F2-Inch&amp;qid=1695174279&amp;sr=8-5")</f>
        <v/>
      </c>
      <c r="F166" t="inlineStr">
        <is>
          <t>B003CCRCM2</t>
        </is>
      </c>
      <c r="G166">
        <f>_xludf.IMAGE("https://edmondsonsupply.com/cdn/shop/products/31870_alt1.jpg?v=1633030999")</f>
        <v/>
      </c>
      <c r="H166">
        <f>_xludf.IMAGE("https://m.media-amazon.com/images/I/61G-oQvGZTL._AC_UL320_.jpg")</f>
        <v/>
      </c>
      <c r="I166" t="inlineStr">
        <is>
          <t>79.99</t>
        </is>
      </c>
      <c r="J166" t="n">
        <v>279.99</v>
      </c>
      <c r="K166" s="3" t="inlineStr">
        <is>
          <t>250.03%</t>
        </is>
      </c>
      <c r="L166" t="n">
        <v>4.6</v>
      </c>
      <c r="M166" t="n">
        <v>64</v>
      </c>
      <c r="O166" t="inlineStr">
        <is>
          <t>InStock</t>
        </is>
      </c>
      <c r="P166" t="inlineStr">
        <is>
          <t>121.2</t>
        </is>
      </c>
      <c r="Q166" t="inlineStr">
        <is>
          <t>6680619974829</t>
        </is>
      </c>
    </row>
    <row r="167">
      <c r="A167" s="2">
        <f>HYPERLINK("https://edmondsonsupply.com/collections/electricians-tools/products/channellock-428", "https://edmondsonsupply.com/collections/electricians-tools/products/channellock-428")</f>
        <v/>
      </c>
      <c r="B167" s="2">
        <f>HYPERLINK("https://edmondsonsupply.com/products/channellock-428", "https://edmondsonsupply.com/products/channellock-428")</f>
        <v/>
      </c>
      <c r="C167" t="inlineStr">
        <is>
          <t>Channellock 428 8-Inch Straight Jaw Tongue &amp; Groove Pliers</t>
        </is>
      </c>
      <c r="D167" t="inlineStr">
        <is>
          <t>Channellock 480 BIGAZZ Tongue and Groove Pliers | 20.25-Inch Straight Jaw Groove Joint Plier | 5.5-Inch Jaw Capacity | Laser Heat-Treated 90° Teeth| Forged High Carbon Steel | Made in USA</t>
        </is>
      </c>
      <c r="E167" s="2">
        <f>HYPERLINK("https://www.amazon.com/Channellock-480-2-Inch-Capacity-20-Inch/dp/B00004SBCX/ref=sr_1_8?keywords=Channellock+428+8-Inch+Straight+Jaw+Tongue+%26+Groove+Pliers&amp;qid=1695173963&amp;sr=8-8", "https://www.amazon.com/Channellock-480-2-Inch-Capacity-20-Inch/dp/B00004SBCX/ref=sr_1_8?keywords=Channellock+428+8-Inch+Straight+Jaw+Tongue+%26+Groove+Pliers&amp;qid=1695173963&amp;sr=8-8")</f>
        <v/>
      </c>
      <c r="F167" t="inlineStr">
        <is>
          <t>B00004SBCX</t>
        </is>
      </c>
      <c r="G167">
        <f>_xludf.IMAGE("https://edmondsonsupply.com/cdn/shop/products/428-683x1024.jpg?v=1587145854")</f>
        <v/>
      </c>
      <c r="H167">
        <f>_xludf.IMAGE("https://m.media-amazon.com/images/I/612L+6BugaL._AC_UL320_.jpg")</f>
        <v/>
      </c>
      <c r="I167" t="inlineStr">
        <is>
          <t>16.95</t>
        </is>
      </c>
      <c r="J167" t="n">
        <v>58.95</v>
      </c>
      <c r="K167" s="3" t="inlineStr">
        <is>
          <t>247.79%</t>
        </is>
      </c>
      <c r="L167" t="n">
        <v>4.8</v>
      </c>
      <c r="M167" t="n">
        <v>872</v>
      </c>
      <c r="O167" t="inlineStr">
        <is>
          <t>InStock</t>
        </is>
      </c>
      <c r="P167" t="inlineStr">
        <is>
          <t>25.06</t>
        </is>
      </c>
      <c r="Q167" t="inlineStr">
        <is>
          <t>3523408527460</t>
        </is>
      </c>
    </row>
    <row r="168">
      <c r="A168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168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168" t="inlineStr">
        <is>
          <t>Klein Tools 2036EINS Long Nose Side Cutter Pliers 6-Inch Slim Insulated</t>
        </is>
      </c>
      <c r="D168" t="inlineStr">
        <is>
          <t>Klein Tools 94130 1000V Insulated Screwdriver Tool Set &amp; 2038EINS Long Nose Side Cutter Insulated Pliers with Slim Induction Hardened Cutting Knives for Long Life, 8-Inch</t>
        </is>
      </c>
      <c r="E168" s="2">
        <f>HYPERLINK("https://www.amazon.com/Klein-Tools-Insulated-Screwdriver-Induction/dp/B0B56XS25D/ref=sr_1_2?keywords=Klein+Tools+2036EINS+Long+Nose+Side+Cutter+Pliers+6-Inch+Slim+Insulated&amp;qid=1695174256&amp;sr=8-2", "https://www.amazon.com/Klein-Tools-Insulated-Screwdriver-Induction/dp/B0B56XS25D/ref=sr_1_2?keywords=Klein+Tools+2036EINS+Long+Nose+Side+Cutter+Pliers+6-Inch+Slim+Insulated&amp;qid=1695174256&amp;sr=8-2")</f>
        <v/>
      </c>
      <c r="F168" t="inlineStr">
        <is>
          <t>B0B56XS25D</t>
        </is>
      </c>
      <c r="G168">
        <f>_xludf.IMAGE("https://edmondsonsupply.com/cdn/shop/products/2036eins.jpg?v=1633031077")</f>
        <v/>
      </c>
      <c r="H168">
        <f>_xludf.IMAGE("https://m.media-amazon.com/images/I/51WnIkIfzdL._AC_UL320_.jpg")</f>
        <v/>
      </c>
      <c r="I168" t="inlineStr">
        <is>
          <t>46.99</t>
        </is>
      </c>
      <c r="J168" t="n">
        <v>162.96</v>
      </c>
      <c r="K168" s="3" t="inlineStr">
        <is>
          <t>246.80%</t>
        </is>
      </c>
      <c r="L168" t="n">
        <v>4.9</v>
      </c>
      <c r="M168" t="n">
        <v>11</v>
      </c>
      <c r="O168" t="inlineStr">
        <is>
          <t>InStock</t>
        </is>
      </c>
      <c r="P168" t="inlineStr">
        <is>
          <t>71.2</t>
        </is>
      </c>
      <c r="Q168" t="inlineStr">
        <is>
          <t>6829261029549</t>
        </is>
      </c>
    </row>
    <row r="169">
      <c r="A169" s="2">
        <f>HYPERLINK("https://edmondsonsupply.com/collections/electricians-tools/products/milwaukee-48-22-6625-compact-tape-measure-25ft", "https://edmondsonsupply.com/collections/electricians-tools/products/milwaukee-48-22-6625-compact-tape-measure-25ft")</f>
        <v/>
      </c>
      <c r="B169" s="2">
        <f>HYPERLINK("https://edmondsonsupply.com/products/milwaukee-48-22-6625-compact-tape-measure-25ft", "https://edmondsonsupply.com/products/milwaukee-48-22-6625-compact-tape-measure-25ft")</f>
        <v/>
      </c>
      <c r="C169" t="inlineStr">
        <is>
          <t>Milwaukee 48-22-6625 Compact Tape Measure, 25ft</t>
        </is>
      </c>
      <c r="D169" t="inlineStr">
        <is>
          <t>Milwaukee Electric Tool 48-22-6625G Heavy Duty, Compact Measuring Tapes (2 Piece), 25'</t>
        </is>
      </c>
      <c r="E169" s="2">
        <f>HYPERLINK("https://www.amazon.com/Milwaukee-Electric-Tool-48-22-6625G-Measuring/dp/B005NSO6TA/ref=sr_1_2?keywords=Milwaukee+48-22-6625+Compact+Tape+Measure%2C+25ft&amp;qid=1695174071&amp;sr=8-2", "https://www.amazon.com/Milwaukee-Electric-Tool-48-22-6625G-Measuring/dp/B005NSO6TA/ref=sr_1_2?keywords=Milwaukee+48-22-6625+Compact+Tape+Measure%2C+25ft&amp;qid=1695174071&amp;sr=8-2")</f>
        <v/>
      </c>
      <c r="F169" t="inlineStr">
        <is>
          <t>B005NSO6TA</t>
        </is>
      </c>
      <c r="G169">
        <f>_xludf.IMAGE("https://edmondsonsupply.com/cdn/shop/products/48-22-6625_1.png?v=1675692460")</f>
        <v/>
      </c>
      <c r="H169">
        <f>_xludf.IMAGE("https://m.media-amazon.com/images/I/41aR2qwAuBL._AC_UL320_.jpg")</f>
        <v/>
      </c>
      <c r="I169" t="inlineStr">
        <is>
          <t>16.97</t>
        </is>
      </c>
      <c r="J169" t="n">
        <v>58.11</v>
      </c>
      <c r="K169" s="3" t="inlineStr">
        <is>
          <t>242.43%</t>
        </is>
      </c>
      <c r="L169" t="n">
        <v>4.5</v>
      </c>
      <c r="M169" t="n">
        <v>286</v>
      </c>
      <c r="O169" t="inlineStr">
        <is>
          <t>InStock</t>
        </is>
      </c>
      <c r="P169" t="inlineStr">
        <is>
          <t>27.5</t>
        </is>
      </c>
      <c r="Q169" t="inlineStr">
        <is>
          <t>7940063396056</t>
        </is>
      </c>
    </row>
    <row r="170">
      <c r="A170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170" s="2">
        <f>HYPERLINK("https://edmondsonsupply.com/products/klein-tools-32907-7-in-1-impact-flip-socket-set-no-handle", "https://edmondsonsupply.com/products/klein-tools-32907-7-in-1-impact-flip-socket-set-no-handle")</f>
        <v/>
      </c>
      <c r="C170" t="inlineStr">
        <is>
          <t>Klein Tools 32907 7-in-1 Impact Flip Socket Set, No Handle</t>
        </is>
      </c>
      <c r="D170" t="inlineStr">
        <is>
          <t>Klein Tools 66070 Impact Socket Set, Impact Driver Flip Socket, Five Sockets with 1/4-Inch Hex and 1/2-Inch Square Socket Adapters, 7-Piece</t>
        </is>
      </c>
      <c r="E170" s="2">
        <f>HYPERLINK("https://www.amazon.com/Klein-Tools-66070-Impact-7-Piece/dp/B0BGZPWNJQ/ref=sr_1_5?keywords=Klein+Tools+32907+7-in-1+Impact+Flip+Socket+Set%2C+No+Handle&amp;qid=1695173886&amp;sr=8-5", "https://www.amazon.com/Klein-Tools-66070-Impact-7-Piece/dp/B0BGZPWNJQ/ref=sr_1_5?keywords=Klein+Tools+32907+7-in-1+Impact+Flip+Socket+Set%2C+No+Handle&amp;qid=1695173886&amp;sr=8-5")</f>
        <v/>
      </c>
      <c r="F170" t="inlineStr">
        <is>
          <t>B0BGZPWNJQ</t>
        </is>
      </c>
      <c r="G170">
        <f>_xludf.IMAGE("https://edmondsonsupply.com/cdn/shop/products/32907_b.jpg?v=1666025282")</f>
        <v/>
      </c>
      <c r="H170">
        <f>_xludf.IMAGE("https://m.media-amazon.com/images/I/519cDb-A9oL._AC_UL320_.jpg")</f>
        <v/>
      </c>
      <c r="I170" t="inlineStr">
        <is>
          <t>19.99</t>
        </is>
      </c>
      <c r="J170" t="n">
        <v>66.94</v>
      </c>
      <c r="K170" s="3" t="inlineStr">
        <is>
          <t>234.87%</t>
        </is>
      </c>
      <c r="L170" t="n">
        <v>4.8</v>
      </c>
      <c r="M170" t="n">
        <v>18</v>
      </c>
      <c r="O170" t="inlineStr">
        <is>
          <t>InStock</t>
        </is>
      </c>
      <c r="P170" t="inlineStr">
        <is>
          <t>29.18</t>
        </is>
      </c>
      <c r="Q170" t="inlineStr">
        <is>
          <t>7856653009112</t>
        </is>
      </c>
    </row>
    <row r="171">
      <c r="A171" s="2">
        <f>HYPERLINK("https://edmondsonsupply.com/collections/electricians-tools/products/klein-tools-60163-professional-safety-glasses-full-frame-clear-lens", "https://edmondsonsupply.com/collections/electricians-tools/products/klein-tools-60163-professional-safety-glasses-full-frame-clear-lens")</f>
        <v/>
      </c>
      <c r="B171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171" t="inlineStr">
        <is>
          <t>Klein Tools 60163 Professional Safety Glasses, Full Frame, Clear Lens</t>
        </is>
      </c>
      <c r="D171" t="inlineStr">
        <is>
          <t>Klein Tools 80055 Safety Glasses Kit, Professional Safety Glasses with Full Frame, Gray Lens and Breakaway Lanyard, 8-Piece</t>
        </is>
      </c>
      <c r="E171" s="2">
        <f>HYPERLINK("https://www.amazon.com/Klein-80055-Glasses-Professional-Breakaway/dp/B09HR9RV4H/ref=sr_1_7?keywords=Klein+Tools+60163+Professional+Safety+Glasses%2C+Full+Frame%2C+Clear+Lens&amp;qid=1695174311&amp;sr=8-7", "https://www.amazon.com/Klein-80055-Glasses-Professional-Breakaway/dp/B09HR9RV4H/ref=sr_1_7?keywords=Klein+Tools+60163+Professional+Safety+Glasses%2C+Full+Frame%2C+Clear+Lens&amp;qid=1695174311&amp;sr=8-7")</f>
        <v/>
      </c>
      <c r="F171" t="inlineStr">
        <is>
          <t>B09HR9RV4H</t>
        </is>
      </c>
      <c r="G171">
        <f>_xludf.IMAGE("https://edmondsonsupply.com/cdn/shop/products/60163.jpg?v=1633030848")</f>
        <v/>
      </c>
      <c r="H171">
        <f>_xludf.IMAGE("https://m.media-amazon.com/images/I/61L5l7dmmiL._AC_UL320_.jpg")</f>
        <v/>
      </c>
      <c r="I171" t="inlineStr">
        <is>
          <t>14.99</t>
        </is>
      </c>
      <c r="J171" t="n">
        <v>49.99</v>
      </c>
      <c r="K171" s="3" t="inlineStr">
        <is>
          <t>233.49%</t>
        </is>
      </c>
      <c r="L171" t="n">
        <v>4.5</v>
      </c>
      <c r="M171" t="n">
        <v>13</v>
      </c>
      <c r="O171" t="inlineStr">
        <is>
          <t>InStock</t>
        </is>
      </c>
      <c r="P171" t="inlineStr">
        <is>
          <t>20.98</t>
        </is>
      </c>
      <c r="Q171" t="inlineStr">
        <is>
          <t>6094353039533</t>
        </is>
      </c>
    </row>
    <row r="172">
      <c r="A172" s="2">
        <f>HYPERLINK("https://edmondsonsupply.com/collections/electricians-tools/products/klein-tools-60164-professional-safety-glasses-full-frame-gray-lens", "https://edmondsonsupply.com/collections/electricians-tools/products/klein-tools-60164-professional-safety-glasses-full-frame-gray-lens")</f>
        <v/>
      </c>
      <c r="B172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172" t="inlineStr">
        <is>
          <t>Klein Tools 60164 Professional Safety Glasses, Full Frame, Gray Lens</t>
        </is>
      </c>
      <c r="D172" t="inlineStr">
        <is>
          <t>Klein Tools 80055 Safety Glasses Kit, Professional Safety Glasses with Full Frame, Gray Lens and Breakaway Lanyard, 8-Piece</t>
        </is>
      </c>
      <c r="E172" s="2">
        <f>HYPERLINK("https://www.amazon.com/Klein-80055-Glasses-Professional-Breakaway/dp/B09HR9RV4H/ref=sr_1_2?keywords=Klein+Tools+60164+Professional+Safety+Glasses%2C+Full+Frame%2C+Gray+Lens&amp;qid=1695173933&amp;sr=8-2", "https://www.amazon.com/Klein-80055-Glasses-Professional-Breakaway/dp/B09HR9RV4H/ref=sr_1_2?keywords=Klein+Tools+60164+Professional+Safety+Glasses%2C+Full+Frame%2C+Gray+Lens&amp;qid=1695173933&amp;sr=8-2")</f>
        <v/>
      </c>
      <c r="F172" t="inlineStr">
        <is>
          <t>B09HR9RV4H</t>
        </is>
      </c>
      <c r="G172">
        <f>_xludf.IMAGE("https://edmondsonsupply.com/cdn/shop/products/60164.jpg?v=1633030851")</f>
        <v/>
      </c>
      <c r="H172">
        <f>_xludf.IMAGE("https://m.media-amazon.com/images/I/61L5l7dmmiL._AC_UL320_.jpg")</f>
        <v/>
      </c>
      <c r="I172" t="inlineStr">
        <is>
          <t>14.99</t>
        </is>
      </c>
      <c r="J172" t="n">
        <v>49.99</v>
      </c>
      <c r="K172" s="3" t="inlineStr">
        <is>
          <t>233.49%</t>
        </is>
      </c>
      <c r="L172" t="n">
        <v>4.5</v>
      </c>
      <c r="M172" t="n">
        <v>13</v>
      </c>
      <c r="O172" t="inlineStr">
        <is>
          <t>InStock</t>
        </is>
      </c>
      <c r="P172" t="inlineStr">
        <is>
          <t>20.98</t>
        </is>
      </c>
      <c r="Q172" t="inlineStr">
        <is>
          <t>6103189520557</t>
        </is>
      </c>
    </row>
    <row r="173">
      <c r="A173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173" s="2">
        <f>HYPERLINK("https://edmondsonsupply.com/products/klein-tools-rt250-gfci-receptacle-tester-with-lcd", "https://edmondsonsupply.com/products/klein-tools-rt250-gfci-receptacle-tester-with-lcd")</f>
        <v/>
      </c>
      <c r="C173" t="inlineStr">
        <is>
          <t>Klein Tools RT250 GFCI Receptacle Tester with LCD</t>
        </is>
      </c>
      <c r="D173" t="inlineStr">
        <is>
          <t>Klein Tools ET310 AC Circuit Breaker Finder with Integrated GFCI Outlet Tester &amp; RT250 GFCI Receptacle Tester with LCD Display, for Standard 3-Wire 120V Electrical Outlets</t>
        </is>
      </c>
      <c r="E173" s="2">
        <f>HYPERLINK("https://www.amazon.com/Klein-Tools-Integrated-Receptacle-Electrical/dp/B09P85276K/ref=sr_1_5?keywords=Klein+Tools+RT250+GFCI+Receptacle+Tester+with+LCD&amp;qid=1695174176&amp;sr=8-5", "https://www.amazon.com/Klein-Tools-Integrated-Receptacle-Electrical/dp/B09P85276K/ref=sr_1_5?keywords=Klein+Tools+RT250+GFCI+Receptacle+Tester+with+LCD&amp;qid=1695174176&amp;sr=8-5")</f>
        <v/>
      </c>
      <c r="F173" t="inlineStr">
        <is>
          <t>B09P85276K</t>
        </is>
      </c>
      <c r="G173">
        <f>_xludf.IMAGE("https://edmondsonsupply.com/cdn/shop/products/rt250_photo_c.jpg?v=1661363824")</f>
        <v/>
      </c>
      <c r="H173">
        <f>_xludf.IMAGE("https://m.media-amazon.com/images/I/51AwhghGlRL._AC_UL320_.jpg")</f>
        <v/>
      </c>
      <c r="I173" t="inlineStr">
        <is>
          <t>21.97</t>
        </is>
      </c>
      <c r="J173" t="n">
        <v>71.40000000000001</v>
      </c>
      <c r="K173" s="3" t="inlineStr">
        <is>
          <t>224.99%</t>
        </is>
      </c>
      <c r="L173" t="n">
        <v>4.8</v>
      </c>
      <c r="M173" t="n">
        <v>235</v>
      </c>
      <c r="O173" t="inlineStr">
        <is>
          <t>InStock</t>
        </is>
      </c>
      <c r="P173" t="inlineStr">
        <is>
          <t>30.78</t>
        </is>
      </c>
      <c r="Q173" t="inlineStr">
        <is>
          <t>7793138729176</t>
        </is>
      </c>
    </row>
    <row r="174">
      <c r="A174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174" s="2">
        <f>HYPERLINK("https://edmondsonsupply.com/products/klein-tools-vdv427-300-impact-punchdown-tool-66-110-blade", "https://edmondsonsupply.com/products/klein-tools-vdv427-300-impact-punchdown-tool-66-110-blade")</f>
        <v/>
      </c>
      <c r="C174" t="inlineStr">
        <is>
          <t>Klein Tools VDV427-300 Impact Punchdown Tool, 66/110 Blade</t>
        </is>
      </c>
      <c r="D174" t="inlineStr">
        <is>
          <t>Klein Tools VDV501-851 Cable Tester Kit &amp; VDV427-300 Impact Punchdown Tool, 66/110 Blade</t>
        </is>
      </c>
      <c r="E174" s="2">
        <f>HYPERLINK("https://www.amazon.com/Klein-Tools-VDV501-851-VDV427-300-Punchdown/dp/B09Q66V8VH/ref=sr_1_6?keywords=Klein+Tools+VDV427-300+Impact+Punchdown+Tool%2C+66%2F110+Blade&amp;qid=1695174221&amp;sr=8-6", "https://www.amazon.com/Klein-Tools-VDV501-851-VDV427-300-Punchdown/dp/B09Q66V8VH/ref=sr_1_6?keywords=Klein+Tools+VDV427-300+Impact+Punchdown+Tool%2C+66%2F110+Blade&amp;qid=1695174221&amp;sr=8-6")</f>
        <v/>
      </c>
      <c r="F174" t="inlineStr">
        <is>
          <t>B09Q66V8VH</t>
        </is>
      </c>
      <c r="G174">
        <f>_xludf.IMAGE("https://edmondsonsupply.com/cdn/shop/products/vdv427300.jpg?v=1646010568")</f>
        <v/>
      </c>
      <c r="H174">
        <f>_xludf.IMAGE("https://m.media-amazon.com/images/I/5179dKa9RLL._AC_UL320_.jpg")</f>
        <v/>
      </c>
      <c r="I174" t="inlineStr">
        <is>
          <t>39.97</t>
        </is>
      </c>
      <c r="J174" t="n">
        <v>128.07</v>
      </c>
      <c r="K174" s="3" t="inlineStr">
        <is>
          <t>220.42%</t>
        </is>
      </c>
      <c r="L174" t="n">
        <v>4.7</v>
      </c>
      <c r="M174" t="n">
        <v>75</v>
      </c>
      <c r="O174" t="inlineStr">
        <is>
          <t>InStock</t>
        </is>
      </c>
      <c r="P174" t="inlineStr">
        <is>
          <t>55.98</t>
        </is>
      </c>
      <c r="Q174" t="inlineStr">
        <is>
          <t>7620069818584</t>
        </is>
      </c>
    </row>
    <row r="175">
      <c r="A175" s="2">
        <f>HYPERLINK("https://edmondsonsupply.com/collections/electricians-tools/products/klein-tools-60471-professional-full-frame-gasket-safety-glasses-gray-lens", "https://edmondsonsupply.com/collections/electricians-tools/products/klein-tools-60471-professional-full-frame-gasket-safety-glasses-gray-lens")</f>
        <v/>
      </c>
      <c r="B175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175" t="inlineStr">
        <is>
          <t>Klein Tools 60471 Professional Full-Frame Gasket Safety Glasses, Gray Lens</t>
        </is>
      </c>
      <c r="D175" t="inlineStr">
        <is>
          <t>Klein Tools 80055 Safety Glasses Kit, Professional Safety Glasses with Full Frame, Gray Lens and Breakaway Lanyard, 8-Piece</t>
        </is>
      </c>
      <c r="E175" s="2">
        <f>HYPERLINK("https://www.amazon.com/Klein-80055-Glasses-Professional-Breakaway/dp/B09HR9RV4H/ref=sr_1_3?keywords=Klein+Tools+60471+Professional+Full-Frame+Gasket+Safety+Glasses%2C+Gray+Lens&amp;qid=1695174157&amp;sr=8-3", "https://www.amazon.com/Klein-80055-Glasses-Professional-Breakaway/dp/B09HR9RV4H/ref=sr_1_3?keywords=Klein+Tools+60471+Professional+Full-Frame+Gasket+Safety+Glasses%2C+Gray+Lens&amp;qid=1695174157&amp;sr=8-3")</f>
        <v/>
      </c>
      <c r="F175" t="inlineStr">
        <is>
          <t>B09HR9RV4H</t>
        </is>
      </c>
      <c r="G175">
        <f>_xludf.IMAGE("https://edmondsonsupply.com/cdn/shop/products/60471.jpg?v=1663257501")</f>
        <v/>
      </c>
      <c r="H175">
        <f>_xludf.IMAGE("https://m.media-amazon.com/images/I/61L5l7dmmiL._AC_UL320_.jpg")</f>
        <v/>
      </c>
      <c r="I175" t="inlineStr">
        <is>
          <t>15.99</t>
        </is>
      </c>
      <c r="J175" t="n">
        <v>49.99</v>
      </c>
      <c r="K175" s="3" t="inlineStr">
        <is>
          <t>212.63%</t>
        </is>
      </c>
      <c r="L175" t="n">
        <v>4.5</v>
      </c>
      <c r="M175" t="n">
        <v>13</v>
      </c>
      <c r="O175" t="inlineStr">
        <is>
          <t>InStock</t>
        </is>
      </c>
      <c r="P175" t="inlineStr">
        <is>
          <t>21.98</t>
        </is>
      </c>
      <c r="Q175" t="inlineStr">
        <is>
          <t>7817587785944</t>
        </is>
      </c>
    </row>
    <row r="176">
      <c r="A176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176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176" t="inlineStr">
        <is>
          <t>Klein Tools IR1 Infrared Digital Thermometer with Targeting Laser, 10:1</t>
        </is>
      </c>
      <c r="D176" t="inlineStr">
        <is>
          <t>Klein Tools IR10 Infrared Thermometer, Digital Thermometer Gun with Dual Targeting Laser, 20:1</t>
        </is>
      </c>
      <c r="E176" s="2">
        <f>HYPERLINK("https://www.amazon.com/Klein-Tools-IR10-Thermometer-Targeting/dp/B07K1JB9TQ/ref=sr_1_4?keywords=Klein+Tools+IR1+Infrared+Digital+Thermometer+with+Targeting+Laser%2C+10%3A1&amp;qid=1695174178&amp;sr=8-4", "https://www.amazon.com/Klein-Tools-IR10-Thermometer-Targeting/dp/B07K1JB9TQ/ref=sr_1_4?keywords=Klein+Tools+IR1+Infrared+Digital+Thermometer+with+Targeting+Laser%2C+10%3A1&amp;qid=1695174178&amp;sr=8-4")</f>
        <v/>
      </c>
      <c r="F176" t="inlineStr">
        <is>
          <t>B07K1JB9TQ</t>
        </is>
      </c>
      <c r="G176">
        <f>_xludf.IMAGE("https://edmondsonsupply.com/cdn/shop/products/ir1.jpg?v=1659112251")</f>
        <v/>
      </c>
      <c r="H176">
        <f>_xludf.IMAGE("https://m.media-amazon.com/images/I/71gXtP6kZ0L._AC_UY218_.jpg")</f>
        <v/>
      </c>
      <c r="I176" t="inlineStr">
        <is>
          <t>32.99</t>
        </is>
      </c>
      <c r="J176" t="n">
        <v>101.99</v>
      </c>
      <c r="K176" s="3" t="inlineStr">
        <is>
          <t>209.15%</t>
        </is>
      </c>
      <c r="L176" t="n">
        <v>4.6</v>
      </c>
      <c r="M176" t="n">
        <v>300</v>
      </c>
      <c r="O176" t="inlineStr">
        <is>
          <t>InStock</t>
        </is>
      </c>
      <c r="P176" t="inlineStr">
        <is>
          <t>48.5</t>
        </is>
      </c>
      <c r="Q176" t="inlineStr">
        <is>
          <t>7766524231896</t>
        </is>
      </c>
    </row>
    <row r="177">
      <c r="A177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177" s="2">
        <f>HYPERLINK("https://edmondsonsupply.com/products/klein-tools-630m-magnetic-nut-driver-set-3-inch-shafts-2-piece", "https://edmondsonsupply.com/products/klein-tools-630m-magnetic-nut-driver-set-3-inch-shafts-2-piece")</f>
        <v/>
      </c>
      <c r="C177" t="inlineStr">
        <is>
          <t>Klein Tools 630M Magnetic Nut Driver Set, 3-Inch Shafts, 2-Piece</t>
        </is>
      </c>
      <c r="D177" t="inlineStr">
        <is>
          <t>Klein Tools 647 Tool Set, Nut Drivers Sizes 3/16, 1/4, 5/16, 11/32, 3/8, 7/16, 1/2-Inch, Chrome-Plated 6-Inch Shafts, Cushion Grip, 7-Piece</t>
        </is>
      </c>
      <c r="E177" s="2">
        <f>HYPERLINK("https://www.amazon.com/Driver-6-Inch-Klein-Tools-647/dp/B0014KRVXO/ref=sr_1_7?keywords=Klein+Tools+630M+Magnetic+Nut+Driver+Set%2C+3-Inch+Shafts%2C+2-Piece&amp;qid=1695173928&amp;sr=8-7", "https://www.amazon.com/Driver-6-Inch-Klein-Tools-647/dp/B0014KRVXO/ref=sr_1_7?keywords=Klein+Tools+630M+Magnetic+Nut+Driver+Set%2C+3-Inch+Shafts%2C+2-Piece&amp;qid=1695173928&amp;sr=8-7")</f>
        <v/>
      </c>
      <c r="F177" t="inlineStr">
        <is>
          <t>B0014KRVXO</t>
        </is>
      </c>
      <c r="G177">
        <f>_xludf.IMAGE("https://edmondsonsupply.com/cdn/shop/products/630m.jpg?v=1587143237")</f>
        <v/>
      </c>
      <c r="H177">
        <f>_xludf.IMAGE("https://m.media-amazon.com/images/I/51usUk-EpGL._AC_UL320_.jpg")</f>
        <v/>
      </c>
      <c r="I177" t="inlineStr">
        <is>
          <t>18.99</t>
        </is>
      </c>
      <c r="J177" t="n">
        <v>57.99</v>
      </c>
      <c r="K177" s="3" t="inlineStr">
        <is>
          <t>205.37%</t>
        </is>
      </c>
      <c r="L177" t="n">
        <v>4.8</v>
      </c>
      <c r="M177" t="n">
        <v>735</v>
      </c>
      <c r="O177" t="inlineStr">
        <is>
          <t>InStock</t>
        </is>
      </c>
      <c r="P177" t="inlineStr">
        <is>
          <t>28.78</t>
        </is>
      </c>
      <c r="Q177" t="inlineStr">
        <is>
          <t>4508216787044</t>
        </is>
      </c>
    </row>
    <row r="178">
      <c r="A178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178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178" t="inlineStr">
        <is>
          <t>Klein Tools 32288 8-in-1 Insulated Interchangeable Screwdriver Set</t>
        </is>
      </c>
      <c r="D178" t="inlineStr">
        <is>
          <t>Klein Tools 94130 1000V Insulated Screwdriver Tool Set &amp; 32288 Insulated Screwdriver, 8-in-1 Screwdriver Set with Interchangeable Blades, 3 Phillips, 3 Slotted and 2 Square Tips</t>
        </is>
      </c>
      <c r="E178" s="2">
        <f>HYPERLINK("https://www.amazon.com/Klein-Tools-Insulated-Screwdriver-Interchangeable/dp/B0B56RT7PC/ref=sr_1_9?keywords=Klein+Tools+32288+8-in-1+Insulated+Interchangeable+Screwdriver+Set&amp;qid=1695173864&amp;sr=8-9", "https://www.amazon.com/Klein-Tools-Insulated-Screwdriver-Interchangeable/dp/B0B56RT7PC/ref=sr_1_9?keywords=Klein+Tools+32288+8-in-1+Insulated+Interchangeable+Screwdriver+Set&amp;qid=1695173864&amp;sr=8-9")</f>
        <v/>
      </c>
      <c r="F178" t="inlineStr">
        <is>
          <t>B0B56RT7PC</t>
        </is>
      </c>
      <c r="G178">
        <f>_xludf.IMAGE("https://edmondsonsupply.com/cdn/shop/products/32288.jpg?v=1587146849")</f>
        <v/>
      </c>
      <c r="H178">
        <f>_xludf.IMAGE("https://m.media-amazon.com/images/I/51AO210bApL._AC_UL320_.jpg")</f>
        <v/>
      </c>
      <c r="I178" t="inlineStr">
        <is>
          <t>49.99</t>
        </is>
      </c>
      <c r="J178" t="n">
        <v>149.98</v>
      </c>
      <c r="K178" s="3" t="inlineStr">
        <is>
          <t>200.02%</t>
        </is>
      </c>
      <c r="L178" t="n">
        <v>4.9</v>
      </c>
      <c r="M178" t="n">
        <v>11</v>
      </c>
      <c r="O178" t="inlineStr">
        <is>
          <t>InStock</t>
        </is>
      </c>
      <c r="P178" t="inlineStr">
        <is>
          <t>69.98</t>
        </is>
      </c>
      <c r="Q178" t="inlineStr">
        <is>
          <t>4094849613924</t>
        </is>
      </c>
    </row>
    <row r="179">
      <c r="A179" s="2">
        <f>HYPERLINK("https://edmondsonsupply.com/collections/electricians-tools/products/klein-tools-33736ins", "https://edmondsonsupply.com/collections/electricians-tools/products/klein-tools-33736ins")</f>
        <v/>
      </c>
      <c r="B179" s="2">
        <f>HYPERLINK("https://edmondsonsupply.com/products/klein-tools-33736ins", "https://edmondsonsupply.com/products/klein-tools-33736ins")</f>
        <v/>
      </c>
      <c r="C179" t="inlineStr">
        <is>
          <t>Klein Tools 33736INS Screwdriver Set, 1000V Slim-Tip Insulated and Magnetizer, 6-Piece</t>
        </is>
      </c>
      <c r="D179" t="inlineStr">
        <is>
          <t>Klein Tools 94130 1000V Insulated Screwdriver Tool Set &amp; 33736INS Klein Tools 33736INS Insulated Screwdriver Set, 1000V Slim-Tip Driver with Phillips, 6-Piece</t>
        </is>
      </c>
      <c r="E179" s="2">
        <f>HYPERLINK("https://www.amazon.com/Klein-Tools-Insulated-Screwdriver-33736INS/dp/B0B68LYZC5/ref=sr_1_8?keywords=Klein+Tools+33736INS+Screwdriver+Set%2C+1000V+Slim-Tip+Insulated+and+Magnetizer%2C+6-Piece&amp;qid=1695173911&amp;sr=8-8", "https://www.amazon.com/Klein-Tools-Insulated-Screwdriver-33736INS/dp/B0B68LYZC5/ref=sr_1_8?keywords=Klein+Tools+33736INS+Screwdriver+Set%2C+1000V+Slim-Tip+Insulated+and+Magnetizer%2C+6-Piece&amp;qid=1695173911&amp;sr=8-8")</f>
        <v/>
      </c>
      <c r="F179" t="inlineStr">
        <is>
          <t>B0B68LYZC5</t>
        </is>
      </c>
      <c r="G179">
        <f>_xludf.IMAGE("https://edmondsonsupply.com/cdn/shop/products/33736ins.jpg?v=1664807705")</f>
        <v/>
      </c>
      <c r="H179">
        <f>_xludf.IMAGE("https://m.media-amazon.com/images/I/51pS8BxuJGL._AC_UL320_.jpg")</f>
        <v/>
      </c>
      <c r="I179" t="inlineStr">
        <is>
          <t>49.99</t>
        </is>
      </c>
      <c r="J179" t="n">
        <v>149.98</v>
      </c>
      <c r="K179" s="3" t="inlineStr">
        <is>
          <t>200.02%</t>
        </is>
      </c>
      <c r="L179" t="n">
        <v>4.9</v>
      </c>
      <c r="M179" t="n">
        <v>11</v>
      </c>
      <c r="O179" t="inlineStr">
        <is>
          <t>InStock</t>
        </is>
      </c>
      <c r="P179" t="inlineStr">
        <is>
          <t>73.98</t>
        </is>
      </c>
      <c r="Q179" t="inlineStr">
        <is>
          <t>7837641375960</t>
        </is>
      </c>
    </row>
    <row r="180">
      <c r="A180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180" s="2">
        <f>HYPERLINK("https://edmondsonsupply.com/products/klein-tools-vdv500-123-probe-pro-tracing-probe", "https://edmondsonsupply.com/products/klein-tools-vdv500-123-probe-pro-tracing-probe")</f>
        <v/>
      </c>
      <c r="C180" t="inlineStr">
        <is>
          <t>Klein Tools VDV500-123 Probe-PRO Tracing Probe</t>
        </is>
      </c>
      <c r="D180" t="inlineStr">
        <is>
          <t>Klein Tools VDV501-851 Cable Tester Kit &amp; VDV500-123 Cable Tracer Probe-Pro Tracing Probe with Replaceable Non-Metallic, Conductive Tip and a Light for Use in Dark Spaces</t>
        </is>
      </c>
      <c r="E180" s="2">
        <f>HYPERLINK("https://www.amazon.com/Klein-Tools-VDV501-851-Replaceable-Non-Metallic/dp/B09H38G69B/ref=sr_1_3?keywords=Klein+Tools+VDV500-123+Probe-PRO+Tracing+Probe&amp;qid=1695173898&amp;sr=8-3", "https://www.amazon.com/Klein-Tools-VDV501-851-Replaceable-Non-Metallic/dp/B09H38G69B/ref=sr_1_3?keywords=Klein+Tools+VDV500-123+Probe-PRO+Tracing+Probe&amp;qid=1695173898&amp;sr=8-3")</f>
        <v/>
      </c>
      <c r="F180" t="inlineStr">
        <is>
          <t>B09H38G69B</t>
        </is>
      </c>
      <c r="G180">
        <f>_xludf.IMAGE("https://edmondsonsupply.com/cdn/shop/products/vdv500123.jpg?v=1587142783")</f>
        <v/>
      </c>
      <c r="H180">
        <f>_xludf.IMAGE("https://m.media-amazon.com/images/I/51xMoR99Q8L._AC_UY218_.jpg")</f>
        <v/>
      </c>
      <c r="I180" t="inlineStr">
        <is>
          <t>44.99</t>
        </is>
      </c>
      <c r="J180" t="n">
        <v>134.96</v>
      </c>
      <c r="K180" s="3" t="inlineStr">
        <is>
          <t>199.98%</t>
        </is>
      </c>
      <c r="L180" t="n">
        <v>4.7</v>
      </c>
      <c r="M180" t="n">
        <v>75</v>
      </c>
      <c r="O180" t="inlineStr">
        <is>
          <t>InStock</t>
        </is>
      </c>
      <c r="P180" t="inlineStr">
        <is>
          <t>63.0</t>
        </is>
      </c>
      <c r="Q180" t="inlineStr">
        <is>
          <t>4274361466980</t>
        </is>
      </c>
    </row>
    <row r="181">
      <c r="A181" s="2">
        <f>HYPERLINK("https://edmondsonsupply.com/collections/electricians-tools/products/klein-tools-55580-tradesman-tumbler", "https://edmondsonsupply.com/collections/electricians-tools/products/klein-tools-55580-tradesman-tumbler")</f>
        <v/>
      </c>
      <c r="B181" s="2">
        <f>HYPERLINK("https://edmondsonsupply.com/products/klein-tools-55580-tradesman-tumbler", "https://edmondsonsupply.com/products/klein-tools-55580-tradesman-tumbler")</f>
        <v/>
      </c>
      <c r="C181" t="inlineStr">
        <is>
          <t>Klein Tools 55580 Tradesman Tumbler</t>
        </is>
      </c>
      <c r="D181" t="inlineStr">
        <is>
          <t>Klein Tools 55600 Work Cooler, 17-Quart Lunch Box Holds 18 Cans &amp; Klein Tools 55580 Stainless Steel Tumbler with Flip-top Lid, Insulated 20 oz. Tradesman's Double Wall Vacuum Mug</t>
        </is>
      </c>
      <c r="E181" s="2">
        <f>HYPERLINK("https://www.amazon.com/Klein-Tools-Stainless-Insulated-Tradesmans/dp/B09P846GLG/ref=sr_1_3?keywords=Klein+Tools+55580+Tradesman+Tumbler&amp;qid=1695173884&amp;sr=8-3", "https://www.amazon.com/Klein-Tools-Stainless-Insulated-Tradesmans/dp/B09P846GLG/ref=sr_1_3?keywords=Klein+Tools+55580+Tradesman+Tumbler&amp;qid=1695173884&amp;sr=8-3")</f>
        <v/>
      </c>
      <c r="F181" t="inlineStr">
        <is>
          <t>B09P846GLG</t>
        </is>
      </c>
      <c r="G181">
        <f>_xludf.IMAGE("https://edmondsonsupply.com/cdn/shop/products/55580.jpg?v=1633030612")</f>
        <v/>
      </c>
      <c r="H181">
        <f>_xludf.IMAGE("https://m.media-amazon.com/images/I/51EpNPyb4WL._AC_UL320_.jpg")</f>
        <v/>
      </c>
      <c r="I181" t="inlineStr">
        <is>
          <t>29.97</t>
        </is>
      </c>
      <c r="J181" t="n">
        <v>89.33</v>
      </c>
      <c r="K181" s="3" t="inlineStr">
        <is>
          <t>198.06%</t>
        </is>
      </c>
      <c r="L181" t="n">
        <v>4.7</v>
      </c>
      <c r="M181" t="n">
        <v>33</v>
      </c>
      <c r="O181" t="inlineStr">
        <is>
          <t>InStock</t>
        </is>
      </c>
      <c r="P181" t="inlineStr">
        <is>
          <t>41.98</t>
        </is>
      </c>
      <c r="Q181" t="inlineStr">
        <is>
          <t>5647227846824</t>
        </is>
      </c>
    </row>
    <row r="182">
      <c r="A182" s="2">
        <f>HYPERLINK("https://edmondsonsupply.com/collections/electricians-tools/products/klein-tools-31948-bi-metal-hole-saw-3-inch", "https://edmondsonsupply.com/collections/electricians-tools/products/klein-tools-31948-bi-metal-hole-saw-3-inch")</f>
        <v/>
      </c>
      <c r="B182" s="2">
        <f>HYPERLINK("https://edmondsonsupply.com/products/klein-tools-31948-bi-metal-hole-saw-3-inch", "https://edmondsonsupply.com/products/klein-tools-31948-bi-metal-hole-saw-3-inch")</f>
        <v/>
      </c>
      <c r="C182" t="inlineStr">
        <is>
          <t>Klein Tools 31948 Bi-Metal Hole Saw, 3-Inch</t>
        </is>
      </c>
      <c r="D182" t="inlineStr">
        <is>
          <t>Klein Tools 31900 Bi-Metal Hole Saw, 6-3/8-Inch, For Drywall-Ceiling Tile-Steel-Wood-Plastic, Stainless Steel, Recessed Lighting</t>
        </is>
      </c>
      <c r="E182" s="2">
        <f>HYPERLINK("https://www.amazon.com/Bi-Metal-8-Inch-Klein-Tools-31900/dp/B0171X0FXU/ref=sr_1_9?keywords=Klein+Tools+31948+Bi-Metal+Hole+Saw%2C+3-Inch&amp;qid=1695174151&amp;sr=8-9", "https://www.amazon.com/Bi-Metal-8-Inch-Klein-Tools-31900/dp/B0171X0FXU/ref=sr_1_9?keywords=Klein+Tools+31948+Bi-Metal+Hole+Saw%2C+3-Inch&amp;qid=1695174151&amp;sr=8-9")</f>
        <v/>
      </c>
      <c r="F182" t="inlineStr">
        <is>
          <t>B0171X0FXU</t>
        </is>
      </c>
      <c r="G182">
        <f>_xludf.IMAGE("https://edmondsonsupply.com/cdn/shop/products/31948.jpg?v=1663945105")</f>
        <v/>
      </c>
      <c r="H182">
        <f>_xludf.IMAGE("https://m.media-amazon.com/images/I/51mfU+Jrr7L._AC_UL320_.jpg")</f>
        <v/>
      </c>
      <c r="I182" t="inlineStr">
        <is>
          <t>14.99</t>
        </is>
      </c>
      <c r="J182" t="n">
        <v>43.49</v>
      </c>
      <c r="K182" s="3" t="inlineStr">
        <is>
          <t>190.13%</t>
        </is>
      </c>
      <c r="L182" t="n">
        <v>4.5</v>
      </c>
      <c r="M182" t="n">
        <v>211</v>
      </c>
      <c r="O182" t="inlineStr">
        <is>
          <t>InStock</t>
        </is>
      </c>
      <c r="P182" t="inlineStr">
        <is>
          <t>19.62</t>
        </is>
      </c>
      <c r="Q182" t="inlineStr">
        <is>
          <t>7827277185240</t>
        </is>
      </c>
    </row>
    <row r="183">
      <c r="A183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183" s="2">
        <f>HYPERLINK("https://edmondsonsupply.com/products/klein-tools-3005cr-ratcheting-crimper-10-22-awg", "https://edmondsonsupply.com/products/klein-tools-3005cr-ratcheting-crimper-10-22-awg")</f>
        <v/>
      </c>
      <c r="C183" t="inlineStr">
        <is>
          <t>Klein Tools 3005CR Ratcheting Crimper, 10-22 AWG - Insulated Terminals</t>
        </is>
      </c>
      <c r="D183" t="inlineStr">
        <is>
          <t>Automatic Wire Stripper 10-24 AWG &amp; Klein Tools 3005CR Wire Crimper Tool, Ratcheting Insulated Terminal Crimper for 10 to 22 AWG Wire</t>
        </is>
      </c>
      <c r="E183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183" t="inlineStr">
        <is>
          <t>B0BM3NKTGN</t>
        </is>
      </c>
      <c r="G183">
        <f>_xludf.IMAGE("https://edmondsonsupply.com/cdn/shop/products/3005cr.jpg?v=1587146892")</f>
        <v/>
      </c>
      <c r="H183">
        <f>_xludf.IMAGE("https://m.media-amazon.com/images/I/41G9n+KVXLL._AC_UL320_.jpg")</f>
        <v/>
      </c>
      <c r="I183" t="inlineStr">
        <is>
          <t>29.97</t>
        </is>
      </c>
      <c r="J183" t="n">
        <v>84.48999999999999</v>
      </c>
      <c r="K183" s="3" t="inlineStr">
        <is>
          <t>181.92%</t>
        </is>
      </c>
      <c r="L183" t="n">
        <v>4.6</v>
      </c>
      <c r="M183" t="n">
        <v>1243</v>
      </c>
      <c r="O183" t="inlineStr">
        <is>
          <t>InStock</t>
        </is>
      </c>
      <c r="P183" t="inlineStr">
        <is>
          <t>42.9</t>
        </is>
      </c>
      <c r="Q183" t="inlineStr">
        <is>
          <t>3699388907620</t>
        </is>
      </c>
    </row>
    <row r="184">
      <c r="A184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184" s="2">
        <f>HYPERLINK("https://edmondsonsupply.com/products/klein-tools-50611ml-magnetic-wire-puller-replacement-leader", "https://edmondsonsupply.com/products/klein-tools-50611ml-magnetic-wire-puller-replacement-leader")</f>
        <v/>
      </c>
      <c r="C184" t="inlineStr">
        <is>
          <t>Klein Tools 50611ML Magnetic Wire Puller Replacement Leader</t>
        </is>
      </c>
      <c r="D184" t="inlineStr">
        <is>
          <t>Klein Tools 50611 Magnetic Wire Puller, Fishes and Pulls Wire Cable Behind Walls or Tight Spaces, Stainless-Steel Leader, Rare Earth Magnet</t>
        </is>
      </c>
      <c r="E184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184" t="inlineStr">
        <is>
          <t>B093J6Z5QT</t>
        </is>
      </c>
      <c r="G184">
        <f>_xludf.IMAGE("https://edmondsonsupply.com/cdn/shop/products/50611ml.jpg?v=1664399271")</f>
        <v/>
      </c>
      <c r="H184">
        <f>_xludf.IMAGE("https://m.media-amazon.com/images/I/5165nncGD9S._AC_UL320_.jpg")</f>
        <v/>
      </c>
      <c r="I184" t="inlineStr">
        <is>
          <t>24.99</t>
        </is>
      </c>
      <c r="J184" t="n">
        <v>69.97</v>
      </c>
      <c r="K184" s="3" t="inlineStr">
        <is>
          <t>179.99%</t>
        </is>
      </c>
      <c r="L184" t="n">
        <v>4.6</v>
      </c>
      <c r="M184" t="n">
        <v>500</v>
      </c>
      <c r="O184" t="inlineStr">
        <is>
          <t>InStock</t>
        </is>
      </c>
      <c r="P184" t="inlineStr">
        <is>
          <t>36.06</t>
        </is>
      </c>
      <c r="Q184" t="inlineStr">
        <is>
          <t>7832399937752</t>
        </is>
      </c>
    </row>
    <row r="185">
      <c r="A185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185" s="2">
        <f>HYPERLINK("https://edmondsonsupply.com/products/klein-tools-85616-precision-screwdriver-set-torx%c2%ae-4-piece", "https://edmondsonsupply.com/products/klein-tools-85616-precision-screwdriver-set-torx%c2%ae-4-piece")</f>
        <v/>
      </c>
      <c r="C185" t="inlineStr">
        <is>
          <t>Klein Tools 85616 Precision Screwdriver Set, TORX® 4-Piece</t>
        </is>
      </c>
      <c r="D185" t="inlineStr">
        <is>
          <t>Klein Tools 85614 Precision Screwdriver Set, Electronics Slotted and Phillips Screwdrivers with Rotating Caps and Color-Coded Rings, 5-Piece</t>
        </is>
      </c>
      <c r="E185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185" t="inlineStr">
        <is>
          <t>B0076RWZMQ</t>
        </is>
      </c>
      <c r="G185">
        <f>_xludf.IMAGE("https://edmondsonsupply.com/cdn/shop/files/85616_kit.jpg?v=1689873488")</f>
        <v/>
      </c>
      <c r="H185">
        <f>_xludf.IMAGE("https://m.media-amazon.com/images/I/510TMeDdIiL._AC_UL320_.jpg")</f>
        <v/>
      </c>
      <c r="I185" t="inlineStr">
        <is>
          <t>19.97</t>
        </is>
      </c>
      <c r="J185" t="n">
        <v>55.67</v>
      </c>
      <c r="K185" s="3" t="inlineStr">
        <is>
          <t>178.77%</t>
        </is>
      </c>
      <c r="L185" t="n">
        <v>4.8</v>
      </c>
      <c r="M185" t="n">
        <v>590</v>
      </c>
      <c r="O185" t="inlineStr">
        <is>
          <t>InStock</t>
        </is>
      </c>
      <c r="P185" t="inlineStr">
        <is>
          <t>27.98</t>
        </is>
      </c>
      <c r="Q185" t="inlineStr">
        <is>
          <t>8018843861208</t>
        </is>
      </c>
    </row>
    <row r="186">
      <c r="A186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186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186" t="inlineStr">
        <is>
          <t>Klein Tools 32308 8-in-1 Multi-Bit Adjustable Length Stubby Screwdriver</t>
        </is>
      </c>
      <c r="D186" t="inlineStr">
        <is>
          <t>Klein Tools 32807MAG 7-in-1 Nut Driver &amp; 32308 Multi-bit Stubby Screwdriver, Impact Rated 8-in-1 Adjustable Magnetic Tool with Phillips, Slotted, Square and Nut Driver</t>
        </is>
      </c>
      <c r="E186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186" t="inlineStr">
        <is>
          <t>B0B2DDKN6X</t>
        </is>
      </c>
      <c r="G186">
        <f>_xludf.IMAGE("https://edmondsonsupply.com/cdn/shop/products/32308_b.jpg?v=1647348209")</f>
        <v/>
      </c>
      <c r="H186">
        <f>_xludf.IMAGE("https://m.media-amazon.com/images/I/513U9I4oXnL._AC_UL320_.jpg")</f>
        <v/>
      </c>
      <c r="I186" t="inlineStr">
        <is>
          <t>16.97</t>
        </is>
      </c>
      <c r="J186" t="n">
        <v>46.94</v>
      </c>
      <c r="K186" s="3" t="inlineStr">
        <is>
          <t>176.61%</t>
        </is>
      </c>
      <c r="L186" t="n">
        <v>4.9</v>
      </c>
      <c r="M186" t="n">
        <v>14</v>
      </c>
      <c r="O186" t="inlineStr">
        <is>
          <t>InStock</t>
        </is>
      </c>
      <c r="P186" t="inlineStr">
        <is>
          <t>23.78</t>
        </is>
      </c>
      <c r="Q186" t="inlineStr">
        <is>
          <t>7637271445720</t>
        </is>
      </c>
    </row>
    <row r="187">
      <c r="A187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187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187" t="inlineStr">
        <is>
          <t>Klein Tools ET45VP AC/DC Voltage and GFCI Receptacle Outlet Test Kit</t>
        </is>
      </c>
      <c r="D187" t="inlineStr">
        <is>
          <t>Klein Tools 80101 Home Tester Kit, GFCI Outlet and Receptacle Testers, Multimeter, NCVT, Circuit Breaker Finder, Leads, 6-Piece, Black</t>
        </is>
      </c>
      <c r="E187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187" t="inlineStr">
        <is>
          <t>B0B7817ZG5</t>
        </is>
      </c>
      <c r="G187">
        <f>_xludf.IMAGE("https://edmondsonsupply.com/cdn/shop/products/et45vp.jpg?v=1660755922")</f>
        <v/>
      </c>
      <c r="H187">
        <f>_xludf.IMAGE("https://m.media-amazon.com/images/I/61wZRMpKAcL._AC_UL320_.jpg")</f>
        <v/>
      </c>
      <c r="I187" t="inlineStr">
        <is>
          <t>17.97</t>
        </is>
      </c>
      <c r="J187" t="n">
        <v>48.99</v>
      </c>
      <c r="K187" s="3" t="inlineStr">
        <is>
          <t>172.62%</t>
        </is>
      </c>
      <c r="L187" t="n">
        <v>4.7</v>
      </c>
      <c r="M187" t="n">
        <v>406</v>
      </c>
      <c r="O187" t="inlineStr">
        <is>
          <t>InStock</t>
        </is>
      </c>
      <c r="P187" t="inlineStr">
        <is>
          <t>25.82</t>
        </is>
      </c>
      <c r="Q187" t="inlineStr">
        <is>
          <t>7783562084568</t>
        </is>
      </c>
    </row>
    <row r="188">
      <c r="A188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188" s="2">
        <f>HYPERLINK("https://edmondsonsupply.com/products/klein-tools-3005cr-ratcheting-crimper-10-22-awg", "https://edmondsonsupply.com/products/klein-tools-3005cr-ratcheting-crimper-10-22-awg")</f>
        <v/>
      </c>
      <c r="C188" t="inlineStr">
        <is>
          <t>Klein Tools 3005CR Ratcheting Crimper, 10-22 AWG - Insulated Terminals</t>
        </is>
      </c>
      <c r="D188" t="inlineStr">
        <is>
          <t>Dismantling Knife-1000V Insulated &amp; Klein Tools 3005CR Wire Crimper Tool, Ratcheting Insulated Terminal Crimper for 10 to 22 AWG Wire</t>
        </is>
      </c>
      <c r="E188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188" t="inlineStr">
        <is>
          <t>B0BGJ84H4F</t>
        </is>
      </c>
      <c r="G188">
        <f>_xludf.IMAGE("https://edmondsonsupply.com/cdn/shop/products/3005cr.jpg?v=1587146892")</f>
        <v/>
      </c>
      <c r="H188">
        <f>_xludf.IMAGE("https://m.media-amazon.com/images/I/41tkLMUuJaL._AC_UL320_.jpg")</f>
        <v/>
      </c>
      <c r="I188" t="inlineStr">
        <is>
          <t>29.97</t>
        </is>
      </c>
      <c r="J188" t="n">
        <v>79.69</v>
      </c>
      <c r="K188" s="3" t="inlineStr">
        <is>
          <t>165.90%</t>
        </is>
      </c>
      <c r="L188" t="n">
        <v>4.8</v>
      </c>
      <c r="M188" t="n">
        <v>793</v>
      </c>
      <c r="O188" t="inlineStr">
        <is>
          <t>InStock</t>
        </is>
      </c>
      <c r="P188" t="inlineStr">
        <is>
          <t>42.9</t>
        </is>
      </c>
      <c r="Q188" t="inlineStr">
        <is>
          <t>3699388907620</t>
        </is>
      </c>
    </row>
    <row r="189">
      <c r="A189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189" s="2">
        <f>HYPERLINK("https://edmondsonsupply.com/products/klein-tools-630m-magnetic-nut-driver-set-3-inch-shafts-2-piece", "https://edmondsonsupply.com/products/klein-tools-630m-magnetic-nut-driver-set-3-inch-shafts-2-piece")</f>
        <v/>
      </c>
      <c r="C189" t="inlineStr">
        <is>
          <t>Klein Tools 630M Magnetic Nut Driver Set, 3-Inch Shafts, 2-Piece</t>
        </is>
      </c>
      <c r="D189" t="inlineStr">
        <is>
          <t>Klein Tools 65160 Tool Set, Metric Nut Driver Set Sizes 5, 5.5, 6, 7, 8, 9, and 10 mm, 3-Inch Chrome-Plate Hollow Shafts, 7-Piece</t>
        </is>
      </c>
      <c r="E189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189" t="inlineStr">
        <is>
          <t>B0009ORXQQ</t>
        </is>
      </c>
      <c r="G189">
        <f>_xludf.IMAGE("https://edmondsonsupply.com/cdn/shop/products/630m.jpg?v=1587143237")</f>
        <v/>
      </c>
      <c r="H189">
        <f>_xludf.IMAGE("https://m.media-amazon.com/images/I/61CnDJJyViL._AC_UL320_.jpg")</f>
        <v/>
      </c>
      <c r="I189" t="inlineStr">
        <is>
          <t>18.99</t>
        </is>
      </c>
      <c r="J189" t="n">
        <v>49.99</v>
      </c>
      <c r="K189" s="3" t="inlineStr">
        <is>
          <t>163.24%</t>
        </is>
      </c>
      <c r="L189" t="n">
        <v>4.8</v>
      </c>
      <c r="M189" t="n">
        <v>588</v>
      </c>
      <c r="O189" t="inlineStr">
        <is>
          <t>InStock</t>
        </is>
      </c>
      <c r="P189" t="inlineStr">
        <is>
          <t>28.78</t>
        </is>
      </c>
      <c r="Q189" t="inlineStr">
        <is>
          <t>4508216787044</t>
        </is>
      </c>
    </row>
    <row r="190">
      <c r="A190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190" s="2">
        <f>HYPERLINK("https://edmondsonsupply.com/products/klein-tools-vdv427-300-impact-punchdown-tool-66-110-blade", "https://edmondsonsupply.com/products/klein-tools-vdv427-300-impact-punchdown-tool-66-110-blade")</f>
        <v/>
      </c>
      <c r="C190" t="inlineStr">
        <is>
          <t>Klein Tools VDV427-300 Impact Punchdown Tool, 66/110 Blade</t>
        </is>
      </c>
      <c r="D190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190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190" t="inlineStr">
        <is>
          <t>B0BM3B5HST</t>
        </is>
      </c>
      <c r="G190">
        <f>_xludf.IMAGE("https://edmondsonsupply.com/cdn/shop/products/vdv427300.jpg?v=1646010568")</f>
        <v/>
      </c>
      <c r="H190">
        <f>_xludf.IMAGE("https://m.media-amazon.com/images/I/51XDsqYrc6L._AC_UL320_.jpg")</f>
        <v/>
      </c>
      <c r="I190" t="inlineStr">
        <is>
          <t>39.97</t>
        </is>
      </c>
      <c r="J190" t="n">
        <v>103.96</v>
      </c>
      <c r="K190" s="3" t="inlineStr">
        <is>
          <t>160.10%</t>
        </is>
      </c>
      <c r="L190" t="n">
        <v>4.7</v>
      </c>
      <c r="M190" t="n">
        <v>312</v>
      </c>
      <c r="O190" t="inlineStr">
        <is>
          <t>InStock</t>
        </is>
      </c>
      <c r="P190" t="inlineStr">
        <is>
          <t>55.98</t>
        </is>
      </c>
      <c r="Q190" t="inlineStr">
        <is>
          <t>7620069818584</t>
        </is>
      </c>
    </row>
    <row r="191">
      <c r="A191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191" s="2">
        <f>HYPERLINK("https://edmondsonsupply.com/products/klein-tools-31856-1-1-8-inch-carbide-hole-cutter", "https://edmondsonsupply.com/products/klein-tools-31856-1-1-8-inch-carbide-hole-cutter")</f>
        <v/>
      </c>
      <c r="C191" t="inlineStr">
        <is>
          <t>Klein Tools 31856 1-1/8-Inch Carbide Hole Cutter</t>
        </is>
      </c>
      <c r="D191" t="inlineStr">
        <is>
          <t>Klein Tools 31872 Heavy Duty Hole Cutter Kit, Includes Carbide Hole Cutters and Pilot Bit in Rust-Proof Molded Plastic Case, 4-Piece</t>
        </is>
      </c>
      <c r="E191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191" t="inlineStr">
        <is>
          <t>B003CCR97A</t>
        </is>
      </c>
      <c r="G191">
        <f>_xludf.IMAGE("https://edmondsonsupply.com/cdn/shop/files/31856.jpg?v=1685712345")</f>
        <v/>
      </c>
      <c r="H191">
        <f>_xludf.IMAGE("https://m.media-amazon.com/images/I/61oX7BDmtJL._AC_UL320_.jpg")</f>
        <v/>
      </c>
      <c r="I191" t="inlineStr">
        <is>
          <t>35.99</t>
        </is>
      </c>
      <c r="J191" t="n">
        <v>89.98999999999999</v>
      </c>
      <c r="K191" s="3" t="inlineStr">
        <is>
          <t>150.04%</t>
        </is>
      </c>
      <c r="L191" t="n">
        <v>4.7</v>
      </c>
      <c r="M191" t="n">
        <v>929</v>
      </c>
      <c r="O191" t="inlineStr">
        <is>
          <t>InStock</t>
        </is>
      </c>
      <c r="P191" t="inlineStr">
        <is>
          <t>50.38</t>
        </is>
      </c>
      <c r="Q191" t="inlineStr">
        <is>
          <t>7999529910488</t>
        </is>
      </c>
    </row>
    <row r="192">
      <c r="A192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192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192" t="inlineStr">
        <is>
          <t>Klein Tools ET45VP AC/DC Voltage and GFCI Receptacle Outlet Test Kit</t>
        </is>
      </c>
      <c r="D192" t="inlineStr">
        <is>
          <t>Klein Tools RT250KIT Non-Contact Voltage Tester and GFCI Receptacle Tester with LCD and Flashlight, Voltage Electrical Test Kit</t>
        </is>
      </c>
      <c r="E192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192" t="inlineStr">
        <is>
          <t>B08YDFQ2FV</t>
        </is>
      </c>
      <c r="G192">
        <f>_xludf.IMAGE("https://edmondsonsupply.com/cdn/shop/products/et45vp.jpg?v=1660755922")</f>
        <v/>
      </c>
      <c r="H192">
        <f>_xludf.IMAGE("https://m.media-amazon.com/images/I/61WaBlkJfxL._AC_UL320_.jpg")</f>
        <v/>
      </c>
      <c r="I192" t="inlineStr">
        <is>
          <t>17.97</t>
        </is>
      </c>
      <c r="J192" t="n">
        <v>44.54</v>
      </c>
      <c r="K192" s="3" t="inlineStr">
        <is>
          <t>147.86%</t>
        </is>
      </c>
      <c r="L192" t="n">
        <v>4.8</v>
      </c>
      <c r="M192" t="n">
        <v>1269</v>
      </c>
      <c r="O192" t="inlineStr">
        <is>
          <t>InStock</t>
        </is>
      </c>
      <c r="P192" t="inlineStr">
        <is>
          <t>25.82</t>
        </is>
      </c>
      <c r="Q192" t="inlineStr">
        <is>
          <t>7783562084568</t>
        </is>
      </c>
    </row>
    <row r="193">
      <c r="A193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193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193" t="inlineStr">
        <is>
          <t>Klein Tools 32308 8-in-1 Multi-Bit Adjustable Length Stubby Screwdriver</t>
        </is>
      </c>
      <c r="D193" t="inlineStr">
        <is>
          <t>Screwdriver, 14-in-1 Adjustable Screwdriver with Flip Socket &amp; 32308 Multi-bit Stubby Screwdriver, Impact Rated 8-in-1 Adjustable Magnetic Tool with Phillips, Slotted, Square and Nut Driver</t>
        </is>
      </c>
      <c r="E193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193" t="inlineStr">
        <is>
          <t>B09YTXLJXC</t>
        </is>
      </c>
      <c r="G193">
        <f>_xludf.IMAGE("https://edmondsonsupply.com/cdn/shop/products/32308_b.jpg?v=1647348209")</f>
        <v/>
      </c>
      <c r="H193">
        <f>_xludf.IMAGE("https://m.media-amazon.com/images/I/51RZKWZjlyL._AC_UL320_.jpg")</f>
        <v/>
      </c>
      <c r="I193" t="inlineStr">
        <is>
          <t>16.97</t>
        </is>
      </c>
      <c r="J193" t="n">
        <v>41.74</v>
      </c>
      <c r="K193" s="3" t="inlineStr">
        <is>
          <t>145.96%</t>
        </is>
      </c>
      <c r="L193" t="n">
        <v>4.7</v>
      </c>
      <c r="M193" t="n">
        <v>51</v>
      </c>
      <c r="O193" t="inlineStr">
        <is>
          <t>InStock</t>
        </is>
      </c>
      <c r="P193" t="inlineStr">
        <is>
          <t>23.78</t>
        </is>
      </c>
      <c r="Q193" t="inlineStr">
        <is>
          <t>7637271445720</t>
        </is>
      </c>
    </row>
    <row r="194">
      <c r="A194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194" s="2">
        <f>HYPERLINK("https://edmondsonsupply.com/products/klein-tools-rt310-afci-gfci-outlet-tester", "https://edmondsonsupply.com/products/klein-tools-rt310-afci-gfci-outlet-tester")</f>
        <v/>
      </c>
      <c r="C194" t="inlineStr">
        <is>
          <t>Klein Tools RT310 AFCI / GFCI Outlet Tester</t>
        </is>
      </c>
      <c r="D194" t="inlineStr">
        <is>
          <t>Klein Tools 80016 Circuit Breaker Finder Tool Kit &amp; RT310 Receptacle Tester, AFCI and GFCI Outlet and Device Tester for North American AC Electrical Outlet Receptacles</t>
        </is>
      </c>
      <c r="E194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194" t="inlineStr">
        <is>
          <t>B09P84542L</t>
        </is>
      </c>
      <c r="G194">
        <f>_xludf.IMAGE("https://edmondsonsupply.com/cdn/shop/products/rt310.jpg?v=1587148552")</f>
        <v/>
      </c>
      <c r="H194">
        <f>_xludf.IMAGE("https://m.media-amazon.com/images/I/51JAT1Kr0DL._AC_UL320_.jpg")</f>
        <v/>
      </c>
      <c r="I194" t="inlineStr">
        <is>
          <t>39.97</t>
        </is>
      </c>
      <c r="J194" t="n">
        <v>94.95999999999999</v>
      </c>
      <c r="K194" s="3" t="inlineStr">
        <is>
          <t>137.58%</t>
        </is>
      </c>
      <c r="L194" t="n">
        <v>4.7</v>
      </c>
      <c r="M194" t="n">
        <v>499</v>
      </c>
      <c r="O194" t="inlineStr">
        <is>
          <t>InStock</t>
        </is>
      </c>
      <c r="P194" t="inlineStr">
        <is>
          <t>57.9</t>
        </is>
      </c>
      <c r="Q194" t="inlineStr">
        <is>
          <t>3372527779940</t>
        </is>
      </c>
    </row>
    <row r="195">
      <c r="A195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195" s="2">
        <f>HYPERLINK("https://edmondsonsupply.com/products/klein-tools-46037-cable-splicers-kit", "https://edmondsonsupply.com/products/klein-tools-46037-cable-splicers-kit")</f>
        <v/>
      </c>
      <c r="C195" t="inlineStr">
        <is>
          <t>Klein Tools 46037 Cable Splicer's Kit</t>
        </is>
      </c>
      <c r="D195" t="inlineStr">
        <is>
          <t>Dismantling Knife-1000V Insulated &amp; Klein Tools 46039 Cable Splicer's Kit with Cable Splicer Electricians Knife and Free-Fall Snip</t>
        </is>
      </c>
      <c r="E195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195" t="inlineStr">
        <is>
          <t>B0BM2ZZM12</t>
        </is>
      </c>
      <c r="G195">
        <f>_xludf.IMAGE("https://edmondsonsupply.com/cdn/shop/products/46037.jpg?v=1663351986")</f>
        <v/>
      </c>
      <c r="H195">
        <f>_xludf.IMAGE("https://m.media-amazon.com/images/I/41uZ3RjcrvL._AC_UL320_.jpg")</f>
        <v/>
      </c>
      <c r="I195" t="inlineStr">
        <is>
          <t>39.97</t>
        </is>
      </c>
      <c r="J195" t="n">
        <v>94.92</v>
      </c>
      <c r="K195" s="3" t="inlineStr">
        <is>
          <t>137.48%</t>
        </is>
      </c>
      <c r="L195" t="n">
        <v>4.8</v>
      </c>
      <c r="M195" t="n">
        <v>793</v>
      </c>
      <c r="O195" t="inlineStr">
        <is>
          <t>InStock</t>
        </is>
      </c>
      <c r="P195" t="inlineStr">
        <is>
          <t>66.7</t>
        </is>
      </c>
      <c r="Q195" t="inlineStr">
        <is>
          <t>7819207508184</t>
        </is>
      </c>
    </row>
    <row r="196">
      <c r="A196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196" s="2">
        <f>HYPERLINK("https://edmondsonsupply.com/products/klein-tools-69410-replacement-test-lead-set-right-angle", "https://edmondsonsupply.com/products/klein-tools-69410-replacement-test-lead-set-right-angle")</f>
        <v/>
      </c>
      <c r="C196" t="inlineStr">
        <is>
          <t>Klein Tools 69410 Replacement Test Lead Set, Right Angle</t>
        </is>
      </c>
      <c r="D196" t="inlineStr">
        <is>
          <t>Klein Tools MM450 Multimeter, Slim Digital Meter, Auto-Ranging TRMS, 600V AC/DC Voltage, Current, Resistance, Temp, Frequency, Continuity &amp; 69410 Replacement Test Lead Set, Right Angle</t>
        </is>
      </c>
      <c r="E196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196" t="inlineStr">
        <is>
          <t>B0CF1HLRLZ</t>
        </is>
      </c>
      <c r="G196">
        <f>_xludf.IMAGE("https://edmondsonsupply.com/cdn/shop/products/69410.jpg?v=1587143393")</f>
        <v/>
      </c>
      <c r="H196">
        <f>_xludf.IMAGE("https://m.media-amazon.com/images/I/511gqqz-o+L._AC_UY218_.jpg")</f>
        <v/>
      </c>
      <c r="I196" t="inlineStr">
        <is>
          <t>19.97</t>
        </is>
      </c>
      <c r="J196" t="n">
        <v>46.9</v>
      </c>
      <c r="K196" s="3" t="inlineStr">
        <is>
          <t>134.85%</t>
        </is>
      </c>
      <c r="L196" t="n">
        <v>4.7</v>
      </c>
      <c r="M196" t="n">
        <v>3817</v>
      </c>
      <c r="O196" t="inlineStr">
        <is>
          <t>InStock</t>
        </is>
      </c>
      <c r="P196" t="inlineStr">
        <is>
          <t>27.1</t>
        </is>
      </c>
      <c r="Q196" t="inlineStr">
        <is>
          <t>4274171543652</t>
        </is>
      </c>
    </row>
    <row r="197">
      <c r="A197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197" s="2">
        <f>HYPERLINK("https://edmondsonsupply.com/products/klein-tools-85073ins-screwdriver-set-1000v-insulated-3-piece", "https://edmondsonsupply.com/products/klein-tools-85073ins-screwdriver-set-1000v-insulated-3-piece")</f>
        <v/>
      </c>
      <c r="C197" t="inlineStr">
        <is>
          <t>Klein Tools 85073INS Screwdriver Set, 1000V Insulated, 3-Piece</t>
        </is>
      </c>
      <c r="D197" t="inlineStr">
        <is>
          <t>Klein Tools 33736INS Insulated Screwdriver Set, 1000V Slim-Tip Driver with Phillips, Cabinet and Square Bits and a Magnetizer, 6-Piece</t>
        </is>
      </c>
      <c r="E197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197" t="inlineStr">
        <is>
          <t>B09GPZPMTD</t>
        </is>
      </c>
      <c r="G197">
        <f>_xludf.IMAGE("https://edmondsonsupply.com/cdn/shop/products/85073ins.jpg?v=1664890503")</f>
        <v/>
      </c>
      <c r="H197">
        <f>_xludf.IMAGE("https://m.media-amazon.com/images/I/51W2DUA3c7L._AC_UL320_.jpg")</f>
        <v/>
      </c>
      <c r="I197" t="inlineStr">
        <is>
          <t>21.97</t>
        </is>
      </c>
      <c r="J197" t="n">
        <v>49.99</v>
      </c>
      <c r="K197" s="3" t="inlineStr">
        <is>
          <t>127.54%</t>
        </is>
      </c>
      <c r="L197" t="n">
        <v>4.8</v>
      </c>
      <c r="M197" t="n">
        <v>419</v>
      </c>
      <c r="O197" t="inlineStr">
        <is>
          <t>InStock</t>
        </is>
      </c>
      <c r="P197" t="inlineStr">
        <is>
          <t>32.98</t>
        </is>
      </c>
      <c r="Q197" t="inlineStr">
        <is>
          <t>7839219613912</t>
        </is>
      </c>
    </row>
    <row r="198">
      <c r="A198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198" s="2">
        <f>HYPERLINK("https://edmondsonsupply.com/products/klein-tools-rt310-afci-gfci-outlet-tester", "https://edmondsonsupply.com/products/klein-tools-rt310-afci-gfci-outlet-tester")</f>
        <v/>
      </c>
      <c r="C198" t="inlineStr">
        <is>
          <t>Klein Tools RT310 AFCI / GFCI Outlet Tester</t>
        </is>
      </c>
      <c r="D198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198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198" t="inlineStr">
        <is>
          <t>B08MFYB28G</t>
        </is>
      </c>
      <c r="G198">
        <f>_xludf.IMAGE("https://edmondsonsupply.com/cdn/shop/products/rt310.jpg?v=1587148552")</f>
        <v/>
      </c>
      <c r="H198">
        <f>_xludf.IMAGE("https://m.media-amazon.com/images/I/5196xTz0FYL._AC_UL320_.jpg")</f>
        <v/>
      </c>
      <c r="I198" t="inlineStr">
        <is>
          <t>39.97</t>
        </is>
      </c>
      <c r="J198" t="n">
        <v>89.94</v>
      </c>
      <c r="K198" s="3" t="inlineStr">
        <is>
          <t>125.02%</t>
        </is>
      </c>
      <c r="L198" t="n">
        <v>4.5</v>
      </c>
      <c r="M198" t="n">
        <v>48</v>
      </c>
      <c r="O198" t="inlineStr">
        <is>
          <t>InStock</t>
        </is>
      </c>
      <c r="P198" t="inlineStr">
        <is>
          <t>57.9</t>
        </is>
      </c>
      <c r="Q198" t="inlineStr">
        <is>
          <t>3372527779940</t>
        </is>
      </c>
    </row>
    <row r="199">
      <c r="A199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199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199" t="inlineStr">
        <is>
          <t>Klein Tools JTH68M Hex Key Set, Metric, Journeyman™ T-Handle, 6-Inch with Stand, 8-Piece</t>
        </is>
      </c>
      <c r="D199" t="inlineStr">
        <is>
          <t>Klein Tools JTH68MB Hex Kit Set, Metric Ball End T-Handle Hex Key Allen Wrench Set with 6-Inch Blades, Stand Included, 8-Piece</t>
        </is>
      </c>
      <c r="E199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199" t="inlineStr">
        <is>
          <t>B004DB8GSK</t>
        </is>
      </c>
      <c r="G199">
        <f>_xludf.IMAGE("https://edmondsonsupply.com/cdn/shop/products/jth68m.jpg?v=1587148489")</f>
        <v/>
      </c>
      <c r="H199">
        <f>_xludf.IMAGE("https://m.media-amazon.com/images/I/61XP-1Qh3UL._AC_UL320_.jpg")</f>
        <v/>
      </c>
      <c r="I199" t="inlineStr">
        <is>
          <t>39.99</t>
        </is>
      </c>
      <c r="J199" t="n">
        <v>88.87</v>
      </c>
      <c r="K199" s="3" t="inlineStr">
        <is>
          <t>122.23%</t>
        </is>
      </c>
      <c r="L199" t="n">
        <v>4.6</v>
      </c>
      <c r="M199" t="n">
        <v>426</v>
      </c>
      <c r="O199" t="inlineStr">
        <is>
          <t>InStock</t>
        </is>
      </c>
      <c r="P199" t="inlineStr">
        <is>
          <t>60.58</t>
        </is>
      </c>
      <c r="Q199" t="inlineStr">
        <is>
          <t>2766259650660</t>
        </is>
      </c>
    </row>
    <row r="200">
      <c r="A200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200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200" t="inlineStr">
        <is>
          <t>Klein Tools 51607 Aluminum Conduit Bender Full Assembly, 3/4-Inch EMT with Angle Setter™</t>
        </is>
      </c>
      <c r="D200" t="inlineStr">
        <is>
          <t>Klein Tools 51605 Iron Conduit Bender Full Assembly, 1-Inch EMT and 3/4-Inch Rigid, Wide Foot Pedal, Benchmark Symbols and Angle Setter</t>
        </is>
      </c>
      <c r="E200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200" t="inlineStr">
        <is>
          <t>B08L3ZQCT1</t>
        </is>
      </c>
      <c r="G200">
        <f>_xludf.IMAGE("https://edmondsonsupply.com/cdn/shop/products/51607.jpg?v=1663942654")</f>
        <v/>
      </c>
      <c r="H200">
        <f>_xludf.IMAGE("https://m.media-amazon.com/images/I/41stj4NcdUL._AC_UL320_.jpg")</f>
        <v/>
      </c>
      <c r="I200" t="inlineStr">
        <is>
          <t>44.99</t>
        </is>
      </c>
      <c r="J200" t="n">
        <v>99.97</v>
      </c>
      <c r="K200" s="3" t="inlineStr">
        <is>
          <t>122.20%</t>
        </is>
      </c>
      <c r="L200" t="n">
        <v>4.7</v>
      </c>
      <c r="M200" t="n">
        <v>60</v>
      </c>
      <c r="O200" t="inlineStr">
        <is>
          <t>InStock</t>
        </is>
      </c>
      <c r="P200" t="inlineStr">
        <is>
          <t>63.0</t>
        </is>
      </c>
      <c r="Q200" t="inlineStr">
        <is>
          <t>7827252216024</t>
        </is>
      </c>
    </row>
    <row r="201">
      <c r="A201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201" s="2">
        <f>HYPERLINK("https://edmondsonsupply.com/products/klein-tools-vdv500-123-probe-pro-tracing-probe", "https://edmondsonsupply.com/products/klein-tools-vdv500-123-probe-pro-tracing-probe")</f>
        <v/>
      </c>
      <c r="C201" t="inlineStr">
        <is>
          <t>Klein Tools VDV500-123 Probe-PRO Tracing Probe</t>
        </is>
      </c>
      <c r="D201" t="inlineStr">
        <is>
          <t>Klein Tools VDV526-200 Cable Tester, LAN Scout Jr. 2 Ethernet Cable Tester &amp; VDV500-123 Cable Tracer Probe-Pro Tracing Probe with Replaceable Non-Metallic</t>
        </is>
      </c>
      <c r="E201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201" t="inlineStr">
        <is>
          <t>B09Y84486X</t>
        </is>
      </c>
      <c r="G201">
        <f>_xludf.IMAGE("https://edmondsonsupply.com/cdn/shop/products/vdv500123.jpg?v=1587142783")</f>
        <v/>
      </c>
      <c r="H201">
        <f>_xludf.IMAGE("https://m.media-amazon.com/images/I/51l43d13j-L._AC_UY218_.jpg")</f>
        <v/>
      </c>
      <c r="I201" t="inlineStr">
        <is>
          <t>44.99</t>
        </is>
      </c>
      <c r="J201" t="n">
        <v>99.95999999999999</v>
      </c>
      <c r="K201" s="3" t="inlineStr">
        <is>
          <t>122.18%</t>
        </is>
      </c>
      <c r="L201" t="n">
        <v>4.8</v>
      </c>
      <c r="M201" t="n">
        <v>12</v>
      </c>
      <c r="O201" t="inlineStr">
        <is>
          <t>InStock</t>
        </is>
      </c>
      <c r="P201" t="inlineStr">
        <is>
          <t>63.0</t>
        </is>
      </c>
      <c r="Q201" t="inlineStr">
        <is>
          <t>4274361466980</t>
        </is>
      </c>
    </row>
    <row r="202">
      <c r="A202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202" s="2">
        <f>HYPERLINK("https://edmondsonsupply.com/products/klein-tools-d502-10-pump-pliers-10-inch", "https://edmondsonsupply.com/products/klein-tools-d502-10-pump-pliers-10-inch")</f>
        <v/>
      </c>
      <c r="C202" t="inlineStr">
        <is>
          <t>Klein Tools D502-10 Pump Pliers, 10-Inch</t>
        </is>
      </c>
      <c r="D202" t="inlineStr">
        <is>
          <t>Klein Tools D502-10-INS 10-Inch Pump Pliers, Insulated</t>
        </is>
      </c>
      <c r="E202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202" t="inlineStr">
        <is>
          <t>B0002RI9UO</t>
        </is>
      </c>
      <c r="G202">
        <f>_xludf.IMAGE("https://edmondsonsupply.com/cdn/shop/products/d50210_alt1.jpg?v=1633030884")</f>
        <v/>
      </c>
      <c r="H202">
        <f>_xludf.IMAGE("https://m.media-amazon.com/images/I/51Y-f5OqBUL._AC_UL320_.jpg")</f>
        <v/>
      </c>
      <c r="I202" t="inlineStr">
        <is>
          <t>24.99</t>
        </is>
      </c>
      <c r="J202" t="n">
        <v>55.18</v>
      </c>
      <c r="K202" s="3" t="inlineStr">
        <is>
          <t>120.81%</t>
        </is>
      </c>
      <c r="L202" t="n">
        <v>4.6</v>
      </c>
      <c r="M202" t="n">
        <v>77</v>
      </c>
      <c r="O202" t="inlineStr">
        <is>
          <t>InStock</t>
        </is>
      </c>
      <c r="P202" t="inlineStr">
        <is>
          <t>37.84</t>
        </is>
      </c>
      <c r="Q202" t="inlineStr">
        <is>
          <t>6203936669869</t>
        </is>
      </c>
    </row>
    <row r="203">
      <c r="A203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203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03" t="inlineStr">
        <is>
          <t>Klein Tools 32304 14-in-1 HVAC Adjustable-Length Impact Screwdriver with Flip Socket</t>
        </is>
      </c>
      <c r="D203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203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203" t="inlineStr">
        <is>
          <t>B0B68FP3YG</t>
        </is>
      </c>
      <c r="G203">
        <f>_xludf.IMAGE("https://edmondsonsupply.com/cdn/shop/products/32304.jpg?v=1666019479")</f>
        <v/>
      </c>
      <c r="H203">
        <f>_xludf.IMAGE("https://m.media-amazon.com/images/I/41yTQwoccbL._AC_UL320_.jpg")</f>
        <v/>
      </c>
      <c r="I203" t="inlineStr">
        <is>
          <t>24.97</t>
        </is>
      </c>
      <c r="J203" t="n">
        <v>55.02</v>
      </c>
      <c r="K203" s="3" t="inlineStr">
        <is>
          <t>120.34%</t>
        </is>
      </c>
      <c r="L203" t="n">
        <v>4.5</v>
      </c>
      <c r="M203" t="n">
        <v>39</v>
      </c>
      <c r="O203" t="inlineStr">
        <is>
          <t>InStock</t>
        </is>
      </c>
      <c r="P203" t="inlineStr">
        <is>
          <t>34.98</t>
        </is>
      </c>
      <c r="Q203" t="inlineStr">
        <is>
          <t>7856604578008</t>
        </is>
      </c>
    </row>
    <row r="204">
      <c r="A204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204" s="2">
        <f>HYPERLINK("https://edmondsonsupply.com/products/klein-tools-32907-7-in-1-impact-flip-socket-set-no-handle", "https://edmondsonsupply.com/products/klein-tools-32907-7-in-1-impact-flip-socket-set-no-handle")</f>
        <v/>
      </c>
      <c r="C204" t="inlineStr">
        <is>
          <t>Klein Tools 32907 7-in-1 Impact Flip Socket Set, No Handle</t>
        </is>
      </c>
      <c r="D204" t="inlineStr">
        <is>
          <t>LENOX Tools Jab Saw, Folding (20997TFHS618636) &amp; Impact Driver, 7-in-1 Impact Flip Socket Set, 6 Hex Driver Sizes plus a 1/4-Inch Bit Holder Klein Tools 32907</t>
        </is>
      </c>
      <c r="E204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204" t="inlineStr">
        <is>
          <t>B0CF2HPH97</t>
        </is>
      </c>
      <c r="G204">
        <f>_xludf.IMAGE("https://edmondsonsupply.com/cdn/shop/products/32907_b.jpg?v=1666025282")</f>
        <v/>
      </c>
      <c r="H204">
        <f>_xludf.IMAGE("https://m.media-amazon.com/images/I/51ARCE+JBfL._AC_UL320_.jpg")</f>
        <v/>
      </c>
      <c r="I204" t="inlineStr">
        <is>
          <t>19.99</t>
        </is>
      </c>
      <c r="J204" t="n">
        <v>43.98</v>
      </c>
      <c r="K204" s="3" t="inlineStr">
        <is>
          <t>120.01%</t>
        </is>
      </c>
      <c r="L204" t="n">
        <v>4.5</v>
      </c>
      <c r="M204" t="n">
        <v>777</v>
      </c>
      <c r="O204" t="inlineStr">
        <is>
          <t>InStock</t>
        </is>
      </c>
      <c r="P204" t="inlineStr">
        <is>
          <t>29.18</t>
        </is>
      </c>
      <c r="Q204" t="inlineStr">
        <is>
          <t>7856653009112</t>
        </is>
      </c>
    </row>
    <row r="205">
      <c r="A205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205" s="2">
        <f>HYPERLINK("https://edmondsonsupply.com/products/klein-tools-32500mag-11-in-1-magnetic-screwdriver-nut-driver", "https://edmondsonsupply.com/products/klein-tools-32500mag-11-in-1-magnetic-screwdriver-nut-driver")</f>
        <v/>
      </c>
      <c r="C205" t="inlineStr">
        <is>
          <t>Klein Tools 32500MAG 11-in-1 Magnetic Screwdriver / Nut Driver</t>
        </is>
      </c>
      <c r="D205" t="inlineStr">
        <is>
          <t>Klein Tools 32807MAG 7-in-1 Nut Driver, Magnetic Driver with SAE Hex Nut Sizes and Spring Coil Bits &amp; 32527 Schrader 11-in-1 Screwdriver/Nut Driver, Black</t>
        </is>
      </c>
      <c r="E205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205" t="inlineStr">
        <is>
          <t>B08MG3L43V</t>
        </is>
      </c>
      <c r="G205">
        <f>_xludf.IMAGE("https://edmondsonsupply.com/cdn/shop/products/32500mag.jpg?v=1633030832")</f>
        <v/>
      </c>
      <c r="H205">
        <f>_xludf.IMAGE("https://m.media-amazon.com/images/I/51yRbCSFsxL._AC_UL320_.jpg")</f>
        <v/>
      </c>
      <c r="I205" t="inlineStr">
        <is>
          <t>20.97</t>
        </is>
      </c>
      <c r="J205" t="n">
        <v>45.94</v>
      </c>
      <c r="K205" s="3" t="inlineStr">
        <is>
          <t>119.07%</t>
        </is>
      </c>
      <c r="L205" t="n">
        <v>4.7</v>
      </c>
      <c r="M205" t="n">
        <v>14</v>
      </c>
      <c r="O205" t="inlineStr">
        <is>
          <t>InStock</t>
        </is>
      </c>
      <c r="P205" t="inlineStr">
        <is>
          <t>29.38</t>
        </is>
      </c>
      <c r="Q205" t="inlineStr">
        <is>
          <t>6082199814317</t>
        </is>
      </c>
    </row>
    <row r="206">
      <c r="A206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206" s="2">
        <f>HYPERLINK("https://edmondsonsupply.com/products/klein-tools-32305-15-in-1-multi-bit-ratcheting-screwdriver", "https://edmondsonsupply.com/products/klein-tools-32305-15-in-1-multi-bit-ratcheting-screwdriver")</f>
        <v/>
      </c>
      <c r="C206" t="inlineStr">
        <is>
          <t>Klein Tools 32305 15-in-1 Multi-Bit Ratcheting Screwdriver</t>
        </is>
      </c>
      <c r="D206" t="inlineStr">
        <is>
          <t>SATA 19-in-1 Multipurpose Ratcheting Screwdriver Set with 8 Double-Sided Bits &amp; Klein Tools 32305 Multi-bit Ratcheting Screwdriver, 15-in-1 Tool</t>
        </is>
      </c>
      <c r="E206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206" t="inlineStr">
        <is>
          <t>B0CB14B5K6</t>
        </is>
      </c>
      <c r="G206">
        <f>_xludf.IMAGE("https://edmondsonsupply.com/cdn/shop/products/32305.jpg?v=1646965475")</f>
        <v/>
      </c>
      <c r="H206">
        <f>_xludf.IMAGE("https://m.media-amazon.com/images/I/41IWrP80qdL._AC_UL320_.jpg")</f>
        <v/>
      </c>
      <c r="I206" t="inlineStr">
        <is>
          <t>21.97</t>
        </is>
      </c>
      <c r="J206" t="n">
        <v>47.95</v>
      </c>
      <c r="K206" s="3" t="inlineStr">
        <is>
          <t>118.25%</t>
        </is>
      </c>
      <c r="L206" t="n">
        <v>4.6</v>
      </c>
      <c r="M206" t="n">
        <v>2936</v>
      </c>
      <c r="O206" t="inlineStr">
        <is>
          <t>InStock</t>
        </is>
      </c>
      <c r="P206" t="inlineStr">
        <is>
          <t>30.78</t>
        </is>
      </c>
      <c r="Q206" t="inlineStr">
        <is>
          <t>7632426598616</t>
        </is>
      </c>
    </row>
    <row r="207">
      <c r="A207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207" s="2">
        <f>HYPERLINK("https://edmondsonsupply.com/products/klein-tools-60345-hard-hat-earmuffs-full-brim-style", "https://edmondsonsupply.com/products/klein-tools-60345-hard-hat-earmuffs-full-brim-style")</f>
        <v/>
      </c>
      <c r="C207" t="inlineStr">
        <is>
          <t>Klein Tools 60502 Hard Hat Earmuffs, Full Brim Style</t>
        </is>
      </c>
      <c r="D207" t="inlineStr">
        <is>
          <t>Klein Tools 60407 Hard Hat, Light, Vented Full Brim Style, Padded, Self-Wicking Odor-Resistant Sweatband, White &amp; 60181 Cooling Helmet Liner, Under Hard Hat Cap with Mesh Fabric at Crown</t>
        </is>
      </c>
      <c r="E207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207" t="inlineStr">
        <is>
          <t>B0B68NYYM7</t>
        </is>
      </c>
      <c r="G207">
        <f>_xludf.IMAGE("https://edmondsonsupply.com/cdn/shop/products/60502.jpg?v=1674486730")</f>
        <v/>
      </c>
      <c r="H207">
        <f>_xludf.IMAGE("https://m.media-amazon.com/images/I/41IulVK0+jL._AC_UL320_.jpg")</f>
        <v/>
      </c>
      <c r="I207" t="inlineStr">
        <is>
          <t>29.99</t>
        </is>
      </c>
      <c r="J207" t="n">
        <v>64.95999999999999</v>
      </c>
      <c r="K207" s="3" t="inlineStr">
        <is>
          <t>116.61%</t>
        </is>
      </c>
      <c r="L207" t="n">
        <v>4.5</v>
      </c>
      <c r="M207" t="n">
        <v>15</v>
      </c>
      <c r="O207" t="inlineStr">
        <is>
          <t>InStock</t>
        </is>
      </c>
      <c r="P207" t="inlineStr">
        <is>
          <t>41.98</t>
        </is>
      </c>
      <c r="Q207" t="inlineStr">
        <is>
          <t>7931874869464</t>
        </is>
      </c>
    </row>
    <row r="208">
      <c r="A208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208" s="2">
        <f>HYPERLINK("https://edmondsonsupply.com/products/klein-tools-32907-7-in-1-impact-flip-socket-set-no-handle", "https://edmondsonsupply.com/products/klein-tools-32907-7-in-1-impact-flip-socket-set-no-handle")</f>
        <v/>
      </c>
      <c r="C208" t="inlineStr">
        <is>
          <t>Klein Tools 32907 7-in-1 Impact Flip Socket Set, No Handle</t>
        </is>
      </c>
      <c r="D208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208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208" t="inlineStr">
        <is>
          <t>B0CF2F1JXG</t>
        </is>
      </c>
      <c r="G208">
        <f>_xludf.IMAGE("https://edmondsonsupply.com/cdn/shop/products/32907_b.jpg?v=1666025282")</f>
        <v/>
      </c>
      <c r="H208">
        <f>_xludf.IMAGE("https://m.media-amazon.com/images/I/41r3ulT1BkL._AC_UL320_.jpg")</f>
        <v/>
      </c>
      <c r="I208" t="inlineStr">
        <is>
          <t>19.99</t>
        </is>
      </c>
      <c r="J208" t="n">
        <v>41.98</v>
      </c>
      <c r="K208" s="3" t="inlineStr">
        <is>
          <t>110.01%</t>
        </is>
      </c>
      <c r="L208" t="n">
        <v>4.8</v>
      </c>
      <c r="M208" t="n">
        <v>13277</v>
      </c>
      <c r="O208" t="inlineStr">
        <is>
          <t>InStock</t>
        </is>
      </c>
      <c r="P208" t="inlineStr">
        <is>
          <t>29.18</t>
        </is>
      </c>
      <c r="Q208" t="inlineStr">
        <is>
          <t>7856653009112</t>
        </is>
      </c>
    </row>
    <row r="209">
      <c r="A209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209" s="2">
        <f>HYPERLINK("https://edmondsonsupply.com/products/klein-tools-50031-ratcheting-pvc-cutter", "https://edmondsonsupply.com/products/klein-tools-50031-ratcheting-pvc-cutter")</f>
        <v/>
      </c>
      <c r="C209" t="inlineStr">
        <is>
          <t>Klein Tools 50031 Ratcheting PVC Cutter</t>
        </is>
      </c>
      <c r="D209" t="inlineStr">
        <is>
          <t>Klein Tools 50034 Large Capacity Ratcheting PVC Cutter</t>
        </is>
      </c>
      <c r="E209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209" t="inlineStr">
        <is>
          <t>B019875KC8</t>
        </is>
      </c>
      <c r="G209">
        <f>_xludf.IMAGE("https://edmondsonsupply.com/cdn/shop/products/50031.jpg?v=1587145344")</f>
        <v/>
      </c>
      <c r="H209">
        <f>_xludf.IMAGE("https://m.media-amazon.com/images/I/51bEAgYDRXL._AC_UL320_.jpg")</f>
        <v/>
      </c>
      <c r="I209" t="inlineStr">
        <is>
          <t>94.99</t>
        </is>
      </c>
      <c r="J209" t="n">
        <v>197.99</v>
      </c>
      <c r="K209" s="3" t="inlineStr">
        <is>
          <t>108.43%</t>
        </is>
      </c>
      <c r="L209" t="n">
        <v>5</v>
      </c>
      <c r="M209" t="n">
        <v>10</v>
      </c>
      <c r="O209" t="inlineStr">
        <is>
          <t>InStock</t>
        </is>
      </c>
      <c r="P209" t="inlineStr">
        <is>
          <t>143.9</t>
        </is>
      </c>
      <c r="Q209" t="inlineStr">
        <is>
          <t>4385929920612</t>
        </is>
      </c>
    </row>
    <row r="210">
      <c r="A210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210" s="2">
        <f>HYPERLINK("https://edmondsonsupply.com/products/milwaukee-49-56-0509-diamond-max%e2%84%a2-hole-saws", "https://edmondsonsupply.com/products/milwaukee-49-56-0509-diamond-max%e2%84%a2-hole-saws")</f>
        <v/>
      </c>
      <c r="C210" t="inlineStr">
        <is>
          <t>Milwaukee 49-56-0509 3/8" Diamond MAX™ Hole Saw</t>
        </is>
      </c>
      <c r="D210" t="inlineStr">
        <is>
          <t>Milwaukee Electric Tool 49-56-0305 Recessed Light Hole Saw, 6-3/8" D</t>
        </is>
      </c>
      <c r="E210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210" t="inlineStr">
        <is>
          <t>B000CSWEXG</t>
        </is>
      </c>
      <c r="G210">
        <f>_xludf.IMAGE("https://edmondsonsupply.com/cdn/shop/products/images.jpg?v=1678461630")</f>
        <v/>
      </c>
      <c r="H210">
        <f>_xludf.IMAGE("https://m.media-amazon.com/images/I/81M-n8hCg6L._AC_UL320_.jpg")</f>
        <v/>
      </c>
      <c r="I210" t="inlineStr">
        <is>
          <t>19.98</t>
        </is>
      </c>
      <c r="J210" t="n">
        <v>41.47</v>
      </c>
      <c r="K210" s="3" t="inlineStr">
        <is>
          <t>107.56%</t>
        </is>
      </c>
      <c r="L210" t="n">
        <v>4.7</v>
      </c>
      <c r="M210" t="n">
        <v>282</v>
      </c>
      <c r="O210" t="inlineStr">
        <is>
          <t>InStock</t>
        </is>
      </c>
      <c r="P210" t="inlineStr">
        <is>
          <t>30.9</t>
        </is>
      </c>
      <c r="Q210" t="inlineStr">
        <is>
          <t>7910281019608</t>
        </is>
      </c>
    </row>
    <row r="211">
      <c r="A211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211" s="2">
        <f>HYPERLINK("https://edmondsonsupply.com/products/klein-tools-66070-flip-impact-socket-set-7-piece", "https://edmondsonsupply.com/products/klein-tools-66070-flip-impact-socket-set-7-piece")</f>
        <v/>
      </c>
      <c r="C211" t="inlineStr">
        <is>
          <t>Klein Tools 66070 Flip Impact Socket Set, 7-Piece</t>
        </is>
      </c>
      <c r="D211" t="inlineStr">
        <is>
          <t>Wera 056490 Tool-Check Plus Bit Ratchet Set with Sockets - Metric &amp; Impact Driver, 7-in-1 Impact Flip Socket Set, 6 Hex Driver Sizes plus a 1/4-Inch Bit Holder Klein Tools 32907</t>
        </is>
      </c>
      <c r="E211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211" t="inlineStr">
        <is>
          <t>B0C3MY7J6Z</t>
        </is>
      </c>
      <c r="G211">
        <f>_xludf.IMAGE("https://edmondsonsupply.com/cdn/shop/products/66070_b.jpg?v=1663251434")</f>
        <v/>
      </c>
      <c r="H211">
        <f>_xludf.IMAGE("https://m.media-amazon.com/images/I/51rgYJySnHL._AC_UL320_.jpg")</f>
        <v/>
      </c>
      <c r="I211" t="inlineStr">
        <is>
          <t>49.97</t>
        </is>
      </c>
      <c r="J211" t="n">
        <v>103.56</v>
      </c>
      <c r="K211" s="3" t="inlineStr">
        <is>
          <t>107.24%</t>
        </is>
      </c>
      <c r="L211" t="n">
        <v>4.8</v>
      </c>
      <c r="M211" t="n">
        <v>11932</v>
      </c>
      <c r="O211" t="inlineStr">
        <is>
          <t>InStock</t>
        </is>
      </c>
      <c r="P211" t="inlineStr">
        <is>
          <t>69.98</t>
        </is>
      </c>
      <c r="Q211" t="inlineStr">
        <is>
          <t>7817421127896</t>
        </is>
      </c>
    </row>
    <row r="212">
      <c r="A212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212" s="2">
        <f>HYPERLINK("https://edmondsonsupply.com/products/klein-tools-ncvt1xt-non-contact-voltage-tester-70-to-1000v-ac", "https://edmondsonsupply.com/products/klein-tools-ncvt1xt-non-contact-voltage-tester-70-to-1000v-ac")</f>
        <v/>
      </c>
      <c r="C212" t="inlineStr">
        <is>
          <t>Klein Tools NCVT1XT Non-Contact Voltage Tester, 70 to 1000V AC</t>
        </is>
      </c>
      <c r="D212" t="inlineStr">
        <is>
          <t>Klein Tools RT250 GFCI Outlet Tester with LCD Display, Electric Voltage Tester &amp; NCVT1XT Voltage Tester, Non-Contact Voltage Detector Pen, 70V to 1000V AC</t>
        </is>
      </c>
      <c r="E212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212" t="inlineStr">
        <is>
          <t>B0CB14H87T</t>
        </is>
      </c>
      <c r="G212">
        <f>_xludf.IMAGE("https://edmondsonsupply.com/cdn/shop/products/ncvt1xt.jpg?v=1674496568")</f>
        <v/>
      </c>
      <c r="H212">
        <f>_xludf.IMAGE("https://m.media-amazon.com/images/I/51L3qoakqzL._AC_UL320_.jpg")</f>
        <v/>
      </c>
      <c r="I212" t="inlineStr">
        <is>
          <t>19.97</t>
        </is>
      </c>
      <c r="J212" t="n">
        <v>41.31</v>
      </c>
      <c r="K212" s="3" t="inlineStr">
        <is>
          <t>106.86%</t>
        </is>
      </c>
      <c r="L212" t="n">
        <v>4.8</v>
      </c>
      <c r="M212" t="n">
        <v>7966</v>
      </c>
      <c r="O212" t="inlineStr">
        <is>
          <t>InStock</t>
        </is>
      </c>
      <c r="P212" t="inlineStr">
        <is>
          <t>26.32</t>
        </is>
      </c>
      <c r="Q212" t="inlineStr">
        <is>
          <t>7931947155672</t>
        </is>
      </c>
    </row>
    <row r="213">
      <c r="A213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213" s="2">
        <f>HYPERLINK("https://edmondsonsupply.com/products/klein-tools-rt250-gfci-receptacle-tester-with-lcd", "https://edmondsonsupply.com/products/klein-tools-rt250-gfci-receptacle-tester-with-lcd")</f>
        <v/>
      </c>
      <c r="C213" t="inlineStr">
        <is>
          <t>Klein Tools RT250 GFCI Receptacle Tester with LCD</t>
        </is>
      </c>
      <c r="D213" t="inlineStr">
        <is>
          <t>Klein Tools RT250KIT Non-Contact Voltage Tester and GFCI Receptacle Tester with LCD and Flashlight, Voltage Electrical Test Kit</t>
        </is>
      </c>
      <c r="E213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213" t="inlineStr">
        <is>
          <t>B08YDFQ2FV</t>
        </is>
      </c>
      <c r="G213">
        <f>_xludf.IMAGE("https://edmondsonsupply.com/cdn/shop/products/rt250_photo_c.jpg?v=1661363824")</f>
        <v/>
      </c>
      <c r="H213">
        <f>_xludf.IMAGE("https://m.media-amazon.com/images/I/61WaBlkJfxL._AC_UL320_.jpg")</f>
        <v/>
      </c>
      <c r="I213" t="inlineStr">
        <is>
          <t>21.97</t>
        </is>
      </c>
      <c r="J213" t="n">
        <v>44.54</v>
      </c>
      <c r="K213" s="3" t="inlineStr">
        <is>
          <t>102.73%</t>
        </is>
      </c>
      <c r="L213" t="n">
        <v>4.8</v>
      </c>
      <c r="M213" t="n">
        <v>1269</v>
      </c>
      <c r="O213" t="inlineStr">
        <is>
          <t>InStock</t>
        </is>
      </c>
      <c r="P213" t="inlineStr">
        <is>
          <t>30.78</t>
        </is>
      </c>
      <c r="Q213" t="inlineStr">
        <is>
          <t>7793138729176</t>
        </is>
      </c>
    </row>
    <row r="214">
      <c r="A214" s="2">
        <f>HYPERLINK("https://edmondsonsupply.com/collections/electricians-tools/products/milwaukee-2553-22", "https://edmondsonsupply.com/collections/electricians-tools/products/milwaukee-2553-22")</f>
        <v/>
      </c>
      <c r="B214" s="2">
        <f>HYPERLINK("https://edmondsonsupply.com/products/milwaukee-2553-22", "https://edmondsonsupply.com/products/milwaukee-2553-22")</f>
        <v/>
      </c>
      <c r="C214" t="inlineStr">
        <is>
          <t>Milwaukee 2553-22 M12 FUEL™ 1/4" Hex Impact Driver Kit</t>
        </is>
      </c>
      <c r="D214" t="inlineStr">
        <is>
          <t>Milwaukee 2853-22 M18 FUEL 1/4" Hex Impact Driver XC Kit</t>
        </is>
      </c>
      <c r="E214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214" t="inlineStr">
        <is>
          <t>B07G9H57FM</t>
        </is>
      </c>
      <c r="G214">
        <f>_xludf.IMAGE("https://edmondsonsupply.com/cdn/shop/products/2553-22_Kit.webp?v=1668445129")</f>
        <v/>
      </c>
      <c r="H214">
        <f>_xludf.IMAGE("https://m.media-amazon.com/images/I/61U85JXP9NL._AC_UL320_.jpg")</f>
        <v/>
      </c>
      <c r="I214" t="inlineStr">
        <is>
          <t>169.0</t>
        </is>
      </c>
      <c r="J214" t="n">
        <v>339</v>
      </c>
      <c r="K214" s="3" t="inlineStr">
        <is>
          <t>100.59%</t>
        </is>
      </c>
      <c r="L214" t="n">
        <v>4.8</v>
      </c>
      <c r="M214" t="n">
        <v>528</v>
      </c>
      <c r="O214" t="inlineStr">
        <is>
          <t>InStock</t>
        </is>
      </c>
      <c r="P214" t="inlineStr">
        <is>
          <t>299.0</t>
        </is>
      </c>
      <c r="Q214" t="inlineStr">
        <is>
          <t>7884423528664</t>
        </is>
      </c>
    </row>
    <row r="215">
      <c r="A215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215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215" t="inlineStr">
        <is>
          <t>Klein Tools 56411 Rechargeable Waterproof LED Pocket Light with Lanyard</t>
        </is>
      </c>
      <c r="D215" t="inlineStr">
        <is>
          <t>Klein Tools 80079 Headlamp Kit with Rechargeable LED Headlamp, Pocket Flashlight and Bracketed Headlamp Strap, for Klein Hard Hats, 3-Piece</t>
        </is>
      </c>
      <c r="E215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215" t="inlineStr">
        <is>
          <t>B0B11GSP2C</t>
        </is>
      </c>
      <c r="G215">
        <f>_xludf.IMAGE("https://edmondsonsupply.com/cdn/shop/products/56411.jpg?v=1663952448")</f>
        <v/>
      </c>
      <c r="H215">
        <f>_xludf.IMAGE("https://m.media-amazon.com/images/I/61kxSho0oaL._AC_UL320_.jpg")</f>
        <v/>
      </c>
      <c r="I215" t="inlineStr">
        <is>
          <t>29.97</t>
        </is>
      </c>
      <c r="J215" t="n">
        <v>59.99</v>
      </c>
      <c r="K215" s="3" t="inlineStr">
        <is>
          <t>100.17%</t>
        </is>
      </c>
      <c r="L215" t="n">
        <v>4.9</v>
      </c>
      <c r="M215" t="n">
        <v>22</v>
      </c>
      <c r="O215" t="inlineStr">
        <is>
          <t>InStock</t>
        </is>
      </c>
      <c r="P215" t="inlineStr">
        <is>
          <t>42.0</t>
        </is>
      </c>
      <c r="Q215" t="inlineStr">
        <is>
          <t>7827354779864</t>
        </is>
      </c>
    </row>
    <row r="216">
      <c r="A216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216" s="2">
        <f>HYPERLINK("https://edmondsonsupply.com/products/klein-tools-32305-15-in-1-multi-bit-ratcheting-screwdriver", "https://edmondsonsupply.com/products/klein-tools-32305-15-in-1-multi-bit-ratcheting-screwdriver")</f>
        <v/>
      </c>
      <c r="C216" t="inlineStr">
        <is>
          <t>Klein Tools 32305 15-in-1 Multi-Bit Ratcheting Screwdriver</t>
        </is>
      </c>
      <c r="D216" t="inlineStr">
        <is>
          <t>Klein Tools 80027 Screwdriver Set, 11-in-1 Multi-bit Screwdriver, 6-in-1 Stubby Screwdriver &amp; 32305 Multi-bit Ratcheting Screwdriver, 15-in-1 Tool with Phillips, Slotted, Square</t>
        </is>
      </c>
      <c r="E216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216" t="inlineStr">
        <is>
          <t>B0CGZMVQLX</t>
        </is>
      </c>
      <c r="G216">
        <f>_xludf.IMAGE("https://edmondsonsupply.com/cdn/shop/products/32305.jpg?v=1646965475")</f>
        <v/>
      </c>
      <c r="H216">
        <f>_xludf.IMAGE("https://m.media-amazon.com/images/I/517jUHF-i4L._AC_UL320_.jpg")</f>
        <v/>
      </c>
      <c r="I216" t="inlineStr">
        <is>
          <t>21.97</t>
        </is>
      </c>
      <c r="J216" t="n">
        <v>43.96</v>
      </c>
      <c r="K216" s="3" t="inlineStr">
        <is>
          <t>100.09%</t>
        </is>
      </c>
      <c r="L216" t="n">
        <v>4.8</v>
      </c>
      <c r="M216" t="n">
        <v>13277</v>
      </c>
      <c r="O216" t="inlineStr">
        <is>
          <t>InStock</t>
        </is>
      </c>
      <c r="P216" t="inlineStr">
        <is>
          <t>30.78</t>
        </is>
      </c>
      <c r="Q216" t="inlineStr">
        <is>
          <t>7632426598616</t>
        </is>
      </c>
    </row>
    <row r="217">
      <c r="A217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217" s="2">
        <f>HYPERLINK("https://edmondsonsupply.com/products/klein-tools-60345-hard-hat-earmuffs-full-brim-style", "https://edmondsonsupply.com/products/klein-tools-60345-hard-hat-earmuffs-full-brim-style")</f>
        <v/>
      </c>
      <c r="C217" t="inlineStr">
        <is>
          <t>Klein Tools 60502 Hard Hat Earmuffs, Full Brim Style</t>
        </is>
      </c>
      <c r="D217" t="inlineStr">
        <is>
          <t>Klein Tools 60407RL Hard Hat, Rechargeable Headlamp, Vented, Full Brim Style, Padded Self-Wicking Odor-Resistant Sweatband, White, Large</t>
        </is>
      </c>
      <c r="E217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217" t="inlineStr">
        <is>
          <t>B08DDTV9M3</t>
        </is>
      </c>
      <c r="G217">
        <f>_xludf.IMAGE("https://edmondsonsupply.com/cdn/shop/products/60502.jpg?v=1674486730")</f>
        <v/>
      </c>
      <c r="H217">
        <f>_xludf.IMAGE("https://m.media-amazon.com/images/I/61w2MM+yDgL._AC_UL320_.jpg")</f>
        <v/>
      </c>
      <c r="I217" t="inlineStr">
        <is>
          <t>29.99</t>
        </is>
      </c>
      <c r="J217" t="n">
        <v>59.99</v>
      </c>
      <c r="K217" s="3" t="inlineStr">
        <is>
          <t>100.03%</t>
        </is>
      </c>
      <c r="L217" t="n">
        <v>4.7</v>
      </c>
      <c r="M217" t="n">
        <v>1577</v>
      </c>
      <c r="O217" t="inlineStr">
        <is>
          <t>InStock</t>
        </is>
      </c>
      <c r="P217" t="inlineStr">
        <is>
          <t>41.98</t>
        </is>
      </c>
      <c r="Q217" t="inlineStr">
        <is>
          <t>7931874869464</t>
        </is>
      </c>
    </row>
    <row r="218">
      <c r="A218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218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218" t="inlineStr">
        <is>
          <t>Milwaukee 48-59-1812 M18™ &amp; M12™ Multi-Voltage Charger</t>
        </is>
      </c>
      <c r="D218" t="inlineStr">
        <is>
          <t>Milwaukee 48-59-1850 M18 RED LITHIUM XC 5.0 Ah Batteries (2) + 48-59-1812 M12 and M18 Multi Voltage Charger kit</t>
        </is>
      </c>
      <c r="E218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218" t="inlineStr">
        <is>
          <t>B015GOE7B2</t>
        </is>
      </c>
      <c r="G218">
        <f>_xludf.IMAGE("https://edmondsonsupply.com/cdn/shop/products/60113_48-59-1812_3-lg.webp?v=1656530513")</f>
        <v/>
      </c>
      <c r="H218">
        <f>_xludf.IMAGE("https://m.media-amazon.com/images/I/81vOom9f67L._AC_UL320_.jpg")</f>
        <v/>
      </c>
      <c r="I218" t="inlineStr">
        <is>
          <t>79.0</t>
        </is>
      </c>
      <c r="J218" t="n">
        <v>155.95</v>
      </c>
      <c r="K218" s="3" t="inlineStr">
        <is>
          <t>97.41%</t>
        </is>
      </c>
      <c r="L218" t="n">
        <v>4.7</v>
      </c>
      <c r="M218" t="n">
        <v>738</v>
      </c>
      <c r="O218" t="inlineStr">
        <is>
          <t>InStock</t>
        </is>
      </c>
      <c r="P218" t="inlineStr">
        <is>
          <t>126.0</t>
        </is>
      </c>
      <c r="Q218" t="inlineStr">
        <is>
          <t>7733079343320</t>
        </is>
      </c>
    </row>
    <row r="219">
      <c r="A219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219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219" t="inlineStr">
        <is>
          <t>Klein Tools 60345 Hard Hat, Premium KARBN™ Pattern, Non-Vented Full Brim, Class E</t>
        </is>
      </c>
      <c r="D219" t="inlineStr">
        <is>
          <t>Klein Tools 60347 Hard Hat, Vented Full Brim, Class C, Premium KARBN Pattern, Rechargeable Lamp, Padded Sweat-Wicking Sweatband, Top Pad</t>
        </is>
      </c>
      <c r="E219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219" t="inlineStr">
        <is>
          <t>B08SYM9K52</t>
        </is>
      </c>
      <c r="G219">
        <f>_xludf.IMAGE("https://edmondsonsupply.com/cdn/shop/products/60345.jpg?v=1660171739")</f>
        <v/>
      </c>
      <c r="H219">
        <f>_xludf.IMAGE("https://m.media-amazon.com/images/I/61pIVbITWkL._AC_UL320_.jpg")</f>
        <v/>
      </c>
      <c r="I219" t="inlineStr">
        <is>
          <t>59.99</t>
        </is>
      </c>
      <c r="J219" t="n">
        <v>116.88</v>
      </c>
      <c r="K219" s="3" t="inlineStr">
        <is>
          <t>94.83%</t>
        </is>
      </c>
      <c r="L219" t="n">
        <v>4.7</v>
      </c>
      <c r="M219" t="n">
        <v>2542</v>
      </c>
      <c r="O219" t="inlineStr">
        <is>
          <t>InStock</t>
        </is>
      </c>
      <c r="P219" t="inlineStr">
        <is>
          <t>81.02</t>
        </is>
      </c>
      <c r="Q219" t="inlineStr">
        <is>
          <t>7778045493464</t>
        </is>
      </c>
    </row>
    <row r="220">
      <c r="A220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220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220" t="inlineStr">
        <is>
          <t>Klein Tools 1550-44 Pocket Knife, 2-5/8-Inch Hawkbill Slitting Blade</t>
        </is>
      </c>
      <c r="D220" t="inlineStr">
        <is>
          <t>Klein Tools 44006 Pocket Knife, Electricians Knife with 2-5/8-Inch Hawkbill Blade and Aluminum Handle</t>
        </is>
      </c>
      <c r="E220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220" t="inlineStr">
        <is>
          <t>B009EBS4Q8</t>
        </is>
      </c>
      <c r="G220">
        <f>_xludf.IMAGE("https://edmondsonsupply.com/cdn/shop/products/155044_c.jpg?v=1662662355")</f>
        <v/>
      </c>
      <c r="H220">
        <f>_xludf.IMAGE("https://m.media-amazon.com/images/I/41kN3c5N5jS._AC_UL320_.jpg")</f>
        <v/>
      </c>
      <c r="I220" t="inlineStr">
        <is>
          <t>30.93</t>
        </is>
      </c>
      <c r="J220" t="n">
        <v>59</v>
      </c>
      <c r="K220" s="3" t="inlineStr">
        <is>
          <t>90.75%</t>
        </is>
      </c>
      <c r="L220" t="n">
        <v>4.7</v>
      </c>
      <c r="M220" t="n">
        <v>338</v>
      </c>
      <c r="O220" t="inlineStr">
        <is>
          <t>InStock</t>
        </is>
      </c>
      <c r="P220" t="inlineStr">
        <is>
          <t>48.6</t>
        </is>
      </c>
      <c r="Q220" t="inlineStr">
        <is>
          <t>7809379172568</t>
        </is>
      </c>
    </row>
    <row r="221">
      <c r="A221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221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221" t="inlineStr">
        <is>
          <t>Wiha Tools 32088 8 Piece Insulated PicoFinish Precision Screwdriver Set</t>
        </is>
      </c>
      <c r="D221" t="inlineStr">
        <is>
          <t>Wiha PicoFinish® Electric Precision Screwdriver Set 7 Pieces Including Holder I Screwdriver for Electricians I VDE I Slotted Phillips (42989)</t>
        </is>
      </c>
      <c r="E221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221" t="inlineStr">
        <is>
          <t>B07H6SB33W</t>
        </is>
      </c>
      <c r="G221">
        <f>_xludf.IMAGE("https://edmondsonsupply.com/cdn/shop/files/ah1u5hviqxts6itxix4k_1000x_5285634c-51ad-48c4-987e-f1113aaa9ab9.webp?v=1690905519")</f>
        <v/>
      </c>
      <c r="H221">
        <f>_xludf.IMAGE("https://m.media-amazon.com/images/I/61CoYBjxDhL._AC_UL320_.jpg")</f>
        <v/>
      </c>
      <c r="I221" t="inlineStr">
        <is>
          <t>64.55</t>
        </is>
      </c>
      <c r="J221" t="n">
        <v>123</v>
      </c>
      <c r="K221" s="3" t="inlineStr">
        <is>
          <t>90.55%</t>
        </is>
      </c>
      <c r="L221" t="n">
        <v>4.8</v>
      </c>
      <c r="M221" t="n">
        <v>51</v>
      </c>
      <c r="O221" t="inlineStr">
        <is>
          <t>InStock</t>
        </is>
      </c>
      <c r="P221" t="inlineStr">
        <is>
          <t>86.07</t>
        </is>
      </c>
      <c r="Q221" t="inlineStr">
        <is>
          <t>8023413326040</t>
        </is>
      </c>
    </row>
    <row r="222">
      <c r="A222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222" s="2">
        <f>HYPERLINK("https://edmondsonsupply.com/products/milwaukee-48-22-7212-12-aluminum-pipe-wrench", "https://edmondsonsupply.com/products/milwaukee-48-22-7212-12-aluminum-pipe-wrench")</f>
        <v/>
      </c>
      <c r="C222" t="inlineStr">
        <is>
          <t>Milwaukee 48-22-7212 12" Aluminum Pipe Wrench</t>
        </is>
      </c>
      <c r="D222" t="inlineStr">
        <is>
          <t>MILWAUKEE ELEC TOOL 48 22 7224 Milwaukee 24 In. Aluminum Pipe Wrench</t>
        </is>
      </c>
      <c r="E222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222" t="inlineStr">
        <is>
          <t>B01HOXID1I</t>
        </is>
      </c>
      <c r="G222">
        <f>_xludf.IMAGE("https://edmondsonsupply.com/cdn/shop/products/48-22-7218_2_1.png?v=1680096437")</f>
        <v/>
      </c>
      <c r="H222">
        <f>_xludf.IMAGE("https://m.media-amazon.com/images/I/7198DLJ590L._AC_UL320_.jpg")</f>
        <v/>
      </c>
      <c r="I222" t="inlineStr">
        <is>
          <t>49.97</t>
        </is>
      </c>
      <c r="J222" t="n">
        <v>94.98999999999999</v>
      </c>
      <c r="K222" s="3" t="inlineStr">
        <is>
          <t>90.09%</t>
        </is>
      </c>
      <c r="L222" t="n">
        <v>4.6</v>
      </c>
      <c r="M222" t="n">
        <v>44</v>
      </c>
      <c r="O222" t="inlineStr">
        <is>
          <t>InStock</t>
        </is>
      </c>
      <c r="P222" t="inlineStr">
        <is>
          <t>75.4</t>
        </is>
      </c>
      <c r="Q222" t="inlineStr">
        <is>
          <t>7969537458392</t>
        </is>
      </c>
    </row>
    <row r="223">
      <c r="A223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223" s="2">
        <f>HYPERLINK("https://edmondsonsupply.com/products/milwaukee-48-22-7214-14-aluminum-pipe-wrench", "https://edmondsonsupply.com/products/milwaukee-48-22-7214-14-aluminum-pipe-wrench")</f>
        <v/>
      </c>
      <c r="C223" t="inlineStr">
        <is>
          <t>Milwaukee 48-22-7214 14" Aluminum Pipe Wrench</t>
        </is>
      </c>
      <c r="D223" t="inlineStr">
        <is>
          <t>MILWAUKEE ELEC TOOL 48 22 7224 Milwaukee 24 In. Aluminum Pipe Wrench</t>
        </is>
      </c>
      <c r="E223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223" t="inlineStr">
        <is>
          <t>B01HOXID1I</t>
        </is>
      </c>
      <c r="G223">
        <f>_xludf.IMAGE("https://edmondsonsupply.com/cdn/shop/products/48-22-7218_2.png?v=1675700722")</f>
        <v/>
      </c>
      <c r="H223">
        <f>_xludf.IMAGE("https://m.media-amazon.com/images/I/7198DLJ590L._AC_UL320_.jpg")</f>
        <v/>
      </c>
      <c r="I223" t="inlineStr">
        <is>
          <t>49.97</t>
        </is>
      </c>
      <c r="J223" t="n">
        <v>94.98999999999999</v>
      </c>
      <c r="K223" s="3" t="inlineStr">
        <is>
          <t>90.09%</t>
        </is>
      </c>
      <c r="L223" t="n">
        <v>4.6</v>
      </c>
      <c r="M223" t="n">
        <v>44</v>
      </c>
      <c r="O223" t="inlineStr">
        <is>
          <t>InStock</t>
        </is>
      </c>
      <c r="P223" t="inlineStr">
        <is>
          <t>75.5</t>
        </is>
      </c>
      <c r="Q223" t="inlineStr">
        <is>
          <t>7940127719640</t>
        </is>
      </c>
    </row>
    <row r="224">
      <c r="A224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224" s="2">
        <f>HYPERLINK("https://edmondsonsupply.com/products/klein-tools-d2000-9ne-linemans-pliers-9-inch", "https://edmondsonsupply.com/products/klein-tools-d2000-9ne-linemans-pliers-9-inch")</f>
        <v/>
      </c>
      <c r="C224" t="inlineStr">
        <is>
          <t>Klein Tools D2000-9NE Lineman's Pliers, 9-Inch</t>
        </is>
      </c>
      <c r="D224" t="inlineStr">
        <is>
          <t>Klein Tools D20009NEINS Insulated Lineman's Pliers with Dual Layer Insulation Exceeding tests and Flame and Impact Resistence, 9-Inch</t>
        </is>
      </c>
      <c r="E224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224" t="inlineStr">
        <is>
          <t>B00093DXVQ</t>
        </is>
      </c>
      <c r="G224">
        <f>_xludf.IMAGE("https://edmondsonsupply.com/cdn/shop/products/d20009ne.jpg?v=1633030816")</f>
        <v/>
      </c>
      <c r="H224">
        <f>_xludf.IMAGE("https://m.media-amazon.com/images/I/41k4r6WrCiL._AC_UL320_.jpg")</f>
        <v/>
      </c>
      <c r="I224" t="inlineStr">
        <is>
          <t>39.99</t>
        </is>
      </c>
      <c r="J224" t="n">
        <v>75.87</v>
      </c>
      <c r="K224" s="3" t="inlineStr">
        <is>
          <t>89.72%</t>
        </is>
      </c>
      <c r="L224" t="n">
        <v>4.7</v>
      </c>
      <c r="M224" t="n">
        <v>242</v>
      </c>
      <c r="O224" t="inlineStr">
        <is>
          <t>InStock</t>
        </is>
      </c>
      <c r="P224" t="inlineStr">
        <is>
          <t>62.04</t>
        </is>
      </c>
      <c r="Q224" t="inlineStr">
        <is>
          <t>6070895411373</t>
        </is>
      </c>
    </row>
    <row r="225">
      <c r="A225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225" s="2">
        <f>HYPERLINK("https://edmondsonsupply.com/products/klein-tools-vdv526-200-lan-scout-%c2%ae-jr-2-cable-tester", "https://edmondsonsupply.com/products/klein-tools-vdv526-200-lan-scout-%c2%ae-jr-2-cable-tester")</f>
        <v/>
      </c>
      <c r="C225" t="inlineStr">
        <is>
          <t>Klein Tools VDV526-200 LAN Scout ® Jr. 2 Cable Tester</t>
        </is>
      </c>
      <c r="D225" t="inlineStr">
        <is>
          <t>Klein Tools 80072 RJ45 Cable Tester Kit with LAN Scout Jr. 2, Coax Crimper / Stripper / Cutter Tool and Pass-Thru Modular Data Plug</t>
        </is>
      </c>
      <c r="E225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225" t="inlineStr">
        <is>
          <t>B09TPLNBQ2</t>
        </is>
      </c>
      <c r="G225">
        <f>_xludf.IMAGE("https://edmondsonsupply.com/cdn/shop/products/vdv526200.jpg?v=1663689949")</f>
        <v/>
      </c>
      <c r="H225">
        <f>_xludf.IMAGE("https://m.media-amazon.com/images/I/61uYEWe2vLL._AC_UY218_.jpg")</f>
        <v/>
      </c>
      <c r="I225" t="inlineStr">
        <is>
          <t>54.97</t>
        </is>
      </c>
      <c r="J225" t="n">
        <v>103.78</v>
      </c>
      <c r="K225" s="3" t="inlineStr">
        <is>
          <t>88.79%</t>
        </is>
      </c>
      <c r="L225" t="n">
        <v>4.9</v>
      </c>
      <c r="M225" t="n">
        <v>97</v>
      </c>
      <c r="O225" t="inlineStr">
        <is>
          <t>InStock</t>
        </is>
      </c>
      <c r="P225" t="inlineStr">
        <is>
          <t>82.5</t>
        </is>
      </c>
      <c r="Q225" t="inlineStr">
        <is>
          <t>7823726182616</t>
        </is>
      </c>
    </row>
    <row r="226">
      <c r="A226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226" s="2">
        <f>HYPERLINK("https://edmondsonsupply.com/products/klein-tools-rt250-gfci-receptacle-tester-with-lcd", "https://edmondsonsupply.com/products/klein-tools-rt250-gfci-receptacle-tester-with-lcd")</f>
        <v/>
      </c>
      <c r="C226" t="inlineStr">
        <is>
          <t>Klein Tools RT250 GFCI Receptacle Tester with LCD</t>
        </is>
      </c>
      <c r="D226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226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226" t="inlineStr">
        <is>
          <t>B09P83VQDK</t>
        </is>
      </c>
      <c r="G226">
        <f>_xludf.IMAGE("https://edmondsonsupply.com/cdn/shop/products/rt250_photo_c.jpg?v=1661363824")</f>
        <v/>
      </c>
      <c r="H226">
        <f>_xludf.IMAGE("https://m.media-amazon.com/images/I/51Y6EmT5N-L._AC_UL320_.jpg")</f>
        <v/>
      </c>
      <c r="I226" t="inlineStr">
        <is>
          <t>21.97</t>
        </is>
      </c>
      <c r="J226" t="n">
        <v>41.4</v>
      </c>
      <c r="K226" s="3" t="inlineStr">
        <is>
          <t>88.44%</t>
        </is>
      </c>
      <c r="L226" t="n">
        <v>4.9</v>
      </c>
      <c r="M226" t="n">
        <v>20</v>
      </c>
      <c r="O226" t="inlineStr">
        <is>
          <t>InStock</t>
        </is>
      </c>
      <c r="P226" t="inlineStr">
        <is>
          <t>30.78</t>
        </is>
      </c>
      <c r="Q226" t="inlineStr">
        <is>
          <t>7793138729176</t>
        </is>
      </c>
    </row>
    <row r="227">
      <c r="A227" s="2">
        <f>HYPERLINK("https://edmondsonsupply.com/collections/electricians-tools/products/klein-tools-51606", "https://edmondsonsupply.com/collections/electricians-tools/products/klein-tools-51606")</f>
        <v/>
      </c>
      <c r="B227" s="2">
        <f>HYPERLINK("https://edmondsonsupply.com/products/klein-tools-51606", "https://edmondsonsupply.com/products/klein-tools-51606")</f>
        <v/>
      </c>
      <c r="C227" t="inlineStr">
        <is>
          <t>Klein Tools 51606 Aluminum Conduit Bender Full Assembly, 1/2-Inch EMT with Angle Setter™</t>
        </is>
      </c>
      <c r="D227" t="inlineStr">
        <is>
          <t>Klein Tools 51604 Iron Conduit Bender Full Assembly, 3/4-Inch EMT and 1/2-Inch Rigid, Wide Foot Pedal, Benchmark Symbols and Angle Setter</t>
        </is>
      </c>
      <c r="E227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227" t="inlineStr">
        <is>
          <t>B08V8YVWH1</t>
        </is>
      </c>
      <c r="G227">
        <f>_xludf.IMAGE("https://edmondsonsupply.com/cdn/shop/products/51606.jpg?v=1663942126")</f>
        <v/>
      </c>
      <c r="H227">
        <f>_xludf.IMAGE("https://m.media-amazon.com/images/I/41DkDVmyczL._AC_UL320_.jpg")</f>
        <v/>
      </c>
      <c r="I227" t="inlineStr">
        <is>
          <t>39.97</t>
        </is>
      </c>
      <c r="J227" t="n">
        <v>74.98999999999999</v>
      </c>
      <c r="K227" s="3" t="inlineStr">
        <is>
          <t>87.62%</t>
        </is>
      </c>
      <c r="L227" t="n">
        <v>4.8</v>
      </c>
      <c r="M227" t="n">
        <v>43</v>
      </c>
      <c r="O227" t="inlineStr">
        <is>
          <t>InStock</t>
        </is>
      </c>
      <c r="P227" t="inlineStr">
        <is>
          <t>55.98</t>
        </is>
      </c>
      <c r="Q227" t="inlineStr">
        <is>
          <t>7827248447704</t>
        </is>
      </c>
    </row>
    <row r="228">
      <c r="A228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228" s="2">
        <f>HYPERLINK("https://edmondsonsupply.com/products/klein-tools-51608-1-2-inch-iron-conduit-bender-head", "https://edmondsonsupply.com/products/klein-tools-51608-1-2-inch-iron-conduit-bender-head")</f>
        <v/>
      </c>
      <c r="C228" t="inlineStr">
        <is>
          <t>Klein Tools 51608 1/2-inch Iron Conduit Bender Head</t>
        </is>
      </c>
      <c r="D228" t="inlineStr">
        <is>
          <t>Klein Tools 51610 Iron Conduit Bender Head, for 1-Inch EMT or 3/4-Inch Rigid IMC, use with Klein Tools Angle Setter (Cat. No. 51613)</t>
        </is>
      </c>
      <c r="E228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228" t="inlineStr">
        <is>
          <t>B08V8J5CX4</t>
        </is>
      </c>
      <c r="G228">
        <f>_xludf.IMAGE("https://edmondsonsupply.com/cdn/shop/products/51608.jpg?v=1643679335")</f>
        <v/>
      </c>
      <c r="H228">
        <f>_xludf.IMAGE("https://m.media-amazon.com/images/I/61jmGqozuVL._AC_UL320_.jpg")</f>
        <v/>
      </c>
      <c r="I228" t="inlineStr">
        <is>
          <t>39.99</t>
        </is>
      </c>
      <c r="J228" t="n">
        <v>74.98999999999999</v>
      </c>
      <c r="K228" s="3" t="inlineStr">
        <is>
          <t>87.52%</t>
        </is>
      </c>
      <c r="L228" t="n">
        <v>4.8</v>
      </c>
      <c r="M228" t="n">
        <v>11</v>
      </c>
      <c r="O228" t="inlineStr">
        <is>
          <t>InStock</t>
        </is>
      </c>
      <c r="P228" t="inlineStr">
        <is>
          <t>60.66</t>
        </is>
      </c>
      <c r="Q228" t="inlineStr">
        <is>
          <t>7597417693400</t>
        </is>
      </c>
    </row>
    <row r="229">
      <c r="A229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229" s="2">
        <f>HYPERLINK("https://edmondsonsupply.com/products/klein-tools-51608-1-2-inch-iron-conduit-bender-head", "https://edmondsonsupply.com/products/klein-tools-51608-1-2-inch-iron-conduit-bender-head")</f>
        <v/>
      </c>
      <c r="C229" t="inlineStr">
        <is>
          <t>Klein Tools 51608 1/2-inch Iron Conduit Bender Head</t>
        </is>
      </c>
      <c r="D229" t="inlineStr">
        <is>
          <t>Klein Tools 51604 Iron Conduit Bender Full Assembly, 3/4-Inch EMT and 1/2-Inch Rigid, Wide Foot Pedal, Benchmark Symbols and Angle Setter</t>
        </is>
      </c>
      <c r="E229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229" t="inlineStr">
        <is>
          <t>B08V8YVWH1</t>
        </is>
      </c>
      <c r="G229">
        <f>_xludf.IMAGE("https://edmondsonsupply.com/cdn/shop/products/51608.jpg?v=1643679335")</f>
        <v/>
      </c>
      <c r="H229">
        <f>_xludf.IMAGE("https://m.media-amazon.com/images/I/41DkDVmyczL._AC_UL320_.jpg")</f>
        <v/>
      </c>
      <c r="I229" t="inlineStr">
        <is>
          <t>39.99</t>
        </is>
      </c>
      <c r="J229" t="n">
        <v>74.98999999999999</v>
      </c>
      <c r="K229" s="3" t="inlineStr">
        <is>
          <t>87.52%</t>
        </is>
      </c>
      <c r="L229" t="n">
        <v>4.8</v>
      </c>
      <c r="M229" t="n">
        <v>43</v>
      </c>
      <c r="O229" t="inlineStr">
        <is>
          <t>InStock</t>
        </is>
      </c>
      <c r="P229" t="inlineStr">
        <is>
          <t>60.66</t>
        </is>
      </c>
      <c r="Q229" t="inlineStr">
        <is>
          <t>7597417693400</t>
        </is>
      </c>
    </row>
    <row r="230">
      <c r="A230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230" s="2">
        <f>HYPERLINK("https://edmondsonsupply.com/products/klein-tools-d2000-48-diagonal-cutting-pliers-angled-head-8-inch", "https://edmondsonsupply.com/products/klein-tools-d2000-48-diagonal-cutting-pliers-angled-head-8-inch")</f>
        <v/>
      </c>
      <c r="C230" t="inlineStr">
        <is>
          <t>Klein Tools D2000-48 Diagonal Cutting Pliers, Angled Head, 8-Inch</t>
        </is>
      </c>
      <c r="D230" t="inlineStr">
        <is>
          <t>Klein Tools D2000-48-INS Pliers, Insulated Heavy-Duty Diagonal Cutting Pliers with Angled Head and 1000V Rated Insulated Grips, 8-Inch</t>
        </is>
      </c>
      <c r="E230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230" t="inlineStr">
        <is>
          <t>B000LDFIVC</t>
        </is>
      </c>
      <c r="G230">
        <f>_xludf.IMAGE("https://edmondsonsupply.com/cdn/shop/products/d200048.jpg?v=1660920588")</f>
        <v/>
      </c>
      <c r="H230">
        <f>_xludf.IMAGE("https://m.media-amazon.com/images/I/51D7A8E7ncL._AC_UL320_.jpg")</f>
        <v/>
      </c>
      <c r="I230" t="inlineStr">
        <is>
          <t>34.97</t>
        </is>
      </c>
      <c r="J230" t="n">
        <v>65.28</v>
      </c>
      <c r="K230" s="3" t="inlineStr">
        <is>
          <t>86.67%</t>
        </is>
      </c>
      <c r="L230" t="n">
        <v>4.8</v>
      </c>
      <c r="M230" t="n">
        <v>111</v>
      </c>
      <c r="O230" t="inlineStr">
        <is>
          <t>InStock</t>
        </is>
      </c>
      <c r="P230" t="inlineStr">
        <is>
          <t>49.78</t>
        </is>
      </c>
      <c r="Q230" t="inlineStr">
        <is>
          <t>7786125164760</t>
        </is>
      </c>
    </row>
    <row r="231">
      <c r="A231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231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231" t="inlineStr">
        <is>
          <t>Klein Tools J12098 Journeyman Universal Combination Pliers</t>
        </is>
      </c>
      <c r="D231" t="inlineStr">
        <is>
          <t>Klein Tools 12098-INS Insulated Universal Combination Pliers, Side Cutters with Crimper, 8-Inch</t>
        </is>
      </c>
      <c r="E231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231" t="inlineStr">
        <is>
          <t>B0002RI4V8</t>
        </is>
      </c>
      <c r="G231">
        <f>_xludf.IMAGE("https://edmondsonsupply.com/cdn/shop/products/j12098.jpg?v=1587142847")</f>
        <v/>
      </c>
      <c r="H231">
        <f>_xludf.IMAGE("https://m.media-amazon.com/images/I/51I3JjFrgcL._AC_UL320_.jpg")</f>
        <v/>
      </c>
      <c r="I231" t="inlineStr">
        <is>
          <t>34.99</t>
        </is>
      </c>
      <c r="J231" t="n">
        <v>64.98999999999999</v>
      </c>
      <c r="K231" s="3" t="inlineStr">
        <is>
          <t>85.74%</t>
        </is>
      </c>
      <c r="L231" t="n">
        <v>5</v>
      </c>
      <c r="M231" t="n">
        <v>10</v>
      </c>
      <c r="O231" t="inlineStr">
        <is>
          <t>InStock</t>
        </is>
      </c>
      <c r="P231" t="inlineStr">
        <is>
          <t>50.4</t>
        </is>
      </c>
      <c r="Q231" t="inlineStr">
        <is>
          <t>1989504860260</t>
        </is>
      </c>
    </row>
    <row r="232">
      <c r="A232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232" s="2">
        <f>HYPERLINK("https://edmondsonsupply.com/products/klein-tools-vdv526-200-lan-scout-%c2%ae-jr-2-cable-tester", "https://edmondsonsupply.com/products/klein-tools-vdv526-200-lan-scout-%c2%ae-jr-2-cable-tester")</f>
        <v/>
      </c>
      <c r="C232" t="inlineStr">
        <is>
          <t>Klein Tools VDV526-200 LAN Scout ® Jr. 2 Cable Tester</t>
        </is>
      </c>
      <c r="D232" t="inlineStr">
        <is>
          <t>Klein Tools VDV526-200 Cable Tester, LAN Scout Jr. 2 Ethernet Cable Tester &amp; VDV500-123 Cable Tracer Probe-Pro Tracing Probe with Replaceable Non-Metallic</t>
        </is>
      </c>
      <c r="E232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232" t="inlineStr">
        <is>
          <t>B09Y84486X</t>
        </is>
      </c>
      <c r="G232">
        <f>_xludf.IMAGE("https://edmondsonsupply.com/cdn/shop/products/vdv526200.jpg?v=1663689949")</f>
        <v/>
      </c>
      <c r="H232">
        <f>_xludf.IMAGE("https://m.media-amazon.com/images/I/51l43d13j-L._AC_UY218_.jpg")</f>
        <v/>
      </c>
      <c r="I232" t="inlineStr">
        <is>
          <t>54.97</t>
        </is>
      </c>
      <c r="J232" t="n">
        <v>99.95999999999999</v>
      </c>
      <c r="K232" s="3" t="inlineStr">
        <is>
          <t>81.84%</t>
        </is>
      </c>
      <c r="L232" t="n">
        <v>4.8</v>
      </c>
      <c r="M232" t="n">
        <v>12</v>
      </c>
      <c r="O232" t="inlineStr">
        <is>
          <t>InStock</t>
        </is>
      </c>
      <c r="P232" t="inlineStr">
        <is>
          <t>82.5</t>
        </is>
      </c>
      <c r="Q232" t="inlineStr">
        <is>
          <t>7823726182616</t>
        </is>
      </c>
    </row>
    <row r="233">
      <c r="A233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233" s="2">
        <f>HYPERLINK("https://edmondsonsupply.com/products/klein-tools-32307-27-in-1-multi-bit-tamperproof-screwdriver", "https://edmondsonsupply.com/products/klein-tools-32307-27-in-1-multi-bit-tamperproof-screwdriver")</f>
        <v/>
      </c>
      <c r="C233" t="inlineStr">
        <is>
          <t>Klein Tools 32307 27-in-1 Multi-Bit Tamperproof Screwdriver</t>
        </is>
      </c>
      <c r="D233" t="inlineStr">
        <is>
          <t>Klein Tools 32305 Multi-bit Ratcheting Screwdriver &amp; 32307 Multi-bit Tamperproof Screwdriver, 27-in-1 Tool with Torx, Hex, Torq and Spanner Bits with 1/4-Inch Nut Driver</t>
        </is>
      </c>
      <c r="E233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233" t="inlineStr">
        <is>
          <t>B09Y7PBFQ1</t>
        </is>
      </c>
      <c r="G233">
        <f>_xludf.IMAGE("https://edmondsonsupply.com/cdn/shop/products/32307.jpg?v=1647347524")</f>
        <v/>
      </c>
      <c r="H233">
        <f>_xludf.IMAGE("https://m.media-amazon.com/images/I/41T6TsQqpLL._AC_UL320_.jpg")</f>
        <v/>
      </c>
      <c r="I233" t="inlineStr">
        <is>
          <t>25.97</t>
        </is>
      </c>
      <c r="J233" t="n">
        <v>46.94</v>
      </c>
      <c r="K233" s="3" t="inlineStr">
        <is>
          <t>80.75%</t>
        </is>
      </c>
      <c r="L233" t="n">
        <v>4.7</v>
      </c>
      <c r="M233" t="n">
        <v>22</v>
      </c>
      <c r="O233" t="inlineStr">
        <is>
          <t>InStock</t>
        </is>
      </c>
      <c r="P233" t="inlineStr">
        <is>
          <t>36.38</t>
        </is>
      </c>
      <c r="Q233" t="inlineStr">
        <is>
          <t>7637266366680</t>
        </is>
      </c>
    </row>
    <row r="234">
      <c r="A234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234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34" t="inlineStr">
        <is>
          <t>Klein Tools 32304 14-in-1 HVAC Adjustable-Length Impact Screwdriver with Flip Socket</t>
        </is>
      </c>
      <c r="D234" t="inlineStr">
        <is>
          <t>Impact Driver, 7-in-1 Impact Flip Socket Set &amp; 14-in-1 Adjustable Screwdriver with Flip Socket, HVAC Nut Drivers and Bits, Impact Rated Klein Tools 32304</t>
        </is>
      </c>
      <c r="E234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234" t="inlineStr">
        <is>
          <t>B09Y84RPSB</t>
        </is>
      </c>
      <c r="G234">
        <f>_xludf.IMAGE("https://edmondsonsupply.com/cdn/shop/products/32304.jpg?v=1666019479")</f>
        <v/>
      </c>
      <c r="H234">
        <f>_xludf.IMAGE("https://m.media-amazon.com/images/I/41KTNungRUL._AC_UL320_.jpg")</f>
        <v/>
      </c>
      <c r="I234" t="inlineStr">
        <is>
          <t>24.97</t>
        </is>
      </c>
      <c r="J234" t="n">
        <v>44.76</v>
      </c>
      <c r="K234" s="3" t="inlineStr">
        <is>
          <t>79.26%</t>
        </is>
      </c>
      <c r="L234" t="n">
        <v>4.8</v>
      </c>
      <c r="M234" t="n">
        <v>88</v>
      </c>
      <c r="O234" t="inlineStr">
        <is>
          <t>InStock</t>
        </is>
      </c>
      <c r="P234" t="inlineStr">
        <is>
          <t>34.98</t>
        </is>
      </c>
      <c r="Q234" t="inlineStr">
        <is>
          <t>7856604578008</t>
        </is>
      </c>
    </row>
    <row r="235">
      <c r="A235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235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235" t="inlineStr">
        <is>
          <t>Klein Tools NCVT1PKIT Non-Contact Voltage and GFCI Receptacle Test Kit</t>
        </is>
      </c>
      <c r="D235" t="inlineStr">
        <is>
          <t>Klein Tools RT250KIT Non-Contact Voltage Tester and GFCI Receptacle Tester with LCD and Flashlight, Voltage Electrical Test Kit</t>
        </is>
      </c>
      <c r="E235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235" t="inlineStr">
        <is>
          <t>B08YDFQ2FV</t>
        </is>
      </c>
      <c r="G235">
        <f>_xludf.IMAGE("https://edmondsonsupply.com/cdn/shop/products/ncvt1pkit.jpg?v=1677682920")</f>
        <v/>
      </c>
      <c r="H235">
        <f>_xludf.IMAGE("https://m.media-amazon.com/images/I/61WaBlkJfxL._AC_UL320_.jpg")</f>
        <v/>
      </c>
      <c r="I235" t="inlineStr">
        <is>
          <t>24.97</t>
        </is>
      </c>
      <c r="J235" t="n">
        <v>44.54</v>
      </c>
      <c r="K235" s="3" t="inlineStr">
        <is>
          <t>78.37%</t>
        </is>
      </c>
      <c r="L235" t="n">
        <v>4.8</v>
      </c>
      <c r="M235" t="n">
        <v>1269</v>
      </c>
      <c r="O235" t="inlineStr">
        <is>
          <t>InStock</t>
        </is>
      </c>
      <c r="P235" t="inlineStr">
        <is>
          <t>35.38</t>
        </is>
      </c>
      <c r="Q235" t="inlineStr">
        <is>
          <t>7953960698072</t>
        </is>
      </c>
    </row>
    <row r="236">
      <c r="A236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236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236" t="inlineStr">
        <is>
          <t>Klein Tools NCVT1XTKIT Non-Contact Voltage and GFCI Receptacle Premium Test Kit</t>
        </is>
      </c>
      <c r="D236" t="inlineStr">
        <is>
          <t>Klein Tools RT250KIT Non-Contact Voltage Tester and GFCI Receptacle Tester with LCD and Flashlight, Voltage Electrical Test Kit</t>
        </is>
      </c>
      <c r="E236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236" t="inlineStr">
        <is>
          <t>B08YDFQ2FV</t>
        </is>
      </c>
      <c r="G236">
        <f>_xludf.IMAGE("https://edmondsonsupply.com/cdn/shop/products/ncvt1xtkit.jpg?v=1674497102")</f>
        <v/>
      </c>
      <c r="H236">
        <f>_xludf.IMAGE("https://m.media-amazon.com/images/I/61WaBlkJfxL._AC_UL320_.jpg")</f>
        <v/>
      </c>
      <c r="I236" t="inlineStr">
        <is>
          <t>24.99</t>
        </is>
      </c>
      <c r="J236" t="n">
        <v>44.54</v>
      </c>
      <c r="K236" s="3" t="inlineStr">
        <is>
          <t>78.23%</t>
        </is>
      </c>
      <c r="L236" t="n">
        <v>4.8</v>
      </c>
      <c r="M236" t="n">
        <v>1269</v>
      </c>
      <c r="O236" t="inlineStr">
        <is>
          <t>InStock</t>
        </is>
      </c>
      <c r="P236" t="inlineStr">
        <is>
          <t>32.98</t>
        </is>
      </c>
      <c r="Q236" t="inlineStr">
        <is>
          <t>7931949187288</t>
        </is>
      </c>
    </row>
    <row r="237">
      <c r="A237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237" s="2">
        <f>HYPERLINK("https://edmondsonsupply.com/products/klein-tools-jth68mb-6-inch-metric-ball-end-t-handle-set-8-piece", "https://edmondsonsupply.com/products/klein-tools-jth68mb-6-inch-metric-ball-end-t-handle-set-8-piece")</f>
        <v/>
      </c>
      <c r="C237" t="inlineStr">
        <is>
          <t>Klein Tools JTH68MB Hex Kit Set, Metric, Ball End T-Handle, 6-Inch with Stand, 8-Piece</t>
        </is>
      </c>
      <c r="D237" t="inlineStr">
        <is>
          <t>Klein Tools JTH68MB Hex Kit Set, Metric Ball End T-Handle Hex Key Allen Wrench Set with 6-Inch Blades, Stand Included, 8-Piece</t>
        </is>
      </c>
      <c r="E237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237" t="inlineStr">
        <is>
          <t>B004DB8GSK</t>
        </is>
      </c>
      <c r="G237">
        <f>_xludf.IMAGE("https://edmondsonsupply.com/cdn/shop/products/jth68mb.jpg?v=1587142826")</f>
        <v/>
      </c>
      <c r="H237">
        <f>_xludf.IMAGE("https://m.media-amazon.com/images/I/61XP-1Qh3UL._AC_UL320_.jpg")</f>
        <v/>
      </c>
      <c r="I237" t="inlineStr">
        <is>
          <t>49.99</t>
        </is>
      </c>
      <c r="J237" t="n">
        <v>88.87</v>
      </c>
      <c r="K237" s="3" t="inlineStr">
        <is>
          <t>77.78%</t>
        </is>
      </c>
      <c r="L237" t="n">
        <v>4.6</v>
      </c>
      <c r="M237" t="n">
        <v>426</v>
      </c>
      <c r="O237" t="inlineStr">
        <is>
          <t>InStock</t>
        </is>
      </c>
      <c r="P237" t="inlineStr">
        <is>
          <t>75.74</t>
        </is>
      </c>
      <c r="Q237" t="inlineStr">
        <is>
          <t>3679146639460</t>
        </is>
      </c>
    </row>
    <row r="238">
      <c r="A238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238" s="2">
        <f>HYPERLINK("https://edmondsonsupply.com/products/klein-tools-vdv500-123-probe-pro-tracing-probe", "https://edmondsonsupply.com/products/klein-tools-vdv500-123-probe-pro-tracing-probe")</f>
        <v/>
      </c>
      <c r="C238" t="inlineStr">
        <is>
          <t>Klein Tools VDV500-123 Probe-PRO Tracing Probe</t>
        </is>
      </c>
      <c r="D238" t="inlineStr">
        <is>
          <t>Klein Tools VDV500-820 Cable Tracer with Probe Tone Pro Kit for Telephone, Internet, Video, Data and Communications Cables, Beige</t>
        </is>
      </c>
      <c r="E238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238" t="inlineStr">
        <is>
          <t>B07VYN98QV</t>
        </is>
      </c>
      <c r="G238">
        <f>_xludf.IMAGE("https://edmondsonsupply.com/cdn/shop/products/vdv500123.jpg?v=1587142783")</f>
        <v/>
      </c>
      <c r="H238">
        <f>_xludf.IMAGE("https://m.media-amazon.com/images/I/612EgCjy2xL._AC_UY218_.jpg")</f>
        <v/>
      </c>
      <c r="I238" t="inlineStr">
        <is>
          <t>44.99</t>
        </is>
      </c>
      <c r="J238" t="n">
        <v>79.97</v>
      </c>
      <c r="K238" s="3" t="inlineStr">
        <is>
          <t>77.75%</t>
        </is>
      </c>
      <c r="L238" t="n">
        <v>4.7</v>
      </c>
      <c r="M238" t="n">
        <v>3617</v>
      </c>
      <c r="O238" t="inlineStr">
        <is>
          <t>InStock</t>
        </is>
      </c>
      <c r="P238" t="inlineStr">
        <is>
          <t>63.0</t>
        </is>
      </c>
      <c r="Q238" t="inlineStr">
        <is>
          <t>4274361466980</t>
        </is>
      </c>
    </row>
    <row r="239">
      <c r="A239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239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239" t="inlineStr">
        <is>
          <t>Klein Tools VDV770-126 Carrying Case for Scout® Pro 3 Tester and Locator Remotes</t>
        </is>
      </c>
      <c r="D239" t="inlineStr">
        <is>
          <t>Klein Tools VDV770-125 Replacement Carrying Case for Scout Pro 3 Series Testers and Test + Map Remotes, Black</t>
        </is>
      </c>
      <c r="E239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239" t="inlineStr">
        <is>
          <t>B08C4LJTX8</t>
        </is>
      </c>
      <c r="G239">
        <f>_xludf.IMAGE("https://edmondsonsupply.com/cdn/shop/products/vdv770126.jpg?v=1646011163")</f>
        <v/>
      </c>
      <c r="H239">
        <f>_xludf.IMAGE("https://m.media-amazon.com/images/I/713iEVC-N0L._AC_UL320_.jpg")</f>
        <v/>
      </c>
      <c r="I239" t="inlineStr">
        <is>
          <t>32.49</t>
        </is>
      </c>
      <c r="J239" t="n">
        <v>57.49</v>
      </c>
      <c r="K239" s="3" t="inlineStr">
        <is>
          <t>76.95%</t>
        </is>
      </c>
      <c r="L239" t="n">
        <v>4.8</v>
      </c>
      <c r="M239" t="n">
        <v>44</v>
      </c>
      <c r="O239" t="inlineStr">
        <is>
          <t>InStock</t>
        </is>
      </c>
      <c r="P239" t="inlineStr">
        <is>
          <t>48.14</t>
        </is>
      </c>
      <c r="Q239" t="inlineStr">
        <is>
          <t>7620077256920</t>
        </is>
      </c>
    </row>
    <row r="240">
      <c r="A240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240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240" t="inlineStr">
        <is>
          <t>Klein Tools 94155 American Legacy Lineman Pliers and Klein-Kurve® Wire Stripper / Cutter</t>
        </is>
      </c>
      <c r="D240" t="inlineStr">
        <is>
          <t>Klein Tools 80043 Heavy Duty Tool Set, Includes Lineman's Side-Cutting Pliers, Diagonal Cutters and Wire Stripper, 3-Piece</t>
        </is>
      </c>
      <c r="E240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240" t="inlineStr">
        <is>
          <t>B0977RM5G5</t>
        </is>
      </c>
      <c r="G240">
        <f>_xludf.IMAGE("https://edmondsonsupply.com/cdn/shop/products/94155.jpg?v=1674141590")</f>
        <v/>
      </c>
      <c r="H240">
        <f>_xludf.IMAGE("https://m.media-amazon.com/images/I/51t8JGB+SAS._AC_UL320_.jpg")</f>
        <v/>
      </c>
      <c r="I240" t="inlineStr">
        <is>
          <t>39.99</t>
        </is>
      </c>
      <c r="J240" t="n">
        <v>69.98999999999999</v>
      </c>
      <c r="K240" s="3" t="inlineStr">
        <is>
          <t>75.02%</t>
        </is>
      </c>
      <c r="L240" t="n">
        <v>4.8</v>
      </c>
      <c r="M240" t="n">
        <v>1451</v>
      </c>
      <c r="O240" t="inlineStr">
        <is>
          <t>InStock</t>
        </is>
      </c>
      <c r="P240" t="inlineStr">
        <is>
          <t>59.98</t>
        </is>
      </c>
      <c r="Q240" t="inlineStr">
        <is>
          <t>7926859104472</t>
        </is>
      </c>
    </row>
    <row r="241">
      <c r="A241" s="2">
        <f>HYPERLINK("https://edmondsonsupply.com/collections/electricians-tools/products/clc-1528-11", "https://edmondsonsupply.com/collections/electricians-tools/products/clc-1528-11")</f>
        <v/>
      </c>
      <c r="B241" s="2">
        <f>HYPERLINK("https://edmondsonsupply.com/products/clc-1528-11", "https://edmondsonsupply.com/products/clc-1528-11")</f>
        <v/>
      </c>
      <c r="C241" t="inlineStr">
        <is>
          <t>CLC 1528 11" Electrical &amp; Maintenance Tool Carrier</t>
        </is>
      </c>
      <c r="D241" t="inlineStr">
        <is>
          <t>CLC WORK GEAR 1530 Electrical and Maintenance Tool Carrier, 43 Pocket &amp; CLC Custom LeatherCraft 1528 Large Electrical and Maintenance Tool Carrier, 22 Pocket, Black, 11" x 10" x 19"h</t>
        </is>
      </c>
      <c r="E241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241" t="inlineStr">
        <is>
          <t>B0BFXQS1YT</t>
        </is>
      </c>
      <c r="G241">
        <f>_xludf.IMAGE("https://edmondsonsupply.com/cdn/shop/products/clc-1528__1_321x_3x.progressive_bf390c4e-ab2d-4119-a706-a1ca10a9b643.jpg?v=1609778372")</f>
        <v/>
      </c>
      <c r="H241">
        <f>_xludf.IMAGE("https://m.media-amazon.com/images/I/51Ev+6BezpL._AC_UL320_.jpg")</f>
        <v/>
      </c>
      <c r="I241" t="inlineStr">
        <is>
          <t>69.95</t>
        </is>
      </c>
      <c r="J241" t="n">
        <v>121.75</v>
      </c>
      <c r="K241" s="3" t="inlineStr">
        <is>
          <t>74.05%</t>
        </is>
      </c>
      <c r="L241" t="n">
        <v>4.7</v>
      </c>
      <c r="M241" t="n">
        <v>1781</v>
      </c>
      <c r="O241" t="inlineStr">
        <is>
          <t>InStock</t>
        </is>
      </c>
      <c r="P241" t="inlineStr">
        <is>
          <t>94.95</t>
        </is>
      </c>
      <c r="Q241" t="inlineStr">
        <is>
          <t>5267577110696</t>
        </is>
      </c>
    </row>
    <row r="242">
      <c r="A242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242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242" t="inlineStr">
        <is>
          <t>Klein Tools NCVT-2P Dual Range Non-Contact Voltage Tester 12 - 1000V AC</t>
        </is>
      </c>
      <c r="D242" t="inlineStr">
        <is>
          <t>Klein Tools NCVT-6 Non-Contact Volt Tester, 12 - 1000V AC Pen with Integrated Laser Distance Measure, LED and Audible Alarms, Pocket Clip</t>
        </is>
      </c>
      <c r="E242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242" t="inlineStr">
        <is>
          <t>B07SLFX6B2</t>
        </is>
      </c>
      <c r="G242">
        <f>_xludf.IMAGE("https://edmondsonsupply.com/cdn/shop/products/ncvt2p.jpg?v=1633030824")</f>
        <v/>
      </c>
      <c r="H242">
        <f>_xludf.IMAGE("https://m.media-amazon.com/images/I/519VhV+q+VL._AC_UL320_.jpg")</f>
        <v/>
      </c>
      <c r="I242" t="inlineStr">
        <is>
          <t>27.97</t>
        </is>
      </c>
      <c r="J242" t="n">
        <v>48.2</v>
      </c>
      <c r="K242" s="3" t="inlineStr">
        <is>
          <t>72.33%</t>
        </is>
      </c>
      <c r="L242" t="n">
        <v>4.7</v>
      </c>
      <c r="M242" t="n">
        <v>4139</v>
      </c>
      <c r="O242" t="inlineStr">
        <is>
          <t>InStock</t>
        </is>
      </c>
      <c r="P242" t="inlineStr">
        <is>
          <t>35.76</t>
        </is>
      </c>
      <c r="Q242" t="inlineStr">
        <is>
          <t>6080875626669</t>
        </is>
      </c>
    </row>
    <row r="243">
      <c r="A243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243" s="2">
        <f>HYPERLINK("https://edmondsonsupply.com/products/klein-tools-d502-10-pump-pliers-10-inch", "https://edmondsonsupply.com/products/klein-tools-d502-10-pump-pliers-10-inch")</f>
        <v/>
      </c>
      <c r="C243" t="inlineStr">
        <is>
          <t>Klein Tools D502-10 Pump Pliers, 10-Inch</t>
        </is>
      </c>
      <c r="D243" t="inlineStr">
        <is>
          <t>Klein Tools D504-10B Pump Pliers, Quick-Adjust Tongue and Groove Klaw Water Pump Pliers, 10-Inch</t>
        </is>
      </c>
      <c r="E243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243" t="inlineStr">
        <is>
          <t>B00BJ4ORDM</t>
        </is>
      </c>
      <c r="G243">
        <f>_xludf.IMAGE("https://edmondsonsupply.com/cdn/shop/products/d50210_alt1.jpg?v=1633030884")</f>
        <v/>
      </c>
      <c r="H243">
        <f>_xludf.IMAGE("https://m.media-amazon.com/images/I/51G8XuICYiL._AC_UL320_.jpg")</f>
        <v/>
      </c>
      <c r="I243" t="inlineStr">
        <is>
          <t>24.99</t>
        </is>
      </c>
      <c r="J243" t="n">
        <v>42.56</v>
      </c>
      <c r="K243" s="3" t="inlineStr">
        <is>
          <t>70.31%</t>
        </is>
      </c>
      <c r="L243" t="n">
        <v>4.7</v>
      </c>
      <c r="M243" t="n">
        <v>259</v>
      </c>
      <c r="O243" t="inlineStr">
        <is>
          <t>InStock</t>
        </is>
      </c>
      <c r="P243" t="inlineStr">
        <is>
          <t>37.84</t>
        </is>
      </c>
      <c r="Q243" t="inlineStr">
        <is>
          <t>6203936669869</t>
        </is>
      </c>
    </row>
    <row r="244">
      <c r="A244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244" s="2">
        <f>HYPERLINK("https://edmondsonsupply.com/products/klein-tools-935dag-digital-angle-gauge-and-level", "https://edmondsonsupply.com/products/klein-tools-935dag-digital-angle-gauge-and-level")</f>
        <v/>
      </c>
      <c r="C244" t="inlineStr">
        <is>
          <t>Klein Tools 935DAG Digital Angle Gauge and Level</t>
        </is>
      </c>
      <c r="D244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244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244" t="inlineStr">
        <is>
          <t>B09P843CWF</t>
        </is>
      </c>
      <c r="G244">
        <f>_xludf.IMAGE("https://edmondsonsupply.com/cdn/shop/products/935dag.jpg?v=1587145032")</f>
        <v/>
      </c>
      <c r="H244">
        <f>_xludf.IMAGE("https://m.media-amazon.com/images/I/51nqC5OG7xL._AC_UL320_.jpg")</f>
        <v/>
      </c>
      <c r="I244" t="inlineStr">
        <is>
          <t>29.97</t>
        </is>
      </c>
      <c r="J244" t="n">
        <v>51.04</v>
      </c>
      <c r="K244" s="3" t="inlineStr">
        <is>
          <t>70.30%</t>
        </is>
      </c>
      <c r="L244" t="n">
        <v>4.8</v>
      </c>
      <c r="M244" t="n">
        <v>29</v>
      </c>
      <c r="O244" t="inlineStr">
        <is>
          <t>InStock</t>
        </is>
      </c>
      <c r="P244" t="inlineStr">
        <is>
          <t>45.0</t>
        </is>
      </c>
      <c r="Q244" t="inlineStr">
        <is>
          <t>4167487094884</t>
        </is>
      </c>
    </row>
    <row r="245">
      <c r="A245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245" s="2">
        <f>HYPERLINK("https://edmondsonsupply.com/products/klein-tools-d507-8-adjustable-wrench-extra-capacity-8-inch", "https://edmondsonsupply.com/products/klein-tools-d507-8-adjustable-wrench-extra-capacity-8-inch")</f>
        <v/>
      </c>
      <c r="C245" t="inlineStr">
        <is>
          <t>Klein Tools D507-8 Adjustable Wrench, Extra Capacity 8-Inch</t>
        </is>
      </c>
      <c r="D245" t="inlineStr">
        <is>
          <t>Klein Tools D507-12 Adjustable Drive Wrench, Forged with Extra Capacity Jaw and High Polish Chrome Finish, 12-inch</t>
        </is>
      </c>
      <c r="E245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245" t="inlineStr">
        <is>
          <t>B000936OVW</t>
        </is>
      </c>
      <c r="G245">
        <f>_xludf.IMAGE("https://edmondsonsupply.com/cdn/shop/products/d5078_b.jpg?v=1666010497")</f>
        <v/>
      </c>
      <c r="H245">
        <f>_xludf.IMAGE("https://m.media-amazon.com/images/I/51Bvc2AeFZL._AC_UL320_.jpg")</f>
        <v/>
      </c>
      <c r="I245" t="inlineStr">
        <is>
          <t>29.99</t>
        </is>
      </c>
      <c r="J245" t="n">
        <v>50.99</v>
      </c>
      <c r="K245" s="3" t="inlineStr">
        <is>
          <t>70.02%</t>
        </is>
      </c>
      <c r="L245" t="n">
        <v>4.8</v>
      </c>
      <c r="M245" t="n">
        <v>383</v>
      </c>
      <c r="O245" t="inlineStr">
        <is>
          <t>InStock</t>
        </is>
      </c>
      <c r="P245" t="inlineStr">
        <is>
          <t>45.44</t>
        </is>
      </c>
      <c r="Q245" t="inlineStr">
        <is>
          <t>4353085014116</t>
        </is>
      </c>
    </row>
    <row r="246">
      <c r="A246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246" s="2">
        <f>HYPERLINK("https://edmondsonsupply.com/products/milwaukee-2111-21-475-lumen-usb-rechargeable-hard-hat-headlamp", "https://edmondsonsupply.com/products/milwaukee-2111-21-475-lumen-usb-rechargeable-hard-hat-headlamp")</f>
        <v/>
      </c>
      <c r="C246" t="inlineStr">
        <is>
          <t>Milwaukee 2111-21 475-Lumen USB Rechargeable Hard Hat Headlamp</t>
        </is>
      </c>
      <c r="D246" t="inlineStr">
        <is>
          <t>Milwaukee 2111-21 475 Lumens USB Rechargeable TRUEVIEW HD Headlamp New</t>
        </is>
      </c>
      <c r="E246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246" t="inlineStr">
        <is>
          <t>B07XZFN514</t>
        </is>
      </c>
      <c r="G246">
        <f>_xludf.IMAGE("https://edmondsonsupply.com/cdn/shop/products/2111-21_3_Overlay_1.png?v=1587142535")</f>
        <v/>
      </c>
      <c r="H246">
        <f>_xludf.IMAGE("https://m.media-amazon.com/images/I/71r+OMacODL._AC_UL320_.jpg")</f>
        <v/>
      </c>
      <c r="I246" t="inlineStr">
        <is>
          <t>69.97</t>
        </is>
      </c>
      <c r="J246" t="n">
        <v>117.84</v>
      </c>
      <c r="K246" s="3" t="inlineStr">
        <is>
          <t>68.42%</t>
        </is>
      </c>
      <c r="L246" t="n">
        <v>4.7</v>
      </c>
      <c r="M246" t="n">
        <v>264</v>
      </c>
      <c r="O246" t="inlineStr">
        <is>
          <t>OutOfStock</t>
        </is>
      </c>
      <c r="P246" t="inlineStr">
        <is>
          <t>106.0</t>
        </is>
      </c>
      <c r="Q246" t="inlineStr">
        <is>
          <t>4334127775844</t>
        </is>
      </c>
    </row>
    <row r="247">
      <c r="A247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247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247" t="inlineStr">
        <is>
          <t>UEi DL479 AC 600A True RMS HVAC/R Clamp Meter</t>
        </is>
      </c>
      <c r="D247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247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247" t="inlineStr">
        <is>
          <t>B00W5B15P6</t>
        </is>
      </c>
      <c r="G247">
        <f>_xludf.IMAGE("https://edmondsonsupply.com/cdn/shop/products/DL479-1.jpg?v=1587142104")</f>
        <v/>
      </c>
      <c r="H247">
        <f>_xludf.IMAGE("https://m.media-amazon.com/images/I/61BXB98tFDS._AC_UY218_.jpg")</f>
        <v/>
      </c>
      <c r="I247" t="inlineStr">
        <is>
          <t>138.51</t>
        </is>
      </c>
      <c r="J247" t="n">
        <v>232.99</v>
      </c>
      <c r="K247" s="3" t="inlineStr">
        <is>
          <t>68.21%</t>
        </is>
      </c>
      <c r="L247" t="n">
        <v>4.5</v>
      </c>
      <c r="M247" t="n">
        <v>184</v>
      </c>
      <c r="O247" t="inlineStr">
        <is>
          <t>OutOfStock</t>
        </is>
      </c>
      <c r="P247" t="inlineStr">
        <is>
          <t>162.95</t>
        </is>
      </c>
      <c r="Q247" t="inlineStr">
        <is>
          <t>3564094488676</t>
        </is>
      </c>
    </row>
    <row r="248">
      <c r="A248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248" s="2">
        <f>HYPERLINK("https://edmondsonsupply.com/products/klein-tools-60246-p100-half-mask-respirator-s-m", "https://edmondsonsupply.com/products/klein-tools-60246-p100-half-mask-respirator-s-m")</f>
        <v/>
      </c>
      <c r="C248" t="inlineStr">
        <is>
          <t>Klein Tools 60246 P100 Half-Mask Respirator, S/M</t>
        </is>
      </c>
      <c r="D248" t="inlineStr">
        <is>
          <t>Klein Tools 80044 Face Mask, P100 Half-Mask Respirator Kit with P100 Mask and Replacement Filters For Dust, Metal Fumes, and Mists, Size M/L</t>
        </is>
      </c>
      <c r="E248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248" t="inlineStr">
        <is>
          <t>B09FW2FRX8</t>
        </is>
      </c>
      <c r="G248">
        <f>_xludf.IMAGE("https://edmondsonsupply.com/cdn/shop/products/60246.jpg?v=1661862728")</f>
        <v/>
      </c>
      <c r="H248">
        <f>_xludf.IMAGE("https://m.media-amazon.com/images/I/61kQgRHQL4L._AC_UL320_.jpg")</f>
        <v/>
      </c>
      <c r="I248" t="inlineStr">
        <is>
          <t>29.99</t>
        </is>
      </c>
      <c r="J248" t="n">
        <v>50.35</v>
      </c>
      <c r="K248" s="3" t="inlineStr">
        <is>
          <t>67.89%</t>
        </is>
      </c>
      <c r="L248" t="n">
        <v>4.5</v>
      </c>
      <c r="M248" t="n">
        <v>21</v>
      </c>
      <c r="O248" t="inlineStr">
        <is>
          <t>InStock</t>
        </is>
      </c>
      <c r="P248" t="inlineStr">
        <is>
          <t>43.5</t>
        </is>
      </c>
      <c r="Q248" t="inlineStr">
        <is>
          <t>7797322383576</t>
        </is>
      </c>
    </row>
    <row r="249">
      <c r="A249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249" s="2">
        <f>HYPERLINK("https://edmondsonsupply.com/products/klein-tools-60244-p100-half-mask-respirator-m-l", "https://edmondsonsupply.com/products/klein-tools-60244-p100-half-mask-respirator-m-l")</f>
        <v/>
      </c>
      <c r="C249" t="inlineStr">
        <is>
          <t>Klein Tools 60244 P100 Half-Mask Respirator, M/L</t>
        </is>
      </c>
      <c r="D249" t="inlineStr">
        <is>
          <t>Klein Tools 80044 Face Mask, P100 Half-Mask Respirator Kit with P100 Mask and Replacement Filters For Dust, Metal Fumes, and Mists, Size M/L</t>
        </is>
      </c>
      <c r="E249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249" t="inlineStr">
        <is>
          <t>B09FW2FRX8</t>
        </is>
      </c>
      <c r="G249">
        <f>_xludf.IMAGE("https://edmondsonsupply.com/cdn/shop/products/60246_7e68115f-7e07-4587-a48b-41d81558644a.jpg?v=1661864149")</f>
        <v/>
      </c>
      <c r="H249">
        <f>_xludf.IMAGE("https://m.media-amazon.com/images/I/61kQgRHQL4L._AC_UL320_.jpg")</f>
        <v/>
      </c>
      <c r="I249" t="inlineStr">
        <is>
          <t>29.99</t>
        </is>
      </c>
      <c r="J249" t="n">
        <v>50.35</v>
      </c>
      <c r="K249" s="3" t="inlineStr">
        <is>
          <t>67.89%</t>
        </is>
      </c>
      <c r="L249" t="n">
        <v>4.5</v>
      </c>
      <c r="M249" t="n">
        <v>21</v>
      </c>
      <c r="O249" t="inlineStr">
        <is>
          <t>InStock</t>
        </is>
      </c>
      <c r="P249" t="inlineStr">
        <is>
          <t>43.5</t>
        </is>
      </c>
      <c r="Q249" t="inlineStr">
        <is>
          <t>7797350039768</t>
        </is>
      </c>
    </row>
    <row r="250">
      <c r="A250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250" s="2">
        <f>HYPERLINK("https://edmondsonsupply.com/products/klein-tools-32900-7-in-1-impact-flip-socket-with-handle", "https://edmondsonsupply.com/products/klein-tools-32900-7-in-1-impact-flip-socket-with-handle")</f>
        <v/>
      </c>
      <c r="C250" t="inlineStr">
        <is>
          <t>Klein Tools 32900 7-in-1 Impact Flip Socket with Handle</t>
        </is>
      </c>
      <c r="D250" t="inlineStr">
        <is>
          <t>Klein Tools 66070 Impact Socket Set, Impact Driver Flip Socket, Five Sockets with 1/4-Inch Hex and 1/2-Inch Square Socket Adapters, 7-Piece</t>
        </is>
      </c>
      <c r="E250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250" t="inlineStr">
        <is>
          <t>B0B33XLXD1</t>
        </is>
      </c>
      <c r="G250">
        <f>_xludf.IMAGE("https://edmondsonsupply.com/cdn/shop/products/32900_b.jpg?v=1666024787")</f>
        <v/>
      </c>
      <c r="H250">
        <f>_xludf.IMAGE("https://m.media-amazon.com/images/I/71D23SffznL._AC_UL320_.jpg")</f>
        <v/>
      </c>
      <c r="I250" t="inlineStr">
        <is>
          <t>29.97</t>
        </is>
      </c>
      <c r="J250" t="n">
        <v>49.97</v>
      </c>
      <c r="K250" s="3" t="inlineStr">
        <is>
          <t>66.73%</t>
        </is>
      </c>
      <c r="L250" t="n">
        <v>4.8</v>
      </c>
      <c r="M250" t="n">
        <v>1158</v>
      </c>
      <c r="O250" t="inlineStr">
        <is>
          <t>InStock</t>
        </is>
      </c>
      <c r="P250" t="inlineStr">
        <is>
          <t>45.0</t>
        </is>
      </c>
      <c r="Q250" t="inlineStr">
        <is>
          <t>7856651239640</t>
        </is>
      </c>
    </row>
    <row r="251">
      <c r="A251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251" s="2">
        <f>HYPERLINK("https://edmondsonsupply.com/products/wiha-tools-66991-13-piece-magicring-ball-end-hex-l-key-set-inch", "https://edmondsonsupply.com/products/wiha-tools-66991-13-piece-magicring-ball-end-hex-l-key-set-inch")</f>
        <v/>
      </c>
      <c r="C251" t="inlineStr">
        <is>
          <t>Wiha Tools 66991 13 Piece MagicRing Ball End Hex L-Key Set - Inch</t>
        </is>
      </c>
      <c r="D251" t="inlineStr">
        <is>
          <t>Wiha 66992 MagicRing Ball End Hex L-Key Set In Holders, 22 Piece</t>
        </is>
      </c>
      <c r="E251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251" t="inlineStr">
        <is>
          <t>B000LF2LJM</t>
        </is>
      </c>
      <c r="G251">
        <f>_xludf.IMAGE("https://edmondsonsupply.com/cdn/shop/files/203e9943d7bc6da0913f39b14430d97570f6257a_1000x_25f5521b-5db2-4e3a-9496-a87eed5e7da1.webp?v=1690841742")</f>
        <v/>
      </c>
      <c r="H251">
        <f>_xludf.IMAGE("https://m.media-amazon.com/images/I/71eB60IkANL._AC_UL320_.jpg")</f>
        <v/>
      </c>
      <c r="I251" t="inlineStr">
        <is>
          <t>48.61</t>
        </is>
      </c>
      <c r="J251" t="n">
        <v>81.03</v>
      </c>
      <c r="K251" s="3" t="inlineStr">
        <is>
          <t>66.69%</t>
        </is>
      </c>
      <c r="L251" t="n">
        <v>4.7</v>
      </c>
      <c r="M251" t="n">
        <v>533</v>
      </c>
      <c r="O251" t="inlineStr">
        <is>
          <t>InStock</t>
        </is>
      </c>
      <c r="P251" t="inlineStr">
        <is>
          <t>64.81</t>
        </is>
      </c>
      <c r="Q251" t="inlineStr">
        <is>
          <t>8023273668824</t>
        </is>
      </c>
    </row>
    <row r="252">
      <c r="A252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252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252" t="inlineStr">
        <is>
          <t>Klein Tools 60539 Professional Safety Glasses, Full Frame, Polarized Lens</t>
        </is>
      </c>
      <c r="D252" t="inlineStr">
        <is>
          <t>Klein Tools 80055 Safety Glasses Kit, Professional Safety Glasses with Full Frame, Gray Lens and Breakaway Lanyard, 8-Piece</t>
        </is>
      </c>
      <c r="E252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252" t="inlineStr">
        <is>
          <t>B09HR9RV4H</t>
        </is>
      </c>
      <c r="G252">
        <f>_xludf.IMAGE("https://edmondsonsupply.com/cdn/shop/products/60539.jpg?v=1670948006")</f>
        <v/>
      </c>
      <c r="H252">
        <f>_xludf.IMAGE("https://m.media-amazon.com/images/I/61L5l7dmmiL._AC_UL320_.jpg")</f>
        <v/>
      </c>
      <c r="I252" t="inlineStr">
        <is>
          <t>29.99</t>
        </is>
      </c>
      <c r="J252" t="n">
        <v>49.99</v>
      </c>
      <c r="K252" s="3" t="inlineStr">
        <is>
          <t>66.69%</t>
        </is>
      </c>
      <c r="L252" t="n">
        <v>4.5</v>
      </c>
      <c r="M252" t="n">
        <v>13</v>
      </c>
      <c r="O252" t="inlineStr">
        <is>
          <t>InStock</t>
        </is>
      </c>
      <c r="P252" t="inlineStr">
        <is>
          <t>41.98</t>
        </is>
      </c>
      <c r="Q252" t="inlineStr">
        <is>
          <t>7904008536280</t>
        </is>
      </c>
    </row>
    <row r="253">
      <c r="A253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253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253" t="inlineStr">
        <is>
          <t>Klein Tools VDV526-052 Cable Tester, LAN Scout® Jr. Continuity Tester</t>
        </is>
      </c>
      <c r="D253" t="inlineStr">
        <is>
          <t>Klein Tools VDV526-200 Cable Tester, LAN Scout Jr. 2 Ethernet Cable Tester &amp; VDV500-123 Cable Tracer Probe-Pro Tracing Probe with Replaceable Non-Metallic</t>
        </is>
      </c>
      <c r="E253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253" t="inlineStr">
        <is>
          <t>B09Y84486X</t>
        </is>
      </c>
      <c r="G253">
        <f>_xludf.IMAGE("https://edmondsonsupply.com/cdn/shop/files/vdv526-052.jpg?v=1685032494")</f>
        <v/>
      </c>
      <c r="H253">
        <f>_xludf.IMAGE("https://m.media-amazon.com/images/I/51l43d13j-L._AC_UY218_.jpg")</f>
        <v/>
      </c>
      <c r="I253" t="inlineStr">
        <is>
          <t>59.97</t>
        </is>
      </c>
      <c r="J253" t="n">
        <v>99.95999999999999</v>
      </c>
      <c r="K253" s="3" t="inlineStr">
        <is>
          <t>66.68%</t>
        </is>
      </c>
      <c r="L253" t="n">
        <v>4.8</v>
      </c>
      <c r="M253" t="n">
        <v>12</v>
      </c>
      <c r="O253" t="inlineStr">
        <is>
          <t>InStock</t>
        </is>
      </c>
      <c r="P253" t="inlineStr">
        <is>
          <t>96.68</t>
        </is>
      </c>
      <c r="Q253" t="inlineStr">
        <is>
          <t>7995835678936</t>
        </is>
      </c>
    </row>
    <row r="254">
      <c r="A254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254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254" t="inlineStr">
        <is>
          <t>Klein Tools 51607 Aluminum Conduit Bender Full Assembly, 3/4-Inch EMT with Angle Setter™</t>
        </is>
      </c>
      <c r="D254" t="inlineStr">
        <is>
          <t>Klein Tools 51604 Iron Conduit Bender Full Assembly, 3/4-Inch EMT and 1/2-Inch Rigid, Wide Foot Pedal, Benchmark Symbols and Angle Setter</t>
        </is>
      </c>
      <c r="E254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254" t="inlineStr">
        <is>
          <t>B08V8YVWH1</t>
        </is>
      </c>
      <c r="G254">
        <f>_xludf.IMAGE("https://edmondsonsupply.com/cdn/shop/products/51607.jpg?v=1663942654")</f>
        <v/>
      </c>
      <c r="H254">
        <f>_xludf.IMAGE("https://m.media-amazon.com/images/I/41DkDVmyczL._AC_UL320_.jpg")</f>
        <v/>
      </c>
      <c r="I254" t="inlineStr">
        <is>
          <t>44.99</t>
        </is>
      </c>
      <c r="J254" t="n">
        <v>74.98999999999999</v>
      </c>
      <c r="K254" s="3" t="inlineStr">
        <is>
          <t>66.68%</t>
        </is>
      </c>
      <c r="L254" t="n">
        <v>4.8</v>
      </c>
      <c r="M254" t="n">
        <v>43</v>
      </c>
      <c r="O254" t="inlineStr">
        <is>
          <t>InStock</t>
        </is>
      </c>
      <c r="P254" t="inlineStr">
        <is>
          <t>63.0</t>
        </is>
      </c>
      <c r="Q254" t="inlineStr">
        <is>
          <t>7827252216024</t>
        </is>
      </c>
    </row>
    <row r="255">
      <c r="A255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255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255" t="inlineStr">
        <is>
          <t>Klein Tools 51603 Iron Conduit Bender Full Assembly, 1/2-Inch EMT with Angle Setter™</t>
        </is>
      </c>
      <c r="D255" t="inlineStr">
        <is>
          <t>Klein Tools 51605 Iron Conduit Bender Full Assembly, 1-Inch EMT and 3/4-Inch Rigid, Wide Foot Pedal, Benchmark Symbols and Angle Setter</t>
        </is>
      </c>
      <c r="E255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255" t="inlineStr">
        <is>
          <t>B08L3ZQCT1</t>
        </is>
      </c>
      <c r="G255">
        <f>_xludf.IMAGE("https://edmondsonsupply.com/cdn/shop/products/51604.jpg?v=1663940749")</f>
        <v/>
      </c>
      <c r="H255">
        <f>_xludf.IMAGE("https://m.media-amazon.com/images/I/41stj4NcdUL._AC_UL320_.jpg")</f>
        <v/>
      </c>
      <c r="I255" t="inlineStr">
        <is>
          <t>59.99</t>
        </is>
      </c>
      <c r="J255" t="n">
        <v>99.97</v>
      </c>
      <c r="K255" s="3" t="inlineStr">
        <is>
          <t>66.64%</t>
        </is>
      </c>
      <c r="L255" t="n">
        <v>4.7</v>
      </c>
      <c r="M255" t="n">
        <v>60</v>
      </c>
      <c r="O255" t="inlineStr">
        <is>
          <t>InStock</t>
        </is>
      </c>
      <c r="P255" t="inlineStr">
        <is>
          <t>86.4</t>
        </is>
      </c>
      <c r="Q255" t="inlineStr">
        <is>
          <t>7827227574488</t>
        </is>
      </c>
    </row>
    <row r="256">
      <c r="A256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256" s="2">
        <f>HYPERLINK("https://edmondsonsupply.com/products/klein-tools-51609-3-4-inch-iron-conduit-bender-head", "https://edmondsonsupply.com/products/klein-tools-51609-3-4-inch-iron-conduit-bender-head")</f>
        <v/>
      </c>
      <c r="C256" t="inlineStr">
        <is>
          <t>Klein Tools 51609 3/4-Inch Iron Conduit Bender Head</t>
        </is>
      </c>
      <c r="D256" t="inlineStr">
        <is>
          <t>Klein Tools 51605 Iron Conduit Bender Full Assembly, 1-Inch EMT and 3/4-Inch Rigid, Wide Foot Pedal, Benchmark Symbols and Angle Setter</t>
        </is>
      </c>
      <c r="E256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256" t="inlineStr">
        <is>
          <t>B08L3ZQCT1</t>
        </is>
      </c>
      <c r="G256">
        <f>_xludf.IMAGE("https://edmondsonsupply.com/cdn/shop/products/51609.jpg?v=1661867147")</f>
        <v/>
      </c>
      <c r="H256">
        <f>_xludf.IMAGE("https://m.media-amazon.com/images/I/41stj4NcdUL._AC_UL320_.jpg")</f>
        <v/>
      </c>
      <c r="I256" t="inlineStr">
        <is>
          <t>59.99</t>
        </is>
      </c>
      <c r="J256" t="n">
        <v>99.97</v>
      </c>
      <c r="K256" s="3" t="inlineStr">
        <is>
          <t>66.64%</t>
        </is>
      </c>
      <c r="L256" t="n">
        <v>4.7</v>
      </c>
      <c r="M256" t="n">
        <v>60</v>
      </c>
      <c r="O256" t="inlineStr">
        <is>
          <t>InStock</t>
        </is>
      </c>
      <c r="P256" t="inlineStr">
        <is>
          <t>90.22</t>
        </is>
      </c>
      <c r="Q256" t="inlineStr">
        <is>
          <t>7797415837912</t>
        </is>
      </c>
    </row>
    <row r="257">
      <c r="A257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257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257" t="inlineStr">
        <is>
          <t>Klein Tools 1550-2 2 Blade Pocket Knife, Steel, 2-1/2-Inch Blade</t>
        </is>
      </c>
      <c r="D257" t="inlineStr">
        <is>
          <t>Klein Tools 44007 Electricians Knife, Lightweight Lockback Knife with 2-1/2-Inch Coping Blade and Silver Handle</t>
        </is>
      </c>
      <c r="E257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257" t="inlineStr">
        <is>
          <t>B001TJ1JVK</t>
        </is>
      </c>
      <c r="G257">
        <f>_xludf.IMAGE("https://edmondsonsupply.com/cdn/shop/products/15502_b.jpg?v=1658020543")</f>
        <v/>
      </c>
      <c r="H257">
        <f>_xludf.IMAGE("https://m.media-amazon.com/images/I/71-kYHzVBIL._AC_UL320_.jpg")</f>
        <v/>
      </c>
      <c r="I257" t="inlineStr">
        <is>
          <t>29.99</t>
        </is>
      </c>
      <c r="J257" t="n">
        <v>49.97</v>
      </c>
      <c r="K257" s="3" t="inlineStr">
        <is>
          <t>66.62%</t>
        </is>
      </c>
      <c r="L257" t="n">
        <v>4.6</v>
      </c>
      <c r="M257" t="n">
        <v>60</v>
      </c>
      <c r="O257" t="inlineStr">
        <is>
          <t>InStock</t>
        </is>
      </c>
      <c r="P257" t="inlineStr">
        <is>
          <t>45.52</t>
        </is>
      </c>
      <c r="Q257" t="inlineStr">
        <is>
          <t>2766536409188</t>
        </is>
      </c>
    </row>
    <row r="258">
      <c r="A258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258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258" t="inlineStr">
        <is>
          <t>Klein Tools 69149P Test Kit with Multimeter, Non-Contact Volt Tester, Receptacle Tester</t>
        </is>
      </c>
      <c r="D258" t="inlineStr">
        <is>
          <t>Klein Tools 80067 Electrical Test Kit with IR Digital Thermometer, Multimeter, Non-Contact Voltage Tester Pen and Receptacle Tester, Green,Red, 4-Piece</t>
        </is>
      </c>
      <c r="E258" s="2">
        <f>HYPERLINK("https://www.amazon.com/Klein-Tools-80067-Thermometer-Non-Contact/dp/B0B11NG8XM/ref=sr_1_9?keywords=Klein+Tools+69149P+Test+Kit+with+Multimeter%2C+Non-Contact+Volt+Tester%2C+Receptacle+Tester&amp;qid=1695174288&amp;sr=8-9", "https://www.amazon.com/Klein-Tools-80067-Thermometer-Non-Contact/dp/B0B11NG8XM/ref=sr_1_9?keywords=Klein+Tools+69149P+Test+Kit+with+Multimeter%2C+Non-Contact+Volt+Tester%2C+Receptacle+Tester&amp;qid=1695174288&amp;sr=8-9")</f>
        <v/>
      </c>
      <c r="F258" t="inlineStr">
        <is>
          <t>B0B11NG8XM</t>
        </is>
      </c>
      <c r="G258">
        <f>_xludf.IMAGE("https://edmondsonsupply.com/cdn/shop/products/69149p.jpg?v=1664479017")</f>
        <v/>
      </c>
      <c r="H258">
        <f>_xludf.IMAGE("https://m.media-amazon.com/images/I/61M3CphXgvL._AC_UL320_.jpg")</f>
        <v/>
      </c>
      <c r="I258" t="inlineStr">
        <is>
          <t>39.97</t>
        </is>
      </c>
      <c r="J258" t="n">
        <v>64.98999999999999</v>
      </c>
      <c r="K258" s="3" t="inlineStr">
        <is>
          <t>62.60%</t>
        </is>
      </c>
      <c r="L258" t="n">
        <v>4.5</v>
      </c>
      <c r="M258" t="n">
        <v>29</v>
      </c>
      <c r="O258" t="inlineStr">
        <is>
          <t>InStock</t>
        </is>
      </c>
      <c r="P258" t="inlineStr">
        <is>
          <t>63.9</t>
        </is>
      </c>
      <c r="Q258" t="inlineStr">
        <is>
          <t>6584860606637</t>
        </is>
      </c>
    </row>
    <row r="259">
      <c r="A259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259" s="2">
        <f>HYPERLINK("https://edmondsonsupply.com/products/klein-tools-60100-hard-hat-non-vented-cap-style-white", "https://edmondsonsupply.com/products/klein-tools-60100-hard-hat-non-vented-cap-style-white")</f>
        <v/>
      </c>
      <c r="C259" t="inlineStr">
        <is>
          <t>Klein Tools 60100 Hard Hat, Non-Vented, Cap Style, White</t>
        </is>
      </c>
      <c r="D259" t="inlineStr">
        <is>
          <t>Klein Tools 60407 Hard Hat, Light, Vented Full Brim Style, Padded, Self-Wicking Odor-Resistant Sweatband, White &amp; 60181 Cooling Helmet Liner, Under Hard Hat Cap with Mesh Fabric at Crown</t>
        </is>
      </c>
      <c r="E259" s="2">
        <f>HYPERLINK("https://www.amazon.com/Klein-Tools-Self-Wicking-Odor-Resistant-Sweatband/dp/B0B68NYYM7/ref=sr_1_6?keywords=Klein+Tools+60100+Hard+Hat%2C+Non-Vented%2C+Cap+Style%2C+White&amp;qid=1695174219&amp;sr=8-6", "https://www.amazon.com/Klein-Tools-Self-Wicking-Odor-Resistant-Sweatband/dp/B0B68NYYM7/ref=sr_1_6?keywords=Klein+Tools+60100+Hard+Hat%2C+Non-Vented%2C+Cap+Style%2C+White&amp;qid=1695174219&amp;sr=8-6")</f>
        <v/>
      </c>
      <c r="F259" t="inlineStr">
        <is>
          <t>B0B68NYYM7</t>
        </is>
      </c>
      <c r="G259">
        <f>_xludf.IMAGE("https://edmondsonsupply.com/cdn/shop/products/60100_c.jpg?v=1648166061")</f>
        <v/>
      </c>
      <c r="H259">
        <f>_xludf.IMAGE("https://m.media-amazon.com/images/I/41IulVK0+jL._AC_UL320_.jpg")</f>
        <v/>
      </c>
      <c r="I259" t="inlineStr">
        <is>
          <t>39.99</t>
        </is>
      </c>
      <c r="J259" t="n">
        <v>64.95999999999999</v>
      </c>
      <c r="K259" s="3" t="inlineStr">
        <is>
          <t>62.44%</t>
        </is>
      </c>
      <c r="L259" t="n">
        <v>4.5</v>
      </c>
      <c r="M259" t="n">
        <v>15</v>
      </c>
      <c r="O259" t="inlineStr">
        <is>
          <t>OutOfStock</t>
        </is>
      </c>
      <c r="P259" t="inlineStr">
        <is>
          <t>55.44</t>
        </is>
      </c>
      <c r="Q259" t="inlineStr">
        <is>
          <t>7643170406616</t>
        </is>
      </c>
    </row>
    <row r="260">
      <c r="A260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260" s="2">
        <f>HYPERLINK("https://edmondsonsupply.com/products/klein-tools-66040-2-in-1-impact-socket-set-12-point-5-piece", "https://edmondsonsupply.com/products/klein-tools-66040-2-in-1-impact-socket-set-12-point-5-piece")</f>
        <v/>
      </c>
      <c r="C260" t="inlineStr">
        <is>
          <t>Klein Tools 66040 2-in-1 Impact Socket Set, 12-Point, 5-Piece</t>
        </is>
      </c>
      <c r="D260" t="inlineStr">
        <is>
          <t>Klein Tools 66010 2-in-1 Impact Socket Set, 6-Piece Tool Set with 12-Point Deep Sockets with 1/2-Inch Drive, Includes Tool Case</t>
        </is>
      </c>
      <c r="E260" s="2">
        <f>HYPERLINK("https://www.amazon.com/Klein-Tools-66010-High-Torque-12-Point/dp/B07NZS6998/ref=sr_1_4?keywords=Klein+Tools+66040+2-in-1+Impact+Socket+Set%2C+12-Point%2C+5-Piece&amp;qid=1695173922&amp;sr=8-4", "https://www.amazon.com/Klein-Tools-66010-High-Torque-12-Point/dp/B07NZS6998/ref=sr_1_4?keywords=Klein+Tools+66040+2-in-1+Impact+Socket+Set%2C+12-Point%2C+5-Piece&amp;qid=1695173922&amp;sr=8-4")</f>
        <v/>
      </c>
      <c r="F260" t="inlineStr">
        <is>
          <t>B07NZS6998</t>
        </is>
      </c>
      <c r="G260">
        <f>_xludf.IMAGE("https://edmondsonsupply.com/cdn/shop/products/66040.jpg?v=1659120255")</f>
        <v/>
      </c>
      <c r="H260">
        <f>_xludf.IMAGE("https://m.media-amazon.com/images/I/51QnKGm7EiL._AC_UL320_.jpg")</f>
        <v/>
      </c>
      <c r="I260" t="inlineStr">
        <is>
          <t>124.79</t>
        </is>
      </c>
      <c r="J260" t="n">
        <v>199.99</v>
      </c>
      <c r="K260" s="3" t="inlineStr">
        <is>
          <t>60.26%</t>
        </is>
      </c>
      <c r="L260" t="n">
        <v>4.8</v>
      </c>
      <c r="M260" t="n">
        <v>380</v>
      </c>
      <c r="O260" t="inlineStr">
        <is>
          <t>InStock</t>
        </is>
      </c>
      <c r="P260" t="inlineStr">
        <is>
          <t>217.02</t>
        </is>
      </c>
      <c r="Q260" t="inlineStr">
        <is>
          <t>7766538846424</t>
        </is>
      </c>
    </row>
    <row r="261">
      <c r="A261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261" s="2">
        <f>HYPERLINK("https://edmondsonsupply.com/products/klein-tools-d507-8-adjustable-wrench-extra-capacity-8-inch", "https://edmondsonsupply.com/products/klein-tools-d507-8-adjustable-wrench-extra-capacity-8-inch")</f>
        <v/>
      </c>
      <c r="C261" t="inlineStr">
        <is>
          <t>Klein Tools D507-8 Adjustable Wrench, Extra Capacity 8-Inch</t>
        </is>
      </c>
      <c r="D261" t="inlineStr">
        <is>
          <t>Klein Tools 507-12 Adjustable Wrench, Extra Capacity Jaw Forged Drive Wrench with High Polish Chrome Finish, 12-Inch</t>
        </is>
      </c>
      <c r="E261" s="2">
        <f>HYPERLINK("https://www.amazon.com/Klein-Tools-507-12-Adjustable-Capacity/dp/B000I1R5FE/ref=sr_1_10?keywords=Klein+Tools+D507-8+Adjustable+Wrench%2C+Extra+Capacity+8-Inch&amp;qid=1695173949&amp;sr=8-10", "https://www.amazon.com/Klein-Tools-507-12-Adjustable-Capacity/dp/B000I1R5FE/ref=sr_1_10?keywords=Klein+Tools+D507-8+Adjustable+Wrench%2C+Extra+Capacity+8-Inch&amp;qid=1695173949&amp;sr=8-10")</f>
        <v/>
      </c>
      <c r="F261" t="inlineStr">
        <is>
          <t>B000I1R5FE</t>
        </is>
      </c>
      <c r="G261">
        <f>_xludf.IMAGE("https://edmondsonsupply.com/cdn/shop/products/d5078_b.jpg?v=1666010497")</f>
        <v/>
      </c>
      <c r="H261">
        <f>_xludf.IMAGE("https://m.media-amazon.com/images/I/418FdISjyWL._AC_UL320_.jpg")</f>
        <v/>
      </c>
      <c r="I261" t="inlineStr">
        <is>
          <t>29.99</t>
        </is>
      </c>
      <c r="J261" t="n">
        <v>47.38</v>
      </c>
      <c r="K261" s="3" t="inlineStr">
        <is>
          <t>57.99%</t>
        </is>
      </c>
      <c r="L261" t="n">
        <v>4.8</v>
      </c>
      <c r="M261" t="n">
        <v>27</v>
      </c>
      <c r="O261" t="inlineStr">
        <is>
          <t>InStock</t>
        </is>
      </c>
      <c r="P261" t="inlineStr">
        <is>
          <t>45.44</t>
        </is>
      </c>
      <c r="Q261" t="inlineStr">
        <is>
          <t>4353085014116</t>
        </is>
      </c>
    </row>
    <row r="262">
      <c r="A262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262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262" t="inlineStr">
        <is>
          <t>Klein Tools 1550-2 2 Blade Pocket Knife, Steel, 2-1/2-Inch Blade</t>
        </is>
      </c>
      <c r="D262" t="inlineStr">
        <is>
          <t>Lightweight Lockback Knife with 2-1/2-Inch Drop-Point Blade and Black Aluminum Handle Klein Tools 44001-BLK</t>
        </is>
      </c>
      <c r="E262" s="2">
        <f>HYPERLINK("https://www.amazon.com/Lightweight-Drop-Point-Klein-Tools-44001-BLK/dp/B0026T18RW/ref=sr_1_8?keywords=Klein+Tools+1550-2+2+Blade+Pocket+Knife%2C+Steel%2C+2-1%2F2-Inch+Blade&amp;qid=1695174176&amp;sr=8-8", "https://www.amazon.com/Lightweight-Drop-Point-Klein-Tools-44001-BLK/dp/B0026T18RW/ref=sr_1_8?keywords=Klein+Tools+1550-2+2+Blade+Pocket+Knife%2C+Steel%2C+2-1%2F2-Inch+Blade&amp;qid=1695174176&amp;sr=8-8")</f>
        <v/>
      </c>
      <c r="F262" t="inlineStr">
        <is>
          <t>B0026T18RW</t>
        </is>
      </c>
      <c r="G262">
        <f>_xludf.IMAGE("https://edmondsonsupply.com/cdn/shop/products/15502_b.jpg?v=1658020543")</f>
        <v/>
      </c>
      <c r="H262">
        <f>_xludf.IMAGE("https://m.media-amazon.com/images/I/41DnZjhhmnL._AC_UL320_.jpg")</f>
        <v/>
      </c>
      <c r="I262" t="inlineStr">
        <is>
          <t>29.99</t>
        </is>
      </c>
      <c r="J262" t="n">
        <v>47.14</v>
      </c>
      <c r="K262" s="3" t="inlineStr">
        <is>
          <t>57.19%</t>
        </is>
      </c>
      <c r="L262" t="n">
        <v>4.5</v>
      </c>
      <c r="M262" t="n">
        <v>68</v>
      </c>
      <c r="O262" t="inlineStr">
        <is>
          <t>InStock</t>
        </is>
      </c>
      <c r="P262" t="inlineStr">
        <is>
          <t>45.52</t>
        </is>
      </c>
      <c r="Q262" t="inlineStr">
        <is>
          <t>2766536409188</t>
        </is>
      </c>
    </row>
    <row r="263">
      <c r="A263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263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263" t="inlineStr">
        <is>
          <t>Klein Tools IR1 Infrared Digital Thermometer with Targeting Laser, 10:1</t>
        </is>
      </c>
      <c r="D263" t="inlineStr">
        <is>
          <t>Klein Tools IR1 Infrared Thermometer, Digital Laser Gun is Non-Contact Thermometer with a Temperature Range -4 to 752-Degree Fahrenheit &amp; NCVT1P Voltage Tester, Non-Contact Voltage Detector Pen</t>
        </is>
      </c>
      <c r="E263" s="2">
        <f>HYPERLINK("https://www.amazon.com/Klein-Tools-Thermometer-Non-Contact-Temperature/dp/B0B68MLBWN/ref=sr_1_6?keywords=Klein+Tools+IR1+Infrared+Digital+Thermometer+with+Targeting+Laser%2C+10%3A1&amp;qid=1695174178&amp;sr=8-6", "https://www.amazon.com/Klein-Tools-Thermometer-Non-Contact-Temperature/dp/B0B68MLBWN/ref=sr_1_6?keywords=Klein+Tools+IR1+Infrared+Digital+Thermometer+with+Targeting+Laser%2C+10%3A1&amp;qid=1695174178&amp;sr=8-6")</f>
        <v/>
      </c>
      <c r="F263" t="inlineStr">
        <is>
          <t>B0B68MLBWN</t>
        </is>
      </c>
      <c r="G263">
        <f>_xludf.IMAGE("https://edmondsonsupply.com/cdn/shop/products/ir1.jpg?v=1659112251")</f>
        <v/>
      </c>
      <c r="H263">
        <f>_xludf.IMAGE("https://m.media-amazon.com/images/I/4105qZwKkyL._AC_UY218_.jpg")</f>
        <v/>
      </c>
      <c r="I263" t="inlineStr">
        <is>
          <t>32.99</t>
        </is>
      </c>
      <c r="J263" t="n">
        <v>51.71</v>
      </c>
      <c r="K263" s="3" t="inlineStr">
        <is>
          <t>56.74%</t>
        </is>
      </c>
      <c r="L263" t="n">
        <v>4.7</v>
      </c>
      <c r="M263" t="n">
        <v>16</v>
      </c>
      <c r="O263" t="inlineStr">
        <is>
          <t>InStock</t>
        </is>
      </c>
      <c r="P263" t="inlineStr">
        <is>
          <t>48.5</t>
        </is>
      </c>
      <c r="Q263" t="inlineStr">
        <is>
          <t>7766524231896</t>
        </is>
      </c>
    </row>
    <row r="264">
      <c r="A264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264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264" t="inlineStr">
        <is>
          <t>Klein Tools 1550-2 2 Blade Pocket Knife, Steel, 2-1/2-Inch Blade</t>
        </is>
      </c>
      <c r="D264" t="inlineStr">
        <is>
          <t>Klein Tools 44001 Leightweight Lockback Knife 2-1/2-Inch Drop-Point Blade Silver</t>
        </is>
      </c>
      <c r="E264" s="2">
        <f>HYPERLINK("https://www.amazon.com/Klein-Tools-44001-Leightweight-Drop-Point/dp/B00093GDFE/ref=sr_1_4?keywords=Klein+Tools+1550-2+2+Blade+Pocket+Knife%2C+Steel%2C+2-1%2F2-Inch+Blade&amp;qid=1695174176&amp;sr=8-4", "https://www.amazon.com/Klein-Tools-44001-Leightweight-Drop-Point/dp/B00093GDFE/ref=sr_1_4?keywords=Klein+Tools+1550-2+2+Blade+Pocket+Knife%2C+Steel%2C+2-1%2F2-Inch+Blade&amp;qid=1695174176&amp;sr=8-4")</f>
        <v/>
      </c>
      <c r="F264" t="inlineStr">
        <is>
          <t>B00093GDFE</t>
        </is>
      </c>
      <c r="G264">
        <f>_xludf.IMAGE("https://edmondsonsupply.com/cdn/shop/products/15502_b.jpg?v=1658020543")</f>
        <v/>
      </c>
      <c r="H264">
        <f>_xludf.IMAGE("https://m.media-amazon.com/images/I/412UGD0fg+S._AC_UL320_.jpg")</f>
        <v/>
      </c>
      <c r="I264" t="inlineStr">
        <is>
          <t>29.99</t>
        </is>
      </c>
      <c r="J264" t="n">
        <v>46.99</v>
      </c>
      <c r="K264" s="3" t="inlineStr">
        <is>
          <t>56.69%</t>
        </is>
      </c>
      <c r="L264" t="n">
        <v>4.7</v>
      </c>
      <c r="M264" t="n">
        <v>186</v>
      </c>
      <c r="O264" t="inlineStr">
        <is>
          <t>InStock</t>
        </is>
      </c>
      <c r="P264" t="inlineStr">
        <is>
          <t>45.52</t>
        </is>
      </c>
      <c r="Q264" t="inlineStr">
        <is>
          <t>2766536409188</t>
        </is>
      </c>
    </row>
    <row r="265">
      <c r="A265" s="2">
        <f>HYPERLINK("https://edmondsonsupply.com/collections/electricians-tools/products/channellock-440x-12-inch-speedgrip%E2%84%A2-straight-jaw-tongue-groove-pliers", "https://edmondsonsupply.com/collections/electricians-tools/products/channellock-440x-12-inch-speedgrip%E2%84%A2-straight-jaw-tongue-groove-pliers")</f>
        <v/>
      </c>
      <c r="B265" s="2">
        <f>HYPERLINK("https://edmondsonsupply.com/products/channellock-440x-12-inch-speedgrip%e2%84%a2-straight-jaw-tongue-groove-pliers", "https://edmondsonsupply.com/products/channellock-440x-12-inch-speedgrip%e2%84%a2-straight-jaw-tongue-groove-pliers")</f>
        <v/>
      </c>
      <c r="C265" t="inlineStr">
        <is>
          <t>Channellock 440X 12-Inch SPEEDGRIP™ Straight Jaw Tongue &amp; Groove Pliers</t>
        </is>
      </c>
      <c r="D265" t="inlineStr">
        <is>
          <t>Channellock GS-3 3 Piece Straight Jaw Tongue and Groove Pliers Set - 12-Inch, 9.5-Inch, 6.5-Inch | Groove Joint Pliers | Laser Heat-Treated 90° Teeth| Forged from High Carbon Steel | Patented Reinforcing Edge Minimizes Stress Breakage | Made in USA</t>
        </is>
      </c>
      <c r="E265" s="2">
        <f>HYPERLINK("https://www.amazon.com/Channellock-2-Inch-12-Inch-Tongue-Groove/dp/B000189GSI/ref=sr_1_4?keywords=Channellock+440X+12-Inch+SPEEDGRIP%E2%84%A2+Straight+Jaw+Tongue+%26+Groove+Pliers&amp;qid=1695174216&amp;sr=8-4", "https://www.amazon.com/Channellock-2-Inch-12-Inch-Tongue-Groove/dp/B000189GSI/ref=sr_1_4?keywords=Channellock+440X+12-Inch+SPEEDGRIP%E2%84%A2+Straight+Jaw+Tongue+%26+Groove+Pliers&amp;qid=1695174216&amp;sr=8-4")</f>
        <v/>
      </c>
      <c r="F265" t="inlineStr">
        <is>
          <t>B000189GSI</t>
        </is>
      </c>
      <c r="G265">
        <f>_xludf.IMAGE("https://edmondsonsupply.com/cdn/shop/products/440X.jpg?v=1647104734")</f>
        <v/>
      </c>
      <c r="H265">
        <f>_xludf.IMAGE("https://m.media-amazon.com/images/I/71Ywnx9+h8L._AC_UL320_.jpg")</f>
        <v/>
      </c>
      <c r="I265" t="inlineStr">
        <is>
          <t>32.95</t>
        </is>
      </c>
      <c r="J265" t="n">
        <v>49.95</v>
      </c>
      <c r="K265" s="3" t="inlineStr">
        <is>
          <t>51.59%</t>
        </is>
      </c>
      <c r="L265" t="n">
        <v>4.8</v>
      </c>
      <c r="M265" t="n">
        <v>5487</v>
      </c>
      <c r="O265" t="inlineStr">
        <is>
          <t>InStock</t>
        </is>
      </c>
      <c r="P265" t="inlineStr">
        <is>
          <t>45.99</t>
        </is>
      </c>
      <c r="Q265" t="inlineStr">
        <is>
          <t>7633805279448</t>
        </is>
      </c>
    </row>
    <row r="266">
      <c r="A266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266" s="2">
        <f>HYPERLINK("https://edmondsonsupply.com/products/klein-tools-32900-7-in-1-impact-flip-socket-with-handle", "https://edmondsonsupply.com/products/klein-tools-32900-7-in-1-impact-flip-socket-with-handle")</f>
        <v/>
      </c>
      <c r="C266" t="inlineStr">
        <is>
          <t>Klein Tools 32900 7-in-1 Impact Flip Socket with Handle</t>
        </is>
      </c>
      <c r="D266" t="inlineStr">
        <is>
          <t>Klein Tools 80083 Impact Driver Kit with 7-in-1 Impact Flip Socket and 14-in-1 Multi-Bit Adjustable Length Screwdriver, 2-Piece</t>
        </is>
      </c>
      <c r="E266" s="2">
        <f>HYPERLINK("https://www.amazon.com/Klein-Tools-80083-Adjustable-Screwdriver/dp/B0B97ZB7G2/ref=sr_1_9?keywords=Klein+Tools+32900+7-in-1+Impact+Flip+Socket+with+Handle&amp;qid=1695174143&amp;sr=8-9", "https://www.amazon.com/Klein-Tools-80083-Adjustable-Screwdriver/dp/B0B97ZB7G2/ref=sr_1_9?keywords=Klein+Tools+32900+7-in-1+Impact+Flip+Socket+with+Handle&amp;qid=1695174143&amp;sr=8-9")</f>
        <v/>
      </c>
      <c r="F266" t="inlineStr">
        <is>
          <t>B0B97ZB7G2</t>
        </is>
      </c>
      <c r="G266">
        <f>_xludf.IMAGE("https://edmondsonsupply.com/cdn/shop/products/32900_b.jpg?v=1666024787")</f>
        <v/>
      </c>
      <c r="H266">
        <f>_xludf.IMAGE("https://m.media-amazon.com/images/I/511vxL5UeDL._AC_UL320_.jpg")</f>
        <v/>
      </c>
      <c r="I266" t="inlineStr">
        <is>
          <t>29.97</t>
        </is>
      </c>
      <c r="J266" t="n">
        <v>44.99</v>
      </c>
      <c r="K266" s="3" t="inlineStr">
        <is>
          <t>50.12%</t>
        </is>
      </c>
      <c r="L266" t="n">
        <v>4.7</v>
      </c>
      <c r="M266" t="n">
        <v>202</v>
      </c>
      <c r="O266" t="inlineStr">
        <is>
          <t>InStock</t>
        </is>
      </c>
      <c r="P266" t="inlineStr">
        <is>
          <t>45.0</t>
        </is>
      </c>
      <c r="Q266" t="inlineStr">
        <is>
          <t>7856651239640</t>
        </is>
      </c>
    </row>
    <row r="267">
      <c r="A267" s="2">
        <f>HYPERLINK("https://edmondsonsupply.com/collections/electricians-tools/products/klein-tools-56412-rechargeable-led-flashlight-with-worklight", "https://edmondsonsupply.com/collections/electricians-tools/products/klein-tools-56412-rechargeable-led-flashlight-with-worklight")</f>
        <v/>
      </c>
      <c r="B267" s="2">
        <f>HYPERLINK("https://edmondsonsupply.com/products/klein-tools-56412-rechargeable-led-flashlight-with-worklight", "https://edmondsonsupply.com/products/klein-tools-56412-rechargeable-led-flashlight-with-worklight")</f>
        <v/>
      </c>
      <c r="C267" t="inlineStr">
        <is>
          <t>Klein Tools 56412 Rechargeable LED Flashlight with Worklight</t>
        </is>
      </c>
      <c r="D267" t="inlineStr">
        <is>
          <t>Klein Tools 80079 Headlamp Kit with Rechargeable LED Headlamp, Pocket Flashlight and Bracketed Headlamp Strap, for Klein Hard Hats, 3-Piece</t>
        </is>
      </c>
      <c r="E267" s="2">
        <f>HYPERLINK("https://www.amazon.com/Klein-Tools-80079-Rechargeable-Flashlight/dp/B0B11GSP2C/ref=sr_1_5?keywords=Klein+Tools+56412+Rechargeable+LED+Flashlight+with+Worklight&amp;qid=1695174153&amp;sr=8-5", "https://www.amazon.com/Klein-Tools-80079-Rechargeable-Flashlight/dp/B0B11GSP2C/ref=sr_1_5?keywords=Klein+Tools+56412+Rechargeable+LED+Flashlight+with+Worklight&amp;qid=1695174153&amp;sr=8-5")</f>
        <v/>
      </c>
      <c r="F267" t="inlineStr">
        <is>
          <t>B0B11GSP2C</t>
        </is>
      </c>
      <c r="G267">
        <f>_xludf.IMAGE("https://edmondsonsupply.com/cdn/shop/products/56412.jpg?v=1663953549")</f>
        <v/>
      </c>
      <c r="H267">
        <f>_xludf.IMAGE("https://m.media-amazon.com/images/I/61kxSho0oaL._AC_UL320_.jpg")</f>
        <v/>
      </c>
      <c r="I267" t="inlineStr">
        <is>
          <t>39.97</t>
        </is>
      </c>
      <c r="J267" t="n">
        <v>59.99</v>
      </c>
      <c r="K267" s="3" t="inlineStr">
        <is>
          <t>50.09%</t>
        </is>
      </c>
      <c r="L267" t="n">
        <v>4.9</v>
      </c>
      <c r="M267" t="n">
        <v>22</v>
      </c>
      <c r="O267" t="inlineStr">
        <is>
          <t>InStock</t>
        </is>
      </c>
      <c r="P267" t="inlineStr">
        <is>
          <t>59.64</t>
        </is>
      </c>
      <c r="Q267" t="inlineStr">
        <is>
          <t>7827358056664</t>
        </is>
      </c>
    </row>
    <row r="268">
      <c r="A268" s="2">
        <f>HYPERLINK("https://edmondsonsupply.com/collections/electricians-tools/products/klein-tools-51606", "https://edmondsonsupply.com/collections/electricians-tools/products/klein-tools-51606")</f>
        <v/>
      </c>
      <c r="B268" s="2">
        <f>HYPERLINK("https://edmondsonsupply.com/products/klein-tools-51606", "https://edmondsonsupply.com/products/klein-tools-51606")</f>
        <v/>
      </c>
      <c r="C268" t="inlineStr">
        <is>
          <t>Klein Tools 51606 Aluminum Conduit Bender Full Assembly, 1/2-Inch EMT with Angle Setter™</t>
        </is>
      </c>
      <c r="D268" t="inlineStr">
        <is>
          <t>Klein Tools 51603 Iron Conduit Bender Full Assembly, 1/2-Inch EMT, Wide Foot Pedal, Benchmark Symbols and Angle Setter</t>
        </is>
      </c>
      <c r="E268" s="2">
        <f>HYPERLINK("https://www.amazon.com/Klein-Tools-51603-Conduit-Features/dp/B08W6GJTHW/ref=sr_1_5?keywords=Klein+Tools+51606+Aluminum+Conduit+Bender+Full+Assembly%2C+1%2F2-Inch+EMT+with+Angle+Setter%E2%84%A2&amp;qid=1695174158&amp;sr=8-5", "https://www.amazon.com/Klein-Tools-51603-Conduit-Features/dp/B08W6GJTHW/ref=sr_1_5?keywords=Klein+Tools+51606+Aluminum+Conduit+Bender+Full+Assembly%2C+1%2F2-Inch+EMT+with+Angle+Setter%E2%84%A2&amp;qid=1695174158&amp;sr=8-5")</f>
        <v/>
      </c>
      <c r="F268" t="inlineStr">
        <is>
          <t>B08W6GJTHW</t>
        </is>
      </c>
      <c r="G268">
        <f>_xludf.IMAGE("https://edmondsonsupply.com/cdn/shop/products/51606.jpg?v=1663942126")</f>
        <v/>
      </c>
      <c r="H268">
        <f>_xludf.IMAGE("https://m.media-amazon.com/images/I/31lf3y-9bSL._AC_UL320_.jpg")</f>
        <v/>
      </c>
      <c r="I268" t="inlineStr">
        <is>
          <t>39.97</t>
        </is>
      </c>
      <c r="J268" t="n">
        <v>59.99</v>
      </c>
      <c r="K268" s="3" t="inlineStr">
        <is>
          <t>50.09%</t>
        </is>
      </c>
      <c r="L268" t="n">
        <v>4.9</v>
      </c>
      <c r="M268" t="n">
        <v>31</v>
      </c>
      <c r="O268" t="inlineStr">
        <is>
          <t>InStock</t>
        </is>
      </c>
      <c r="P268" t="inlineStr">
        <is>
          <t>55.98</t>
        </is>
      </c>
      <c r="Q268" t="inlineStr">
        <is>
          <t>7827248447704</t>
        </is>
      </c>
    </row>
    <row r="269">
      <c r="A269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269" s="2">
        <f>HYPERLINK("https://edmondsonsupply.com/products/klein-tools-d507-8-adjustable-wrench-extra-capacity-8-inch", "https://edmondsonsupply.com/products/klein-tools-d507-8-adjustable-wrench-extra-capacity-8-inch")</f>
        <v/>
      </c>
      <c r="C269" t="inlineStr">
        <is>
          <t>Klein Tools D507-8 Adjustable Wrench, Extra Capacity 8-Inch</t>
        </is>
      </c>
      <c r="D269" t="inlineStr">
        <is>
          <t>Klein Tools D86936 Adjustable Wrench, Forged with Slimmer Jaw and a High Polish Chrome Finish, 8-inch</t>
        </is>
      </c>
      <c r="E269" s="2">
        <f>HYPERLINK("https://www.amazon.com/Slim-Jaw-Adjustable-Klein-Tools-D86936/dp/B075X84TBJ/ref=sr_1_6?keywords=Klein+Tools+D507-8+Adjustable+Wrench%2C+Extra+Capacity+8-Inch&amp;qid=1695173949&amp;sr=8-6", "https://www.amazon.com/Slim-Jaw-Adjustable-Klein-Tools-D86936/dp/B075X84TBJ/ref=sr_1_6?keywords=Klein+Tools+D507-8+Adjustable+Wrench%2C+Extra+Capacity+8-Inch&amp;qid=1695173949&amp;sr=8-6")</f>
        <v/>
      </c>
      <c r="F269" t="inlineStr">
        <is>
          <t>B075X84TBJ</t>
        </is>
      </c>
      <c r="G269">
        <f>_xludf.IMAGE("https://edmondsonsupply.com/cdn/shop/products/d5078_b.jpg?v=1666010497")</f>
        <v/>
      </c>
      <c r="H269">
        <f>_xludf.IMAGE("https://m.media-amazon.com/images/I/41CJoXWRm0L._AC_UL320_.jpg")</f>
        <v/>
      </c>
      <c r="I269" t="inlineStr">
        <is>
          <t>29.99</t>
        </is>
      </c>
      <c r="J269" t="n">
        <v>44.99</v>
      </c>
      <c r="K269" s="3" t="inlineStr">
        <is>
          <t>50.02%</t>
        </is>
      </c>
      <c r="L269" t="n">
        <v>4.7</v>
      </c>
      <c r="M269" t="n">
        <v>87</v>
      </c>
      <c r="O269" t="inlineStr">
        <is>
          <t>InStock</t>
        </is>
      </c>
      <c r="P269" t="inlineStr">
        <is>
          <t>45.44</t>
        </is>
      </c>
      <c r="Q269" t="inlineStr">
        <is>
          <t>4353085014116</t>
        </is>
      </c>
    </row>
    <row r="270">
      <c r="A270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270" s="2">
        <f>HYPERLINK("https://edmondsonsupply.com/products/klein-tools-60345-hard-hat-earmuffs-full-brim-style", "https://edmondsonsupply.com/products/klein-tools-60345-hard-hat-earmuffs-full-brim-style")</f>
        <v/>
      </c>
      <c r="C270" t="inlineStr">
        <is>
          <t>Klein Tools 60502 Hard Hat Earmuffs, Full Brim Style</t>
        </is>
      </c>
      <c r="D270" t="inlineStr">
        <is>
          <t>Klein Tools 60400 Hard Hat, Non-Vented Full Brim Style, Padded, Self-Wicking Odor-Resistant Sweatband, Tested up to 20kV, White</t>
        </is>
      </c>
      <c r="E270" s="2">
        <f>HYPERLINK("https://www.amazon.com/Klein-Tools-Hard-Non-vented-Style/dp/B07TQNTCKL/ref=sr_1_10?keywords=Klein+Tools+60502+Hard+Hat+Earmuffs%2C+Full+Brim+Style&amp;qid=1695174082&amp;sr=8-10", "https://www.amazon.com/Klein-Tools-Hard-Non-vented-Style/dp/B07TQNTCKL/ref=sr_1_10?keywords=Klein+Tools+60502+Hard+Hat+Earmuffs%2C+Full+Brim+Style&amp;qid=1695174082&amp;sr=8-10")</f>
        <v/>
      </c>
      <c r="F270" t="inlineStr">
        <is>
          <t>B07TQNTCKL</t>
        </is>
      </c>
      <c r="G270">
        <f>_xludf.IMAGE("https://edmondsonsupply.com/cdn/shop/products/60502.jpg?v=1674486730")</f>
        <v/>
      </c>
      <c r="H270">
        <f>_xludf.IMAGE("https://m.media-amazon.com/images/I/61IcdM8MBnL._AC_UL320_.jpg")</f>
        <v/>
      </c>
      <c r="I270" t="inlineStr">
        <is>
          <t>29.99</t>
        </is>
      </c>
      <c r="J270" t="n">
        <v>44.99</v>
      </c>
      <c r="K270" s="3" t="inlineStr">
        <is>
          <t>50.02%</t>
        </is>
      </c>
      <c r="L270" t="n">
        <v>4.7</v>
      </c>
      <c r="M270" t="n">
        <v>358</v>
      </c>
      <c r="O270" t="inlineStr">
        <is>
          <t>InStock</t>
        </is>
      </c>
      <c r="P270" t="inlineStr">
        <is>
          <t>41.98</t>
        </is>
      </c>
      <c r="Q270" t="inlineStr">
        <is>
          <t>7931874869464</t>
        </is>
      </c>
    </row>
    <row r="271">
      <c r="A271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271" s="2">
        <f>HYPERLINK("https://edmondsonsupply.com/products/klein-tools-51608-1-2-inch-iron-conduit-bender-head", "https://edmondsonsupply.com/products/klein-tools-51608-1-2-inch-iron-conduit-bender-head")</f>
        <v/>
      </c>
      <c r="C271" t="inlineStr">
        <is>
          <t>Klein Tools 51608 1/2-inch Iron Conduit Bender Head</t>
        </is>
      </c>
      <c r="D271" t="inlineStr">
        <is>
          <t>Klein Tools 51603 Iron Conduit Bender Full Assembly, 1/2-Inch EMT, Wide Foot Pedal, Benchmark Symbols and Angle Setter</t>
        </is>
      </c>
      <c r="E271" s="2">
        <f>HYPERLINK("https://www.amazon.com/Klein-Tools-51603-Conduit-Features/dp/B08W6GJTHW/ref=sr_1_4?keywords=Klein+Tools+51608+1%2F2-inch+Iron+Conduit+Bender+Head&amp;qid=1695174222&amp;sr=8-4", "https://www.amazon.com/Klein-Tools-51603-Conduit-Features/dp/B08W6GJTHW/ref=sr_1_4?keywords=Klein+Tools+51608+1%2F2-inch+Iron+Conduit+Bender+Head&amp;qid=1695174222&amp;sr=8-4")</f>
        <v/>
      </c>
      <c r="F271" t="inlineStr">
        <is>
          <t>B08W6GJTHW</t>
        </is>
      </c>
      <c r="G271">
        <f>_xludf.IMAGE("https://edmondsonsupply.com/cdn/shop/products/51608.jpg?v=1643679335")</f>
        <v/>
      </c>
      <c r="H271">
        <f>_xludf.IMAGE("https://m.media-amazon.com/images/I/31lf3y-9bSL._AC_UL320_.jpg")</f>
        <v/>
      </c>
      <c r="I271" t="inlineStr">
        <is>
          <t>39.99</t>
        </is>
      </c>
      <c r="J271" t="n">
        <v>59.99</v>
      </c>
      <c r="K271" s="3" t="inlineStr">
        <is>
          <t>50.01%</t>
        </is>
      </c>
      <c r="L271" t="n">
        <v>4.9</v>
      </c>
      <c r="M271" t="n">
        <v>31</v>
      </c>
      <c r="O271" t="inlineStr">
        <is>
          <t>InStock</t>
        </is>
      </c>
      <c r="P271" t="inlineStr">
        <is>
          <t>60.66</t>
        </is>
      </c>
      <c r="Q271" t="inlineStr">
        <is>
          <t>7597417693400</t>
        </is>
      </c>
    </row>
    <row r="272">
      <c r="A272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272" s="2">
        <f>HYPERLINK("https://edmondsonsupply.com/products/klein-tools-3005cr-ratcheting-crimper-10-22-awg", "https://edmondsonsupply.com/products/klein-tools-3005cr-ratcheting-crimper-10-22-awg")</f>
        <v/>
      </c>
      <c r="C272" t="inlineStr">
        <is>
          <t>Klein Tools 3005CR Ratcheting Crimper, 10-22 AWG - Insulated Terminals</t>
        </is>
      </c>
      <c r="D272" t="inlineStr">
        <is>
          <t>Automatic Wire Stripper 10-24 AWG &amp; Klein Tools 3005CR Wire Crimper Tool, Ratcheting Insulated Terminal Crimper for 10 to 22 AWG Wire</t>
        </is>
      </c>
      <c r="E272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272" t="inlineStr">
        <is>
          <t>B0BM3NKTGN</t>
        </is>
      </c>
      <c r="G272">
        <f>_xludf.IMAGE("https://edmondsonsupply.com/cdn/shop/products/3005cr.jpg?v=1587146892")</f>
        <v/>
      </c>
      <c r="H272">
        <f>_xludf.IMAGE("https://m.media-amazon.com/images/I/41G9n+KVXLL._AC_UL320_.jpg")</f>
        <v/>
      </c>
      <c r="I272" t="inlineStr">
        <is>
          <t>29.97</t>
        </is>
      </c>
      <c r="J272" t="n">
        <v>84.48999999999999</v>
      </c>
      <c r="K272" s="3" t="inlineStr">
        <is>
          <t>181.92%</t>
        </is>
      </c>
      <c r="L272" t="n">
        <v>4.6</v>
      </c>
      <c r="M272" t="n">
        <v>1243</v>
      </c>
      <c r="O272" t="inlineStr">
        <is>
          <t>InStock</t>
        </is>
      </c>
      <c r="P272" t="inlineStr">
        <is>
          <t>42.9</t>
        </is>
      </c>
      <c r="Q272" t="inlineStr">
        <is>
          <t>3699388907620</t>
        </is>
      </c>
    </row>
    <row r="273">
      <c r="A273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273" s="2">
        <f>HYPERLINK("https://edmondsonsupply.com/products/klein-tools-50611ml-magnetic-wire-puller-replacement-leader", "https://edmondsonsupply.com/products/klein-tools-50611ml-magnetic-wire-puller-replacement-leader")</f>
        <v/>
      </c>
      <c r="C273" t="inlineStr">
        <is>
          <t>Klein Tools 50611ML Magnetic Wire Puller Replacement Leader</t>
        </is>
      </c>
      <c r="D273" t="inlineStr">
        <is>
          <t>Klein Tools 50611 Magnetic Wire Puller, Fishes and Pulls Wire Cable Behind Walls or Tight Spaces, Stainless-Steel Leader, Rare Earth Magnet</t>
        </is>
      </c>
      <c r="E273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273" t="inlineStr">
        <is>
          <t>B093J6Z5QT</t>
        </is>
      </c>
      <c r="G273">
        <f>_xludf.IMAGE("https://edmondsonsupply.com/cdn/shop/products/50611ml.jpg?v=1664399271")</f>
        <v/>
      </c>
      <c r="H273">
        <f>_xludf.IMAGE("https://m.media-amazon.com/images/I/5165nncGD9S._AC_UL320_.jpg")</f>
        <v/>
      </c>
      <c r="I273" t="inlineStr">
        <is>
          <t>24.99</t>
        </is>
      </c>
      <c r="J273" t="n">
        <v>69.97</v>
      </c>
      <c r="K273" s="3" t="inlineStr">
        <is>
          <t>179.99%</t>
        </is>
      </c>
      <c r="L273" t="n">
        <v>4.6</v>
      </c>
      <c r="M273" t="n">
        <v>500</v>
      </c>
      <c r="O273" t="inlineStr">
        <is>
          <t>InStock</t>
        </is>
      </c>
      <c r="P273" t="inlineStr">
        <is>
          <t>36.06</t>
        </is>
      </c>
      <c r="Q273" t="inlineStr">
        <is>
          <t>7832399937752</t>
        </is>
      </c>
    </row>
    <row r="274">
      <c r="A274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274" s="2">
        <f>HYPERLINK("https://edmondsonsupply.com/products/klein-tools-85616-precision-screwdriver-set-torx%c2%ae-4-piece", "https://edmondsonsupply.com/products/klein-tools-85616-precision-screwdriver-set-torx%c2%ae-4-piece")</f>
        <v/>
      </c>
      <c r="C274" t="inlineStr">
        <is>
          <t>Klein Tools 85616 Precision Screwdriver Set, TORX® 4-Piece</t>
        </is>
      </c>
      <c r="D274" t="inlineStr">
        <is>
          <t>Klein Tools 85614 Precision Screwdriver Set, Electronics Slotted and Phillips Screwdrivers with Rotating Caps and Color-Coded Rings, 5-Piece</t>
        </is>
      </c>
      <c r="E274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274" t="inlineStr">
        <is>
          <t>B0076RWZMQ</t>
        </is>
      </c>
      <c r="G274">
        <f>_xludf.IMAGE("https://edmondsonsupply.com/cdn/shop/files/85616_kit.jpg?v=1689873488")</f>
        <v/>
      </c>
      <c r="H274">
        <f>_xludf.IMAGE("https://m.media-amazon.com/images/I/510TMeDdIiL._AC_UL320_.jpg")</f>
        <v/>
      </c>
      <c r="I274" t="inlineStr">
        <is>
          <t>19.97</t>
        </is>
      </c>
      <c r="J274" t="n">
        <v>55.67</v>
      </c>
      <c r="K274" s="3" t="inlineStr">
        <is>
          <t>178.77%</t>
        </is>
      </c>
      <c r="L274" t="n">
        <v>4.8</v>
      </c>
      <c r="M274" t="n">
        <v>590</v>
      </c>
      <c r="O274" t="inlineStr">
        <is>
          <t>InStock</t>
        </is>
      </c>
      <c r="P274" t="inlineStr">
        <is>
          <t>27.98</t>
        </is>
      </c>
      <c r="Q274" t="inlineStr">
        <is>
          <t>8018843861208</t>
        </is>
      </c>
    </row>
    <row r="275">
      <c r="A275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275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275" t="inlineStr">
        <is>
          <t>Klein Tools 32308 8-in-1 Multi-Bit Adjustable Length Stubby Screwdriver</t>
        </is>
      </c>
      <c r="D275" t="inlineStr">
        <is>
          <t>Klein Tools 32807MAG 7-in-1 Nut Driver &amp; 32308 Multi-bit Stubby Screwdriver, Impact Rated 8-in-1 Adjustable Magnetic Tool with Phillips, Slotted, Square and Nut Driver</t>
        </is>
      </c>
      <c r="E275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275" t="inlineStr">
        <is>
          <t>B0B2DDKN6X</t>
        </is>
      </c>
      <c r="G275">
        <f>_xludf.IMAGE("https://edmondsonsupply.com/cdn/shop/products/32308_b.jpg?v=1647348209")</f>
        <v/>
      </c>
      <c r="H275">
        <f>_xludf.IMAGE("https://m.media-amazon.com/images/I/513U9I4oXnL._AC_UL320_.jpg")</f>
        <v/>
      </c>
      <c r="I275" t="inlineStr">
        <is>
          <t>16.97</t>
        </is>
      </c>
      <c r="J275" t="n">
        <v>46.94</v>
      </c>
      <c r="K275" s="3" t="inlineStr">
        <is>
          <t>176.61%</t>
        </is>
      </c>
      <c r="L275" t="n">
        <v>4.9</v>
      </c>
      <c r="M275" t="n">
        <v>14</v>
      </c>
      <c r="O275" t="inlineStr">
        <is>
          <t>InStock</t>
        </is>
      </c>
      <c r="P275" t="inlineStr">
        <is>
          <t>23.78</t>
        </is>
      </c>
      <c r="Q275" t="inlineStr">
        <is>
          <t>7637271445720</t>
        </is>
      </c>
    </row>
    <row r="276">
      <c r="A276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276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276" t="inlineStr">
        <is>
          <t>Klein Tools ET45VP AC/DC Voltage and GFCI Receptacle Outlet Test Kit</t>
        </is>
      </c>
      <c r="D276" t="inlineStr">
        <is>
          <t>Klein Tools 80101 Home Tester Kit, GFCI Outlet and Receptacle Testers, Multimeter, NCVT, Circuit Breaker Finder, Leads, 6-Piece, Black</t>
        </is>
      </c>
      <c r="E276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276" t="inlineStr">
        <is>
          <t>B0B7817ZG5</t>
        </is>
      </c>
      <c r="G276">
        <f>_xludf.IMAGE("https://edmondsonsupply.com/cdn/shop/products/et45vp.jpg?v=1660755922")</f>
        <v/>
      </c>
      <c r="H276">
        <f>_xludf.IMAGE("https://m.media-amazon.com/images/I/61wZRMpKAcL._AC_UL320_.jpg")</f>
        <v/>
      </c>
      <c r="I276" t="inlineStr">
        <is>
          <t>17.97</t>
        </is>
      </c>
      <c r="J276" t="n">
        <v>48.99</v>
      </c>
      <c r="K276" s="3" t="inlineStr">
        <is>
          <t>172.62%</t>
        </is>
      </c>
      <c r="L276" t="n">
        <v>4.7</v>
      </c>
      <c r="M276" t="n">
        <v>406</v>
      </c>
      <c r="O276" t="inlineStr">
        <is>
          <t>InStock</t>
        </is>
      </c>
      <c r="P276" t="inlineStr">
        <is>
          <t>25.82</t>
        </is>
      </c>
      <c r="Q276" t="inlineStr">
        <is>
          <t>7783562084568</t>
        </is>
      </c>
    </row>
    <row r="277">
      <c r="A277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277" s="2">
        <f>HYPERLINK("https://edmondsonsupply.com/products/klein-tools-3005cr-ratcheting-crimper-10-22-awg", "https://edmondsonsupply.com/products/klein-tools-3005cr-ratcheting-crimper-10-22-awg")</f>
        <v/>
      </c>
      <c r="C277" t="inlineStr">
        <is>
          <t>Klein Tools 3005CR Ratcheting Crimper, 10-22 AWG - Insulated Terminals</t>
        </is>
      </c>
      <c r="D277" t="inlineStr">
        <is>
          <t>Dismantling Knife-1000V Insulated &amp; Klein Tools 3005CR Wire Crimper Tool, Ratcheting Insulated Terminal Crimper for 10 to 22 AWG Wire</t>
        </is>
      </c>
      <c r="E277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277" t="inlineStr">
        <is>
          <t>B0BGJ84H4F</t>
        </is>
      </c>
      <c r="G277">
        <f>_xludf.IMAGE("https://edmondsonsupply.com/cdn/shop/products/3005cr.jpg?v=1587146892")</f>
        <v/>
      </c>
      <c r="H277">
        <f>_xludf.IMAGE("https://m.media-amazon.com/images/I/41tkLMUuJaL._AC_UL320_.jpg")</f>
        <v/>
      </c>
      <c r="I277" t="inlineStr">
        <is>
          <t>29.97</t>
        </is>
      </c>
      <c r="J277" t="n">
        <v>79.69</v>
      </c>
      <c r="K277" s="3" t="inlineStr">
        <is>
          <t>165.90%</t>
        </is>
      </c>
      <c r="L277" t="n">
        <v>4.8</v>
      </c>
      <c r="M277" t="n">
        <v>793</v>
      </c>
      <c r="O277" t="inlineStr">
        <is>
          <t>InStock</t>
        </is>
      </c>
      <c r="P277" t="inlineStr">
        <is>
          <t>42.9</t>
        </is>
      </c>
      <c r="Q277" t="inlineStr">
        <is>
          <t>3699388907620</t>
        </is>
      </c>
    </row>
    <row r="278">
      <c r="A278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278" s="2">
        <f>HYPERLINK("https://edmondsonsupply.com/products/klein-tools-630m-magnetic-nut-driver-set-3-inch-shafts-2-piece", "https://edmondsonsupply.com/products/klein-tools-630m-magnetic-nut-driver-set-3-inch-shafts-2-piece")</f>
        <v/>
      </c>
      <c r="C278" t="inlineStr">
        <is>
          <t>Klein Tools 630M Magnetic Nut Driver Set, 3-Inch Shafts, 2-Piece</t>
        </is>
      </c>
      <c r="D278" t="inlineStr">
        <is>
          <t>Klein Tools 65160 Tool Set, Metric Nut Driver Set Sizes 5, 5.5, 6, 7, 8, 9, and 10 mm, 3-Inch Chrome-Plate Hollow Shafts, 7-Piece</t>
        </is>
      </c>
      <c r="E278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278" t="inlineStr">
        <is>
          <t>B0009ORXQQ</t>
        </is>
      </c>
      <c r="G278">
        <f>_xludf.IMAGE("https://edmondsonsupply.com/cdn/shop/products/630m.jpg?v=1587143237")</f>
        <v/>
      </c>
      <c r="H278">
        <f>_xludf.IMAGE("https://m.media-amazon.com/images/I/61CnDJJyViL._AC_UL320_.jpg")</f>
        <v/>
      </c>
      <c r="I278" t="inlineStr">
        <is>
          <t>18.99</t>
        </is>
      </c>
      <c r="J278" t="n">
        <v>49.99</v>
      </c>
      <c r="K278" s="3" t="inlineStr">
        <is>
          <t>163.24%</t>
        </is>
      </c>
      <c r="L278" t="n">
        <v>4.8</v>
      </c>
      <c r="M278" t="n">
        <v>588</v>
      </c>
      <c r="O278" t="inlineStr">
        <is>
          <t>InStock</t>
        </is>
      </c>
      <c r="P278" t="inlineStr">
        <is>
          <t>28.78</t>
        </is>
      </c>
      <c r="Q278" t="inlineStr">
        <is>
          <t>4508216787044</t>
        </is>
      </c>
    </row>
    <row r="279">
      <c r="A279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279" s="2">
        <f>HYPERLINK("https://edmondsonsupply.com/products/klein-tools-vdv427-300-impact-punchdown-tool-66-110-blade", "https://edmondsonsupply.com/products/klein-tools-vdv427-300-impact-punchdown-tool-66-110-blade")</f>
        <v/>
      </c>
      <c r="C279" t="inlineStr">
        <is>
          <t>Klein Tools VDV427-300 Impact Punchdown Tool, 66/110 Blade</t>
        </is>
      </c>
      <c r="D279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279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279" t="inlineStr">
        <is>
          <t>B0BM3B5HST</t>
        </is>
      </c>
      <c r="G279">
        <f>_xludf.IMAGE("https://edmondsonsupply.com/cdn/shop/products/vdv427300.jpg?v=1646010568")</f>
        <v/>
      </c>
      <c r="H279">
        <f>_xludf.IMAGE("https://m.media-amazon.com/images/I/51XDsqYrc6L._AC_UL320_.jpg")</f>
        <v/>
      </c>
      <c r="I279" t="inlineStr">
        <is>
          <t>39.97</t>
        </is>
      </c>
      <c r="J279" t="n">
        <v>103.96</v>
      </c>
      <c r="K279" s="3" t="inlineStr">
        <is>
          <t>160.10%</t>
        </is>
      </c>
      <c r="L279" t="n">
        <v>4.7</v>
      </c>
      <c r="M279" t="n">
        <v>312</v>
      </c>
      <c r="O279" t="inlineStr">
        <is>
          <t>InStock</t>
        </is>
      </c>
      <c r="P279" t="inlineStr">
        <is>
          <t>55.98</t>
        </is>
      </c>
      <c r="Q279" t="inlineStr">
        <is>
          <t>7620069818584</t>
        </is>
      </c>
    </row>
    <row r="280">
      <c r="A280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280" s="2">
        <f>HYPERLINK("https://edmondsonsupply.com/products/klein-tools-31856-1-1-8-inch-carbide-hole-cutter", "https://edmondsonsupply.com/products/klein-tools-31856-1-1-8-inch-carbide-hole-cutter")</f>
        <v/>
      </c>
      <c r="C280" t="inlineStr">
        <is>
          <t>Klein Tools 31856 1-1/8-Inch Carbide Hole Cutter</t>
        </is>
      </c>
      <c r="D280" t="inlineStr">
        <is>
          <t>Klein Tools 31872 Heavy Duty Hole Cutter Kit, Includes Carbide Hole Cutters and Pilot Bit in Rust-Proof Molded Plastic Case, 4-Piece</t>
        </is>
      </c>
      <c r="E280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280" t="inlineStr">
        <is>
          <t>B003CCR97A</t>
        </is>
      </c>
      <c r="G280">
        <f>_xludf.IMAGE("https://edmondsonsupply.com/cdn/shop/files/31856.jpg?v=1685712345")</f>
        <v/>
      </c>
      <c r="H280">
        <f>_xludf.IMAGE("https://m.media-amazon.com/images/I/61oX7BDmtJL._AC_UL320_.jpg")</f>
        <v/>
      </c>
      <c r="I280" t="inlineStr">
        <is>
          <t>35.99</t>
        </is>
      </c>
      <c r="J280" t="n">
        <v>89.98999999999999</v>
      </c>
      <c r="K280" s="3" t="inlineStr">
        <is>
          <t>150.04%</t>
        </is>
      </c>
      <c r="L280" t="n">
        <v>4.7</v>
      </c>
      <c r="M280" t="n">
        <v>929</v>
      </c>
      <c r="O280" t="inlineStr">
        <is>
          <t>InStock</t>
        </is>
      </c>
      <c r="P280" t="inlineStr">
        <is>
          <t>50.38</t>
        </is>
      </c>
      <c r="Q280" t="inlineStr">
        <is>
          <t>7999529910488</t>
        </is>
      </c>
    </row>
    <row r="281">
      <c r="A281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281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281" t="inlineStr">
        <is>
          <t>Klein Tools ET45VP AC/DC Voltage and GFCI Receptacle Outlet Test Kit</t>
        </is>
      </c>
      <c r="D281" t="inlineStr">
        <is>
          <t>Klein Tools RT250KIT Non-Contact Voltage Tester and GFCI Receptacle Tester with LCD and Flashlight, Voltage Electrical Test Kit</t>
        </is>
      </c>
      <c r="E281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281" t="inlineStr">
        <is>
          <t>B08YDFQ2FV</t>
        </is>
      </c>
      <c r="G281">
        <f>_xludf.IMAGE("https://edmondsonsupply.com/cdn/shop/products/et45vp.jpg?v=1660755922")</f>
        <v/>
      </c>
      <c r="H281">
        <f>_xludf.IMAGE("https://m.media-amazon.com/images/I/61WaBlkJfxL._AC_UL320_.jpg")</f>
        <v/>
      </c>
      <c r="I281" t="inlineStr">
        <is>
          <t>17.97</t>
        </is>
      </c>
      <c r="J281" t="n">
        <v>44.54</v>
      </c>
      <c r="K281" s="3" t="inlineStr">
        <is>
          <t>147.86%</t>
        </is>
      </c>
      <c r="L281" t="n">
        <v>4.8</v>
      </c>
      <c r="M281" t="n">
        <v>1269</v>
      </c>
      <c r="O281" t="inlineStr">
        <is>
          <t>InStock</t>
        </is>
      </c>
      <c r="P281" t="inlineStr">
        <is>
          <t>25.82</t>
        </is>
      </c>
      <c r="Q281" t="inlineStr">
        <is>
          <t>7783562084568</t>
        </is>
      </c>
    </row>
    <row r="282">
      <c r="A282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282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282" t="inlineStr">
        <is>
          <t>Klein Tools 32308 8-in-1 Multi-Bit Adjustable Length Stubby Screwdriver</t>
        </is>
      </c>
      <c r="D282" t="inlineStr">
        <is>
          <t>Screwdriver, 14-in-1 Adjustable Screwdriver with Flip Socket &amp; 32308 Multi-bit Stubby Screwdriver, Impact Rated 8-in-1 Adjustable Magnetic Tool with Phillips, Slotted, Square and Nut Driver</t>
        </is>
      </c>
      <c r="E282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282" t="inlineStr">
        <is>
          <t>B09YTXLJXC</t>
        </is>
      </c>
      <c r="G282">
        <f>_xludf.IMAGE("https://edmondsonsupply.com/cdn/shop/products/32308_b.jpg?v=1647348209")</f>
        <v/>
      </c>
      <c r="H282">
        <f>_xludf.IMAGE("https://m.media-amazon.com/images/I/51RZKWZjlyL._AC_UL320_.jpg")</f>
        <v/>
      </c>
      <c r="I282" t="inlineStr">
        <is>
          <t>16.97</t>
        </is>
      </c>
      <c r="J282" t="n">
        <v>41.74</v>
      </c>
      <c r="K282" s="3" t="inlineStr">
        <is>
          <t>145.96%</t>
        </is>
      </c>
      <c r="L282" t="n">
        <v>4.7</v>
      </c>
      <c r="M282" t="n">
        <v>51</v>
      </c>
      <c r="O282" t="inlineStr">
        <is>
          <t>InStock</t>
        </is>
      </c>
      <c r="P282" t="inlineStr">
        <is>
          <t>23.78</t>
        </is>
      </c>
      <c r="Q282" t="inlineStr">
        <is>
          <t>7637271445720</t>
        </is>
      </c>
    </row>
    <row r="283">
      <c r="A283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283" s="2">
        <f>HYPERLINK("https://edmondsonsupply.com/products/klein-tools-rt310-afci-gfci-outlet-tester", "https://edmondsonsupply.com/products/klein-tools-rt310-afci-gfci-outlet-tester")</f>
        <v/>
      </c>
      <c r="C283" t="inlineStr">
        <is>
          <t>Klein Tools RT310 AFCI / GFCI Outlet Tester</t>
        </is>
      </c>
      <c r="D283" t="inlineStr">
        <is>
          <t>Klein Tools 80016 Circuit Breaker Finder Tool Kit &amp; RT310 Receptacle Tester, AFCI and GFCI Outlet and Device Tester for North American AC Electrical Outlet Receptacles</t>
        </is>
      </c>
      <c r="E283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283" t="inlineStr">
        <is>
          <t>B09P84542L</t>
        </is>
      </c>
      <c r="G283">
        <f>_xludf.IMAGE("https://edmondsonsupply.com/cdn/shop/products/rt310.jpg?v=1587148552")</f>
        <v/>
      </c>
      <c r="H283">
        <f>_xludf.IMAGE("https://m.media-amazon.com/images/I/51JAT1Kr0DL._AC_UL320_.jpg")</f>
        <v/>
      </c>
      <c r="I283" t="inlineStr">
        <is>
          <t>39.97</t>
        </is>
      </c>
      <c r="J283" t="n">
        <v>94.95999999999999</v>
      </c>
      <c r="K283" s="3" t="inlineStr">
        <is>
          <t>137.58%</t>
        </is>
      </c>
      <c r="L283" t="n">
        <v>4.7</v>
      </c>
      <c r="M283" t="n">
        <v>499</v>
      </c>
      <c r="O283" t="inlineStr">
        <is>
          <t>InStock</t>
        </is>
      </c>
      <c r="P283" t="inlineStr">
        <is>
          <t>57.9</t>
        </is>
      </c>
      <c r="Q283" t="inlineStr">
        <is>
          <t>3372527779940</t>
        </is>
      </c>
    </row>
    <row r="284">
      <c r="A284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284" s="2">
        <f>HYPERLINK("https://edmondsonsupply.com/products/klein-tools-46037-cable-splicers-kit", "https://edmondsonsupply.com/products/klein-tools-46037-cable-splicers-kit")</f>
        <v/>
      </c>
      <c r="C284" t="inlineStr">
        <is>
          <t>Klein Tools 46037 Cable Splicer's Kit</t>
        </is>
      </c>
      <c r="D284" t="inlineStr">
        <is>
          <t>Dismantling Knife-1000V Insulated &amp; Klein Tools 46039 Cable Splicer's Kit with Cable Splicer Electricians Knife and Free-Fall Snip</t>
        </is>
      </c>
      <c r="E284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284" t="inlineStr">
        <is>
          <t>B0BM2ZZM12</t>
        </is>
      </c>
      <c r="G284">
        <f>_xludf.IMAGE("https://edmondsonsupply.com/cdn/shop/products/46037.jpg?v=1663351986")</f>
        <v/>
      </c>
      <c r="H284">
        <f>_xludf.IMAGE("https://m.media-amazon.com/images/I/41uZ3RjcrvL._AC_UL320_.jpg")</f>
        <v/>
      </c>
      <c r="I284" t="inlineStr">
        <is>
          <t>39.97</t>
        </is>
      </c>
      <c r="J284" t="n">
        <v>94.92</v>
      </c>
      <c r="K284" s="3" t="inlineStr">
        <is>
          <t>137.48%</t>
        </is>
      </c>
      <c r="L284" t="n">
        <v>4.8</v>
      </c>
      <c r="M284" t="n">
        <v>793</v>
      </c>
      <c r="O284" t="inlineStr">
        <is>
          <t>InStock</t>
        </is>
      </c>
      <c r="P284" t="inlineStr">
        <is>
          <t>66.7</t>
        </is>
      </c>
      <c r="Q284" t="inlineStr">
        <is>
          <t>7819207508184</t>
        </is>
      </c>
    </row>
    <row r="285">
      <c r="A285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285" s="2">
        <f>HYPERLINK("https://edmondsonsupply.com/products/klein-tools-69410-replacement-test-lead-set-right-angle", "https://edmondsonsupply.com/products/klein-tools-69410-replacement-test-lead-set-right-angle")</f>
        <v/>
      </c>
      <c r="C285" t="inlineStr">
        <is>
          <t>Klein Tools 69410 Replacement Test Lead Set, Right Angle</t>
        </is>
      </c>
      <c r="D285" t="inlineStr">
        <is>
          <t>Klein Tools MM450 Multimeter, Slim Digital Meter, Auto-Ranging TRMS, 600V AC/DC Voltage, Current, Resistance, Temp, Frequency, Continuity &amp; 69410 Replacement Test Lead Set, Right Angle</t>
        </is>
      </c>
      <c r="E285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285" t="inlineStr">
        <is>
          <t>B0CF1HLRLZ</t>
        </is>
      </c>
      <c r="G285">
        <f>_xludf.IMAGE("https://edmondsonsupply.com/cdn/shop/products/69410.jpg?v=1587143393")</f>
        <v/>
      </c>
      <c r="H285">
        <f>_xludf.IMAGE("https://m.media-amazon.com/images/I/511gqqz-o+L._AC_UY218_.jpg")</f>
        <v/>
      </c>
      <c r="I285" t="inlineStr">
        <is>
          <t>19.97</t>
        </is>
      </c>
      <c r="J285" t="n">
        <v>46.9</v>
      </c>
      <c r="K285" s="3" t="inlineStr">
        <is>
          <t>134.85%</t>
        </is>
      </c>
      <c r="L285" t="n">
        <v>4.7</v>
      </c>
      <c r="M285" t="n">
        <v>3817</v>
      </c>
      <c r="O285" t="inlineStr">
        <is>
          <t>InStock</t>
        </is>
      </c>
      <c r="P285" t="inlineStr">
        <is>
          <t>27.1</t>
        </is>
      </c>
      <c r="Q285" t="inlineStr">
        <is>
          <t>4274171543652</t>
        </is>
      </c>
    </row>
    <row r="286">
      <c r="A286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286" s="2">
        <f>HYPERLINK("https://edmondsonsupply.com/products/klein-tools-85073ins-screwdriver-set-1000v-insulated-3-piece", "https://edmondsonsupply.com/products/klein-tools-85073ins-screwdriver-set-1000v-insulated-3-piece")</f>
        <v/>
      </c>
      <c r="C286" t="inlineStr">
        <is>
          <t>Klein Tools 85073INS Screwdriver Set, 1000V Insulated, 3-Piece</t>
        </is>
      </c>
      <c r="D286" t="inlineStr">
        <is>
          <t>Klein Tools 33736INS Insulated Screwdriver Set, 1000V Slim-Tip Driver with Phillips, Cabinet and Square Bits and a Magnetizer, 6-Piece</t>
        </is>
      </c>
      <c r="E286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286" t="inlineStr">
        <is>
          <t>B09GPZPMTD</t>
        </is>
      </c>
      <c r="G286">
        <f>_xludf.IMAGE("https://edmondsonsupply.com/cdn/shop/products/85073ins.jpg?v=1664890503")</f>
        <v/>
      </c>
      <c r="H286">
        <f>_xludf.IMAGE("https://m.media-amazon.com/images/I/51W2DUA3c7L._AC_UL320_.jpg")</f>
        <v/>
      </c>
      <c r="I286" t="inlineStr">
        <is>
          <t>21.97</t>
        </is>
      </c>
      <c r="J286" t="n">
        <v>49.99</v>
      </c>
      <c r="K286" s="3" t="inlineStr">
        <is>
          <t>127.54%</t>
        </is>
      </c>
      <c r="L286" t="n">
        <v>4.8</v>
      </c>
      <c r="M286" t="n">
        <v>419</v>
      </c>
      <c r="O286" t="inlineStr">
        <is>
          <t>InStock</t>
        </is>
      </c>
      <c r="P286" t="inlineStr">
        <is>
          <t>32.98</t>
        </is>
      </c>
      <c r="Q286" t="inlineStr">
        <is>
          <t>7839219613912</t>
        </is>
      </c>
    </row>
    <row r="287">
      <c r="A287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287" s="2">
        <f>HYPERLINK("https://edmondsonsupply.com/products/klein-tools-rt310-afci-gfci-outlet-tester", "https://edmondsonsupply.com/products/klein-tools-rt310-afci-gfci-outlet-tester")</f>
        <v/>
      </c>
      <c r="C287" t="inlineStr">
        <is>
          <t>Klein Tools RT310 AFCI / GFCI Outlet Tester</t>
        </is>
      </c>
      <c r="D287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287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287" t="inlineStr">
        <is>
          <t>B08MFYB28G</t>
        </is>
      </c>
      <c r="G287">
        <f>_xludf.IMAGE("https://edmondsonsupply.com/cdn/shop/products/rt310.jpg?v=1587148552")</f>
        <v/>
      </c>
      <c r="H287">
        <f>_xludf.IMAGE("https://m.media-amazon.com/images/I/5196xTz0FYL._AC_UL320_.jpg")</f>
        <v/>
      </c>
      <c r="I287" t="inlineStr">
        <is>
          <t>39.97</t>
        </is>
      </c>
      <c r="J287" t="n">
        <v>89.94</v>
      </c>
      <c r="K287" s="3" t="inlineStr">
        <is>
          <t>125.02%</t>
        </is>
      </c>
      <c r="L287" t="n">
        <v>4.5</v>
      </c>
      <c r="M287" t="n">
        <v>48</v>
      </c>
      <c r="O287" t="inlineStr">
        <is>
          <t>InStock</t>
        </is>
      </c>
      <c r="P287" t="inlineStr">
        <is>
          <t>57.9</t>
        </is>
      </c>
      <c r="Q287" t="inlineStr">
        <is>
          <t>3372527779940</t>
        </is>
      </c>
    </row>
    <row r="288">
      <c r="A288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288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288" t="inlineStr">
        <is>
          <t>Klein Tools JTH68M Hex Key Set, Metric, Journeyman™ T-Handle, 6-Inch with Stand, 8-Piece</t>
        </is>
      </c>
      <c r="D288" t="inlineStr">
        <is>
          <t>Klein Tools JTH68MB Hex Kit Set, Metric Ball End T-Handle Hex Key Allen Wrench Set with 6-Inch Blades, Stand Included, 8-Piece</t>
        </is>
      </c>
      <c r="E288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288" t="inlineStr">
        <is>
          <t>B004DB8GSK</t>
        </is>
      </c>
      <c r="G288">
        <f>_xludf.IMAGE("https://edmondsonsupply.com/cdn/shop/products/jth68m.jpg?v=1587148489")</f>
        <v/>
      </c>
      <c r="H288">
        <f>_xludf.IMAGE("https://m.media-amazon.com/images/I/61XP-1Qh3UL._AC_UL320_.jpg")</f>
        <v/>
      </c>
      <c r="I288" t="inlineStr">
        <is>
          <t>39.99</t>
        </is>
      </c>
      <c r="J288" t="n">
        <v>88.87</v>
      </c>
      <c r="K288" s="3" t="inlineStr">
        <is>
          <t>122.23%</t>
        </is>
      </c>
      <c r="L288" t="n">
        <v>4.6</v>
      </c>
      <c r="M288" t="n">
        <v>426</v>
      </c>
      <c r="O288" t="inlineStr">
        <is>
          <t>InStock</t>
        </is>
      </c>
      <c r="P288" t="inlineStr">
        <is>
          <t>60.58</t>
        </is>
      </c>
      <c r="Q288" t="inlineStr">
        <is>
          <t>2766259650660</t>
        </is>
      </c>
    </row>
    <row r="289">
      <c r="A289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289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289" t="inlineStr">
        <is>
          <t>Klein Tools 51607 Aluminum Conduit Bender Full Assembly, 3/4-Inch EMT with Angle Setter™</t>
        </is>
      </c>
      <c r="D289" t="inlineStr">
        <is>
          <t>Klein Tools 51605 Iron Conduit Bender Full Assembly, 1-Inch EMT and 3/4-Inch Rigid, Wide Foot Pedal, Benchmark Symbols and Angle Setter</t>
        </is>
      </c>
      <c r="E289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289" t="inlineStr">
        <is>
          <t>B08L3ZQCT1</t>
        </is>
      </c>
      <c r="G289">
        <f>_xludf.IMAGE("https://edmondsonsupply.com/cdn/shop/products/51607.jpg?v=1663942654")</f>
        <v/>
      </c>
      <c r="H289">
        <f>_xludf.IMAGE("https://m.media-amazon.com/images/I/41stj4NcdUL._AC_UL320_.jpg")</f>
        <v/>
      </c>
      <c r="I289" t="inlineStr">
        <is>
          <t>44.99</t>
        </is>
      </c>
      <c r="J289" t="n">
        <v>99.97</v>
      </c>
      <c r="K289" s="3" t="inlineStr">
        <is>
          <t>122.20%</t>
        </is>
      </c>
      <c r="L289" t="n">
        <v>4.7</v>
      </c>
      <c r="M289" t="n">
        <v>60</v>
      </c>
      <c r="O289" t="inlineStr">
        <is>
          <t>InStock</t>
        </is>
      </c>
      <c r="P289" t="inlineStr">
        <is>
          <t>63.0</t>
        </is>
      </c>
      <c r="Q289" t="inlineStr">
        <is>
          <t>7827252216024</t>
        </is>
      </c>
    </row>
    <row r="290">
      <c r="A290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290" s="2">
        <f>HYPERLINK("https://edmondsonsupply.com/products/klein-tools-vdv500-123-probe-pro-tracing-probe", "https://edmondsonsupply.com/products/klein-tools-vdv500-123-probe-pro-tracing-probe")</f>
        <v/>
      </c>
      <c r="C290" t="inlineStr">
        <is>
          <t>Klein Tools VDV500-123 Probe-PRO Tracing Probe</t>
        </is>
      </c>
      <c r="D290" t="inlineStr">
        <is>
          <t>Klein Tools VDV526-200 Cable Tester, LAN Scout Jr. 2 Ethernet Cable Tester &amp; VDV500-123 Cable Tracer Probe-Pro Tracing Probe with Replaceable Non-Metallic</t>
        </is>
      </c>
      <c r="E290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290" t="inlineStr">
        <is>
          <t>B09Y84486X</t>
        </is>
      </c>
      <c r="G290">
        <f>_xludf.IMAGE("https://edmondsonsupply.com/cdn/shop/products/vdv500123.jpg?v=1587142783")</f>
        <v/>
      </c>
      <c r="H290">
        <f>_xludf.IMAGE("https://m.media-amazon.com/images/I/51l43d13j-L._AC_UY218_.jpg")</f>
        <v/>
      </c>
      <c r="I290" t="inlineStr">
        <is>
          <t>44.99</t>
        </is>
      </c>
      <c r="J290" t="n">
        <v>99.95999999999999</v>
      </c>
      <c r="K290" s="3" t="inlineStr">
        <is>
          <t>122.18%</t>
        </is>
      </c>
      <c r="L290" t="n">
        <v>4.8</v>
      </c>
      <c r="M290" t="n">
        <v>12</v>
      </c>
      <c r="O290" t="inlineStr">
        <is>
          <t>InStock</t>
        </is>
      </c>
      <c r="P290" t="inlineStr">
        <is>
          <t>63.0</t>
        </is>
      </c>
      <c r="Q290" t="inlineStr">
        <is>
          <t>4274361466980</t>
        </is>
      </c>
    </row>
    <row r="291">
      <c r="A291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291" s="2">
        <f>HYPERLINK("https://edmondsonsupply.com/products/klein-tools-d502-10-pump-pliers-10-inch", "https://edmondsonsupply.com/products/klein-tools-d502-10-pump-pliers-10-inch")</f>
        <v/>
      </c>
      <c r="C291" t="inlineStr">
        <is>
          <t>Klein Tools D502-10 Pump Pliers, 10-Inch</t>
        </is>
      </c>
      <c r="D291" t="inlineStr">
        <is>
          <t>Klein Tools D502-10-INS 10-Inch Pump Pliers, Insulated</t>
        </is>
      </c>
      <c r="E291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291" t="inlineStr">
        <is>
          <t>B0002RI9UO</t>
        </is>
      </c>
      <c r="G291">
        <f>_xludf.IMAGE("https://edmondsonsupply.com/cdn/shop/products/d50210_alt1.jpg?v=1633030884")</f>
        <v/>
      </c>
      <c r="H291">
        <f>_xludf.IMAGE("https://m.media-amazon.com/images/I/51Y-f5OqBUL._AC_UL320_.jpg")</f>
        <v/>
      </c>
      <c r="I291" t="inlineStr">
        <is>
          <t>24.99</t>
        </is>
      </c>
      <c r="J291" t="n">
        <v>55.18</v>
      </c>
      <c r="K291" s="3" t="inlineStr">
        <is>
          <t>120.81%</t>
        </is>
      </c>
      <c r="L291" t="n">
        <v>4.6</v>
      </c>
      <c r="M291" t="n">
        <v>77</v>
      </c>
      <c r="O291" t="inlineStr">
        <is>
          <t>InStock</t>
        </is>
      </c>
      <c r="P291" t="inlineStr">
        <is>
          <t>37.84</t>
        </is>
      </c>
      <c r="Q291" t="inlineStr">
        <is>
          <t>6203936669869</t>
        </is>
      </c>
    </row>
    <row r="292">
      <c r="A292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292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292" t="inlineStr">
        <is>
          <t>Klein Tools 32304 14-in-1 HVAC Adjustable-Length Impact Screwdriver with Flip Socket</t>
        </is>
      </c>
      <c r="D292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292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292" t="inlineStr">
        <is>
          <t>B0B68FP3YG</t>
        </is>
      </c>
      <c r="G292">
        <f>_xludf.IMAGE("https://edmondsonsupply.com/cdn/shop/products/32304.jpg?v=1666019479")</f>
        <v/>
      </c>
      <c r="H292">
        <f>_xludf.IMAGE("https://m.media-amazon.com/images/I/41yTQwoccbL._AC_UL320_.jpg")</f>
        <v/>
      </c>
      <c r="I292" t="inlineStr">
        <is>
          <t>24.97</t>
        </is>
      </c>
      <c r="J292" t="n">
        <v>55.02</v>
      </c>
      <c r="K292" s="3" t="inlineStr">
        <is>
          <t>120.34%</t>
        </is>
      </c>
      <c r="L292" t="n">
        <v>4.5</v>
      </c>
      <c r="M292" t="n">
        <v>39</v>
      </c>
      <c r="O292" t="inlineStr">
        <is>
          <t>InStock</t>
        </is>
      </c>
      <c r="P292" t="inlineStr">
        <is>
          <t>34.98</t>
        </is>
      </c>
      <c r="Q292" t="inlineStr">
        <is>
          <t>7856604578008</t>
        </is>
      </c>
    </row>
    <row r="293">
      <c r="A293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293" s="2">
        <f>HYPERLINK("https://edmondsonsupply.com/products/klein-tools-32907-7-in-1-impact-flip-socket-set-no-handle", "https://edmondsonsupply.com/products/klein-tools-32907-7-in-1-impact-flip-socket-set-no-handle")</f>
        <v/>
      </c>
      <c r="C293" t="inlineStr">
        <is>
          <t>Klein Tools 32907 7-in-1 Impact Flip Socket Set, No Handle</t>
        </is>
      </c>
      <c r="D293" t="inlineStr">
        <is>
          <t>LENOX Tools Jab Saw, Folding (20997TFHS618636) &amp; Impact Driver, 7-in-1 Impact Flip Socket Set, 6 Hex Driver Sizes plus a 1/4-Inch Bit Holder Klein Tools 32907</t>
        </is>
      </c>
      <c r="E293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293" t="inlineStr">
        <is>
          <t>B0CF2HPH97</t>
        </is>
      </c>
      <c r="G293">
        <f>_xludf.IMAGE("https://edmondsonsupply.com/cdn/shop/products/32907_b.jpg?v=1666025282")</f>
        <v/>
      </c>
      <c r="H293">
        <f>_xludf.IMAGE("https://m.media-amazon.com/images/I/51ARCE+JBfL._AC_UL320_.jpg")</f>
        <v/>
      </c>
      <c r="I293" t="inlineStr">
        <is>
          <t>19.99</t>
        </is>
      </c>
      <c r="J293" t="n">
        <v>43.98</v>
      </c>
      <c r="K293" s="3" t="inlineStr">
        <is>
          <t>120.01%</t>
        </is>
      </c>
      <c r="L293" t="n">
        <v>4.5</v>
      </c>
      <c r="M293" t="n">
        <v>777</v>
      </c>
      <c r="O293" t="inlineStr">
        <is>
          <t>InStock</t>
        </is>
      </c>
      <c r="P293" t="inlineStr">
        <is>
          <t>29.18</t>
        </is>
      </c>
      <c r="Q293" t="inlineStr">
        <is>
          <t>7856653009112</t>
        </is>
      </c>
    </row>
    <row r="294">
      <c r="A294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294" s="2">
        <f>HYPERLINK("https://edmondsonsupply.com/products/klein-tools-32500mag-11-in-1-magnetic-screwdriver-nut-driver", "https://edmondsonsupply.com/products/klein-tools-32500mag-11-in-1-magnetic-screwdriver-nut-driver")</f>
        <v/>
      </c>
      <c r="C294" t="inlineStr">
        <is>
          <t>Klein Tools 32500MAG 11-in-1 Magnetic Screwdriver / Nut Driver</t>
        </is>
      </c>
      <c r="D294" t="inlineStr">
        <is>
          <t>Klein Tools 32807MAG 7-in-1 Nut Driver, Magnetic Driver with SAE Hex Nut Sizes and Spring Coil Bits &amp; 32527 Schrader 11-in-1 Screwdriver/Nut Driver, Black</t>
        </is>
      </c>
      <c r="E294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294" t="inlineStr">
        <is>
          <t>B08MG3L43V</t>
        </is>
      </c>
      <c r="G294">
        <f>_xludf.IMAGE("https://edmondsonsupply.com/cdn/shop/products/32500mag.jpg?v=1633030832")</f>
        <v/>
      </c>
      <c r="H294">
        <f>_xludf.IMAGE("https://m.media-amazon.com/images/I/51yRbCSFsxL._AC_UL320_.jpg")</f>
        <v/>
      </c>
      <c r="I294" t="inlineStr">
        <is>
          <t>20.97</t>
        </is>
      </c>
      <c r="J294" t="n">
        <v>45.94</v>
      </c>
      <c r="K294" s="3" t="inlineStr">
        <is>
          <t>119.07%</t>
        </is>
      </c>
      <c r="L294" t="n">
        <v>4.7</v>
      </c>
      <c r="M294" t="n">
        <v>14</v>
      </c>
      <c r="O294" t="inlineStr">
        <is>
          <t>InStock</t>
        </is>
      </c>
      <c r="P294" t="inlineStr">
        <is>
          <t>29.38</t>
        </is>
      </c>
      <c r="Q294" t="inlineStr">
        <is>
          <t>6082199814317</t>
        </is>
      </c>
    </row>
    <row r="295">
      <c r="A29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295" s="2">
        <f>HYPERLINK("https://edmondsonsupply.com/products/klein-tools-32305-15-in-1-multi-bit-ratcheting-screwdriver", "https://edmondsonsupply.com/products/klein-tools-32305-15-in-1-multi-bit-ratcheting-screwdriver")</f>
        <v/>
      </c>
      <c r="C295" t="inlineStr">
        <is>
          <t>Klein Tools 32305 15-in-1 Multi-Bit Ratcheting Screwdriver</t>
        </is>
      </c>
      <c r="D295" t="inlineStr">
        <is>
          <t>SATA 19-in-1 Multipurpose Ratcheting Screwdriver Set with 8 Double-Sided Bits &amp; Klein Tools 32305 Multi-bit Ratcheting Screwdriver, 15-in-1 Tool</t>
        </is>
      </c>
      <c r="E295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295" t="inlineStr">
        <is>
          <t>B0CB14B5K6</t>
        </is>
      </c>
      <c r="G295">
        <f>_xludf.IMAGE("https://edmondsonsupply.com/cdn/shop/products/32305.jpg?v=1646965475")</f>
        <v/>
      </c>
      <c r="H295">
        <f>_xludf.IMAGE("https://m.media-amazon.com/images/I/41IWrP80qdL._AC_UL320_.jpg")</f>
        <v/>
      </c>
      <c r="I295" t="inlineStr">
        <is>
          <t>21.97</t>
        </is>
      </c>
      <c r="J295" t="n">
        <v>47.95</v>
      </c>
      <c r="K295" s="3" t="inlineStr">
        <is>
          <t>118.25%</t>
        </is>
      </c>
      <c r="L295" t="n">
        <v>4.6</v>
      </c>
      <c r="M295" t="n">
        <v>2936</v>
      </c>
      <c r="O295" t="inlineStr">
        <is>
          <t>InStock</t>
        </is>
      </c>
      <c r="P295" t="inlineStr">
        <is>
          <t>30.78</t>
        </is>
      </c>
      <c r="Q295" t="inlineStr">
        <is>
          <t>7632426598616</t>
        </is>
      </c>
    </row>
    <row r="296">
      <c r="A296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296" s="2">
        <f>HYPERLINK("https://edmondsonsupply.com/products/klein-tools-60345-hard-hat-earmuffs-full-brim-style", "https://edmondsonsupply.com/products/klein-tools-60345-hard-hat-earmuffs-full-brim-style")</f>
        <v/>
      </c>
      <c r="C296" t="inlineStr">
        <is>
          <t>Klein Tools 60502 Hard Hat Earmuffs, Full Brim Style</t>
        </is>
      </c>
      <c r="D296" t="inlineStr">
        <is>
          <t>Klein Tools 60407 Hard Hat, Light, Vented Full Brim Style, Padded, Self-Wicking Odor-Resistant Sweatband, White &amp; 60181 Cooling Helmet Liner, Under Hard Hat Cap with Mesh Fabric at Crown</t>
        </is>
      </c>
      <c r="E296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296" t="inlineStr">
        <is>
          <t>B0B68NYYM7</t>
        </is>
      </c>
      <c r="G296">
        <f>_xludf.IMAGE("https://edmondsonsupply.com/cdn/shop/products/60502.jpg?v=1674486730")</f>
        <v/>
      </c>
      <c r="H296">
        <f>_xludf.IMAGE("https://m.media-amazon.com/images/I/41IulVK0+jL._AC_UL320_.jpg")</f>
        <v/>
      </c>
      <c r="I296" t="inlineStr">
        <is>
          <t>29.99</t>
        </is>
      </c>
      <c r="J296" t="n">
        <v>64.95999999999999</v>
      </c>
      <c r="K296" s="3" t="inlineStr">
        <is>
          <t>116.61%</t>
        </is>
      </c>
      <c r="L296" t="n">
        <v>4.5</v>
      </c>
      <c r="M296" t="n">
        <v>15</v>
      </c>
      <c r="O296" t="inlineStr">
        <is>
          <t>InStock</t>
        </is>
      </c>
      <c r="P296" t="inlineStr">
        <is>
          <t>41.98</t>
        </is>
      </c>
      <c r="Q296" t="inlineStr">
        <is>
          <t>7931874869464</t>
        </is>
      </c>
    </row>
    <row r="297">
      <c r="A297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297" s="2">
        <f>HYPERLINK("https://edmondsonsupply.com/products/klein-tools-32907-7-in-1-impact-flip-socket-set-no-handle", "https://edmondsonsupply.com/products/klein-tools-32907-7-in-1-impact-flip-socket-set-no-handle")</f>
        <v/>
      </c>
      <c r="C297" t="inlineStr">
        <is>
          <t>Klein Tools 32907 7-in-1 Impact Flip Socket Set, No Handle</t>
        </is>
      </c>
      <c r="D297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297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297" t="inlineStr">
        <is>
          <t>B0CF2F1JXG</t>
        </is>
      </c>
      <c r="G297">
        <f>_xludf.IMAGE("https://edmondsonsupply.com/cdn/shop/products/32907_b.jpg?v=1666025282")</f>
        <v/>
      </c>
      <c r="H297">
        <f>_xludf.IMAGE("https://m.media-amazon.com/images/I/41r3ulT1BkL._AC_UL320_.jpg")</f>
        <v/>
      </c>
      <c r="I297" t="inlineStr">
        <is>
          <t>19.99</t>
        </is>
      </c>
      <c r="J297" t="n">
        <v>41.98</v>
      </c>
      <c r="K297" s="3" t="inlineStr">
        <is>
          <t>110.01%</t>
        </is>
      </c>
      <c r="L297" t="n">
        <v>4.8</v>
      </c>
      <c r="M297" t="n">
        <v>13277</v>
      </c>
      <c r="O297" t="inlineStr">
        <is>
          <t>InStock</t>
        </is>
      </c>
      <c r="P297" t="inlineStr">
        <is>
          <t>29.18</t>
        </is>
      </c>
      <c r="Q297" t="inlineStr">
        <is>
          <t>7856653009112</t>
        </is>
      </c>
    </row>
    <row r="298">
      <c r="A298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298" s="2">
        <f>HYPERLINK("https://edmondsonsupply.com/products/klein-tools-50031-ratcheting-pvc-cutter", "https://edmondsonsupply.com/products/klein-tools-50031-ratcheting-pvc-cutter")</f>
        <v/>
      </c>
      <c r="C298" t="inlineStr">
        <is>
          <t>Klein Tools 50031 Ratcheting PVC Cutter</t>
        </is>
      </c>
      <c r="D298" t="inlineStr">
        <is>
          <t>Klein Tools 50034 Large Capacity Ratcheting PVC Cutter</t>
        </is>
      </c>
      <c r="E298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298" t="inlineStr">
        <is>
          <t>B019875KC8</t>
        </is>
      </c>
      <c r="G298">
        <f>_xludf.IMAGE("https://edmondsonsupply.com/cdn/shop/products/50031.jpg?v=1587145344")</f>
        <v/>
      </c>
      <c r="H298">
        <f>_xludf.IMAGE("https://m.media-amazon.com/images/I/51bEAgYDRXL._AC_UL320_.jpg")</f>
        <v/>
      </c>
      <c r="I298" t="inlineStr">
        <is>
          <t>94.99</t>
        </is>
      </c>
      <c r="J298" t="n">
        <v>197.99</v>
      </c>
      <c r="K298" s="3" t="inlineStr">
        <is>
          <t>108.43%</t>
        </is>
      </c>
      <c r="L298" t="n">
        <v>5</v>
      </c>
      <c r="M298" t="n">
        <v>10</v>
      </c>
      <c r="O298" t="inlineStr">
        <is>
          <t>InStock</t>
        </is>
      </c>
      <c r="P298" t="inlineStr">
        <is>
          <t>143.9</t>
        </is>
      </c>
      <c r="Q298" t="inlineStr">
        <is>
          <t>4385929920612</t>
        </is>
      </c>
    </row>
    <row r="299">
      <c r="A299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299" s="2">
        <f>HYPERLINK("https://edmondsonsupply.com/products/milwaukee-49-56-0509-diamond-max%e2%84%a2-hole-saws", "https://edmondsonsupply.com/products/milwaukee-49-56-0509-diamond-max%e2%84%a2-hole-saws")</f>
        <v/>
      </c>
      <c r="C299" t="inlineStr">
        <is>
          <t>Milwaukee 49-56-0509 3/8" Diamond MAX™ Hole Saw</t>
        </is>
      </c>
      <c r="D299" t="inlineStr">
        <is>
          <t>Milwaukee Electric Tool 49-56-0305 Recessed Light Hole Saw, 6-3/8" D</t>
        </is>
      </c>
      <c r="E299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299" t="inlineStr">
        <is>
          <t>B000CSWEXG</t>
        </is>
      </c>
      <c r="G299">
        <f>_xludf.IMAGE("https://edmondsonsupply.com/cdn/shop/products/images.jpg?v=1678461630")</f>
        <v/>
      </c>
      <c r="H299">
        <f>_xludf.IMAGE("https://m.media-amazon.com/images/I/81M-n8hCg6L._AC_UL320_.jpg")</f>
        <v/>
      </c>
      <c r="I299" t="inlineStr">
        <is>
          <t>19.98</t>
        </is>
      </c>
      <c r="J299" t="n">
        <v>41.47</v>
      </c>
      <c r="K299" s="3" t="inlineStr">
        <is>
          <t>107.56%</t>
        </is>
      </c>
      <c r="L299" t="n">
        <v>4.7</v>
      </c>
      <c r="M299" t="n">
        <v>282</v>
      </c>
      <c r="O299" t="inlineStr">
        <is>
          <t>InStock</t>
        </is>
      </c>
      <c r="P299" t="inlineStr">
        <is>
          <t>30.9</t>
        </is>
      </c>
      <c r="Q299" t="inlineStr">
        <is>
          <t>7910281019608</t>
        </is>
      </c>
    </row>
    <row r="300">
      <c r="A300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300" s="2">
        <f>HYPERLINK("https://edmondsonsupply.com/products/klein-tools-66070-flip-impact-socket-set-7-piece", "https://edmondsonsupply.com/products/klein-tools-66070-flip-impact-socket-set-7-piece")</f>
        <v/>
      </c>
      <c r="C300" t="inlineStr">
        <is>
          <t>Klein Tools 66070 Flip Impact Socket Set, 7-Piece</t>
        </is>
      </c>
      <c r="D300" t="inlineStr">
        <is>
          <t>Wera 056490 Tool-Check Plus Bit Ratchet Set with Sockets - Metric &amp; Impact Driver, 7-in-1 Impact Flip Socket Set, 6 Hex Driver Sizes plus a 1/4-Inch Bit Holder Klein Tools 32907</t>
        </is>
      </c>
      <c r="E300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300" t="inlineStr">
        <is>
          <t>B0C3MY7J6Z</t>
        </is>
      </c>
      <c r="G300">
        <f>_xludf.IMAGE("https://edmondsonsupply.com/cdn/shop/products/66070_b.jpg?v=1663251434")</f>
        <v/>
      </c>
      <c r="H300">
        <f>_xludf.IMAGE("https://m.media-amazon.com/images/I/51rgYJySnHL._AC_UL320_.jpg")</f>
        <v/>
      </c>
      <c r="I300" t="inlineStr">
        <is>
          <t>49.97</t>
        </is>
      </c>
      <c r="J300" t="n">
        <v>103.56</v>
      </c>
      <c r="K300" s="3" t="inlineStr">
        <is>
          <t>107.24%</t>
        </is>
      </c>
      <c r="L300" t="n">
        <v>4.8</v>
      </c>
      <c r="M300" t="n">
        <v>11932</v>
      </c>
      <c r="O300" t="inlineStr">
        <is>
          <t>InStock</t>
        </is>
      </c>
      <c r="P300" t="inlineStr">
        <is>
          <t>69.98</t>
        </is>
      </c>
      <c r="Q300" t="inlineStr">
        <is>
          <t>7817421127896</t>
        </is>
      </c>
    </row>
    <row r="301">
      <c r="A301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301" s="2">
        <f>HYPERLINK("https://edmondsonsupply.com/products/klein-tools-ncvt1xt-non-contact-voltage-tester-70-to-1000v-ac", "https://edmondsonsupply.com/products/klein-tools-ncvt1xt-non-contact-voltage-tester-70-to-1000v-ac")</f>
        <v/>
      </c>
      <c r="C301" t="inlineStr">
        <is>
          <t>Klein Tools NCVT1XT Non-Contact Voltage Tester, 70 to 1000V AC</t>
        </is>
      </c>
      <c r="D301" t="inlineStr">
        <is>
          <t>Klein Tools RT250 GFCI Outlet Tester with LCD Display, Electric Voltage Tester &amp; NCVT1XT Voltage Tester, Non-Contact Voltage Detector Pen, 70V to 1000V AC</t>
        </is>
      </c>
      <c r="E301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301" t="inlineStr">
        <is>
          <t>B0CB14H87T</t>
        </is>
      </c>
      <c r="G301">
        <f>_xludf.IMAGE("https://edmondsonsupply.com/cdn/shop/products/ncvt1xt.jpg?v=1674496568")</f>
        <v/>
      </c>
      <c r="H301">
        <f>_xludf.IMAGE("https://m.media-amazon.com/images/I/51L3qoakqzL._AC_UL320_.jpg")</f>
        <v/>
      </c>
      <c r="I301" t="inlineStr">
        <is>
          <t>19.97</t>
        </is>
      </c>
      <c r="J301" t="n">
        <v>41.31</v>
      </c>
      <c r="K301" s="3" t="inlineStr">
        <is>
          <t>106.86%</t>
        </is>
      </c>
      <c r="L301" t="n">
        <v>4.8</v>
      </c>
      <c r="M301" t="n">
        <v>7966</v>
      </c>
      <c r="O301" t="inlineStr">
        <is>
          <t>InStock</t>
        </is>
      </c>
      <c r="P301" t="inlineStr">
        <is>
          <t>26.32</t>
        </is>
      </c>
      <c r="Q301" t="inlineStr">
        <is>
          <t>7931947155672</t>
        </is>
      </c>
    </row>
    <row r="302">
      <c r="A302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302" s="2">
        <f>HYPERLINK("https://edmondsonsupply.com/products/klein-tools-rt250-gfci-receptacle-tester-with-lcd", "https://edmondsonsupply.com/products/klein-tools-rt250-gfci-receptacle-tester-with-lcd")</f>
        <v/>
      </c>
      <c r="C302" t="inlineStr">
        <is>
          <t>Klein Tools RT250 GFCI Receptacle Tester with LCD</t>
        </is>
      </c>
      <c r="D302" t="inlineStr">
        <is>
          <t>Klein Tools RT250KIT Non-Contact Voltage Tester and GFCI Receptacle Tester with LCD and Flashlight, Voltage Electrical Test Kit</t>
        </is>
      </c>
      <c r="E302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302" t="inlineStr">
        <is>
          <t>B08YDFQ2FV</t>
        </is>
      </c>
      <c r="G302">
        <f>_xludf.IMAGE("https://edmondsonsupply.com/cdn/shop/products/rt250_photo_c.jpg?v=1661363824")</f>
        <v/>
      </c>
      <c r="H302">
        <f>_xludf.IMAGE("https://m.media-amazon.com/images/I/61WaBlkJfxL._AC_UL320_.jpg")</f>
        <v/>
      </c>
      <c r="I302" t="inlineStr">
        <is>
          <t>21.97</t>
        </is>
      </c>
      <c r="J302" t="n">
        <v>44.54</v>
      </c>
      <c r="K302" s="3" t="inlineStr">
        <is>
          <t>102.73%</t>
        </is>
      </c>
      <c r="L302" t="n">
        <v>4.8</v>
      </c>
      <c r="M302" t="n">
        <v>1269</v>
      </c>
      <c r="O302" t="inlineStr">
        <is>
          <t>InStock</t>
        </is>
      </c>
      <c r="P302" t="inlineStr">
        <is>
          <t>30.78</t>
        </is>
      </c>
      <c r="Q302" t="inlineStr">
        <is>
          <t>7793138729176</t>
        </is>
      </c>
    </row>
    <row r="303">
      <c r="A303" s="2">
        <f>HYPERLINK("https://edmondsonsupply.com/collections/electricians-tools/products/milwaukee-2553-22", "https://edmondsonsupply.com/collections/electricians-tools/products/milwaukee-2553-22")</f>
        <v/>
      </c>
      <c r="B303" s="2">
        <f>HYPERLINK("https://edmondsonsupply.com/products/milwaukee-2553-22", "https://edmondsonsupply.com/products/milwaukee-2553-22")</f>
        <v/>
      </c>
      <c r="C303" t="inlineStr">
        <is>
          <t>Milwaukee 2553-22 M12 FUEL™ 1/4" Hex Impact Driver Kit</t>
        </is>
      </c>
      <c r="D303" t="inlineStr">
        <is>
          <t>Milwaukee 2853-22 M18 FUEL 1/4" Hex Impact Driver XC Kit</t>
        </is>
      </c>
      <c r="E303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303" t="inlineStr">
        <is>
          <t>B07G9H57FM</t>
        </is>
      </c>
      <c r="G303">
        <f>_xludf.IMAGE("https://edmondsonsupply.com/cdn/shop/products/2553-22_Kit.webp?v=1668445129")</f>
        <v/>
      </c>
      <c r="H303">
        <f>_xludf.IMAGE("https://m.media-amazon.com/images/I/61U85JXP9NL._AC_UL320_.jpg")</f>
        <v/>
      </c>
      <c r="I303" t="inlineStr">
        <is>
          <t>169.0</t>
        </is>
      </c>
      <c r="J303" t="n">
        <v>339</v>
      </c>
      <c r="K303" s="3" t="inlineStr">
        <is>
          <t>100.59%</t>
        </is>
      </c>
      <c r="L303" t="n">
        <v>4.8</v>
      </c>
      <c r="M303" t="n">
        <v>528</v>
      </c>
      <c r="O303" t="inlineStr">
        <is>
          <t>InStock</t>
        </is>
      </c>
      <c r="P303" t="inlineStr">
        <is>
          <t>299.0</t>
        </is>
      </c>
      <c r="Q303" t="inlineStr">
        <is>
          <t>7884423528664</t>
        </is>
      </c>
    </row>
    <row r="304">
      <c r="A304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304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304" t="inlineStr">
        <is>
          <t>Klein Tools 56411 Rechargeable Waterproof LED Pocket Light with Lanyard</t>
        </is>
      </c>
      <c r="D304" t="inlineStr">
        <is>
          <t>Klein Tools 80079 Headlamp Kit with Rechargeable LED Headlamp, Pocket Flashlight and Bracketed Headlamp Strap, for Klein Hard Hats, 3-Piece</t>
        </is>
      </c>
      <c r="E304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304" t="inlineStr">
        <is>
          <t>B0B11GSP2C</t>
        </is>
      </c>
      <c r="G304">
        <f>_xludf.IMAGE("https://edmondsonsupply.com/cdn/shop/products/56411.jpg?v=1663952448")</f>
        <v/>
      </c>
      <c r="H304">
        <f>_xludf.IMAGE("https://m.media-amazon.com/images/I/61kxSho0oaL._AC_UL320_.jpg")</f>
        <v/>
      </c>
      <c r="I304" t="inlineStr">
        <is>
          <t>29.97</t>
        </is>
      </c>
      <c r="J304" t="n">
        <v>59.99</v>
      </c>
      <c r="K304" s="3" t="inlineStr">
        <is>
          <t>100.17%</t>
        </is>
      </c>
      <c r="L304" t="n">
        <v>4.9</v>
      </c>
      <c r="M304" t="n">
        <v>22</v>
      </c>
      <c r="O304" t="inlineStr">
        <is>
          <t>InStock</t>
        </is>
      </c>
      <c r="P304" t="inlineStr">
        <is>
          <t>42.0</t>
        </is>
      </c>
      <c r="Q304" t="inlineStr">
        <is>
          <t>7827354779864</t>
        </is>
      </c>
    </row>
    <row r="305">
      <c r="A30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305" s="2">
        <f>HYPERLINK("https://edmondsonsupply.com/products/klein-tools-32305-15-in-1-multi-bit-ratcheting-screwdriver", "https://edmondsonsupply.com/products/klein-tools-32305-15-in-1-multi-bit-ratcheting-screwdriver")</f>
        <v/>
      </c>
      <c r="C305" t="inlineStr">
        <is>
          <t>Klein Tools 32305 15-in-1 Multi-Bit Ratcheting Screwdriver</t>
        </is>
      </c>
      <c r="D305" t="inlineStr">
        <is>
          <t>Klein Tools 80027 Screwdriver Set, 11-in-1 Multi-bit Screwdriver, 6-in-1 Stubby Screwdriver &amp; 32305 Multi-bit Ratcheting Screwdriver, 15-in-1 Tool with Phillips, Slotted, Square</t>
        </is>
      </c>
      <c r="E305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305" t="inlineStr">
        <is>
          <t>B0CGZMVQLX</t>
        </is>
      </c>
      <c r="G305">
        <f>_xludf.IMAGE("https://edmondsonsupply.com/cdn/shop/products/32305.jpg?v=1646965475")</f>
        <v/>
      </c>
      <c r="H305">
        <f>_xludf.IMAGE("https://m.media-amazon.com/images/I/517jUHF-i4L._AC_UL320_.jpg")</f>
        <v/>
      </c>
      <c r="I305" t="inlineStr">
        <is>
          <t>21.97</t>
        </is>
      </c>
      <c r="J305" t="n">
        <v>43.96</v>
      </c>
      <c r="K305" s="3" t="inlineStr">
        <is>
          <t>100.09%</t>
        </is>
      </c>
      <c r="L305" t="n">
        <v>4.8</v>
      </c>
      <c r="M305" t="n">
        <v>13277</v>
      </c>
      <c r="O305" t="inlineStr">
        <is>
          <t>InStock</t>
        </is>
      </c>
      <c r="P305" t="inlineStr">
        <is>
          <t>30.78</t>
        </is>
      </c>
      <c r="Q305" t="inlineStr">
        <is>
          <t>7632426598616</t>
        </is>
      </c>
    </row>
    <row r="306">
      <c r="A306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306" s="2">
        <f>HYPERLINK("https://edmondsonsupply.com/products/klein-tools-60345-hard-hat-earmuffs-full-brim-style", "https://edmondsonsupply.com/products/klein-tools-60345-hard-hat-earmuffs-full-brim-style")</f>
        <v/>
      </c>
      <c r="C306" t="inlineStr">
        <is>
          <t>Klein Tools 60502 Hard Hat Earmuffs, Full Brim Style</t>
        </is>
      </c>
      <c r="D306" t="inlineStr">
        <is>
          <t>Klein Tools 60407RL Hard Hat, Rechargeable Headlamp, Vented, Full Brim Style, Padded Self-Wicking Odor-Resistant Sweatband, White, Large</t>
        </is>
      </c>
      <c r="E306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306" t="inlineStr">
        <is>
          <t>B08DDTV9M3</t>
        </is>
      </c>
      <c r="G306">
        <f>_xludf.IMAGE("https://edmondsonsupply.com/cdn/shop/products/60502.jpg?v=1674486730")</f>
        <v/>
      </c>
      <c r="H306">
        <f>_xludf.IMAGE("https://m.media-amazon.com/images/I/61w2MM+yDgL._AC_UL320_.jpg")</f>
        <v/>
      </c>
      <c r="I306" t="inlineStr">
        <is>
          <t>29.99</t>
        </is>
      </c>
      <c r="J306" t="n">
        <v>59.99</v>
      </c>
      <c r="K306" s="3" t="inlineStr">
        <is>
          <t>100.03%</t>
        </is>
      </c>
      <c r="L306" t="n">
        <v>4.7</v>
      </c>
      <c r="M306" t="n">
        <v>1577</v>
      </c>
      <c r="O306" t="inlineStr">
        <is>
          <t>InStock</t>
        </is>
      </c>
      <c r="P306" t="inlineStr">
        <is>
          <t>41.98</t>
        </is>
      </c>
      <c r="Q306" t="inlineStr">
        <is>
          <t>7931874869464</t>
        </is>
      </c>
    </row>
    <row r="307">
      <c r="A307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307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307" t="inlineStr">
        <is>
          <t>Milwaukee 48-59-1812 M18™ &amp; M12™ Multi-Voltage Charger</t>
        </is>
      </c>
      <c r="D307" t="inlineStr">
        <is>
          <t>Milwaukee 48-59-1850 M18 RED LITHIUM XC 5.0 Ah Batteries (2) + 48-59-1812 M12 and M18 Multi Voltage Charger kit</t>
        </is>
      </c>
      <c r="E307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307" t="inlineStr">
        <is>
          <t>B015GOE7B2</t>
        </is>
      </c>
      <c r="G307">
        <f>_xludf.IMAGE("https://edmondsonsupply.com/cdn/shop/products/60113_48-59-1812_3-lg.webp?v=1656530513")</f>
        <v/>
      </c>
      <c r="H307">
        <f>_xludf.IMAGE("https://m.media-amazon.com/images/I/81vOom9f67L._AC_UL320_.jpg")</f>
        <v/>
      </c>
      <c r="I307" t="inlineStr">
        <is>
          <t>79.0</t>
        </is>
      </c>
      <c r="J307" t="n">
        <v>155.95</v>
      </c>
      <c r="K307" s="3" t="inlineStr">
        <is>
          <t>97.41%</t>
        </is>
      </c>
      <c r="L307" t="n">
        <v>4.7</v>
      </c>
      <c r="M307" t="n">
        <v>738</v>
      </c>
      <c r="O307" t="inlineStr">
        <is>
          <t>InStock</t>
        </is>
      </c>
      <c r="P307" t="inlineStr">
        <is>
          <t>126.0</t>
        </is>
      </c>
      <c r="Q307" t="inlineStr">
        <is>
          <t>7733079343320</t>
        </is>
      </c>
    </row>
    <row r="308">
      <c r="A308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308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308" t="inlineStr">
        <is>
          <t>Klein Tools 60345 Hard Hat, Premium KARBN™ Pattern, Non-Vented Full Brim, Class E</t>
        </is>
      </c>
      <c r="D308" t="inlineStr">
        <is>
          <t>Klein Tools 60347 Hard Hat, Vented Full Brim, Class C, Premium KARBN Pattern, Rechargeable Lamp, Padded Sweat-Wicking Sweatband, Top Pad</t>
        </is>
      </c>
      <c r="E308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308" t="inlineStr">
        <is>
          <t>B08SYM9K52</t>
        </is>
      </c>
      <c r="G308">
        <f>_xludf.IMAGE("https://edmondsonsupply.com/cdn/shop/products/60345.jpg?v=1660171739")</f>
        <v/>
      </c>
      <c r="H308">
        <f>_xludf.IMAGE("https://m.media-amazon.com/images/I/61pIVbITWkL._AC_UL320_.jpg")</f>
        <v/>
      </c>
      <c r="I308" t="inlineStr">
        <is>
          <t>59.99</t>
        </is>
      </c>
      <c r="J308" t="n">
        <v>116.88</v>
      </c>
      <c r="K308" s="3" t="inlineStr">
        <is>
          <t>94.83%</t>
        </is>
      </c>
      <c r="L308" t="n">
        <v>4.7</v>
      </c>
      <c r="M308" t="n">
        <v>2542</v>
      </c>
      <c r="O308" t="inlineStr">
        <is>
          <t>InStock</t>
        </is>
      </c>
      <c r="P308" t="inlineStr">
        <is>
          <t>81.02</t>
        </is>
      </c>
      <c r="Q308" t="inlineStr">
        <is>
          <t>7778045493464</t>
        </is>
      </c>
    </row>
    <row r="309">
      <c r="A309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309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309" t="inlineStr">
        <is>
          <t>Klein Tools 1550-44 Pocket Knife, 2-5/8-Inch Hawkbill Slitting Blade</t>
        </is>
      </c>
      <c r="D309" t="inlineStr">
        <is>
          <t>Klein Tools 44006 Pocket Knife, Electricians Knife with 2-5/8-Inch Hawkbill Blade and Aluminum Handle</t>
        </is>
      </c>
      <c r="E309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309" t="inlineStr">
        <is>
          <t>B009EBS4Q8</t>
        </is>
      </c>
      <c r="G309">
        <f>_xludf.IMAGE("https://edmondsonsupply.com/cdn/shop/products/155044_c.jpg?v=1662662355")</f>
        <v/>
      </c>
      <c r="H309">
        <f>_xludf.IMAGE("https://m.media-amazon.com/images/I/41kN3c5N5jS._AC_UL320_.jpg")</f>
        <v/>
      </c>
      <c r="I309" t="inlineStr">
        <is>
          <t>30.93</t>
        </is>
      </c>
      <c r="J309" t="n">
        <v>59</v>
      </c>
      <c r="K309" s="3" t="inlineStr">
        <is>
          <t>90.75%</t>
        </is>
      </c>
      <c r="L309" t="n">
        <v>4.7</v>
      </c>
      <c r="M309" t="n">
        <v>338</v>
      </c>
      <c r="O309" t="inlineStr">
        <is>
          <t>InStock</t>
        </is>
      </c>
      <c r="P309" t="inlineStr">
        <is>
          <t>48.6</t>
        </is>
      </c>
      <c r="Q309" t="inlineStr">
        <is>
          <t>7809379172568</t>
        </is>
      </c>
    </row>
    <row r="310">
      <c r="A310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310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310" t="inlineStr">
        <is>
          <t>Wiha Tools 32088 8 Piece Insulated PicoFinish Precision Screwdriver Set</t>
        </is>
      </c>
      <c r="D310" t="inlineStr">
        <is>
          <t>Wiha PicoFinish® Electric Precision Screwdriver Set 7 Pieces Including Holder I Screwdriver for Electricians I VDE I Slotted Phillips (42989)</t>
        </is>
      </c>
      <c r="E310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310" t="inlineStr">
        <is>
          <t>B07H6SB33W</t>
        </is>
      </c>
      <c r="G310">
        <f>_xludf.IMAGE("https://edmondsonsupply.com/cdn/shop/files/ah1u5hviqxts6itxix4k_1000x_5285634c-51ad-48c4-987e-f1113aaa9ab9.webp?v=1690905519")</f>
        <v/>
      </c>
      <c r="H310">
        <f>_xludf.IMAGE("https://m.media-amazon.com/images/I/61CoYBjxDhL._AC_UL320_.jpg")</f>
        <v/>
      </c>
      <c r="I310" t="inlineStr">
        <is>
          <t>64.55</t>
        </is>
      </c>
      <c r="J310" t="n">
        <v>123</v>
      </c>
      <c r="K310" s="3" t="inlineStr">
        <is>
          <t>90.55%</t>
        </is>
      </c>
      <c r="L310" t="n">
        <v>4.8</v>
      </c>
      <c r="M310" t="n">
        <v>51</v>
      </c>
      <c r="O310" t="inlineStr">
        <is>
          <t>InStock</t>
        </is>
      </c>
      <c r="P310" t="inlineStr">
        <is>
          <t>86.07</t>
        </is>
      </c>
      <c r="Q310" t="inlineStr">
        <is>
          <t>8023413326040</t>
        </is>
      </c>
    </row>
    <row r="311">
      <c r="A311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311" s="2">
        <f>HYPERLINK("https://edmondsonsupply.com/products/milwaukee-48-22-7212-12-aluminum-pipe-wrench", "https://edmondsonsupply.com/products/milwaukee-48-22-7212-12-aluminum-pipe-wrench")</f>
        <v/>
      </c>
      <c r="C311" t="inlineStr">
        <is>
          <t>Milwaukee 48-22-7212 12" Aluminum Pipe Wrench</t>
        </is>
      </c>
      <c r="D311" t="inlineStr">
        <is>
          <t>MILWAUKEE ELEC TOOL 48 22 7224 Milwaukee 24 In. Aluminum Pipe Wrench</t>
        </is>
      </c>
      <c r="E311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311" t="inlineStr">
        <is>
          <t>B01HOXID1I</t>
        </is>
      </c>
      <c r="G311">
        <f>_xludf.IMAGE("https://edmondsonsupply.com/cdn/shop/products/48-22-7218_2_1.png?v=1680096437")</f>
        <v/>
      </c>
      <c r="H311">
        <f>_xludf.IMAGE("https://m.media-amazon.com/images/I/7198DLJ590L._AC_UL320_.jpg")</f>
        <v/>
      </c>
      <c r="I311" t="inlineStr">
        <is>
          <t>49.97</t>
        </is>
      </c>
      <c r="J311" t="n">
        <v>94.98999999999999</v>
      </c>
      <c r="K311" s="3" t="inlineStr">
        <is>
          <t>90.09%</t>
        </is>
      </c>
      <c r="L311" t="n">
        <v>4.6</v>
      </c>
      <c r="M311" t="n">
        <v>44</v>
      </c>
      <c r="O311" t="inlineStr">
        <is>
          <t>InStock</t>
        </is>
      </c>
      <c r="P311" t="inlineStr">
        <is>
          <t>75.4</t>
        </is>
      </c>
      <c r="Q311" t="inlineStr">
        <is>
          <t>7969537458392</t>
        </is>
      </c>
    </row>
    <row r="312">
      <c r="A312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312" s="2">
        <f>HYPERLINK("https://edmondsonsupply.com/products/milwaukee-48-22-7214-14-aluminum-pipe-wrench", "https://edmondsonsupply.com/products/milwaukee-48-22-7214-14-aluminum-pipe-wrench")</f>
        <v/>
      </c>
      <c r="C312" t="inlineStr">
        <is>
          <t>Milwaukee 48-22-7214 14" Aluminum Pipe Wrench</t>
        </is>
      </c>
      <c r="D312" t="inlineStr">
        <is>
          <t>MILWAUKEE ELEC TOOL 48 22 7224 Milwaukee 24 In. Aluminum Pipe Wrench</t>
        </is>
      </c>
      <c r="E312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312" t="inlineStr">
        <is>
          <t>B01HOXID1I</t>
        </is>
      </c>
      <c r="G312">
        <f>_xludf.IMAGE("https://edmondsonsupply.com/cdn/shop/products/48-22-7218_2.png?v=1675700722")</f>
        <v/>
      </c>
      <c r="H312">
        <f>_xludf.IMAGE("https://m.media-amazon.com/images/I/7198DLJ590L._AC_UL320_.jpg")</f>
        <v/>
      </c>
      <c r="I312" t="inlineStr">
        <is>
          <t>49.97</t>
        </is>
      </c>
      <c r="J312" t="n">
        <v>94.98999999999999</v>
      </c>
      <c r="K312" s="3" t="inlineStr">
        <is>
          <t>90.09%</t>
        </is>
      </c>
      <c r="L312" t="n">
        <v>4.6</v>
      </c>
      <c r="M312" t="n">
        <v>44</v>
      </c>
      <c r="O312" t="inlineStr">
        <is>
          <t>InStock</t>
        </is>
      </c>
      <c r="P312" t="inlineStr">
        <is>
          <t>75.5</t>
        </is>
      </c>
      <c r="Q312" t="inlineStr">
        <is>
          <t>7940127719640</t>
        </is>
      </c>
    </row>
    <row r="313">
      <c r="A313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313" s="2">
        <f>HYPERLINK("https://edmondsonsupply.com/products/klein-tools-d2000-9ne-linemans-pliers-9-inch", "https://edmondsonsupply.com/products/klein-tools-d2000-9ne-linemans-pliers-9-inch")</f>
        <v/>
      </c>
      <c r="C313" t="inlineStr">
        <is>
          <t>Klein Tools D2000-9NE Lineman's Pliers, 9-Inch</t>
        </is>
      </c>
      <c r="D313" t="inlineStr">
        <is>
          <t>Klein Tools D20009NEINS Insulated Lineman's Pliers with Dual Layer Insulation Exceeding tests and Flame and Impact Resistence, 9-Inch</t>
        </is>
      </c>
      <c r="E313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313" t="inlineStr">
        <is>
          <t>B00093DXVQ</t>
        </is>
      </c>
      <c r="G313">
        <f>_xludf.IMAGE("https://edmondsonsupply.com/cdn/shop/products/d20009ne.jpg?v=1633030816")</f>
        <v/>
      </c>
      <c r="H313">
        <f>_xludf.IMAGE("https://m.media-amazon.com/images/I/41k4r6WrCiL._AC_UL320_.jpg")</f>
        <v/>
      </c>
      <c r="I313" t="inlineStr">
        <is>
          <t>39.99</t>
        </is>
      </c>
      <c r="J313" t="n">
        <v>75.87</v>
      </c>
      <c r="K313" s="3" t="inlineStr">
        <is>
          <t>89.72%</t>
        </is>
      </c>
      <c r="L313" t="n">
        <v>4.7</v>
      </c>
      <c r="M313" t="n">
        <v>242</v>
      </c>
      <c r="O313" t="inlineStr">
        <is>
          <t>InStock</t>
        </is>
      </c>
      <c r="P313" t="inlineStr">
        <is>
          <t>62.04</t>
        </is>
      </c>
      <c r="Q313" t="inlineStr">
        <is>
          <t>6070895411373</t>
        </is>
      </c>
    </row>
    <row r="314">
      <c r="A314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314" s="2">
        <f>HYPERLINK("https://edmondsonsupply.com/products/klein-tools-vdv526-200-lan-scout-%c2%ae-jr-2-cable-tester", "https://edmondsonsupply.com/products/klein-tools-vdv526-200-lan-scout-%c2%ae-jr-2-cable-tester")</f>
        <v/>
      </c>
      <c r="C314" t="inlineStr">
        <is>
          <t>Klein Tools VDV526-200 LAN Scout ® Jr. 2 Cable Tester</t>
        </is>
      </c>
      <c r="D314" t="inlineStr">
        <is>
          <t>Klein Tools 80072 RJ45 Cable Tester Kit with LAN Scout Jr. 2, Coax Crimper / Stripper / Cutter Tool and Pass-Thru Modular Data Plug</t>
        </is>
      </c>
      <c r="E314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314" t="inlineStr">
        <is>
          <t>B09TPLNBQ2</t>
        </is>
      </c>
      <c r="G314">
        <f>_xludf.IMAGE("https://edmondsonsupply.com/cdn/shop/products/vdv526200.jpg?v=1663689949")</f>
        <v/>
      </c>
      <c r="H314">
        <f>_xludf.IMAGE("https://m.media-amazon.com/images/I/61uYEWe2vLL._AC_UY218_.jpg")</f>
        <v/>
      </c>
      <c r="I314" t="inlineStr">
        <is>
          <t>54.97</t>
        </is>
      </c>
      <c r="J314" t="n">
        <v>103.78</v>
      </c>
      <c r="K314" s="3" t="inlineStr">
        <is>
          <t>88.79%</t>
        </is>
      </c>
      <c r="L314" t="n">
        <v>4.9</v>
      </c>
      <c r="M314" t="n">
        <v>97</v>
      </c>
      <c r="O314" t="inlineStr">
        <is>
          <t>InStock</t>
        </is>
      </c>
      <c r="P314" t="inlineStr">
        <is>
          <t>82.5</t>
        </is>
      </c>
      <c r="Q314" t="inlineStr">
        <is>
          <t>7823726182616</t>
        </is>
      </c>
    </row>
    <row r="315">
      <c r="A315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315" s="2">
        <f>HYPERLINK("https://edmondsonsupply.com/products/klein-tools-rt250-gfci-receptacle-tester-with-lcd", "https://edmondsonsupply.com/products/klein-tools-rt250-gfci-receptacle-tester-with-lcd")</f>
        <v/>
      </c>
      <c r="C315" t="inlineStr">
        <is>
          <t>Klein Tools RT250 GFCI Receptacle Tester with LCD</t>
        </is>
      </c>
      <c r="D315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315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315" t="inlineStr">
        <is>
          <t>B09P83VQDK</t>
        </is>
      </c>
      <c r="G315">
        <f>_xludf.IMAGE("https://edmondsonsupply.com/cdn/shop/products/rt250_photo_c.jpg?v=1661363824")</f>
        <v/>
      </c>
      <c r="H315">
        <f>_xludf.IMAGE("https://m.media-amazon.com/images/I/51Y6EmT5N-L._AC_UL320_.jpg")</f>
        <v/>
      </c>
      <c r="I315" t="inlineStr">
        <is>
          <t>21.97</t>
        </is>
      </c>
      <c r="J315" t="n">
        <v>41.4</v>
      </c>
      <c r="K315" s="3" t="inlineStr">
        <is>
          <t>88.44%</t>
        </is>
      </c>
      <c r="L315" t="n">
        <v>4.9</v>
      </c>
      <c r="M315" t="n">
        <v>20</v>
      </c>
      <c r="O315" t="inlineStr">
        <is>
          <t>InStock</t>
        </is>
      </c>
      <c r="P315" t="inlineStr">
        <is>
          <t>30.78</t>
        </is>
      </c>
      <c r="Q315" t="inlineStr">
        <is>
          <t>7793138729176</t>
        </is>
      </c>
    </row>
    <row r="316">
      <c r="A316" s="2">
        <f>HYPERLINK("https://edmondsonsupply.com/collections/electricians-tools/products/klein-tools-51606", "https://edmondsonsupply.com/collections/electricians-tools/products/klein-tools-51606")</f>
        <v/>
      </c>
      <c r="B316" s="2">
        <f>HYPERLINK("https://edmondsonsupply.com/products/klein-tools-51606", "https://edmondsonsupply.com/products/klein-tools-51606")</f>
        <v/>
      </c>
      <c r="C316" t="inlineStr">
        <is>
          <t>Klein Tools 51606 Aluminum Conduit Bender Full Assembly, 1/2-Inch EMT with Angle Setter™</t>
        </is>
      </c>
      <c r="D316" t="inlineStr">
        <is>
          <t>Klein Tools 51604 Iron Conduit Bender Full Assembly, 3/4-Inch EMT and 1/2-Inch Rigid, Wide Foot Pedal, Benchmark Symbols and Angle Setter</t>
        </is>
      </c>
      <c r="E316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316" t="inlineStr">
        <is>
          <t>B08V8YVWH1</t>
        </is>
      </c>
      <c r="G316">
        <f>_xludf.IMAGE("https://edmondsonsupply.com/cdn/shop/products/51606.jpg?v=1663942126")</f>
        <v/>
      </c>
      <c r="H316">
        <f>_xludf.IMAGE("https://m.media-amazon.com/images/I/41DkDVmyczL._AC_UL320_.jpg")</f>
        <v/>
      </c>
      <c r="I316" t="inlineStr">
        <is>
          <t>39.97</t>
        </is>
      </c>
      <c r="J316" t="n">
        <v>74.98999999999999</v>
      </c>
      <c r="K316" s="3" t="inlineStr">
        <is>
          <t>87.62%</t>
        </is>
      </c>
      <c r="L316" t="n">
        <v>4.8</v>
      </c>
      <c r="M316" t="n">
        <v>43</v>
      </c>
      <c r="O316" t="inlineStr">
        <is>
          <t>InStock</t>
        </is>
      </c>
      <c r="P316" t="inlineStr">
        <is>
          <t>55.98</t>
        </is>
      </c>
      <c r="Q316" t="inlineStr">
        <is>
          <t>7827248447704</t>
        </is>
      </c>
    </row>
    <row r="317">
      <c r="A317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317" s="2">
        <f>HYPERLINK("https://edmondsonsupply.com/products/klein-tools-51608-1-2-inch-iron-conduit-bender-head", "https://edmondsonsupply.com/products/klein-tools-51608-1-2-inch-iron-conduit-bender-head")</f>
        <v/>
      </c>
      <c r="C317" t="inlineStr">
        <is>
          <t>Klein Tools 51608 1/2-inch Iron Conduit Bender Head</t>
        </is>
      </c>
      <c r="D317" t="inlineStr">
        <is>
          <t>Klein Tools 51610 Iron Conduit Bender Head, for 1-Inch EMT or 3/4-Inch Rigid IMC, use with Klein Tools Angle Setter (Cat. No. 51613)</t>
        </is>
      </c>
      <c r="E317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317" t="inlineStr">
        <is>
          <t>B08V8J5CX4</t>
        </is>
      </c>
      <c r="G317">
        <f>_xludf.IMAGE("https://edmondsonsupply.com/cdn/shop/products/51608.jpg?v=1643679335")</f>
        <v/>
      </c>
      <c r="H317">
        <f>_xludf.IMAGE("https://m.media-amazon.com/images/I/61jmGqozuVL._AC_UL320_.jpg")</f>
        <v/>
      </c>
      <c r="I317" t="inlineStr">
        <is>
          <t>39.99</t>
        </is>
      </c>
      <c r="J317" t="n">
        <v>74.98999999999999</v>
      </c>
      <c r="K317" s="3" t="inlineStr">
        <is>
          <t>87.52%</t>
        </is>
      </c>
      <c r="L317" t="n">
        <v>4.8</v>
      </c>
      <c r="M317" t="n">
        <v>11</v>
      </c>
      <c r="O317" t="inlineStr">
        <is>
          <t>InStock</t>
        </is>
      </c>
      <c r="P317" t="inlineStr">
        <is>
          <t>60.66</t>
        </is>
      </c>
      <c r="Q317" t="inlineStr">
        <is>
          <t>7597417693400</t>
        </is>
      </c>
    </row>
    <row r="318">
      <c r="A318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318" s="2">
        <f>HYPERLINK("https://edmondsonsupply.com/products/klein-tools-51608-1-2-inch-iron-conduit-bender-head", "https://edmondsonsupply.com/products/klein-tools-51608-1-2-inch-iron-conduit-bender-head")</f>
        <v/>
      </c>
      <c r="C318" t="inlineStr">
        <is>
          <t>Klein Tools 51608 1/2-inch Iron Conduit Bender Head</t>
        </is>
      </c>
      <c r="D318" t="inlineStr">
        <is>
          <t>Klein Tools 51604 Iron Conduit Bender Full Assembly, 3/4-Inch EMT and 1/2-Inch Rigid, Wide Foot Pedal, Benchmark Symbols and Angle Setter</t>
        </is>
      </c>
      <c r="E318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318" t="inlineStr">
        <is>
          <t>B08V8YVWH1</t>
        </is>
      </c>
      <c r="G318">
        <f>_xludf.IMAGE("https://edmondsonsupply.com/cdn/shop/products/51608.jpg?v=1643679335")</f>
        <v/>
      </c>
      <c r="H318">
        <f>_xludf.IMAGE("https://m.media-amazon.com/images/I/41DkDVmyczL._AC_UL320_.jpg")</f>
        <v/>
      </c>
      <c r="I318" t="inlineStr">
        <is>
          <t>39.99</t>
        </is>
      </c>
      <c r="J318" t="n">
        <v>74.98999999999999</v>
      </c>
      <c r="K318" s="3" t="inlineStr">
        <is>
          <t>87.52%</t>
        </is>
      </c>
      <c r="L318" t="n">
        <v>4.8</v>
      </c>
      <c r="M318" t="n">
        <v>43</v>
      </c>
      <c r="O318" t="inlineStr">
        <is>
          <t>InStock</t>
        </is>
      </c>
      <c r="P318" t="inlineStr">
        <is>
          <t>60.66</t>
        </is>
      </c>
      <c r="Q318" t="inlineStr">
        <is>
          <t>7597417693400</t>
        </is>
      </c>
    </row>
    <row r="319">
      <c r="A319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319" s="2">
        <f>HYPERLINK("https://edmondsonsupply.com/products/klein-tools-d2000-48-diagonal-cutting-pliers-angled-head-8-inch", "https://edmondsonsupply.com/products/klein-tools-d2000-48-diagonal-cutting-pliers-angled-head-8-inch")</f>
        <v/>
      </c>
      <c r="C319" t="inlineStr">
        <is>
          <t>Klein Tools D2000-48 Diagonal Cutting Pliers, Angled Head, 8-Inch</t>
        </is>
      </c>
      <c r="D319" t="inlineStr">
        <is>
          <t>Klein Tools D2000-48-INS Pliers, Insulated Heavy-Duty Diagonal Cutting Pliers with Angled Head and 1000V Rated Insulated Grips, 8-Inch</t>
        </is>
      </c>
      <c r="E319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319" t="inlineStr">
        <is>
          <t>B000LDFIVC</t>
        </is>
      </c>
      <c r="G319">
        <f>_xludf.IMAGE("https://edmondsonsupply.com/cdn/shop/products/d200048.jpg?v=1660920588")</f>
        <v/>
      </c>
      <c r="H319">
        <f>_xludf.IMAGE("https://m.media-amazon.com/images/I/51D7A8E7ncL._AC_UL320_.jpg")</f>
        <v/>
      </c>
      <c r="I319" t="inlineStr">
        <is>
          <t>34.97</t>
        </is>
      </c>
      <c r="J319" t="n">
        <v>65.28</v>
      </c>
      <c r="K319" s="3" t="inlineStr">
        <is>
          <t>86.67%</t>
        </is>
      </c>
      <c r="L319" t="n">
        <v>4.8</v>
      </c>
      <c r="M319" t="n">
        <v>111</v>
      </c>
      <c r="O319" t="inlineStr">
        <is>
          <t>InStock</t>
        </is>
      </c>
      <c r="P319" t="inlineStr">
        <is>
          <t>49.78</t>
        </is>
      </c>
      <c r="Q319" t="inlineStr">
        <is>
          <t>7786125164760</t>
        </is>
      </c>
    </row>
    <row r="320">
      <c r="A320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320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320" t="inlineStr">
        <is>
          <t>Klein Tools J12098 Journeyman Universal Combination Pliers</t>
        </is>
      </c>
      <c r="D320" t="inlineStr">
        <is>
          <t>Klein Tools 12098-INS Insulated Universal Combination Pliers, Side Cutters with Crimper, 8-Inch</t>
        </is>
      </c>
      <c r="E320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320" t="inlineStr">
        <is>
          <t>B0002RI4V8</t>
        </is>
      </c>
      <c r="G320">
        <f>_xludf.IMAGE("https://edmondsonsupply.com/cdn/shop/products/j12098.jpg?v=1587142847")</f>
        <v/>
      </c>
      <c r="H320">
        <f>_xludf.IMAGE("https://m.media-amazon.com/images/I/51I3JjFrgcL._AC_UL320_.jpg")</f>
        <v/>
      </c>
      <c r="I320" t="inlineStr">
        <is>
          <t>34.99</t>
        </is>
      </c>
      <c r="J320" t="n">
        <v>64.98999999999999</v>
      </c>
      <c r="K320" s="3" t="inlineStr">
        <is>
          <t>85.74%</t>
        </is>
      </c>
      <c r="L320" t="n">
        <v>5</v>
      </c>
      <c r="M320" t="n">
        <v>10</v>
      </c>
      <c r="O320" t="inlineStr">
        <is>
          <t>InStock</t>
        </is>
      </c>
      <c r="P320" t="inlineStr">
        <is>
          <t>50.4</t>
        </is>
      </c>
      <c r="Q320" t="inlineStr">
        <is>
          <t>1989504860260</t>
        </is>
      </c>
    </row>
    <row r="321">
      <c r="A321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321" s="2">
        <f>HYPERLINK("https://edmondsonsupply.com/products/klein-tools-vdv526-200-lan-scout-%c2%ae-jr-2-cable-tester", "https://edmondsonsupply.com/products/klein-tools-vdv526-200-lan-scout-%c2%ae-jr-2-cable-tester")</f>
        <v/>
      </c>
      <c r="C321" t="inlineStr">
        <is>
          <t>Klein Tools VDV526-200 LAN Scout ® Jr. 2 Cable Tester</t>
        </is>
      </c>
      <c r="D321" t="inlineStr">
        <is>
          <t>Klein Tools VDV526-200 Cable Tester, LAN Scout Jr. 2 Ethernet Cable Tester &amp; VDV500-123 Cable Tracer Probe-Pro Tracing Probe with Replaceable Non-Metallic</t>
        </is>
      </c>
      <c r="E321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321" t="inlineStr">
        <is>
          <t>B09Y84486X</t>
        </is>
      </c>
      <c r="G321">
        <f>_xludf.IMAGE("https://edmondsonsupply.com/cdn/shop/products/vdv526200.jpg?v=1663689949")</f>
        <v/>
      </c>
      <c r="H321">
        <f>_xludf.IMAGE("https://m.media-amazon.com/images/I/51l43d13j-L._AC_UY218_.jpg")</f>
        <v/>
      </c>
      <c r="I321" t="inlineStr">
        <is>
          <t>54.97</t>
        </is>
      </c>
      <c r="J321" t="n">
        <v>99.95999999999999</v>
      </c>
      <c r="K321" s="3" t="inlineStr">
        <is>
          <t>81.84%</t>
        </is>
      </c>
      <c r="L321" t="n">
        <v>4.8</v>
      </c>
      <c r="M321" t="n">
        <v>12</v>
      </c>
      <c r="O321" t="inlineStr">
        <is>
          <t>InStock</t>
        </is>
      </c>
      <c r="P321" t="inlineStr">
        <is>
          <t>82.5</t>
        </is>
      </c>
      <c r="Q321" t="inlineStr">
        <is>
          <t>7823726182616</t>
        </is>
      </c>
    </row>
    <row r="322">
      <c r="A322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322" s="2">
        <f>HYPERLINK("https://edmondsonsupply.com/products/klein-tools-32307-27-in-1-multi-bit-tamperproof-screwdriver", "https://edmondsonsupply.com/products/klein-tools-32307-27-in-1-multi-bit-tamperproof-screwdriver")</f>
        <v/>
      </c>
      <c r="C322" t="inlineStr">
        <is>
          <t>Klein Tools 32307 27-in-1 Multi-Bit Tamperproof Screwdriver</t>
        </is>
      </c>
      <c r="D322" t="inlineStr">
        <is>
          <t>Klein Tools 32305 Multi-bit Ratcheting Screwdriver &amp; 32307 Multi-bit Tamperproof Screwdriver, 27-in-1 Tool with Torx, Hex, Torq and Spanner Bits with 1/4-Inch Nut Driver</t>
        </is>
      </c>
      <c r="E322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322" t="inlineStr">
        <is>
          <t>B09Y7PBFQ1</t>
        </is>
      </c>
      <c r="G322">
        <f>_xludf.IMAGE("https://edmondsonsupply.com/cdn/shop/products/32307.jpg?v=1647347524")</f>
        <v/>
      </c>
      <c r="H322">
        <f>_xludf.IMAGE("https://m.media-amazon.com/images/I/41T6TsQqpLL._AC_UL320_.jpg")</f>
        <v/>
      </c>
      <c r="I322" t="inlineStr">
        <is>
          <t>25.97</t>
        </is>
      </c>
      <c r="J322" t="n">
        <v>46.94</v>
      </c>
      <c r="K322" s="3" t="inlineStr">
        <is>
          <t>80.75%</t>
        </is>
      </c>
      <c r="L322" t="n">
        <v>4.7</v>
      </c>
      <c r="M322" t="n">
        <v>22</v>
      </c>
      <c r="O322" t="inlineStr">
        <is>
          <t>InStock</t>
        </is>
      </c>
      <c r="P322" t="inlineStr">
        <is>
          <t>36.38</t>
        </is>
      </c>
      <c r="Q322" t="inlineStr">
        <is>
          <t>7637266366680</t>
        </is>
      </c>
    </row>
    <row r="323">
      <c r="A323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323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323" t="inlineStr">
        <is>
          <t>Klein Tools 32304 14-in-1 HVAC Adjustable-Length Impact Screwdriver with Flip Socket</t>
        </is>
      </c>
      <c r="D323" t="inlineStr">
        <is>
          <t>Impact Driver, 7-in-1 Impact Flip Socket Set &amp; 14-in-1 Adjustable Screwdriver with Flip Socket, HVAC Nut Drivers and Bits, Impact Rated Klein Tools 32304</t>
        </is>
      </c>
      <c r="E323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323" t="inlineStr">
        <is>
          <t>B09Y84RPSB</t>
        </is>
      </c>
      <c r="G323">
        <f>_xludf.IMAGE("https://edmondsonsupply.com/cdn/shop/products/32304.jpg?v=1666019479")</f>
        <v/>
      </c>
      <c r="H323">
        <f>_xludf.IMAGE("https://m.media-amazon.com/images/I/41KTNungRUL._AC_UL320_.jpg")</f>
        <v/>
      </c>
      <c r="I323" t="inlineStr">
        <is>
          <t>24.97</t>
        </is>
      </c>
      <c r="J323" t="n">
        <v>44.76</v>
      </c>
      <c r="K323" s="3" t="inlineStr">
        <is>
          <t>79.26%</t>
        </is>
      </c>
      <c r="L323" t="n">
        <v>4.8</v>
      </c>
      <c r="M323" t="n">
        <v>88</v>
      </c>
      <c r="O323" t="inlineStr">
        <is>
          <t>InStock</t>
        </is>
      </c>
      <c r="P323" t="inlineStr">
        <is>
          <t>34.98</t>
        </is>
      </c>
      <c r="Q323" t="inlineStr">
        <is>
          <t>7856604578008</t>
        </is>
      </c>
    </row>
    <row r="324">
      <c r="A324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324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324" t="inlineStr">
        <is>
          <t>Klein Tools NCVT1PKIT Non-Contact Voltage and GFCI Receptacle Test Kit</t>
        </is>
      </c>
      <c r="D324" t="inlineStr">
        <is>
          <t>Klein Tools RT250KIT Non-Contact Voltage Tester and GFCI Receptacle Tester with LCD and Flashlight, Voltage Electrical Test Kit</t>
        </is>
      </c>
      <c r="E324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324" t="inlineStr">
        <is>
          <t>B08YDFQ2FV</t>
        </is>
      </c>
      <c r="G324">
        <f>_xludf.IMAGE("https://edmondsonsupply.com/cdn/shop/products/ncvt1pkit.jpg?v=1677682920")</f>
        <v/>
      </c>
      <c r="H324">
        <f>_xludf.IMAGE("https://m.media-amazon.com/images/I/61WaBlkJfxL._AC_UL320_.jpg")</f>
        <v/>
      </c>
      <c r="I324" t="inlineStr">
        <is>
          <t>24.97</t>
        </is>
      </c>
      <c r="J324" t="n">
        <v>44.54</v>
      </c>
      <c r="K324" s="3" t="inlineStr">
        <is>
          <t>78.37%</t>
        </is>
      </c>
      <c r="L324" t="n">
        <v>4.8</v>
      </c>
      <c r="M324" t="n">
        <v>1269</v>
      </c>
      <c r="O324" t="inlineStr">
        <is>
          <t>InStock</t>
        </is>
      </c>
      <c r="P324" t="inlineStr">
        <is>
          <t>35.38</t>
        </is>
      </c>
      <c r="Q324" t="inlineStr">
        <is>
          <t>7953960698072</t>
        </is>
      </c>
    </row>
    <row r="325">
      <c r="A325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325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325" t="inlineStr">
        <is>
          <t>Klein Tools NCVT1XTKIT Non-Contact Voltage and GFCI Receptacle Premium Test Kit</t>
        </is>
      </c>
      <c r="D325" t="inlineStr">
        <is>
          <t>Klein Tools RT250KIT Non-Contact Voltage Tester and GFCI Receptacle Tester with LCD and Flashlight, Voltage Electrical Test Kit</t>
        </is>
      </c>
      <c r="E325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325" t="inlineStr">
        <is>
          <t>B08YDFQ2FV</t>
        </is>
      </c>
      <c r="G325">
        <f>_xludf.IMAGE("https://edmondsonsupply.com/cdn/shop/products/ncvt1xtkit.jpg?v=1674497102")</f>
        <v/>
      </c>
      <c r="H325">
        <f>_xludf.IMAGE("https://m.media-amazon.com/images/I/61WaBlkJfxL._AC_UL320_.jpg")</f>
        <v/>
      </c>
      <c r="I325" t="inlineStr">
        <is>
          <t>24.99</t>
        </is>
      </c>
      <c r="J325" t="n">
        <v>44.54</v>
      </c>
      <c r="K325" s="3" t="inlineStr">
        <is>
          <t>78.23%</t>
        </is>
      </c>
      <c r="L325" t="n">
        <v>4.8</v>
      </c>
      <c r="M325" t="n">
        <v>1269</v>
      </c>
      <c r="O325" t="inlineStr">
        <is>
          <t>InStock</t>
        </is>
      </c>
      <c r="P325" t="inlineStr">
        <is>
          <t>32.98</t>
        </is>
      </c>
      <c r="Q325" t="inlineStr">
        <is>
          <t>7931949187288</t>
        </is>
      </c>
    </row>
    <row r="326">
      <c r="A326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326" s="2">
        <f>HYPERLINK("https://edmondsonsupply.com/products/klein-tools-jth68mb-6-inch-metric-ball-end-t-handle-set-8-piece", "https://edmondsonsupply.com/products/klein-tools-jth68mb-6-inch-metric-ball-end-t-handle-set-8-piece")</f>
        <v/>
      </c>
      <c r="C326" t="inlineStr">
        <is>
          <t>Klein Tools JTH68MB Hex Kit Set, Metric, Ball End T-Handle, 6-Inch with Stand, 8-Piece</t>
        </is>
      </c>
      <c r="D326" t="inlineStr">
        <is>
          <t>Klein Tools JTH68MB Hex Kit Set, Metric Ball End T-Handle Hex Key Allen Wrench Set with 6-Inch Blades, Stand Included, 8-Piece</t>
        </is>
      </c>
      <c r="E326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326" t="inlineStr">
        <is>
          <t>B004DB8GSK</t>
        </is>
      </c>
      <c r="G326">
        <f>_xludf.IMAGE("https://edmondsonsupply.com/cdn/shop/products/jth68mb.jpg?v=1587142826")</f>
        <v/>
      </c>
      <c r="H326">
        <f>_xludf.IMAGE("https://m.media-amazon.com/images/I/61XP-1Qh3UL._AC_UL320_.jpg")</f>
        <v/>
      </c>
      <c r="I326" t="inlineStr">
        <is>
          <t>49.99</t>
        </is>
      </c>
      <c r="J326" t="n">
        <v>88.87</v>
      </c>
      <c r="K326" s="3" t="inlineStr">
        <is>
          <t>77.78%</t>
        </is>
      </c>
      <c r="L326" t="n">
        <v>4.6</v>
      </c>
      <c r="M326" t="n">
        <v>426</v>
      </c>
      <c r="O326" t="inlineStr">
        <is>
          <t>InStock</t>
        </is>
      </c>
      <c r="P326" t="inlineStr">
        <is>
          <t>75.74</t>
        </is>
      </c>
      <c r="Q326" t="inlineStr">
        <is>
          <t>3679146639460</t>
        </is>
      </c>
    </row>
    <row r="327">
      <c r="A327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327" s="2">
        <f>HYPERLINK("https://edmondsonsupply.com/products/klein-tools-vdv500-123-probe-pro-tracing-probe", "https://edmondsonsupply.com/products/klein-tools-vdv500-123-probe-pro-tracing-probe")</f>
        <v/>
      </c>
      <c r="C327" t="inlineStr">
        <is>
          <t>Klein Tools VDV500-123 Probe-PRO Tracing Probe</t>
        </is>
      </c>
      <c r="D327" t="inlineStr">
        <is>
          <t>Klein Tools VDV500-820 Cable Tracer with Probe Tone Pro Kit for Telephone, Internet, Video, Data and Communications Cables, Beige</t>
        </is>
      </c>
      <c r="E327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327" t="inlineStr">
        <is>
          <t>B07VYN98QV</t>
        </is>
      </c>
      <c r="G327">
        <f>_xludf.IMAGE("https://edmondsonsupply.com/cdn/shop/products/vdv500123.jpg?v=1587142783")</f>
        <v/>
      </c>
      <c r="H327">
        <f>_xludf.IMAGE("https://m.media-amazon.com/images/I/612EgCjy2xL._AC_UY218_.jpg")</f>
        <v/>
      </c>
      <c r="I327" t="inlineStr">
        <is>
          <t>44.99</t>
        </is>
      </c>
      <c r="J327" t="n">
        <v>79.97</v>
      </c>
      <c r="K327" s="3" t="inlineStr">
        <is>
          <t>77.75%</t>
        </is>
      </c>
      <c r="L327" t="n">
        <v>4.7</v>
      </c>
      <c r="M327" t="n">
        <v>3617</v>
      </c>
      <c r="O327" t="inlineStr">
        <is>
          <t>InStock</t>
        </is>
      </c>
      <c r="P327" t="inlineStr">
        <is>
          <t>63.0</t>
        </is>
      </c>
      <c r="Q327" t="inlineStr">
        <is>
          <t>4274361466980</t>
        </is>
      </c>
    </row>
    <row r="328">
      <c r="A328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328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328" t="inlineStr">
        <is>
          <t>Klein Tools VDV770-126 Carrying Case for Scout® Pro 3 Tester and Locator Remotes</t>
        </is>
      </c>
      <c r="D328" t="inlineStr">
        <is>
          <t>Klein Tools VDV770-125 Replacement Carrying Case for Scout Pro 3 Series Testers and Test + Map Remotes, Black</t>
        </is>
      </c>
      <c r="E328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328" t="inlineStr">
        <is>
          <t>B08C4LJTX8</t>
        </is>
      </c>
      <c r="G328">
        <f>_xludf.IMAGE("https://edmondsonsupply.com/cdn/shop/products/vdv770126.jpg?v=1646011163")</f>
        <v/>
      </c>
      <c r="H328">
        <f>_xludf.IMAGE("https://m.media-amazon.com/images/I/713iEVC-N0L._AC_UL320_.jpg")</f>
        <v/>
      </c>
      <c r="I328" t="inlineStr">
        <is>
          <t>32.49</t>
        </is>
      </c>
      <c r="J328" t="n">
        <v>57.49</v>
      </c>
      <c r="K328" s="3" t="inlineStr">
        <is>
          <t>76.95%</t>
        </is>
      </c>
      <c r="L328" t="n">
        <v>4.8</v>
      </c>
      <c r="M328" t="n">
        <v>44</v>
      </c>
      <c r="O328" t="inlineStr">
        <is>
          <t>InStock</t>
        </is>
      </c>
      <c r="P328" t="inlineStr">
        <is>
          <t>48.14</t>
        </is>
      </c>
      <c r="Q328" t="inlineStr">
        <is>
          <t>7620077256920</t>
        </is>
      </c>
    </row>
    <row r="329">
      <c r="A329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329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329" t="inlineStr">
        <is>
          <t>Klein Tools 94155 American Legacy Lineman Pliers and Klein-Kurve® Wire Stripper / Cutter</t>
        </is>
      </c>
      <c r="D329" t="inlineStr">
        <is>
          <t>Klein Tools 80043 Heavy Duty Tool Set, Includes Lineman's Side-Cutting Pliers, Diagonal Cutters and Wire Stripper, 3-Piece</t>
        </is>
      </c>
      <c r="E329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329" t="inlineStr">
        <is>
          <t>B0977RM5G5</t>
        </is>
      </c>
      <c r="G329">
        <f>_xludf.IMAGE("https://edmondsonsupply.com/cdn/shop/products/94155.jpg?v=1674141590")</f>
        <v/>
      </c>
      <c r="H329">
        <f>_xludf.IMAGE("https://m.media-amazon.com/images/I/51t8JGB+SAS._AC_UL320_.jpg")</f>
        <v/>
      </c>
      <c r="I329" t="inlineStr">
        <is>
          <t>39.99</t>
        </is>
      </c>
      <c r="J329" t="n">
        <v>69.98999999999999</v>
      </c>
      <c r="K329" s="3" t="inlineStr">
        <is>
          <t>75.02%</t>
        </is>
      </c>
      <c r="L329" t="n">
        <v>4.8</v>
      </c>
      <c r="M329" t="n">
        <v>1451</v>
      </c>
      <c r="O329" t="inlineStr">
        <is>
          <t>InStock</t>
        </is>
      </c>
      <c r="P329" t="inlineStr">
        <is>
          <t>59.98</t>
        </is>
      </c>
      <c r="Q329" t="inlineStr">
        <is>
          <t>7926859104472</t>
        </is>
      </c>
    </row>
    <row r="330">
      <c r="A330" s="2">
        <f>HYPERLINK("https://edmondsonsupply.com/collections/electricians-tools/products/clc-1528-11", "https://edmondsonsupply.com/collections/electricians-tools/products/clc-1528-11")</f>
        <v/>
      </c>
      <c r="B330" s="2">
        <f>HYPERLINK("https://edmondsonsupply.com/products/clc-1528-11", "https://edmondsonsupply.com/products/clc-1528-11")</f>
        <v/>
      </c>
      <c r="C330" t="inlineStr">
        <is>
          <t>CLC 1528 11" Electrical &amp; Maintenance Tool Carrier</t>
        </is>
      </c>
      <c r="D330" t="inlineStr">
        <is>
          <t>CLC WORK GEAR 1530 Electrical and Maintenance Tool Carrier, 43 Pocket &amp; CLC Custom LeatherCraft 1528 Large Electrical and Maintenance Tool Carrier, 22 Pocket, Black, 11" x 10" x 19"h</t>
        </is>
      </c>
      <c r="E330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330" t="inlineStr">
        <is>
          <t>B0BFXQS1YT</t>
        </is>
      </c>
      <c r="G330">
        <f>_xludf.IMAGE("https://edmondsonsupply.com/cdn/shop/products/clc-1528__1_321x_3x.progressive_bf390c4e-ab2d-4119-a706-a1ca10a9b643.jpg?v=1609778372")</f>
        <v/>
      </c>
      <c r="H330">
        <f>_xludf.IMAGE("https://m.media-amazon.com/images/I/51Ev+6BezpL._AC_UL320_.jpg")</f>
        <v/>
      </c>
      <c r="I330" t="inlineStr">
        <is>
          <t>69.95</t>
        </is>
      </c>
      <c r="J330" t="n">
        <v>121.75</v>
      </c>
      <c r="K330" s="3" t="inlineStr">
        <is>
          <t>74.05%</t>
        </is>
      </c>
      <c r="L330" t="n">
        <v>4.7</v>
      </c>
      <c r="M330" t="n">
        <v>1781</v>
      </c>
      <c r="O330" t="inlineStr">
        <is>
          <t>InStock</t>
        </is>
      </c>
      <c r="P330" t="inlineStr">
        <is>
          <t>94.95</t>
        </is>
      </c>
      <c r="Q330" t="inlineStr">
        <is>
          <t>5267577110696</t>
        </is>
      </c>
    </row>
    <row r="331">
      <c r="A331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331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331" t="inlineStr">
        <is>
          <t>Klein Tools NCVT-2P Dual Range Non-Contact Voltage Tester 12 - 1000V AC</t>
        </is>
      </c>
      <c r="D331" t="inlineStr">
        <is>
          <t>Klein Tools NCVT-6 Non-Contact Volt Tester, 12 - 1000V AC Pen with Integrated Laser Distance Measure, LED and Audible Alarms, Pocket Clip</t>
        </is>
      </c>
      <c r="E331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331" t="inlineStr">
        <is>
          <t>B07SLFX6B2</t>
        </is>
      </c>
      <c r="G331">
        <f>_xludf.IMAGE("https://edmondsonsupply.com/cdn/shop/products/ncvt2p.jpg?v=1633030824")</f>
        <v/>
      </c>
      <c r="H331">
        <f>_xludf.IMAGE("https://m.media-amazon.com/images/I/519VhV+q+VL._AC_UL320_.jpg")</f>
        <v/>
      </c>
      <c r="I331" t="inlineStr">
        <is>
          <t>27.97</t>
        </is>
      </c>
      <c r="J331" t="n">
        <v>48.2</v>
      </c>
      <c r="K331" s="3" t="inlineStr">
        <is>
          <t>72.33%</t>
        </is>
      </c>
      <c r="L331" t="n">
        <v>4.7</v>
      </c>
      <c r="M331" t="n">
        <v>4139</v>
      </c>
      <c r="O331" t="inlineStr">
        <is>
          <t>InStock</t>
        </is>
      </c>
      <c r="P331" t="inlineStr">
        <is>
          <t>35.76</t>
        </is>
      </c>
      <c r="Q331" t="inlineStr">
        <is>
          <t>6080875626669</t>
        </is>
      </c>
    </row>
    <row r="332">
      <c r="A332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332" s="2">
        <f>HYPERLINK("https://edmondsonsupply.com/products/klein-tools-d502-10-pump-pliers-10-inch", "https://edmondsonsupply.com/products/klein-tools-d502-10-pump-pliers-10-inch")</f>
        <v/>
      </c>
      <c r="C332" t="inlineStr">
        <is>
          <t>Klein Tools D502-10 Pump Pliers, 10-Inch</t>
        </is>
      </c>
      <c r="D332" t="inlineStr">
        <is>
          <t>Klein Tools D504-10B Pump Pliers, Quick-Adjust Tongue and Groove Klaw Water Pump Pliers, 10-Inch</t>
        </is>
      </c>
      <c r="E332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332" t="inlineStr">
        <is>
          <t>B00BJ4ORDM</t>
        </is>
      </c>
      <c r="G332">
        <f>_xludf.IMAGE("https://edmondsonsupply.com/cdn/shop/products/d50210_alt1.jpg?v=1633030884")</f>
        <v/>
      </c>
      <c r="H332">
        <f>_xludf.IMAGE("https://m.media-amazon.com/images/I/51G8XuICYiL._AC_UL320_.jpg")</f>
        <v/>
      </c>
      <c r="I332" t="inlineStr">
        <is>
          <t>24.99</t>
        </is>
      </c>
      <c r="J332" t="n">
        <v>42.56</v>
      </c>
      <c r="K332" s="3" t="inlineStr">
        <is>
          <t>70.31%</t>
        </is>
      </c>
      <c r="L332" t="n">
        <v>4.7</v>
      </c>
      <c r="M332" t="n">
        <v>259</v>
      </c>
      <c r="O332" t="inlineStr">
        <is>
          <t>InStock</t>
        </is>
      </c>
      <c r="P332" t="inlineStr">
        <is>
          <t>37.84</t>
        </is>
      </c>
      <c r="Q332" t="inlineStr">
        <is>
          <t>6203936669869</t>
        </is>
      </c>
    </row>
    <row r="333">
      <c r="A333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333" s="2">
        <f>HYPERLINK("https://edmondsonsupply.com/products/klein-tools-935dag-digital-angle-gauge-and-level", "https://edmondsonsupply.com/products/klein-tools-935dag-digital-angle-gauge-and-level")</f>
        <v/>
      </c>
      <c r="C333" t="inlineStr">
        <is>
          <t>Klein Tools 935DAG Digital Angle Gauge and Level</t>
        </is>
      </c>
      <c r="D333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333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333" t="inlineStr">
        <is>
          <t>B09P843CWF</t>
        </is>
      </c>
      <c r="G333">
        <f>_xludf.IMAGE("https://edmondsonsupply.com/cdn/shop/products/935dag.jpg?v=1587145032")</f>
        <v/>
      </c>
      <c r="H333">
        <f>_xludf.IMAGE("https://m.media-amazon.com/images/I/51nqC5OG7xL._AC_UL320_.jpg")</f>
        <v/>
      </c>
      <c r="I333" t="inlineStr">
        <is>
          <t>29.97</t>
        </is>
      </c>
      <c r="J333" t="n">
        <v>51.04</v>
      </c>
      <c r="K333" s="3" t="inlineStr">
        <is>
          <t>70.30%</t>
        </is>
      </c>
      <c r="L333" t="n">
        <v>4.8</v>
      </c>
      <c r="M333" t="n">
        <v>29</v>
      </c>
      <c r="O333" t="inlineStr">
        <is>
          <t>InStock</t>
        </is>
      </c>
      <c r="P333" t="inlineStr">
        <is>
          <t>45.0</t>
        </is>
      </c>
      <c r="Q333" t="inlineStr">
        <is>
          <t>4167487094884</t>
        </is>
      </c>
    </row>
    <row r="334">
      <c r="A334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334" s="2">
        <f>HYPERLINK("https://edmondsonsupply.com/products/klein-tools-d507-8-adjustable-wrench-extra-capacity-8-inch", "https://edmondsonsupply.com/products/klein-tools-d507-8-adjustable-wrench-extra-capacity-8-inch")</f>
        <v/>
      </c>
      <c r="C334" t="inlineStr">
        <is>
          <t>Klein Tools D507-8 Adjustable Wrench, Extra Capacity 8-Inch</t>
        </is>
      </c>
      <c r="D334" t="inlineStr">
        <is>
          <t>Klein Tools D507-12 Adjustable Drive Wrench, Forged with Extra Capacity Jaw and High Polish Chrome Finish, 12-inch</t>
        </is>
      </c>
      <c r="E334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334" t="inlineStr">
        <is>
          <t>B000936OVW</t>
        </is>
      </c>
      <c r="G334">
        <f>_xludf.IMAGE("https://edmondsonsupply.com/cdn/shop/products/d5078_b.jpg?v=1666010497")</f>
        <v/>
      </c>
      <c r="H334">
        <f>_xludf.IMAGE("https://m.media-amazon.com/images/I/51Bvc2AeFZL._AC_UL320_.jpg")</f>
        <v/>
      </c>
      <c r="I334" t="inlineStr">
        <is>
          <t>29.99</t>
        </is>
      </c>
      <c r="J334" t="n">
        <v>50.99</v>
      </c>
      <c r="K334" s="3" t="inlineStr">
        <is>
          <t>70.02%</t>
        </is>
      </c>
      <c r="L334" t="n">
        <v>4.8</v>
      </c>
      <c r="M334" t="n">
        <v>383</v>
      </c>
      <c r="O334" t="inlineStr">
        <is>
          <t>InStock</t>
        </is>
      </c>
      <c r="P334" t="inlineStr">
        <is>
          <t>45.44</t>
        </is>
      </c>
      <c r="Q334" t="inlineStr">
        <is>
          <t>4353085014116</t>
        </is>
      </c>
    </row>
    <row r="335">
      <c r="A335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335" s="2">
        <f>HYPERLINK("https://edmondsonsupply.com/products/milwaukee-2111-21-475-lumen-usb-rechargeable-hard-hat-headlamp", "https://edmondsonsupply.com/products/milwaukee-2111-21-475-lumen-usb-rechargeable-hard-hat-headlamp")</f>
        <v/>
      </c>
      <c r="C335" t="inlineStr">
        <is>
          <t>Milwaukee 2111-21 475-Lumen USB Rechargeable Hard Hat Headlamp</t>
        </is>
      </c>
      <c r="D335" t="inlineStr">
        <is>
          <t>Milwaukee 2111-21 475 Lumens USB Rechargeable TRUEVIEW HD Headlamp New</t>
        </is>
      </c>
      <c r="E335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335" t="inlineStr">
        <is>
          <t>B07XZFN514</t>
        </is>
      </c>
      <c r="G335">
        <f>_xludf.IMAGE("https://edmondsonsupply.com/cdn/shop/products/2111-21_3_Overlay_1.png?v=1587142535")</f>
        <v/>
      </c>
      <c r="H335">
        <f>_xludf.IMAGE("https://m.media-amazon.com/images/I/71r+OMacODL._AC_UL320_.jpg")</f>
        <v/>
      </c>
      <c r="I335" t="inlineStr">
        <is>
          <t>69.97</t>
        </is>
      </c>
      <c r="J335" t="n">
        <v>117.84</v>
      </c>
      <c r="K335" s="3" t="inlineStr">
        <is>
          <t>68.42%</t>
        </is>
      </c>
      <c r="L335" t="n">
        <v>4.7</v>
      </c>
      <c r="M335" t="n">
        <v>264</v>
      </c>
      <c r="O335" t="inlineStr">
        <is>
          <t>OutOfStock</t>
        </is>
      </c>
      <c r="P335" t="inlineStr">
        <is>
          <t>106.0</t>
        </is>
      </c>
      <c r="Q335" t="inlineStr">
        <is>
          <t>4334127775844</t>
        </is>
      </c>
    </row>
    <row r="336">
      <c r="A336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336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336" t="inlineStr">
        <is>
          <t>UEi DL479 AC 600A True RMS HVAC/R Clamp Meter</t>
        </is>
      </c>
      <c r="D336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336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336" t="inlineStr">
        <is>
          <t>B00W5B15P6</t>
        </is>
      </c>
      <c r="G336">
        <f>_xludf.IMAGE("https://edmondsonsupply.com/cdn/shop/products/DL479-1.jpg?v=1587142104")</f>
        <v/>
      </c>
      <c r="H336">
        <f>_xludf.IMAGE("https://m.media-amazon.com/images/I/61BXB98tFDS._AC_UY218_.jpg")</f>
        <v/>
      </c>
      <c r="I336" t="inlineStr">
        <is>
          <t>138.51</t>
        </is>
      </c>
      <c r="J336" t="n">
        <v>232.99</v>
      </c>
      <c r="K336" s="3" t="inlineStr">
        <is>
          <t>68.21%</t>
        </is>
      </c>
      <c r="L336" t="n">
        <v>4.5</v>
      </c>
      <c r="M336" t="n">
        <v>184</v>
      </c>
      <c r="O336" t="inlineStr">
        <is>
          <t>OutOfStock</t>
        </is>
      </c>
      <c r="P336" t="inlineStr">
        <is>
          <t>162.95</t>
        </is>
      </c>
      <c r="Q336" t="inlineStr">
        <is>
          <t>3564094488676</t>
        </is>
      </c>
    </row>
    <row r="337">
      <c r="A337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337" s="2">
        <f>HYPERLINK("https://edmondsonsupply.com/products/klein-tools-60246-p100-half-mask-respirator-s-m", "https://edmondsonsupply.com/products/klein-tools-60246-p100-half-mask-respirator-s-m")</f>
        <v/>
      </c>
      <c r="C337" t="inlineStr">
        <is>
          <t>Klein Tools 60246 P100 Half-Mask Respirator, S/M</t>
        </is>
      </c>
      <c r="D337" t="inlineStr">
        <is>
          <t>Klein Tools 80044 Face Mask, P100 Half-Mask Respirator Kit with P100 Mask and Replacement Filters For Dust, Metal Fumes, and Mists, Size M/L</t>
        </is>
      </c>
      <c r="E337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337" t="inlineStr">
        <is>
          <t>B09FW2FRX8</t>
        </is>
      </c>
      <c r="G337">
        <f>_xludf.IMAGE("https://edmondsonsupply.com/cdn/shop/products/60246.jpg?v=1661862728")</f>
        <v/>
      </c>
      <c r="H337">
        <f>_xludf.IMAGE("https://m.media-amazon.com/images/I/61kQgRHQL4L._AC_UL320_.jpg")</f>
        <v/>
      </c>
      <c r="I337" t="inlineStr">
        <is>
          <t>29.99</t>
        </is>
      </c>
      <c r="J337" t="n">
        <v>50.35</v>
      </c>
      <c r="K337" s="3" t="inlineStr">
        <is>
          <t>67.89%</t>
        </is>
      </c>
      <c r="L337" t="n">
        <v>4.5</v>
      </c>
      <c r="M337" t="n">
        <v>21</v>
      </c>
      <c r="O337" t="inlineStr">
        <is>
          <t>InStock</t>
        </is>
      </c>
      <c r="P337" t="inlineStr">
        <is>
          <t>43.5</t>
        </is>
      </c>
      <c r="Q337" t="inlineStr">
        <is>
          <t>7797322383576</t>
        </is>
      </c>
    </row>
    <row r="338">
      <c r="A338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338" s="2">
        <f>HYPERLINK("https://edmondsonsupply.com/products/klein-tools-60244-p100-half-mask-respirator-m-l", "https://edmondsonsupply.com/products/klein-tools-60244-p100-half-mask-respirator-m-l")</f>
        <v/>
      </c>
      <c r="C338" t="inlineStr">
        <is>
          <t>Klein Tools 60244 P100 Half-Mask Respirator, M/L</t>
        </is>
      </c>
      <c r="D338" t="inlineStr">
        <is>
          <t>Klein Tools 80044 Face Mask, P100 Half-Mask Respirator Kit with P100 Mask and Replacement Filters For Dust, Metal Fumes, and Mists, Size M/L</t>
        </is>
      </c>
      <c r="E338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338" t="inlineStr">
        <is>
          <t>B09FW2FRX8</t>
        </is>
      </c>
      <c r="G338">
        <f>_xludf.IMAGE("https://edmondsonsupply.com/cdn/shop/products/60246_7e68115f-7e07-4587-a48b-41d81558644a.jpg?v=1661864149")</f>
        <v/>
      </c>
      <c r="H338">
        <f>_xludf.IMAGE("https://m.media-amazon.com/images/I/61kQgRHQL4L._AC_UL320_.jpg")</f>
        <v/>
      </c>
      <c r="I338" t="inlineStr">
        <is>
          <t>29.99</t>
        </is>
      </c>
      <c r="J338" t="n">
        <v>50.35</v>
      </c>
      <c r="K338" s="3" t="inlineStr">
        <is>
          <t>67.89%</t>
        </is>
      </c>
      <c r="L338" t="n">
        <v>4.5</v>
      </c>
      <c r="M338" t="n">
        <v>21</v>
      </c>
      <c r="O338" t="inlineStr">
        <is>
          <t>InStock</t>
        </is>
      </c>
      <c r="P338" t="inlineStr">
        <is>
          <t>43.5</t>
        </is>
      </c>
      <c r="Q338" t="inlineStr">
        <is>
          <t>7797350039768</t>
        </is>
      </c>
    </row>
    <row r="339">
      <c r="A339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339" s="2">
        <f>HYPERLINK("https://edmondsonsupply.com/products/klein-tools-32900-7-in-1-impact-flip-socket-with-handle", "https://edmondsonsupply.com/products/klein-tools-32900-7-in-1-impact-flip-socket-with-handle")</f>
        <v/>
      </c>
      <c r="C339" t="inlineStr">
        <is>
          <t>Klein Tools 32900 7-in-1 Impact Flip Socket with Handle</t>
        </is>
      </c>
      <c r="D339" t="inlineStr">
        <is>
          <t>Klein Tools 66070 Impact Socket Set, Impact Driver Flip Socket, Five Sockets with 1/4-Inch Hex and 1/2-Inch Square Socket Adapters, 7-Piece</t>
        </is>
      </c>
      <c r="E339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339" t="inlineStr">
        <is>
          <t>B0B33XLXD1</t>
        </is>
      </c>
      <c r="G339">
        <f>_xludf.IMAGE("https://edmondsonsupply.com/cdn/shop/products/32900_b.jpg?v=1666024787")</f>
        <v/>
      </c>
      <c r="H339">
        <f>_xludf.IMAGE("https://m.media-amazon.com/images/I/71D23SffznL._AC_UL320_.jpg")</f>
        <v/>
      </c>
      <c r="I339" t="inlineStr">
        <is>
          <t>29.97</t>
        </is>
      </c>
      <c r="J339" t="n">
        <v>49.97</v>
      </c>
      <c r="K339" s="3" t="inlineStr">
        <is>
          <t>66.73%</t>
        </is>
      </c>
      <c r="L339" t="n">
        <v>4.8</v>
      </c>
      <c r="M339" t="n">
        <v>1158</v>
      </c>
      <c r="O339" t="inlineStr">
        <is>
          <t>InStock</t>
        </is>
      </c>
      <c r="P339" t="inlineStr">
        <is>
          <t>45.0</t>
        </is>
      </c>
      <c r="Q339" t="inlineStr">
        <is>
          <t>7856651239640</t>
        </is>
      </c>
    </row>
    <row r="340">
      <c r="A340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340" s="2">
        <f>HYPERLINK("https://edmondsonsupply.com/products/wiha-tools-66991-13-piece-magicring-ball-end-hex-l-key-set-inch", "https://edmondsonsupply.com/products/wiha-tools-66991-13-piece-magicring-ball-end-hex-l-key-set-inch")</f>
        <v/>
      </c>
      <c r="C340" t="inlineStr">
        <is>
          <t>Wiha Tools 66991 13 Piece MagicRing Ball End Hex L-Key Set - Inch</t>
        </is>
      </c>
      <c r="D340" t="inlineStr">
        <is>
          <t>Wiha 66992 MagicRing Ball End Hex L-Key Set In Holders, 22 Piece</t>
        </is>
      </c>
      <c r="E340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340" t="inlineStr">
        <is>
          <t>B000LF2LJM</t>
        </is>
      </c>
      <c r="G340">
        <f>_xludf.IMAGE("https://edmondsonsupply.com/cdn/shop/files/203e9943d7bc6da0913f39b14430d97570f6257a_1000x_25f5521b-5db2-4e3a-9496-a87eed5e7da1.webp?v=1690841742")</f>
        <v/>
      </c>
      <c r="H340">
        <f>_xludf.IMAGE("https://m.media-amazon.com/images/I/71eB60IkANL._AC_UL320_.jpg")</f>
        <v/>
      </c>
      <c r="I340" t="inlineStr">
        <is>
          <t>48.61</t>
        </is>
      </c>
      <c r="J340" t="n">
        <v>81.03</v>
      </c>
      <c r="K340" s="3" t="inlineStr">
        <is>
          <t>66.69%</t>
        </is>
      </c>
      <c r="L340" t="n">
        <v>4.7</v>
      </c>
      <c r="M340" t="n">
        <v>533</v>
      </c>
      <c r="O340" t="inlineStr">
        <is>
          <t>InStock</t>
        </is>
      </c>
      <c r="P340" t="inlineStr">
        <is>
          <t>64.81</t>
        </is>
      </c>
      <c r="Q340" t="inlineStr">
        <is>
          <t>8023273668824</t>
        </is>
      </c>
    </row>
    <row r="341">
      <c r="A341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341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341" t="inlineStr">
        <is>
          <t>Klein Tools 60539 Professional Safety Glasses, Full Frame, Polarized Lens</t>
        </is>
      </c>
      <c r="D341" t="inlineStr">
        <is>
          <t>Klein Tools 80055 Safety Glasses Kit, Professional Safety Glasses with Full Frame, Gray Lens and Breakaway Lanyard, 8-Piece</t>
        </is>
      </c>
      <c r="E341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341" t="inlineStr">
        <is>
          <t>B09HR9RV4H</t>
        </is>
      </c>
      <c r="G341">
        <f>_xludf.IMAGE("https://edmondsonsupply.com/cdn/shop/products/60539.jpg?v=1670948006")</f>
        <v/>
      </c>
      <c r="H341">
        <f>_xludf.IMAGE("https://m.media-amazon.com/images/I/61L5l7dmmiL._AC_UL320_.jpg")</f>
        <v/>
      </c>
      <c r="I341" t="inlineStr">
        <is>
          <t>29.99</t>
        </is>
      </c>
      <c r="J341" t="n">
        <v>49.99</v>
      </c>
      <c r="K341" s="3" t="inlineStr">
        <is>
          <t>66.69%</t>
        </is>
      </c>
      <c r="L341" t="n">
        <v>4.5</v>
      </c>
      <c r="M341" t="n">
        <v>13</v>
      </c>
      <c r="O341" t="inlineStr">
        <is>
          <t>InStock</t>
        </is>
      </c>
      <c r="P341" t="inlineStr">
        <is>
          <t>41.98</t>
        </is>
      </c>
      <c r="Q341" t="inlineStr">
        <is>
          <t>7904008536280</t>
        </is>
      </c>
    </row>
    <row r="342">
      <c r="A342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342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342" t="inlineStr">
        <is>
          <t>Klein Tools VDV526-052 Cable Tester, LAN Scout® Jr. Continuity Tester</t>
        </is>
      </c>
      <c r="D342" t="inlineStr">
        <is>
          <t>Klein Tools VDV526-200 Cable Tester, LAN Scout Jr. 2 Ethernet Cable Tester &amp; VDV500-123 Cable Tracer Probe-Pro Tracing Probe with Replaceable Non-Metallic</t>
        </is>
      </c>
      <c r="E342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342" t="inlineStr">
        <is>
          <t>B09Y84486X</t>
        </is>
      </c>
      <c r="G342">
        <f>_xludf.IMAGE("https://edmondsonsupply.com/cdn/shop/files/vdv526-052.jpg?v=1685032494")</f>
        <v/>
      </c>
      <c r="H342">
        <f>_xludf.IMAGE("https://m.media-amazon.com/images/I/51l43d13j-L._AC_UY218_.jpg")</f>
        <v/>
      </c>
      <c r="I342" t="inlineStr">
        <is>
          <t>59.97</t>
        </is>
      </c>
      <c r="J342" t="n">
        <v>99.95999999999999</v>
      </c>
      <c r="K342" s="3" t="inlineStr">
        <is>
          <t>66.68%</t>
        </is>
      </c>
      <c r="L342" t="n">
        <v>4.8</v>
      </c>
      <c r="M342" t="n">
        <v>12</v>
      </c>
      <c r="O342" t="inlineStr">
        <is>
          <t>InStock</t>
        </is>
      </c>
      <c r="P342" t="inlineStr">
        <is>
          <t>96.68</t>
        </is>
      </c>
      <c r="Q342" t="inlineStr">
        <is>
          <t>7995835678936</t>
        </is>
      </c>
    </row>
    <row r="343">
      <c r="A343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343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343" t="inlineStr">
        <is>
          <t>Klein Tools 51607 Aluminum Conduit Bender Full Assembly, 3/4-Inch EMT with Angle Setter™</t>
        </is>
      </c>
      <c r="D343" t="inlineStr">
        <is>
          <t>Klein Tools 51604 Iron Conduit Bender Full Assembly, 3/4-Inch EMT and 1/2-Inch Rigid, Wide Foot Pedal, Benchmark Symbols and Angle Setter</t>
        </is>
      </c>
      <c r="E343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343" t="inlineStr">
        <is>
          <t>B08V8YVWH1</t>
        </is>
      </c>
      <c r="G343">
        <f>_xludf.IMAGE("https://edmondsonsupply.com/cdn/shop/products/51607.jpg?v=1663942654")</f>
        <v/>
      </c>
      <c r="H343">
        <f>_xludf.IMAGE("https://m.media-amazon.com/images/I/41DkDVmyczL._AC_UL320_.jpg")</f>
        <v/>
      </c>
      <c r="I343" t="inlineStr">
        <is>
          <t>44.99</t>
        </is>
      </c>
      <c r="J343" t="n">
        <v>74.98999999999999</v>
      </c>
      <c r="K343" s="3" t="inlineStr">
        <is>
          <t>66.68%</t>
        </is>
      </c>
      <c r="L343" t="n">
        <v>4.8</v>
      </c>
      <c r="M343" t="n">
        <v>43</v>
      </c>
      <c r="O343" t="inlineStr">
        <is>
          <t>InStock</t>
        </is>
      </c>
      <c r="P343" t="inlineStr">
        <is>
          <t>63.0</t>
        </is>
      </c>
      <c r="Q343" t="inlineStr">
        <is>
          <t>7827252216024</t>
        </is>
      </c>
    </row>
    <row r="344">
      <c r="A344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344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344" t="inlineStr">
        <is>
          <t>Klein Tools 51603 Iron Conduit Bender Full Assembly, 1/2-Inch EMT with Angle Setter™</t>
        </is>
      </c>
      <c r="D344" t="inlineStr">
        <is>
          <t>Klein Tools 51605 Iron Conduit Bender Full Assembly, 1-Inch EMT and 3/4-Inch Rigid, Wide Foot Pedal, Benchmark Symbols and Angle Setter</t>
        </is>
      </c>
      <c r="E344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344" t="inlineStr">
        <is>
          <t>B08L3ZQCT1</t>
        </is>
      </c>
      <c r="G344">
        <f>_xludf.IMAGE("https://edmondsonsupply.com/cdn/shop/products/51604.jpg?v=1663940749")</f>
        <v/>
      </c>
      <c r="H344">
        <f>_xludf.IMAGE("https://m.media-amazon.com/images/I/41stj4NcdUL._AC_UL320_.jpg")</f>
        <v/>
      </c>
      <c r="I344" t="inlineStr">
        <is>
          <t>59.99</t>
        </is>
      </c>
      <c r="J344" t="n">
        <v>99.97</v>
      </c>
      <c r="K344" s="3" t="inlineStr">
        <is>
          <t>66.64%</t>
        </is>
      </c>
      <c r="L344" t="n">
        <v>4.7</v>
      </c>
      <c r="M344" t="n">
        <v>60</v>
      </c>
      <c r="O344" t="inlineStr">
        <is>
          <t>InStock</t>
        </is>
      </c>
      <c r="P344" t="inlineStr">
        <is>
          <t>86.4</t>
        </is>
      </c>
      <c r="Q344" t="inlineStr">
        <is>
          <t>7827227574488</t>
        </is>
      </c>
    </row>
    <row r="345">
      <c r="A345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345" s="2">
        <f>HYPERLINK("https://edmondsonsupply.com/products/klein-tools-51609-3-4-inch-iron-conduit-bender-head", "https://edmondsonsupply.com/products/klein-tools-51609-3-4-inch-iron-conduit-bender-head")</f>
        <v/>
      </c>
      <c r="C345" t="inlineStr">
        <is>
          <t>Klein Tools 51609 3/4-Inch Iron Conduit Bender Head</t>
        </is>
      </c>
      <c r="D345" t="inlineStr">
        <is>
          <t>Klein Tools 51605 Iron Conduit Bender Full Assembly, 1-Inch EMT and 3/4-Inch Rigid, Wide Foot Pedal, Benchmark Symbols and Angle Setter</t>
        </is>
      </c>
      <c r="E345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345" t="inlineStr">
        <is>
          <t>B08L3ZQCT1</t>
        </is>
      </c>
      <c r="G345">
        <f>_xludf.IMAGE("https://edmondsonsupply.com/cdn/shop/products/51609.jpg?v=1661867147")</f>
        <v/>
      </c>
      <c r="H345">
        <f>_xludf.IMAGE("https://m.media-amazon.com/images/I/41stj4NcdUL._AC_UL320_.jpg")</f>
        <v/>
      </c>
      <c r="I345" t="inlineStr">
        <is>
          <t>59.99</t>
        </is>
      </c>
      <c r="J345" t="n">
        <v>99.97</v>
      </c>
      <c r="K345" s="3" t="inlineStr">
        <is>
          <t>66.64%</t>
        </is>
      </c>
      <c r="L345" t="n">
        <v>4.7</v>
      </c>
      <c r="M345" t="n">
        <v>60</v>
      </c>
      <c r="O345" t="inlineStr">
        <is>
          <t>InStock</t>
        </is>
      </c>
      <c r="P345" t="inlineStr">
        <is>
          <t>90.22</t>
        </is>
      </c>
      <c r="Q345" t="inlineStr">
        <is>
          <t>7797415837912</t>
        </is>
      </c>
    </row>
    <row r="346">
      <c r="A346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346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346" t="inlineStr">
        <is>
          <t>Klein Tools 1550-2 2 Blade Pocket Knife, Steel, 2-1/2-Inch Blade</t>
        </is>
      </c>
      <c r="D346" t="inlineStr">
        <is>
          <t>Klein Tools 44007 Electricians Knife, Lightweight Lockback Knife with 2-1/2-Inch Coping Blade and Silver Handle</t>
        </is>
      </c>
      <c r="E346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346" t="inlineStr">
        <is>
          <t>B001TJ1JVK</t>
        </is>
      </c>
      <c r="G346">
        <f>_xludf.IMAGE("https://edmondsonsupply.com/cdn/shop/products/15502_b.jpg?v=1658020543")</f>
        <v/>
      </c>
      <c r="H346">
        <f>_xludf.IMAGE("https://m.media-amazon.com/images/I/71-kYHzVBIL._AC_UL320_.jpg")</f>
        <v/>
      </c>
      <c r="I346" t="inlineStr">
        <is>
          <t>29.99</t>
        </is>
      </c>
      <c r="J346" t="n">
        <v>49.97</v>
      </c>
      <c r="K346" s="3" t="inlineStr">
        <is>
          <t>66.62%</t>
        </is>
      </c>
      <c r="L346" t="n">
        <v>4.6</v>
      </c>
      <c r="M346" t="n">
        <v>60</v>
      </c>
      <c r="O346" t="inlineStr">
        <is>
          <t>InStock</t>
        </is>
      </c>
      <c r="P346" t="inlineStr">
        <is>
          <t>45.52</t>
        </is>
      </c>
      <c r="Q346" t="inlineStr">
        <is>
          <t>2766536409188</t>
        </is>
      </c>
    </row>
    <row r="347">
      <c r="A347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347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347" t="inlineStr">
        <is>
          <t>Klein Tools 69149P Test Kit with Multimeter, Non-Contact Volt Tester, Receptacle Tester</t>
        </is>
      </c>
      <c r="D347" t="inlineStr">
        <is>
          <t>Klein Tools 80067 Electrical Test Kit with IR Digital Thermometer, Multimeter, Non-Contact Voltage Tester Pen and Receptacle Tester, Green,Red, 4-Piece</t>
        </is>
      </c>
      <c r="E347" s="2">
        <f>HYPERLINK("https://www.amazon.com/Klein-Tools-80067-Thermometer-Non-Contact/dp/B0B11NG8XM/ref=sr_1_9?keywords=Klein+Tools+69149P+Test+Kit+with+Multimeter%2C+Non-Contact+Volt+Tester%2C+Receptacle+Tester&amp;qid=1695174288&amp;sr=8-9", "https://www.amazon.com/Klein-Tools-80067-Thermometer-Non-Contact/dp/B0B11NG8XM/ref=sr_1_9?keywords=Klein+Tools+69149P+Test+Kit+with+Multimeter%2C+Non-Contact+Volt+Tester%2C+Receptacle+Tester&amp;qid=1695174288&amp;sr=8-9")</f>
        <v/>
      </c>
      <c r="F347" t="inlineStr">
        <is>
          <t>B0B11NG8XM</t>
        </is>
      </c>
      <c r="G347">
        <f>_xludf.IMAGE("https://edmondsonsupply.com/cdn/shop/products/69149p.jpg?v=1664479017")</f>
        <v/>
      </c>
      <c r="H347">
        <f>_xludf.IMAGE("https://m.media-amazon.com/images/I/61M3CphXgvL._AC_UL320_.jpg")</f>
        <v/>
      </c>
      <c r="I347" t="inlineStr">
        <is>
          <t>39.97</t>
        </is>
      </c>
      <c r="J347" t="n">
        <v>64.98999999999999</v>
      </c>
      <c r="K347" s="3" t="inlineStr">
        <is>
          <t>62.60%</t>
        </is>
      </c>
      <c r="L347" t="n">
        <v>4.5</v>
      </c>
      <c r="M347" t="n">
        <v>29</v>
      </c>
      <c r="O347" t="inlineStr">
        <is>
          <t>InStock</t>
        </is>
      </c>
      <c r="P347" t="inlineStr">
        <is>
          <t>63.9</t>
        </is>
      </c>
      <c r="Q347" t="inlineStr">
        <is>
          <t>6584860606637</t>
        </is>
      </c>
    </row>
    <row r="348">
      <c r="A348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348" s="2">
        <f>HYPERLINK("https://edmondsonsupply.com/products/klein-tools-60100-hard-hat-non-vented-cap-style-white", "https://edmondsonsupply.com/products/klein-tools-60100-hard-hat-non-vented-cap-style-white")</f>
        <v/>
      </c>
      <c r="C348" t="inlineStr">
        <is>
          <t>Klein Tools 60100 Hard Hat, Non-Vented, Cap Style, White</t>
        </is>
      </c>
      <c r="D348" t="inlineStr">
        <is>
          <t>Klein Tools 60407 Hard Hat, Light, Vented Full Brim Style, Padded, Self-Wicking Odor-Resistant Sweatband, White &amp; 60181 Cooling Helmet Liner, Under Hard Hat Cap with Mesh Fabric at Crown</t>
        </is>
      </c>
      <c r="E348" s="2">
        <f>HYPERLINK("https://www.amazon.com/Klein-Tools-Self-Wicking-Odor-Resistant-Sweatband/dp/B0B68NYYM7/ref=sr_1_6?keywords=Klein+Tools+60100+Hard+Hat%2C+Non-Vented%2C+Cap+Style%2C+White&amp;qid=1695174219&amp;sr=8-6", "https://www.amazon.com/Klein-Tools-Self-Wicking-Odor-Resistant-Sweatband/dp/B0B68NYYM7/ref=sr_1_6?keywords=Klein+Tools+60100+Hard+Hat%2C+Non-Vented%2C+Cap+Style%2C+White&amp;qid=1695174219&amp;sr=8-6")</f>
        <v/>
      </c>
      <c r="F348" t="inlineStr">
        <is>
          <t>B0B68NYYM7</t>
        </is>
      </c>
      <c r="G348">
        <f>_xludf.IMAGE("https://edmondsonsupply.com/cdn/shop/products/60100_c.jpg?v=1648166061")</f>
        <v/>
      </c>
      <c r="H348">
        <f>_xludf.IMAGE("https://m.media-amazon.com/images/I/41IulVK0+jL._AC_UL320_.jpg")</f>
        <v/>
      </c>
      <c r="I348" t="inlineStr">
        <is>
          <t>39.99</t>
        </is>
      </c>
      <c r="J348" t="n">
        <v>64.95999999999999</v>
      </c>
      <c r="K348" s="3" t="inlineStr">
        <is>
          <t>62.44%</t>
        </is>
      </c>
      <c r="L348" t="n">
        <v>4.5</v>
      </c>
      <c r="M348" t="n">
        <v>15</v>
      </c>
      <c r="O348" t="inlineStr">
        <is>
          <t>OutOfStock</t>
        </is>
      </c>
      <c r="P348" t="inlineStr">
        <is>
          <t>55.44</t>
        </is>
      </c>
      <c r="Q348" t="inlineStr">
        <is>
          <t>7643170406616</t>
        </is>
      </c>
    </row>
    <row r="349">
      <c r="A349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349" s="2">
        <f>HYPERLINK("https://edmondsonsupply.com/products/klein-tools-66040-2-in-1-impact-socket-set-12-point-5-piece", "https://edmondsonsupply.com/products/klein-tools-66040-2-in-1-impact-socket-set-12-point-5-piece")</f>
        <v/>
      </c>
      <c r="C349" t="inlineStr">
        <is>
          <t>Klein Tools 66040 2-in-1 Impact Socket Set, 12-Point, 5-Piece</t>
        </is>
      </c>
      <c r="D349" t="inlineStr">
        <is>
          <t>Klein Tools 66010 2-in-1 Impact Socket Set, 6-Piece Tool Set with 12-Point Deep Sockets with 1/2-Inch Drive, Includes Tool Case</t>
        </is>
      </c>
      <c r="E349" s="2">
        <f>HYPERLINK("https://www.amazon.com/Klein-Tools-66010-High-Torque-12-Point/dp/B07NZS6998/ref=sr_1_4?keywords=Klein+Tools+66040+2-in-1+Impact+Socket+Set%2C+12-Point%2C+5-Piece&amp;qid=1695173922&amp;sr=8-4", "https://www.amazon.com/Klein-Tools-66010-High-Torque-12-Point/dp/B07NZS6998/ref=sr_1_4?keywords=Klein+Tools+66040+2-in-1+Impact+Socket+Set%2C+12-Point%2C+5-Piece&amp;qid=1695173922&amp;sr=8-4")</f>
        <v/>
      </c>
      <c r="F349" t="inlineStr">
        <is>
          <t>B07NZS6998</t>
        </is>
      </c>
      <c r="G349">
        <f>_xludf.IMAGE("https://edmondsonsupply.com/cdn/shop/products/66040.jpg?v=1659120255")</f>
        <v/>
      </c>
      <c r="H349">
        <f>_xludf.IMAGE("https://m.media-amazon.com/images/I/51QnKGm7EiL._AC_UL320_.jpg")</f>
        <v/>
      </c>
      <c r="I349" t="inlineStr">
        <is>
          <t>124.79</t>
        </is>
      </c>
      <c r="J349" t="n">
        <v>199.99</v>
      </c>
      <c r="K349" s="3" t="inlineStr">
        <is>
          <t>60.26%</t>
        </is>
      </c>
      <c r="L349" t="n">
        <v>4.8</v>
      </c>
      <c r="M349" t="n">
        <v>380</v>
      </c>
      <c r="O349" t="inlineStr">
        <is>
          <t>InStock</t>
        </is>
      </c>
      <c r="P349" t="inlineStr">
        <is>
          <t>217.02</t>
        </is>
      </c>
      <c r="Q349" t="inlineStr">
        <is>
          <t>7766538846424</t>
        </is>
      </c>
    </row>
    <row r="350">
      <c r="A350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350" s="2">
        <f>HYPERLINK("https://edmondsonsupply.com/products/klein-tools-d507-8-adjustable-wrench-extra-capacity-8-inch", "https://edmondsonsupply.com/products/klein-tools-d507-8-adjustable-wrench-extra-capacity-8-inch")</f>
        <v/>
      </c>
      <c r="C350" t="inlineStr">
        <is>
          <t>Klein Tools D507-8 Adjustable Wrench, Extra Capacity 8-Inch</t>
        </is>
      </c>
      <c r="D350" t="inlineStr">
        <is>
          <t>Klein Tools 507-12 Adjustable Wrench, Extra Capacity Jaw Forged Drive Wrench with High Polish Chrome Finish, 12-Inch</t>
        </is>
      </c>
      <c r="E350" s="2">
        <f>HYPERLINK("https://www.amazon.com/Klein-Tools-507-12-Adjustable-Capacity/dp/B000I1R5FE/ref=sr_1_10?keywords=Klein+Tools+D507-8+Adjustable+Wrench%2C+Extra+Capacity+8-Inch&amp;qid=1695173949&amp;sr=8-10", "https://www.amazon.com/Klein-Tools-507-12-Adjustable-Capacity/dp/B000I1R5FE/ref=sr_1_10?keywords=Klein+Tools+D507-8+Adjustable+Wrench%2C+Extra+Capacity+8-Inch&amp;qid=1695173949&amp;sr=8-10")</f>
        <v/>
      </c>
      <c r="F350" t="inlineStr">
        <is>
          <t>B000I1R5FE</t>
        </is>
      </c>
      <c r="G350">
        <f>_xludf.IMAGE("https://edmondsonsupply.com/cdn/shop/products/d5078_b.jpg?v=1666010497")</f>
        <v/>
      </c>
      <c r="H350">
        <f>_xludf.IMAGE("https://m.media-amazon.com/images/I/418FdISjyWL._AC_UL320_.jpg")</f>
        <v/>
      </c>
      <c r="I350" t="inlineStr">
        <is>
          <t>29.99</t>
        </is>
      </c>
      <c r="J350" t="n">
        <v>47.38</v>
      </c>
      <c r="K350" s="3" t="inlineStr">
        <is>
          <t>57.99%</t>
        </is>
      </c>
      <c r="L350" t="n">
        <v>4.8</v>
      </c>
      <c r="M350" t="n">
        <v>27</v>
      </c>
      <c r="O350" t="inlineStr">
        <is>
          <t>InStock</t>
        </is>
      </c>
      <c r="P350" t="inlineStr">
        <is>
          <t>45.44</t>
        </is>
      </c>
      <c r="Q350" t="inlineStr">
        <is>
          <t>4353085014116</t>
        </is>
      </c>
    </row>
    <row r="351">
      <c r="A351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351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351" t="inlineStr">
        <is>
          <t>Klein Tools 1550-2 2 Blade Pocket Knife, Steel, 2-1/2-Inch Blade</t>
        </is>
      </c>
      <c r="D351" t="inlineStr">
        <is>
          <t>Lightweight Lockback Knife with 2-1/2-Inch Drop-Point Blade and Black Aluminum Handle Klein Tools 44001-BLK</t>
        </is>
      </c>
      <c r="E351" s="2">
        <f>HYPERLINK("https://www.amazon.com/Lightweight-Drop-Point-Klein-Tools-44001-BLK/dp/B0026T18RW/ref=sr_1_8?keywords=Klein+Tools+1550-2+2+Blade+Pocket+Knife%2C+Steel%2C+2-1%2F2-Inch+Blade&amp;qid=1695174176&amp;sr=8-8", "https://www.amazon.com/Lightweight-Drop-Point-Klein-Tools-44001-BLK/dp/B0026T18RW/ref=sr_1_8?keywords=Klein+Tools+1550-2+2+Blade+Pocket+Knife%2C+Steel%2C+2-1%2F2-Inch+Blade&amp;qid=1695174176&amp;sr=8-8")</f>
        <v/>
      </c>
      <c r="F351" t="inlineStr">
        <is>
          <t>B0026T18RW</t>
        </is>
      </c>
      <c r="G351">
        <f>_xludf.IMAGE("https://edmondsonsupply.com/cdn/shop/products/15502_b.jpg?v=1658020543")</f>
        <v/>
      </c>
      <c r="H351">
        <f>_xludf.IMAGE("https://m.media-amazon.com/images/I/41DnZjhhmnL._AC_UL320_.jpg")</f>
        <v/>
      </c>
      <c r="I351" t="inlineStr">
        <is>
          <t>29.99</t>
        </is>
      </c>
      <c r="J351" t="n">
        <v>47.14</v>
      </c>
      <c r="K351" s="3" t="inlineStr">
        <is>
          <t>57.19%</t>
        </is>
      </c>
      <c r="L351" t="n">
        <v>4.5</v>
      </c>
      <c r="M351" t="n">
        <v>68</v>
      </c>
      <c r="O351" t="inlineStr">
        <is>
          <t>InStock</t>
        </is>
      </c>
      <c r="P351" t="inlineStr">
        <is>
          <t>45.52</t>
        </is>
      </c>
      <c r="Q351" t="inlineStr">
        <is>
          <t>2766536409188</t>
        </is>
      </c>
    </row>
    <row r="352">
      <c r="A352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352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352" t="inlineStr">
        <is>
          <t>Klein Tools IR1 Infrared Digital Thermometer with Targeting Laser, 10:1</t>
        </is>
      </c>
      <c r="D352" t="inlineStr">
        <is>
          <t>Klein Tools IR1 Infrared Thermometer, Digital Laser Gun is Non-Contact Thermometer with a Temperature Range -4 to 752-Degree Fahrenheit &amp; NCVT1P Voltage Tester, Non-Contact Voltage Detector Pen</t>
        </is>
      </c>
      <c r="E352" s="2">
        <f>HYPERLINK("https://www.amazon.com/Klein-Tools-Thermometer-Non-Contact-Temperature/dp/B0B68MLBWN/ref=sr_1_6?keywords=Klein+Tools+IR1+Infrared+Digital+Thermometer+with+Targeting+Laser%2C+10%3A1&amp;qid=1695174178&amp;sr=8-6", "https://www.amazon.com/Klein-Tools-Thermometer-Non-Contact-Temperature/dp/B0B68MLBWN/ref=sr_1_6?keywords=Klein+Tools+IR1+Infrared+Digital+Thermometer+with+Targeting+Laser%2C+10%3A1&amp;qid=1695174178&amp;sr=8-6")</f>
        <v/>
      </c>
      <c r="F352" t="inlineStr">
        <is>
          <t>B0B68MLBWN</t>
        </is>
      </c>
      <c r="G352">
        <f>_xludf.IMAGE("https://edmondsonsupply.com/cdn/shop/products/ir1.jpg?v=1659112251")</f>
        <v/>
      </c>
      <c r="H352">
        <f>_xludf.IMAGE("https://m.media-amazon.com/images/I/4105qZwKkyL._AC_UY218_.jpg")</f>
        <v/>
      </c>
      <c r="I352" t="inlineStr">
        <is>
          <t>32.99</t>
        </is>
      </c>
      <c r="J352" t="n">
        <v>51.71</v>
      </c>
      <c r="K352" s="3" t="inlineStr">
        <is>
          <t>56.74%</t>
        </is>
      </c>
      <c r="L352" t="n">
        <v>4.7</v>
      </c>
      <c r="M352" t="n">
        <v>16</v>
      </c>
      <c r="O352" t="inlineStr">
        <is>
          <t>InStock</t>
        </is>
      </c>
      <c r="P352" t="inlineStr">
        <is>
          <t>48.5</t>
        </is>
      </c>
      <c r="Q352" t="inlineStr">
        <is>
          <t>7766524231896</t>
        </is>
      </c>
    </row>
    <row r="353">
      <c r="A353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353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353" t="inlineStr">
        <is>
          <t>Klein Tools 1550-2 2 Blade Pocket Knife, Steel, 2-1/2-Inch Blade</t>
        </is>
      </c>
      <c r="D353" t="inlineStr">
        <is>
          <t>Klein Tools 44001 Leightweight Lockback Knife 2-1/2-Inch Drop-Point Blade Silver</t>
        </is>
      </c>
      <c r="E353" s="2">
        <f>HYPERLINK("https://www.amazon.com/Klein-Tools-44001-Leightweight-Drop-Point/dp/B00093GDFE/ref=sr_1_4?keywords=Klein+Tools+1550-2+2+Blade+Pocket+Knife%2C+Steel%2C+2-1%2F2-Inch+Blade&amp;qid=1695174176&amp;sr=8-4", "https://www.amazon.com/Klein-Tools-44001-Leightweight-Drop-Point/dp/B00093GDFE/ref=sr_1_4?keywords=Klein+Tools+1550-2+2+Blade+Pocket+Knife%2C+Steel%2C+2-1%2F2-Inch+Blade&amp;qid=1695174176&amp;sr=8-4")</f>
        <v/>
      </c>
      <c r="F353" t="inlineStr">
        <is>
          <t>B00093GDFE</t>
        </is>
      </c>
      <c r="G353">
        <f>_xludf.IMAGE("https://edmondsonsupply.com/cdn/shop/products/15502_b.jpg?v=1658020543")</f>
        <v/>
      </c>
      <c r="H353">
        <f>_xludf.IMAGE("https://m.media-amazon.com/images/I/412UGD0fg+S._AC_UL320_.jpg")</f>
        <v/>
      </c>
      <c r="I353" t="inlineStr">
        <is>
          <t>29.99</t>
        </is>
      </c>
      <c r="J353" t="n">
        <v>46.99</v>
      </c>
      <c r="K353" s="3" t="inlineStr">
        <is>
          <t>56.69%</t>
        </is>
      </c>
      <c r="L353" t="n">
        <v>4.7</v>
      </c>
      <c r="M353" t="n">
        <v>186</v>
      </c>
      <c r="O353" t="inlineStr">
        <is>
          <t>InStock</t>
        </is>
      </c>
      <c r="P353" t="inlineStr">
        <is>
          <t>45.52</t>
        </is>
      </c>
      <c r="Q353" t="inlineStr">
        <is>
          <t>2766536409188</t>
        </is>
      </c>
    </row>
    <row r="354">
      <c r="A354" s="2">
        <f>HYPERLINK("https://edmondsonsupply.com/collections/electricians-tools/products/channellock-440x-12-inch-speedgrip%E2%84%A2-straight-jaw-tongue-groove-pliers", "https://edmondsonsupply.com/collections/electricians-tools/products/channellock-440x-12-inch-speedgrip%E2%84%A2-straight-jaw-tongue-groove-pliers")</f>
        <v/>
      </c>
      <c r="B354" s="2">
        <f>HYPERLINK("https://edmondsonsupply.com/products/channellock-440x-12-inch-speedgrip%e2%84%a2-straight-jaw-tongue-groove-pliers", "https://edmondsonsupply.com/products/channellock-440x-12-inch-speedgrip%e2%84%a2-straight-jaw-tongue-groove-pliers")</f>
        <v/>
      </c>
      <c r="C354" t="inlineStr">
        <is>
          <t>Channellock 440X 12-Inch SPEEDGRIP™ Straight Jaw Tongue &amp; Groove Pliers</t>
        </is>
      </c>
      <c r="D354" t="inlineStr">
        <is>
          <t>Channellock GS-3 3 Piece Straight Jaw Tongue and Groove Pliers Set - 12-Inch, 9.5-Inch, 6.5-Inch | Groove Joint Pliers | Laser Heat-Treated 90° Teeth| Forged from High Carbon Steel | Patented Reinforcing Edge Minimizes Stress Breakage | Made in USA</t>
        </is>
      </c>
      <c r="E354" s="2">
        <f>HYPERLINK("https://www.amazon.com/Channellock-2-Inch-12-Inch-Tongue-Groove/dp/B000189GSI/ref=sr_1_4?keywords=Channellock+440X+12-Inch+SPEEDGRIP%E2%84%A2+Straight+Jaw+Tongue+%26+Groove+Pliers&amp;qid=1695174216&amp;sr=8-4", "https://www.amazon.com/Channellock-2-Inch-12-Inch-Tongue-Groove/dp/B000189GSI/ref=sr_1_4?keywords=Channellock+440X+12-Inch+SPEEDGRIP%E2%84%A2+Straight+Jaw+Tongue+%26+Groove+Pliers&amp;qid=1695174216&amp;sr=8-4")</f>
        <v/>
      </c>
      <c r="F354" t="inlineStr">
        <is>
          <t>B000189GSI</t>
        </is>
      </c>
      <c r="G354">
        <f>_xludf.IMAGE("https://edmondsonsupply.com/cdn/shop/products/440X.jpg?v=1647104734")</f>
        <v/>
      </c>
      <c r="H354">
        <f>_xludf.IMAGE("https://m.media-amazon.com/images/I/71Ywnx9+h8L._AC_UL320_.jpg")</f>
        <v/>
      </c>
      <c r="I354" t="inlineStr">
        <is>
          <t>32.95</t>
        </is>
      </c>
      <c r="J354" t="n">
        <v>49.95</v>
      </c>
      <c r="K354" s="3" t="inlineStr">
        <is>
          <t>51.59%</t>
        </is>
      </c>
      <c r="L354" t="n">
        <v>4.8</v>
      </c>
      <c r="M354" t="n">
        <v>5487</v>
      </c>
      <c r="O354" t="inlineStr">
        <is>
          <t>InStock</t>
        </is>
      </c>
      <c r="P354" t="inlineStr">
        <is>
          <t>45.99</t>
        </is>
      </c>
      <c r="Q354" t="inlineStr">
        <is>
          <t>7633805279448</t>
        </is>
      </c>
    </row>
    <row r="355">
      <c r="A355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355" s="2">
        <f>HYPERLINK("https://edmondsonsupply.com/products/klein-tools-32900-7-in-1-impact-flip-socket-with-handle", "https://edmondsonsupply.com/products/klein-tools-32900-7-in-1-impact-flip-socket-with-handle")</f>
        <v/>
      </c>
      <c r="C355" t="inlineStr">
        <is>
          <t>Klein Tools 32900 7-in-1 Impact Flip Socket with Handle</t>
        </is>
      </c>
      <c r="D355" t="inlineStr">
        <is>
          <t>Klein Tools 80083 Impact Driver Kit with 7-in-1 Impact Flip Socket and 14-in-1 Multi-Bit Adjustable Length Screwdriver, 2-Piece</t>
        </is>
      </c>
      <c r="E355" s="2">
        <f>HYPERLINK("https://www.amazon.com/Klein-Tools-80083-Adjustable-Screwdriver/dp/B0B97ZB7G2/ref=sr_1_9?keywords=Klein+Tools+32900+7-in-1+Impact+Flip+Socket+with+Handle&amp;qid=1695174143&amp;sr=8-9", "https://www.amazon.com/Klein-Tools-80083-Adjustable-Screwdriver/dp/B0B97ZB7G2/ref=sr_1_9?keywords=Klein+Tools+32900+7-in-1+Impact+Flip+Socket+with+Handle&amp;qid=1695174143&amp;sr=8-9")</f>
        <v/>
      </c>
      <c r="F355" t="inlineStr">
        <is>
          <t>B0B97ZB7G2</t>
        </is>
      </c>
      <c r="G355">
        <f>_xludf.IMAGE("https://edmondsonsupply.com/cdn/shop/products/32900_b.jpg?v=1666024787")</f>
        <v/>
      </c>
      <c r="H355">
        <f>_xludf.IMAGE("https://m.media-amazon.com/images/I/511vxL5UeDL._AC_UL320_.jpg")</f>
        <v/>
      </c>
      <c r="I355" t="inlineStr">
        <is>
          <t>29.97</t>
        </is>
      </c>
      <c r="J355" t="n">
        <v>44.99</v>
      </c>
      <c r="K355" s="3" t="inlineStr">
        <is>
          <t>50.12%</t>
        </is>
      </c>
      <c r="L355" t="n">
        <v>4.7</v>
      </c>
      <c r="M355" t="n">
        <v>202</v>
      </c>
      <c r="O355" t="inlineStr">
        <is>
          <t>InStock</t>
        </is>
      </c>
      <c r="P355" t="inlineStr">
        <is>
          <t>45.0</t>
        </is>
      </c>
      <c r="Q355" t="inlineStr">
        <is>
          <t>7856651239640</t>
        </is>
      </c>
    </row>
    <row r="356">
      <c r="A356" s="2">
        <f>HYPERLINK("https://edmondsonsupply.com/collections/electricians-tools/products/klein-tools-56412-rechargeable-led-flashlight-with-worklight", "https://edmondsonsupply.com/collections/electricians-tools/products/klein-tools-56412-rechargeable-led-flashlight-with-worklight")</f>
        <v/>
      </c>
      <c r="B356" s="2">
        <f>HYPERLINK("https://edmondsonsupply.com/products/klein-tools-56412-rechargeable-led-flashlight-with-worklight", "https://edmondsonsupply.com/products/klein-tools-56412-rechargeable-led-flashlight-with-worklight")</f>
        <v/>
      </c>
      <c r="C356" t="inlineStr">
        <is>
          <t>Klein Tools 56412 Rechargeable LED Flashlight with Worklight</t>
        </is>
      </c>
      <c r="D356" t="inlineStr">
        <is>
          <t>Klein Tools 80079 Headlamp Kit with Rechargeable LED Headlamp, Pocket Flashlight and Bracketed Headlamp Strap, for Klein Hard Hats, 3-Piece</t>
        </is>
      </c>
      <c r="E356" s="2">
        <f>HYPERLINK("https://www.amazon.com/Klein-Tools-80079-Rechargeable-Flashlight/dp/B0B11GSP2C/ref=sr_1_5?keywords=Klein+Tools+56412+Rechargeable+LED+Flashlight+with+Worklight&amp;qid=1695174153&amp;sr=8-5", "https://www.amazon.com/Klein-Tools-80079-Rechargeable-Flashlight/dp/B0B11GSP2C/ref=sr_1_5?keywords=Klein+Tools+56412+Rechargeable+LED+Flashlight+with+Worklight&amp;qid=1695174153&amp;sr=8-5")</f>
        <v/>
      </c>
      <c r="F356" t="inlineStr">
        <is>
          <t>B0B11GSP2C</t>
        </is>
      </c>
      <c r="G356">
        <f>_xludf.IMAGE("https://edmondsonsupply.com/cdn/shop/products/56412.jpg?v=1663953549")</f>
        <v/>
      </c>
      <c r="H356">
        <f>_xludf.IMAGE("https://m.media-amazon.com/images/I/61kxSho0oaL._AC_UL320_.jpg")</f>
        <v/>
      </c>
      <c r="I356" t="inlineStr">
        <is>
          <t>39.97</t>
        </is>
      </c>
      <c r="J356" t="n">
        <v>59.99</v>
      </c>
      <c r="K356" s="3" t="inlineStr">
        <is>
          <t>50.09%</t>
        </is>
      </c>
      <c r="L356" t="n">
        <v>4.9</v>
      </c>
      <c r="M356" t="n">
        <v>22</v>
      </c>
      <c r="O356" t="inlineStr">
        <is>
          <t>InStock</t>
        </is>
      </c>
      <c r="P356" t="inlineStr">
        <is>
          <t>59.64</t>
        </is>
      </c>
      <c r="Q356" t="inlineStr">
        <is>
          <t>7827358056664</t>
        </is>
      </c>
    </row>
    <row r="357">
      <c r="A357" s="2">
        <f>HYPERLINK("https://edmondsonsupply.com/collections/electricians-tools/products/klein-tools-51606", "https://edmondsonsupply.com/collections/electricians-tools/products/klein-tools-51606")</f>
        <v/>
      </c>
      <c r="B357" s="2">
        <f>HYPERLINK("https://edmondsonsupply.com/products/klein-tools-51606", "https://edmondsonsupply.com/products/klein-tools-51606")</f>
        <v/>
      </c>
      <c r="C357" t="inlineStr">
        <is>
          <t>Klein Tools 51606 Aluminum Conduit Bender Full Assembly, 1/2-Inch EMT with Angle Setter™</t>
        </is>
      </c>
      <c r="D357" t="inlineStr">
        <is>
          <t>Klein Tools 51603 Iron Conduit Bender Full Assembly, 1/2-Inch EMT, Wide Foot Pedal, Benchmark Symbols and Angle Setter</t>
        </is>
      </c>
      <c r="E357" s="2">
        <f>HYPERLINK("https://www.amazon.com/Klein-Tools-51603-Conduit-Features/dp/B08W6GJTHW/ref=sr_1_5?keywords=Klein+Tools+51606+Aluminum+Conduit+Bender+Full+Assembly%2C+1%2F2-Inch+EMT+with+Angle+Setter%E2%84%A2&amp;qid=1695174158&amp;sr=8-5", "https://www.amazon.com/Klein-Tools-51603-Conduit-Features/dp/B08W6GJTHW/ref=sr_1_5?keywords=Klein+Tools+51606+Aluminum+Conduit+Bender+Full+Assembly%2C+1%2F2-Inch+EMT+with+Angle+Setter%E2%84%A2&amp;qid=1695174158&amp;sr=8-5")</f>
        <v/>
      </c>
      <c r="F357" t="inlineStr">
        <is>
          <t>B08W6GJTHW</t>
        </is>
      </c>
      <c r="G357">
        <f>_xludf.IMAGE("https://edmondsonsupply.com/cdn/shop/products/51606.jpg?v=1663942126")</f>
        <v/>
      </c>
      <c r="H357">
        <f>_xludf.IMAGE("https://m.media-amazon.com/images/I/31lf3y-9bSL._AC_UL320_.jpg")</f>
        <v/>
      </c>
      <c r="I357" t="inlineStr">
        <is>
          <t>39.97</t>
        </is>
      </c>
      <c r="J357" t="n">
        <v>59.99</v>
      </c>
      <c r="K357" s="3" t="inlineStr">
        <is>
          <t>50.09%</t>
        </is>
      </c>
      <c r="L357" t="n">
        <v>4.9</v>
      </c>
      <c r="M357" t="n">
        <v>31</v>
      </c>
      <c r="O357" t="inlineStr">
        <is>
          <t>InStock</t>
        </is>
      </c>
      <c r="P357" t="inlineStr">
        <is>
          <t>55.98</t>
        </is>
      </c>
      <c r="Q357" t="inlineStr">
        <is>
          <t>7827248447704</t>
        </is>
      </c>
    </row>
    <row r="358">
      <c r="A358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358" s="2">
        <f>HYPERLINK("https://edmondsonsupply.com/products/klein-tools-d507-8-adjustable-wrench-extra-capacity-8-inch", "https://edmondsonsupply.com/products/klein-tools-d507-8-adjustable-wrench-extra-capacity-8-inch")</f>
        <v/>
      </c>
      <c r="C358" t="inlineStr">
        <is>
          <t>Klein Tools D507-8 Adjustable Wrench, Extra Capacity 8-Inch</t>
        </is>
      </c>
      <c r="D358" t="inlineStr">
        <is>
          <t>Klein Tools D86936 Adjustable Wrench, Forged with Slimmer Jaw and a High Polish Chrome Finish, 8-inch</t>
        </is>
      </c>
      <c r="E358" s="2">
        <f>HYPERLINK("https://www.amazon.com/Slim-Jaw-Adjustable-Klein-Tools-D86936/dp/B075X84TBJ/ref=sr_1_6?keywords=Klein+Tools+D507-8+Adjustable+Wrench%2C+Extra+Capacity+8-Inch&amp;qid=1695173949&amp;sr=8-6", "https://www.amazon.com/Slim-Jaw-Adjustable-Klein-Tools-D86936/dp/B075X84TBJ/ref=sr_1_6?keywords=Klein+Tools+D507-8+Adjustable+Wrench%2C+Extra+Capacity+8-Inch&amp;qid=1695173949&amp;sr=8-6")</f>
        <v/>
      </c>
      <c r="F358" t="inlineStr">
        <is>
          <t>B075X84TBJ</t>
        </is>
      </c>
      <c r="G358">
        <f>_xludf.IMAGE("https://edmondsonsupply.com/cdn/shop/products/d5078_b.jpg?v=1666010497")</f>
        <v/>
      </c>
      <c r="H358">
        <f>_xludf.IMAGE("https://m.media-amazon.com/images/I/41CJoXWRm0L._AC_UL320_.jpg")</f>
        <v/>
      </c>
      <c r="I358" t="inlineStr">
        <is>
          <t>29.99</t>
        </is>
      </c>
      <c r="J358" t="n">
        <v>44.99</v>
      </c>
      <c r="K358" s="3" t="inlineStr">
        <is>
          <t>50.02%</t>
        </is>
      </c>
      <c r="L358" t="n">
        <v>4.7</v>
      </c>
      <c r="M358" t="n">
        <v>87</v>
      </c>
      <c r="O358" t="inlineStr">
        <is>
          <t>InStock</t>
        </is>
      </c>
      <c r="P358" t="inlineStr">
        <is>
          <t>45.44</t>
        </is>
      </c>
      <c r="Q358" t="inlineStr">
        <is>
          <t>4353085014116</t>
        </is>
      </c>
    </row>
    <row r="359">
      <c r="A359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359" s="2">
        <f>HYPERLINK("https://edmondsonsupply.com/products/klein-tools-60345-hard-hat-earmuffs-full-brim-style", "https://edmondsonsupply.com/products/klein-tools-60345-hard-hat-earmuffs-full-brim-style")</f>
        <v/>
      </c>
      <c r="C359" t="inlineStr">
        <is>
          <t>Klein Tools 60502 Hard Hat Earmuffs, Full Brim Style</t>
        </is>
      </c>
      <c r="D359" t="inlineStr">
        <is>
          <t>Klein Tools 60400 Hard Hat, Non-Vented Full Brim Style, Padded, Self-Wicking Odor-Resistant Sweatband, Tested up to 20kV, White</t>
        </is>
      </c>
      <c r="E359" s="2">
        <f>HYPERLINK("https://www.amazon.com/Klein-Tools-Hard-Non-vented-Style/dp/B07TQNTCKL/ref=sr_1_10?keywords=Klein+Tools+60502+Hard+Hat+Earmuffs%2C+Full+Brim+Style&amp;qid=1695174082&amp;sr=8-10", "https://www.amazon.com/Klein-Tools-Hard-Non-vented-Style/dp/B07TQNTCKL/ref=sr_1_10?keywords=Klein+Tools+60502+Hard+Hat+Earmuffs%2C+Full+Brim+Style&amp;qid=1695174082&amp;sr=8-10")</f>
        <v/>
      </c>
      <c r="F359" t="inlineStr">
        <is>
          <t>B07TQNTCKL</t>
        </is>
      </c>
      <c r="G359">
        <f>_xludf.IMAGE("https://edmondsonsupply.com/cdn/shop/products/60502.jpg?v=1674486730")</f>
        <v/>
      </c>
      <c r="H359">
        <f>_xludf.IMAGE("https://m.media-amazon.com/images/I/61IcdM8MBnL._AC_UL320_.jpg")</f>
        <v/>
      </c>
      <c r="I359" t="inlineStr">
        <is>
          <t>29.99</t>
        </is>
      </c>
      <c r="J359" t="n">
        <v>44.99</v>
      </c>
      <c r="K359" s="3" t="inlineStr">
        <is>
          <t>50.02%</t>
        </is>
      </c>
      <c r="L359" t="n">
        <v>4.7</v>
      </c>
      <c r="M359" t="n">
        <v>358</v>
      </c>
      <c r="O359" t="inlineStr">
        <is>
          <t>InStock</t>
        </is>
      </c>
      <c r="P359" t="inlineStr">
        <is>
          <t>41.98</t>
        </is>
      </c>
      <c r="Q359" t="inlineStr">
        <is>
          <t>7931874869464</t>
        </is>
      </c>
    </row>
    <row r="360">
      <c r="A360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360" s="2">
        <f>HYPERLINK("https://edmondsonsupply.com/products/klein-tools-51608-1-2-inch-iron-conduit-bender-head", "https://edmondsonsupply.com/products/klein-tools-51608-1-2-inch-iron-conduit-bender-head")</f>
        <v/>
      </c>
      <c r="C360" t="inlineStr">
        <is>
          <t>Klein Tools 51608 1/2-inch Iron Conduit Bender Head</t>
        </is>
      </c>
      <c r="D360" t="inlineStr">
        <is>
          <t>Klein Tools 51603 Iron Conduit Bender Full Assembly, 1/2-Inch EMT, Wide Foot Pedal, Benchmark Symbols and Angle Setter</t>
        </is>
      </c>
      <c r="E360" s="2">
        <f>HYPERLINK("https://www.amazon.com/Klein-Tools-51603-Conduit-Features/dp/B08W6GJTHW/ref=sr_1_4?keywords=Klein+Tools+51608+1%2F2-inch+Iron+Conduit+Bender+Head&amp;qid=1695174222&amp;sr=8-4", "https://www.amazon.com/Klein-Tools-51603-Conduit-Features/dp/B08W6GJTHW/ref=sr_1_4?keywords=Klein+Tools+51608+1%2F2-inch+Iron+Conduit+Bender+Head&amp;qid=1695174222&amp;sr=8-4")</f>
        <v/>
      </c>
      <c r="F360" t="inlineStr">
        <is>
          <t>B08W6GJTHW</t>
        </is>
      </c>
      <c r="G360">
        <f>_xludf.IMAGE("https://edmondsonsupply.com/cdn/shop/products/51608.jpg?v=1643679335")</f>
        <v/>
      </c>
      <c r="H360">
        <f>_xludf.IMAGE("https://m.media-amazon.com/images/I/31lf3y-9bSL._AC_UL320_.jpg")</f>
        <v/>
      </c>
      <c r="I360" t="inlineStr">
        <is>
          <t>39.99</t>
        </is>
      </c>
      <c r="J360" t="n">
        <v>59.99</v>
      </c>
      <c r="K360" s="3" t="inlineStr">
        <is>
          <t>50.01%</t>
        </is>
      </c>
      <c r="L360" t="n">
        <v>4.9</v>
      </c>
      <c r="M360" t="n">
        <v>31</v>
      </c>
      <c r="O360" t="inlineStr">
        <is>
          <t>InStock</t>
        </is>
      </c>
      <c r="P360" t="inlineStr">
        <is>
          <t>60.66</t>
        </is>
      </c>
      <c r="Q360" t="inlineStr">
        <is>
          <t>7597417693400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2023-09-21T18:19:09Z</dcterms:created>
  <dcterms:modified xsi:type="dcterms:W3CDTF">2023-09-21T18:19:09Z</dcterms:modified>
</cp:coreProperties>
</file>