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Sheet" sheetId="1" state="visible" r:id="rId1"/>
  </sheets>
  <definedNames>
    <definedName name="_xlnm._FilterDatabase" localSheetId="0" hidden="1">'Sheet'!$A$1:$W$156</definedName>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b val="1"/>
      <sz val="11"/>
    </font>
    <font>
      <name val="Calibri"/>
      <family val="2"/>
      <color theme="10"/>
      <sz val="12"/>
      <scheme val="minor"/>
    </font>
  </fonts>
  <fills count="4">
    <fill>
      <patternFill/>
    </fill>
    <fill>
      <patternFill patternType="gray125"/>
    </fill>
    <fill>
      <patternFill patternType="solid">
        <fgColor rgb="FF91BF4D"/>
        <bgColor rgb="FF91BF4D"/>
      </patternFill>
    </fill>
    <fill>
      <patternFill patternType="solid">
        <fgColor rgb="FFFFC000"/>
        <bgColor indexed="64"/>
      </patternFill>
    </fill>
  </fills>
  <borders count="1">
    <border>
      <left/>
      <right/>
      <top/>
      <bottom/>
      <diagonal/>
    </border>
  </borders>
  <cellStyleXfs count="2">
    <xf numFmtId="0" fontId="0" fillId="0" borderId="0"/>
    <xf numFmtId="0" fontId="2" fillId="0" borderId="0"/>
  </cellStyleXfs>
  <cellXfs count="5">
    <xf numFmtId="0" fontId="0" fillId="0" borderId="0" pivotButton="0" quotePrefix="0" xfId="0"/>
    <xf numFmtId="0" fontId="2" fillId="0" borderId="0" pivotButton="0" quotePrefix="0" xfId="1"/>
    <xf numFmtId="0" fontId="0" fillId="2" borderId="0" pivotButton="0" quotePrefix="0" xfId="0"/>
    <xf numFmtId="0" fontId="1" fillId="3" borderId="0" pivotButton="0" quotePrefix="0" xfId="0"/>
    <xf numFmtId="0" fontId="0" fillId="3"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156"/>
  <sheetViews>
    <sheetView tabSelected="1" workbookViewId="0">
      <pane ySplit="1" topLeftCell="A152" activePane="bottomLeft" state="frozen"/>
      <selection pane="bottomLeft" activeCell="B82" sqref="B82"/>
    </sheetView>
  </sheetViews>
  <sheetFormatPr baseColWidth="8" defaultRowHeight="75" customHeight="1"/>
  <cols>
    <col width="3.7109375" customWidth="1" min="1" max="1"/>
    <col width="16.7109375" customWidth="1" min="3" max="3"/>
    <col width="19.140625" customWidth="1" min="4" max="4"/>
    <col width="30.7109375" customWidth="1" min="7" max="8"/>
  </cols>
  <sheetData>
    <row r="1" ht="16.5" customFormat="1" customHeight="1" s="4">
      <c r="A1" s="3" t="inlineStr">
        <is>
          <t>url</t>
        </is>
      </c>
      <c r="B1" s="3" t="inlineStr">
        <is>
          <t>canonicalUrl</t>
        </is>
      </c>
      <c r="C1" s="3" t="inlineStr">
        <is>
          <t>name</t>
        </is>
      </c>
      <c r="D1" s="3" t="inlineStr">
        <is>
          <t>Amazon Product Title</t>
        </is>
      </c>
      <c r="E1" s="3" t="inlineStr">
        <is>
          <t>Amazon Product URL</t>
        </is>
      </c>
      <c r="F1" s="3" t="inlineStr">
        <is>
          <t>ASIN</t>
        </is>
      </c>
      <c r="G1" s="3" t="inlineStr">
        <is>
          <t>Source Image</t>
        </is>
      </c>
      <c r="H1" s="3" t="inlineStr">
        <is>
          <t>Amazon Image</t>
        </is>
      </c>
      <c r="I1" s="3" t="inlineStr">
        <is>
          <t>Qualified?</t>
        </is>
      </c>
      <c r="J1" s="3" t="inlineStr">
        <is>
          <t>Notes</t>
        </is>
      </c>
      <c r="K1" s="3" t="inlineStr">
        <is>
          <t>offers/0/price</t>
        </is>
      </c>
      <c r="L1" s="3" t="inlineStr">
        <is>
          <t>Amazon Price</t>
        </is>
      </c>
      <c r="M1" s="3" t="inlineStr">
        <is>
          <t>ROI</t>
        </is>
      </c>
      <c r="N1" s="3" t="inlineStr">
        <is>
          <t>Rating</t>
        </is>
      </c>
      <c r="O1" s="3" t="inlineStr">
        <is>
          <t>ReviewCount</t>
        </is>
      </c>
      <c r="P1" s="3" t="inlineStr">
        <is>
          <t>offerCount</t>
        </is>
      </c>
      <c r="Q1" s="3" t="inlineStr">
        <is>
          <t>offers/0/availability</t>
        </is>
      </c>
      <c r="R1" s="3" t="inlineStr">
        <is>
          <t>offers/0/regularPrice</t>
        </is>
      </c>
      <c r="S1" s="3" t="inlineStr">
        <is>
          <t>sku</t>
        </is>
      </c>
      <c r="T1" s="3" t="inlineStr">
        <is>
          <t>Match?</t>
        </is>
      </c>
      <c r="U1" s="3" t="inlineStr">
        <is>
          <t>Qualified?</t>
        </is>
      </c>
      <c r="V1" s="3" t="inlineStr">
        <is>
          <t>Approved</t>
        </is>
      </c>
      <c r="W1" s="3" t="inlineStr">
        <is>
          <t>Notes</t>
        </is>
      </c>
    </row>
    <row r="2" ht="75" customHeight="1">
      <c r="A2" s="1">
        <f>HYPERLINK("https://www.toysrus.com/3c4g-7-days-glitter-lip-gloss-G0638241323659.html", "https://www.toysrus.com/3c4g-7-days-glitter-lip-gloss-G0638241323659.html")</f>
        <v/>
      </c>
      <c r="B2" s="1">
        <f>HYPERLINK("https://www.toysrus.com/3c4g-7-days-glitter-lip-gloss-G0638241323659.html", "https://www.toysrus.com/3c4g-7-days-glitter-lip-gloss-G0638241323659.html")</f>
        <v/>
      </c>
      <c r="C2" t="inlineStr">
        <is>
          <t>3C4G: 7 Days Glitter Lip Gloss</t>
        </is>
      </c>
      <c r="D2" t="inlineStr">
        <is>
          <t>iscream Days of the Week 7-piece Glitter Lip Gloss Set in Confetti Zipper Case</t>
        </is>
      </c>
      <c r="E2" s="1">
        <f>HYPERLINK("https://www.amazon.com/iscream-Days-7-piece-Gloss-Zipper/dp/B07Y42DPSF/ref=sr_1_3?keywords=3C4G%3A+7+Days+Glitter+Lip+Gloss&amp;qid=1695588084&amp;sr=8-3", "https://www.amazon.com/iscream-Days-7-piece-Gloss-Zipper/dp/B07Y42DPSF/ref=sr_1_3?keywords=3C4G%3A+7+Days+Glitter+Lip+Gloss&amp;qid=1695588084&amp;sr=8-3")</f>
        <v/>
      </c>
      <c r="F2" t="inlineStr">
        <is>
          <t>B07Y42DPSF</t>
        </is>
      </c>
      <c r="G2">
        <f>_xlfn.IMAGE("https://images.toysrus.com/28598/638241323659_1.jpg")</f>
        <v/>
      </c>
      <c r="H2">
        <f>_xlfn.IMAGE("https://m.media-amazon.com/images/I/71E2HcvVOPL._AC_UL320_.jpg")</f>
        <v/>
      </c>
      <c r="K2" t="inlineStr">
        <is>
          <t>9.99</t>
        </is>
      </c>
      <c r="L2" t="n">
        <v>18</v>
      </c>
      <c r="M2" s="2" t="inlineStr">
        <is>
          <t>80.18%</t>
        </is>
      </c>
      <c r="N2" t="n">
        <v>4.6</v>
      </c>
      <c r="O2" t="n">
        <v>5</v>
      </c>
      <c r="Q2" t="inlineStr">
        <is>
          <t>InStock</t>
        </is>
      </c>
      <c r="R2" t="inlineStr">
        <is>
          <t>undefined</t>
        </is>
      </c>
      <c r="S2" t="inlineStr">
        <is>
          <t>G0638241323659</t>
        </is>
      </c>
    </row>
    <row r="3" ht="75" customHeight="1">
      <c r="A3" s="1">
        <f>HYPERLINK("https://www.toysrus.com/3c4g-neon-nail-polish-set-G0638241100144.html", "https://www.toysrus.com/3c4g-neon-nail-polish-set-G0638241100144.html")</f>
        <v/>
      </c>
      <c r="B3" s="1">
        <f>HYPERLINK("https://www.toysrus.com/3c4g-neon-nail-polish-set-G0638241100144.html", "https://www.toysrus.com/3c4g-neon-nail-polish-set-G0638241100144.html")</f>
        <v/>
      </c>
      <c r="C3" t="inlineStr">
        <is>
          <t>3C4G: Neon Nail Polish Set</t>
        </is>
      </c>
      <c r="D3" t="inlineStr">
        <is>
          <t>UR SUGAR Neon Gel Nail Polish Set, 12 Colors Hot Pink Orange Yellow Green Blue Red Purple Neon Color Halloween Gifts Nail Polish Kit Fluorescent Gel Polish Set for Home DIY Manicure Nail Salon</t>
        </is>
      </c>
      <c r="E3" s="1">
        <f>HYPERLINK("https://www.amazon.com/UR-SUGAR-Polish-Fluorescent-Manicure/dp/B0BVM3358K/ref=sr_1_10?keywords=3C4G%3A+Neon+Nail+Polish+Set&amp;qid=1695587922&amp;sr=8-10", "https://www.amazon.com/UR-SUGAR-Polish-Fluorescent-Manicure/dp/B0BVM3358K/ref=sr_1_10?keywords=3C4G%3A+Neon+Nail+Polish+Set&amp;qid=1695587922&amp;sr=8-10")</f>
        <v/>
      </c>
      <c r="F3" t="inlineStr">
        <is>
          <t>B0BVM3358K</t>
        </is>
      </c>
      <c r="G3">
        <f>_xlfn.IMAGE("https://images.toysrus.com/28598/638241100144_1.jpg")</f>
        <v/>
      </c>
      <c r="H3">
        <f>_xlfn.IMAGE("https://m.media-amazon.com/images/I/81B53Pe5x7L._AC_UL320_.jpg")</f>
        <v/>
      </c>
      <c r="K3" t="inlineStr">
        <is>
          <t>9.99</t>
        </is>
      </c>
      <c r="L3" t="n">
        <v>16.99</v>
      </c>
      <c r="M3" s="2" t="inlineStr">
        <is>
          <t>70.07%</t>
        </is>
      </c>
      <c r="N3" t="n">
        <v>4.5</v>
      </c>
      <c r="O3" t="n">
        <v>448</v>
      </c>
      <c r="Q3" t="inlineStr">
        <is>
          <t>InStock</t>
        </is>
      </c>
      <c r="R3" t="inlineStr">
        <is>
          <t>undefined</t>
        </is>
      </c>
      <c r="S3" t="inlineStr">
        <is>
          <t>G0638241100144</t>
        </is>
      </c>
    </row>
    <row r="4" ht="75" customHeight="1">
      <c r="A4" s="1">
        <f>HYPERLINK("https://www.toysrus.com/3c4g-pink-and-gold-keychain-lip-gloss-G0638241100175.html", "https://www.toysrus.com/3c4g-pink-and-gold-keychain-lip-gloss-G0638241100175.html")</f>
        <v/>
      </c>
      <c r="B4" s="1">
        <f>HYPERLINK("https://www.toysrus.com/3c4g-pink-and-gold-keychain-lip-gloss-G0638241100175.html", "https://www.toysrus.com/3c4g-pink-and-gold-keychain-lip-gloss-G0638241100175.html")</f>
        <v/>
      </c>
      <c r="C4" t="inlineStr">
        <is>
          <t>3C4G: Pink &amp; Gold Keychain Lip Gloss</t>
        </is>
      </c>
      <c r="D4" t="inlineStr">
        <is>
          <t>3C4G THREE CHEERS FOR GIRLS - Pink and Gold Hard Case Makeup Storage Set - Kids Makeup Kit for Girls and Teens - Includes Storage Case, 5 Eyeshadows, 1 Blush, 2 Lip Glosses &amp; 1 Nail Polish - Ages 8+</t>
        </is>
      </c>
      <c r="E4" s="1">
        <f>HYPERLINK("https://www.amazon.com/Three-Cheers-Girls-Storage-Eyeshadows/dp/B094PZJKQQ/ref=sr_1_6?keywords=3C4G%3A+Pink&amp;qid=1695587937&amp;sr=8-6", "https://www.amazon.com/Three-Cheers-Girls-Storage-Eyeshadows/dp/B094PZJKQQ/ref=sr_1_6?keywords=3C4G%3A+Pink&amp;qid=1695587937&amp;sr=8-6")</f>
        <v/>
      </c>
      <c r="F4" t="inlineStr">
        <is>
          <t>B094PZJKQQ</t>
        </is>
      </c>
      <c r="G4">
        <f>_xlfn.IMAGE("https://images.toysrus.com/28598/638241100175_1.jpg")</f>
        <v/>
      </c>
      <c r="H4">
        <f>_xlfn.IMAGE("https://m.media-amazon.com/images/I/71mX1XJAnVL._AC_UL320_.jpg")</f>
        <v/>
      </c>
      <c r="K4" t="inlineStr">
        <is>
          <t>9.99</t>
        </is>
      </c>
      <c r="L4" t="n">
        <v>24.99</v>
      </c>
      <c r="M4" s="2" t="inlineStr">
        <is>
          <t>150.15%</t>
        </is>
      </c>
      <c r="N4" t="n">
        <v>4.7</v>
      </c>
      <c r="O4" t="n">
        <v>92</v>
      </c>
      <c r="Q4" t="inlineStr">
        <is>
          <t>InStock</t>
        </is>
      </c>
      <c r="R4" t="inlineStr">
        <is>
          <t>undefined</t>
        </is>
      </c>
      <c r="S4" t="inlineStr">
        <is>
          <t>G0638241100175</t>
        </is>
      </c>
    </row>
    <row r="5" ht="75" customHeight="1">
      <c r="A5" s="1">
        <f>HYPERLINK("https://www.toysrus.com/4m-glow-crystal-4m-glow-crystal-growing-kit-G085761224537.html", "https://www.toysrus.com/4m-glow-crystal-4m-glow-crystal-growing-kit-G085761224537.html")</f>
        <v/>
      </c>
      <c r="B5" s="1">
        <f>HYPERLINK("https://www.toysrus.com/4m-glow-crystal-4m-glow-crystal-growing-kit-G085761224537.html", "https://www.toysrus.com/4m-glow-crystal-4m-glow-crystal-growing-kit-G085761224537.html")</f>
        <v/>
      </c>
      <c r="C5" t="inlineStr">
        <is>
          <t>4M Glow Crystal 4M Glow Crystal Growing Kit</t>
        </is>
      </c>
      <c r="D5" t="inlineStr">
        <is>
          <t>Science4you Crystal Growing Kit for Kids - Science Kit with 10+ Experiments - Glow in The Dark Crystals - Educational STEM Toy for Kids Age 8+</t>
        </is>
      </c>
      <c r="E5" s="1">
        <f>HYPERLINK("https://www.amazon.com/Science4you-Crystal-Growing-Kit-Kids/dp/B07LBF3178/ref=sr_1_4?keywords=4M+Glow+Crystal+4M+Glow+Crystal+Growing+Kit&amp;qid=1695588083&amp;sr=8-4", "https://www.amazon.com/Science4you-Crystal-Growing-Kit-Kids/dp/B07LBF3178/ref=sr_1_4?keywords=4M+Glow+Crystal+4M+Glow+Crystal+Growing+Kit&amp;qid=1695588083&amp;sr=8-4")</f>
        <v/>
      </c>
      <c r="F5" t="inlineStr">
        <is>
          <t>B07LBF3178</t>
        </is>
      </c>
      <c r="G5">
        <f>_xlfn.IMAGE("https://images.toysrus.com/28598/085761224537_1.jpg")</f>
        <v/>
      </c>
      <c r="H5">
        <f>_xlfn.IMAGE("https://m.media-amazon.com/images/I/81PBOTcr-TL._AC_UL320_.jpg")</f>
        <v/>
      </c>
      <c r="K5" t="inlineStr">
        <is>
          <t>10.99</t>
        </is>
      </c>
      <c r="L5" t="n">
        <v>22.65</v>
      </c>
      <c r="M5" s="2" t="inlineStr">
        <is>
          <t>106.10%</t>
        </is>
      </c>
      <c r="N5" t="n">
        <v>3.9</v>
      </c>
      <c r="O5" t="n">
        <v>74</v>
      </c>
      <c r="Q5" t="inlineStr">
        <is>
          <t>InStock</t>
        </is>
      </c>
      <c r="R5" t="inlineStr">
        <is>
          <t>undefined</t>
        </is>
      </c>
      <c r="S5" t="inlineStr">
        <is>
          <t>G085761224537</t>
        </is>
      </c>
    </row>
    <row r="6" ht="75" customHeight="1">
      <c r="A6" s="1">
        <f>HYPERLINK("https://www.toysrus.com/4m-glow-crystal-4m-glow-crystal-growing-kit-G085761224537.html", "https://www.toysrus.com/4m-glow-crystal-4m-glow-crystal-growing-kit-G085761224537.html")</f>
        <v/>
      </c>
      <c r="B6" s="1">
        <f>HYPERLINK("https://www.toysrus.com/4m-glow-crystal-4m-glow-crystal-growing-kit-G085761224537.html", "https://www.toysrus.com/4m-glow-crystal-4m-glow-crystal-growing-kit-G085761224537.html")</f>
        <v/>
      </c>
      <c r="C6" t="inlineStr">
        <is>
          <t>4M Glow Crystal 4M Glow Crystal Growing Kit</t>
        </is>
      </c>
      <c r="D6" t="inlineStr">
        <is>
          <t>Crystal Growing Kit for Kids - 10 Crystals Science Experiment Kit + 2 Glow in The Dark Crystals with DIY Paint Display Stand – Great Gift for Girls and Boys Ages 6-12</t>
        </is>
      </c>
      <c r="E6" s="1">
        <f>HYPERLINK("https://www.amazon.com/Learn-Climb-Crystal-Growing-Experiment/dp/B08BZFZ6XS/ref=sr_1_9?keywords=4M+Glow+Crystal+4M+Glow+Crystal+Growing+Kit&amp;qid=1695588083&amp;sr=8-9", "https://www.amazon.com/Learn-Climb-Crystal-Growing-Experiment/dp/B08BZFZ6XS/ref=sr_1_9?keywords=4M+Glow+Crystal+4M+Glow+Crystal+Growing+Kit&amp;qid=1695588083&amp;sr=8-9")</f>
        <v/>
      </c>
      <c r="F6" t="inlineStr">
        <is>
          <t>B08BZFZ6XS</t>
        </is>
      </c>
      <c r="G6">
        <f>_xlfn.IMAGE("https://images.toysrus.com/28598/085761224537_1.jpg")</f>
        <v/>
      </c>
      <c r="H6">
        <f>_xlfn.IMAGE("https://m.media-amazon.com/images/I/81Dj4tKtARL._AC_UL320_.jpg")</f>
        <v/>
      </c>
      <c r="K6" t="inlineStr">
        <is>
          <t>10.99</t>
        </is>
      </c>
      <c r="L6" t="n">
        <v>21</v>
      </c>
      <c r="M6" s="2" t="inlineStr">
        <is>
          <t>91.08%</t>
        </is>
      </c>
      <c r="N6" t="n">
        <v>4.5</v>
      </c>
      <c r="O6" t="n">
        <v>1762</v>
      </c>
      <c r="Q6" t="inlineStr">
        <is>
          <t>InStock</t>
        </is>
      </c>
      <c r="R6" t="inlineStr">
        <is>
          <t>undefined</t>
        </is>
      </c>
      <c r="S6" t="inlineStr">
        <is>
          <t>G085761224537</t>
        </is>
      </c>
    </row>
    <row r="7" ht="75" customHeight="1">
      <c r="A7" s="1">
        <f>HYPERLINK("https://www.toysrus.com/4m-kidzlabs-crystal-mining-kit-G085761035645.html", "https://www.toysrus.com/4m-kidzlabs-crystal-mining-kit-G085761035645.html")</f>
        <v/>
      </c>
      <c r="B7" s="1">
        <f>HYPERLINK("https://www.toysrus.com/4m-kidzlabs-crystal-mining-kit-G085761035645.html", "https://www.toysrus.com/4m-kidzlabs-crystal-mining-kit-G085761035645.html")</f>
        <v/>
      </c>
      <c r="C7" t="inlineStr">
        <is>
          <t>4M Kidzlabs Crystal Mining Kit</t>
        </is>
      </c>
      <c r="D7" t="inlineStr">
        <is>
          <t>4M 68555 "Kidz Labs Crystal Mining Science Kit</t>
        </is>
      </c>
      <c r="E7" s="1">
        <f>HYPERLINK("https://www.amazon.com/4M-68555-Crystal-Mining-Science/dp/B01N3UTZ6Y/ref=sr_1_3?keywords=4M+Kidzlabs+Crystal+Mining+Kit&amp;qid=1695587997&amp;sr=8-3", "https://www.amazon.com/4M-68555-Crystal-Mining-Science/dp/B01N3UTZ6Y/ref=sr_1_3?keywords=4M+Kidzlabs+Crystal+Mining+Kit&amp;qid=1695587997&amp;sr=8-3")</f>
        <v/>
      </c>
      <c r="F7" t="inlineStr">
        <is>
          <t>B01N3UTZ6Y</t>
        </is>
      </c>
      <c r="G7">
        <f>_xlfn.IMAGE("https://images.toysrus.com/28598/085761035645_1.jpg")</f>
        <v/>
      </c>
      <c r="H7">
        <f>_xlfn.IMAGE("https://m.media-amazon.com/images/I/71frSsK2HsL._AC_UL320_.jpg")</f>
        <v/>
      </c>
      <c r="K7" t="inlineStr">
        <is>
          <t>14.99</t>
        </is>
      </c>
      <c r="L7" t="n">
        <v>30.66</v>
      </c>
      <c r="M7" s="2" t="inlineStr">
        <is>
          <t>104.54%</t>
        </is>
      </c>
      <c r="N7" t="n">
        <v>4.3</v>
      </c>
      <c r="O7" t="n">
        <v>64</v>
      </c>
      <c r="Q7" t="inlineStr">
        <is>
          <t>InStock</t>
        </is>
      </c>
      <c r="R7" t="inlineStr">
        <is>
          <t>undefined</t>
        </is>
      </c>
      <c r="S7" t="inlineStr">
        <is>
          <t>G085761035645</t>
        </is>
      </c>
    </row>
    <row r="8" ht="75" customHeight="1">
      <c r="A8" s="1">
        <f>HYPERLINK("https://www.toysrus.com/4m-make-a-wind-chime-craft-kit-G085761048249.html", "https://www.toysrus.com/4m-make-a-wind-chime-craft-kit-G085761048249.html")</f>
        <v/>
      </c>
      <c r="B8" s="1">
        <f>HYPERLINK("https://www.toysrus.com/4m-make-a-wind-chime-craft-kit-G085761048249.html", "https://www.toysrus.com/4m-make-a-wind-chime-craft-kit-G085761048249.html")</f>
        <v/>
      </c>
      <c r="C8" t="inlineStr">
        <is>
          <t>4M Make A Wind Chime Craft Kit</t>
        </is>
      </c>
      <c r="D8" t="inlineStr">
        <is>
          <t>MindWare Make Your Own Wind Chime Craft Kit – Makes 1 Wind Chime, Incldues 13 Paint Colors, 3 Brushes and Instructions</t>
        </is>
      </c>
      <c r="E8" s="1">
        <f>HYPERLINK("https://www.amazon.com/MindWare-Make-Your-Wind-Chime/dp/B08Z7PVCRJ/ref=sr_1_6?keywords=4M+Make+A+Wind+Chime+Craft+Kit&amp;qid=1695588104&amp;sr=8-6", "https://www.amazon.com/MindWare-Make-Your-Wind-Chime/dp/B08Z7PVCRJ/ref=sr_1_6?keywords=4M+Make+A+Wind+Chime+Craft+Kit&amp;qid=1695588104&amp;sr=8-6")</f>
        <v/>
      </c>
      <c r="F8" t="inlineStr">
        <is>
          <t>B08Z7PVCRJ</t>
        </is>
      </c>
      <c r="G8">
        <f>_xlfn.IMAGE("https://images.toysrus.com/28598/085761048249_1.jpg")</f>
        <v/>
      </c>
      <c r="H8">
        <f>_xlfn.IMAGE("https://m.media-amazon.com/images/I/71eeWzp8CzL._AC_UL320_.jpg")</f>
        <v/>
      </c>
      <c r="K8" t="inlineStr">
        <is>
          <t>12.99</t>
        </is>
      </c>
      <c r="L8" t="n">
        <v>23.95</v>
      </c>
      <c r="M8" s="2" t="inlineStr">
        <is>
          <t>84.37%</t>
        </is>
      </c>
      <c r="N8" t="n">
        <v>4.2</v>
      </c>
      <c r="O8" t="n">
        <v>7</v>
      </c>
      <c r="Q8" t="inlineStr">
        <is>
          <t>InStock</t>
        </is>
      </c>
      <c r="R8" t="inlineStr">
        <is>
          <t>undefined</t>
        </is>
      </c>
      <c r="S8" t="inlineStr">
        <is>
          <t>G085761048249</t>
        </is>
      </c>
    </row>
    <row r="9" ht="75" customHeight="1">
      <c r="A9" s="1">
        <f>HYPERLINK("https://www.toysrus.com/4m-solar-system-planetarium-G085761034273.html", "https://www.toysrus.com/4m-solar-system-planetarium-G085761034273.html")</f>
        <v/>
      </c>
      <c r="B9" s="1">
        <f>HYPERLINK("https://www.toysrus.com/4m-solar-system-planetarium-G085761034273.html", "https://www.toysrus.com/4m-solar-system-planetarium-G085761034273.html")</f>
        <v/>
      </c>
      <c r="C9" t="inlineStr">
        <is>
          <t>4M Solar System Planetarium</t>
        </is>
      </c>
      <c r="D9" t="inlineStr">
        <is>
          <t>Playz Premium Solar System Model Kit for Kids - 4 Speed Motor, HD Planetarium Projector, 8 Painted Planets &amp; 8 White Foam Balls with Paint and Brush for a Hands-On STEM DIY Project for Space Toys</t>
        </is>
      </c>
      <c r="E9" s="1">
        <f>HYPERLINK("https://www.amazon.com/Playz-Planetarium-Projector-Painted-Planets/dp/B086VTLMHT/ref=sr_1_10?keywords=4M+Solar+System+Planetarium&amp;qid=1695587839&amp;sr=8-10", "https://www.amazon.com/Playz-Planetarium-Projector-Painted-Planets/dp/B086VTLMHT/ref=sr_1_10?keywords=4M+Solar+System+Planetarium&amp;qid=1695587839&amp;sr=8-10")</f>
        <v/>
      </c>
      <c r="F9" t="inlineStr">
        <is>
          <t>B086VTLMHT</t>
        </is>
      </c>
      <c r="G9">
        <f>_xlfn.IMAGE("https://images.toysrus.com/28598/085761034273_1.jpg")</f>
        <v/>
      </c>
      <c r="H9">
        <f>_xlfn.IMAGE("https://m.media-amazon.com/images/I/71oV3KC7e9L._AC_UL320_.jpg")</f>
        <v/>
      </c>
      <c r="K9" t="inlineStr">
        <is>
          <t>14.99</t>
        </is>
      </c>
      <c r="L9" t="n">
        <v>39.95</v>
      </c>
      <c r="M9" s="2" t="inlineStr">
        <is>
          <t>166.51%</t>
        </is>
      </c>
      <c r="N9" t="n">
        <v>4.3</v>
      </c>
      <c r="O9" t="n">
        <v>1105</v>
      </c>
      <c r="Q9" t="inlineStr">
        <is>
          <t>InStock</t>
        </is>
      </c>
      <c r="R9" t="inlineStr">
        <is>
          <t>undefined</t>
        </is>
      </c>
      <c r="S9" t="inlineStr">
        <is>
          <t>G085761034273</t>
        </is>
      </c>
    </row>
    <row r="10" ht="75" customHeight="1">
      <c r="A10" s="1">
        <f>HYPERLINK("https://www.toysrus.com/4m-solar-system-planetarium-G085761034273.html", "https://www.toysrus.com/4m-solar-system-planetarium-G085761034273.html")</f>
        <v/>
      </c>
      <c r="B10" s="1">
        <f>HYPERLINK("https://www.toysrus.com/4m-solar-system-planetarium-G085761034273.html", "https://www.toysrus.com/4m-solar-system-planetarium-G085761034273.html")</f>
        <v/>
      </c>
      <c r="C10" t="inlineStr">
        <is>
          <t>4M Solar System Planetarium</t>
        </is>
      </c>
      <c r="D10" t="inlineStr">
        <is>
          <t>4M Kidz Labs Solar System Planetarium Model</t>
        </is>
      </c>
      <c r="E10" s="1">
        <f>HYPERLINK("https://www.amazon.com/4M-Solar-System-Planetarium-Model/dp/B000H5V08E/ref=sr_1_2?keywords=4M+Solar+System+Planetarium&amp;qid=1695587839&amp;sr=8-2", "https://www.amazon.com/4M-Solar-System-Planetarium-Model/dp/B000H5V08E/ref=sr_1_2?keywords=4M+Solar+System+Planetarium&amp;qid=1695587839&amp;sr=8-2")</f>
        <v/>
      </c>
      <c r="F10" t="inlineStr">
        <is>
          <t>B000H5V08E</t>
        </is>
      </c>
      <c r="G10">
        <f>_xlfn.IMAGE("https://images.toysrus.com/28598/085761034273_1.jpg")</f>
        <v/>
      </c>
      <c r="H10">
        <f>_xlfn.IMAGE("https://m.media-amazon.com/images/I/81bcRHS0SJS._AC_UL320_.jpg")</f>
        <v/>
      </c>
      <c r="I10" t="n">
        <v>0</v>
      </c>
      <c r="J10" t="inlineStr">
        <is>
          <t>low roi</t>
        </is>
      </c>
      <c r="K10" t="inlineStr">
        <is>
          <t>14.99</t>
        </is>
      </c>
      <c r="L10" t="n">
        <v>25.84</v>
      </c>
      <c r="M10" s="2" t="inlineStr">
        <is>
          <t>72.38%</t>
        </is>
      </c>
      <c r="N10" t="n">
        <v>4.3</v>
      </c>
      <c r="O10" t="n">
        <v>1904</v>
      </c>
      <c r="Q10" t="inlineStr">
        <is>
          <t>InStock</t>
        </is>
      </c>
      <c r="R10" t="inlineStr">
        <is>
          <t>undefined</t>
        </is>
      </c>
      <c r="S10" t="inlineStr">
        <is>
          <t>G085761034273</t>
        </is>
      </c>
    </row>
    <row r="11" ht="75" customHeight="1">
      <c r="A11" s="1">
        <f>HYPERLINK("https://www.toysrus.com/4m-unicorns-mould-and-paint-kit-G085761241589.html", "https://www.toysrus.com/4m-unicorns-mould-and-paint-kit-G085761241589.html")</f>
        <v/>
      </c>
      <c r="B11" s="1">
        <f>HYPERLINK("https://www.toysrus.com/4m-unicorns-mould-and-paint-kit-G085761241589.html", "https://www.toysrus.com/4m-unicorns-mould-and-paint-kit-G085761241589.html")</f>
        <v/>
      </c>
      <c r="C11" t="inlineStr">
        <is>
          <t>4M Unicorns Mould &amp; Paint Kit</t>
        </is>
      </c>
      <c r="D11" t="inlineStr">
        <is>
          <t>4M 404784 Paint Kit Dogs | Mould, Paint &amp; Design Your own 3D Puppies | Arts, Craft &amp; Painting for Kids 5+</t>
        </is>
      </c>
      <c r="E11" s="1">
        <f>HYPERLINK("https://www.amazon.com/4M-404784-Design-Puppies-Painting/dp/B0BRNRZSCT/ref=sr_1_7?keywords=4M+Unicorns+Mould+%26+Paint+Kit&amp;qid=1695588074&amp;sr=8-7", "https://www.amazon.com/4M-404784-Design-Puppies-Painting/dp/B0BRNRZSCT/ref=sr_1_7?keywords=4M+Unicorns+Mould+%26+Paint+Kit&amp;qid=1695588074&amp;sr=8-7")</f>
        <v/>
      </c>
      <c r="F11" t="inlineStr">
        <is>
          <t>B0BRNRZSCT</t>
        </is>
      </c>
      <c r="G11">
        <f>_xlfn.IMAGE("https://images.toysrus.com/28598/085761241589_1.jpg")</f>
        <v/>
      </c>
      <c r="H11">
        <f>_xlfn.IMAGE("https://m.media-amazon.com/images/I/61xjuL9cHnL._AC_UL320_.jpg")</f>
        <v/>
      </c>
      <c r="K11" t="inlineStr">
        <is>
          <t>9.99</t>
        </is>
      </c>
      <c r="L11" t="n">
        <v>23.58</v>
      </c>
      <c r="M11" s="2" t="inlineStr">
        <is>
          <t>136.04%</t>
        </is>
      </c>
      <c r="N11" t="n">
        <v>5</v>
      </c>
      <c r="O11" t="n">
        <v>2</v>
      </c>
      <c r="Q11" t="inlineStr">
        <is>
          <t>InStock</t>
        </is>
      </c>
      <c r="R11" t="inlineStr">
        <is>
          <t>undefined</t>
        </is>
      </c>
      <c r="S11" t="inlineStr">
        <is>
          <t>G085761241589</t>
        </is>
      </c>
    </row>
    <row r="12" ht="75" customHeight="1">
      <c r="A12" s="1">
        <f>HYPERLINK("https://www.toysrus.com/509-crew-unicorn-baby-doll-3-in-1-car-seat-G4894897000375.html", "https://www.toysrus.com/509-crew-unicorn-baby-doll-3-in-1-car-seat-G4894897000375.html")</f>
        <v/>
      </c>
      <c r="B12" s="1">
        <f>HYPERLINK("https://www.toysrus.com/509-crew-unicorn-baby-doll-3-in-1-car-seat-G4894897000375.html", "https://www.toysrus.com/509-crew-unicorn-baby-doll-3-in-1-car-seat-G4894897000375.html")</f>
        <v/>
      </c>
      <c r="C12" t="inlineStr">
        <is>
          <t>509 Crew: Unicorn Baby Doll 3-In-1 Car Seat</t>
        </is>
      </c>
      <c r="D12" t="inlineStr">
        <is>
          <t>509 Crew Unicorn 2-in-1 Doll Travel System - Converting Car Seat &amp; Stroller, Kids Pretend Play, Ages 3+</t>
        </is>
      </c>
      <c r="E12" s="1">
        <f>HYPERLINK("https://www.amazon.com/509-Crew-Unicorn-Travel-System/dp/B0B1QNNYJZ/ref=sr_1_2?keywords=509+Crew%3A+Unicorn+Baby+Doll+3-In-1+Car+Seat&amp;qid=1695587977&amp;sr=8-2", "https://www.amazon.com/509-Crew-Unicorn-Travel-System/dp/B0B1QNNYJZ/ref=sr_1_2?keywords=509+Crew%3A+Unicorn+Baby+Doll+3-In-1+Car+Seat&amp;qid=1695587977&amp;sr=8-2")</f>
        <v/>
      </c>
      <c r="F12" t="inlineStr">
        <is>
          <t>B0B1QNNYJZ</t>
        </is>
      </c>
      <c r="G12">
        <f>_xlfn.IMAGE("https://images.toysrus.com/1285980/4894897000375_1.jpg")</f>
        <v/>
      </c>
      <c r="H12">
        <f>_xlfn.IMAGE("https://m.media-amazon.com/images/I/81RbkX+Z4ZL._AC_UL320_.jpg")</f>
        <v/>
      </c>
      <c r="K12" t="inlineStr">
        <is>
          <t>24.99</t>
        </is>
      </c>
      <c r="L12" t="n">
        <v>61.62</v>
      </c>
      <c r="M12" s="2" t="inlineStr">
        <is>
          <t>146.58%</t>
        </is>
      </c>
      <c r="N12" t="n">
        <v>4.8</v>
      </c>
      <c r="O12" t="n">
        <v>32</v>
      </c>
      <c r="Q12" t="inlineStr">
        <is>
          <t>InStock</t>
        </is>
      </c>
      <c r="R12" t="inlineStr">
        <is>
          <t>undefined</t>
        </is>
      </c>
      <c r="S12" t="inlineStr">
        <is>
          <t>G4894897000375</t>
        </is>
      </c>
    </row>
    <row r="13" ht="75" customHeight="1">
      <c r="A13" s="1">
        <f>HYPERLINK("https://www.toysrus.com/509-mermaid-doll-umbrella-stroller-G4894897000160.html", "https://www.toysrus.com/509-mermaid-doll-umbrella-stroller-G4894897000160.html")</f>
        <v/>
      </c>
      <c r="B13" s="1">
        <f>HYPERLINK("https://www.toysrus.com/509-mermaid-doll-umbrella-stroller-G4894897000160.html", "https://www.toysrus.com/509-mermaid-doll-umbrella-stroller-G4894897000160.html")</f>
        <v/>
      </c>
      <c r="C13" t="inlineStr">
        <is>
          <t>509: Mermaid Doll Umbrella Stroller</t>
        </is>
      </c>
      <c r="D13" t="inlineStr">
        <is>
          <t>509: Mermaid Doll Travel System Stroller - Kids Pretend Play Stroller Set, Includes Shopping Basket, Retractable Canopy, Child Tray &amp; Removable Car Seat, Ages 3+ (T716028)</t>
        </is>
      </c>
      <c r="E13" s="1">
        <f>HYPERLINK("https://www.amazon.com/509-Crew-Stroller-Retractable-Removable/dp/B0B1QPFDPW/ref=sr_1_3?keywords=509%3A+Mermaid+Doll+Umbrella+Stroller&amp;qid=1695588014&amp;sr=8-3", "https://www.amazon.com/509-Crew-Stroller-Retractable-Removable/dp/B0B1QPFDPW/ref=sr_1_3?keywords=509%3A+Mermaid+Doll+Umbrella+Stroller&amp;qid=1695588014&amp;sr=8-3")</f>
        <v/>
      </c>
      <c r="F13" t="inlineStr">
        <is>
          <t>B0B1QPFDPW</t>
        </is>
      </c>
      <c r="G13">
        <f>_xlfn.IMAGE("https://images.toysrus.com/1285980/4894897000160_1.jpg")</f>
        <v/>
      </c>
      <c r="H13">
        <f>_xlfn.IMAGE("https://m.media-amazon.com/images/I/81ST8j7xunL._AC_UL320_.jpg")</f>
        <v/>
      </c>
      <c r="K13" t="inlineStr">
        <is>
          <t>19.99</t>
        </is>
      </c>
      <c r="L13" t="n">
        <v>39.99</v>
      </c>
      <c r="M13" s="2" t="inlineStr">
        <is>
          <t>100.05%</t>
        </is>
      </c>
      <c r="N13" t="n">
        <v>4.1</v>
      </c>
      <c r="O13" t="n">
        <v>19</v>
      </c>
      <c r="Q13" t="inlineStr">
        <is>
          <t>InStock</t>
        </is>
      </c>
      <c r="R13" t="inlineStr">
        <is>
          <t>undefined</t>
        </is>
      </c>
      <c r="S13" t="inlineStr">
        <is>
          <t>G4894897000160</t>
        </is>
      </c>
    </row>
    <row r="14" ht="75" customHeight="1">
      <c r="A14" s="1">
        <f>HYPERLINK("https://www.toysrus.com/-7-harry-potter-figure-15516764.html", "https://www.toysrus.com/-7-harry-potter-figure-15516764.html")</f>
        <v/>
      </c>
      <c r="B14" s="1">
        <f>HYPERLINK("https://www.toysrus.com/-7-harry-potter-figure-15516764.html", "https://www.toysrus.com/-7-harry-potter-figure-15516764.html")</f>
        <v/>
      </c>
      <c r="C14" t="inlineStr">
        <is>
          <t>7" Harry Potter Figure</t>
        </is>
      </c>
      <c r="D14" t="inlineStr">
        <is>
          <t>NECA Harry Potter and the Order of the Phoenix Professor Dumbledore 7" Action Figure Series 2</t>
        </is>
      </c>
      <c r="E14" s="1">
        <f>HYPERLINK("https://www.amazon.com/NECA-Potter-Phoenix-Professor-Dumbledore/dp/B000WCNCSS/ref=sr_1_10?keywords=7%22+Harry+Potter+Figure&amp;qid=1695588016&amp;sr=8-10", "https://www.amazon.com/NECA-Potter-Phoenix-Professor-Dumbledore/dp/B000WCNCSS/ref=sr_1_10?keywords=7%22+Harry+Potter+Figure&amp;qid=1695588016&amp;sr=8-10")</f>
        <v/>
      </c>
      <c r="F14" t="inlineStr">
        <is>
          <t>B000WCNCSS</t>
        </is>
      </c>
      <c r="G14">
        <f>_xlfn.IMAGE("http://slimages.macys.com/is/image/MCY/products/0/optimized/24036111_fpx.tif")</f>
        <v/>
      </c>
      <c r="H14">
        <f>_xlfn.IMAGE("https://m.media-amazon.com/images/I/61F+qatPlNL._AC_UL320_.jpg")</f>
        <v/>
      </c>
      <c r="K14" t="inlineStr">
        <is>
          <t>24.99</t>
        </is>
      </c>
      <c r="L14" t="n">
        <v>136.99</v>
      </c>
      <c r="M14" s="2" t="inlineStr">
        <is>
          <t>448.18%</t>
        </is>
      </c>
      <c r="N14" t="n">
        <v>4.7</v>
      </c>
      <c r="O14" t="n">
        <v>14</v>
      </c>
      <c r="Q14" t="inlineStr">
        <is>
          <t>InStock</t>
        </is>
      </c>
      <c r="R14" t="inlineStr">
        <is>
          <t>undefined</t>
        </is>
      </c>
      <c r="S14" t="inlineStr">
        <is>
          <t>15516764</t>
        </is>
      </c>
    </row>
    <row r="15" ht="75" customHeight="1">
      <c r="A15" s="1">
        <f>HYPERLINK("https://www.toysrus.com/7in-tanjiro-kamado-figure-15516755.html", "https://www.toysrus.com/7in-tanjiro-kamado-figure-15516755.html")</f>
        <v/>
      </c>
      <c r="B15" s="1">
        <f>HYPERLINK("https://www.toysrus.com/7in-tanjiro-kamado-figure-15516755.html", "https://www.toysrus.com/7in-tanjiro-kamado-figure-15516755.html")</f>
        <v/>
      </c>
      <c r="C15" t="inlineStr">
        <is>
          <t>7IN TANJIRO KAMADO Figure</t>
        </is>
      </c>
      <c r="D15" t="inlineStr">
        <is>
          <t>TAMASHII NATIONS - Demon Slayer: Kimetsu no Yaiba - Tanjiro Kamado Total Concentration Breathing, Bandai Spirits FiguartsZERO Figure</t>
        </is>
      </c>
      <c r="E15" s="1">
        <f>HYPERLINK("https://www.amazon.com/Tamashi-Nations-Concentration-Breathing-FiguartsZERO/dp/B0949SQK5D/ref=sr_1_6?keywords=7IN+TANJIRO+KAMADO+Figure&amp;qid=1695588011&amp;sr=8-6", "https://www.amazon.com/Tamashi-Nations-Concentration-Breathing-FiguartsZERO/dp/B0949SQK5D/ref=sr_1_6?keywords=7IN+TANJIRO+KAMADO+Figure&amp;qid=1695588011&amp;sr=8-6")</f>
        <v/>
      </c>
      <c r="F15" t="inlineStr">
        <is>
          <t>B0949SQK5D</t>
        </is>
      </c>
      <c r="G15">
        <f>_xlfn.IMAGE("http://slimages.macys.com/is/image/MCY/products/0/optimized/24061049_fpx.tif")</f>
        <v/>
      </c>
      <c r="H15">
        <f>_xlfn.IMAGE("https://m.media-amazon.com/images/I/711AO2AzjEL._AC_UL320_.jpg")</f>
        <v/>
      </c>
      <c r="K15" t="inlineStr">
        <is>
          <t>24.99</t>
        </is>
      </c>
      <c r="L15" t="n">
        <v>66.94</v>
      </c>
      <c r="M15" s="2" t="inlineStr">
        <is>
          <t>167.87%</t>
        </is>
      </c>
      <c r="N15" t="n">
        <v>4.9</v>
      </c>
      <c r="O15" t="n">
        <v>3738</v>
      </c>
      <c r="Q15" t="inlineStr">
        <is>
          <t>InStock</t>
        </is>
      </c>
      <c r="R15" t="inlineStr">
        <is>
          <t>undefined</t>
        </is>
      </c>
      <c r="S15" t="inlineStr">
        <is>
          <t>15516755</t>
        </is>
      </c>
    </row>
    <row r="16" ht="75" customHeight="1">
      <c r="A16" s="1">
        <f>HYPERLINK("https://www.toysrus.com/7in-tanjiro-kamado-figure-15516755.html", "https://www.toysrus.com/7in-tanjiro-kamado-figure-15516755.html")</f>
        <v/>
      </c>
      <c r="B16" s="1">
        <f>HYPERLINK("https://www.toysrus.com/7in-tanjiro-kamado-figure-15516755.html", "https://www.toysrus.com/7in-tanjiro-kamado-figure-15516755.html")</f>
        <v/>
      </c>
      <c r="C16" t="inlineStr">
        <is>
          <t>7IN TANJIRO KAMADO Figure</t>
        </is>
      </c>
      <c r="D16" t="inlineStr">
        <is>
          <t>Bandai Spirits Ichibansho Ichiban - Demon Slayer: Kimetsu no Yaiba - Tanjiro Kamado (The City Where Demons Dwell), Figure 7.5 inch</t>
        </is>
      </c>
      <c r="E16" s="1">
        <f>HYPERLINK("https://www.amazon.com/Ichiban-Kimetsu-Tanjiro-Spirits-Ichibansho/dp/B09Z2DQJ39/ref=sr_1_8?keywords=7IN+TANJIRO+KAMADO+Figure&amp;qid=1695588011&amp;sr=8-8", "https://www.amazon.com/Ichiban-Kimetsu-Tanjiro-Spirits-Ichibansho/dp/B09Z2DQJ39/ref=sr_1_8?keywords=7IN+TANJIRO+KAMADO+Figure&amp;qid=1695588011&amp;sr=8-8")</f>
        <v/>
      </c>
      <c r="F16" t="inlineStr">
        <is>
          <t>B09Z2DQJ39</t>
        </is>
      </c>
      <c r="G16">
        <f>_xlfn.IMAGE("http://slimages.macys.com/is/image/MCY/products/0/optimized/24061049_fpx.tif")</f>
        <v/>
      </c>
      <c r="H16">
        <f>_xlfn.IMAGE("https://m.media-amazon.com/images/I/618zZ4YOaNL._AC_UL320_.jpg")</f>
        <v/>
      </c>
      <c r="K16" t="inlineStr">
        <is>
          <t>24.99</t>
        </is>
      </c>
      <c r="L16" t="n">
        <v>59.99</v>
      </c>
      <c r="M16" s="2" t="inlineStr">
        <is>
          <t>140.06%</t>
        </is>
      </c>
      <c r="N16" t="n">
        <v>4.9</v>
      </c>
      <c r="O16" t="n">
        <v>22</v>
      </c>
      <c r="Q16" t="inlineStr">
        <is>
          <t>InStock</t>
        </is>
      </c>
      <c r="R16" t="inlineStr">
        <is>
          <t>undefined</t>
        </is>
      </c>
      <c r="S16" t="inlineStr">
        <is>
          <t>15516755</t>
        </is>
      </c>
    </row>
    <row r="17" ht="75" customHeight="1">
      <c r="A17" s="1">
        <f>HYPERLINK("https://www.toysrus.com/alphabet-bingo-junior-learning-G858426007390.html", "https://www.toysrus.com/alphabet-bingo-junior-learning-G858426007390.html")</f>
        <v/>
      </c>
      <c r="B17" s="1">
        <f>HYPERLINK("https://www.toysrus.com/alphabet-bingo-junior-learning-G858426007390.html", "https://www.toysrus.com/alphabet-bingo-junior-learning-G858426007390.html")</f>
        <v/>
      </c>
      <c r="C17" t="inlineStr">
        <is>
          <t>Alphabet Bingo Junior Learning</t>
        </is>
      </c>
      <c r="D17" t="inlineStr">
        <is>
          <t>TREND ENTERPRISES Bingo Educational Learning Games for Kids Learning Cards Set of 3 | Number, Alphabet &amp; Sight Words - Help With Reading for Preschool &amp; Up | Interactive Play for Large or Small Groups</t>
        </is>
      </c>
      <c r="E17" s="1">
        <f>HYPERLINK("https://www.amazon.com/Trend-Enterprises-Bingo-Numbers-Alphabet/dp/B086BKRDQM/ref=sr_1_8?keywords=Alphabet+Bingo+Junior+Learning&amp;qid=1695587996&amp;sr=8-8", "https://www.amazon.com/Trend-Enterprises-Bingo-Numbers-Alphabet/dp/B086BKRDQM/ref=sr_1_8?keywords=Alphabet+Bingo+Junior+Learning&amp;qid=1695587996&amp;sr=8-8")</f>
        <v/>
      </c>
      <c r="F17" t="inlineStr">
        <is>
          <t>B086BKRDQM</t>
        </is>
      </c>
      <c r="G17">
        <f>_xlfn.IMAGE("https://images.toysrus.com/1285980/858426007390_1.jpg")</f>
        <v/>
      </c>
      <c r="H17">
        <f>_xlfn.IMAGE("https://m.media-amazon.com/images/I/71Gw1D9PsvL._AC_UL320_.jpg")</f>
        <v/>
      </c>
      <c r="K17" t="inlineStr">
        <is>
          <t>10.99</t>
        </is>
      </c>
      <c r="L17" t="n">
        <v>41.99</v>
      </c>
      <c r="M17" s="2" t="inlineStr">
        <is>
          <t>282.07%</t>
        </is>
      </c>
      <c r="N17" t="n">
        <v>4.8</v>
      </c>
      <c r="O17" t="n">
        <v>202</v>
      </c>
      <c r="Q17" t="inlineStr">
        <is>
          <t>OutOfStock</t>
        </is>
      </c>
      <c r="R17" t="inlineStr">
        <is>
          <t>undefined</t>
        </is>
      </c>
      <c r="S17" t="inlineStr">
        <is>
          <t>G858426007390</t>
        </is>
      </c>
    </row>
    <row r="18" ht="75" customHeight="1">
      <c r="A18" s="1">
        <f>HYPERLINK("https://www.toysrus.com/alphabet-bingo-junior-learning-G858426007390.html", "https://www.toysrus.com/alphabet-bingo-junior-learning-G858426007390.html")</f>
        <v/>
      </c>
      <c r="B18" s="1">
        <f>HYPERLINK("https://www.toysrus.com/alphabet-bingo-junior-learning-G858426007390.html", "https://www.toysrus.com/alphabet-bingo-junior-learning-G858426007390.html")</f>
        <v/>
      </c>
      <c r="C18" t="inlineStr">
        <is>
          <t>Alphabet Bingo Junior Learning</t>
        </is>
      </c>
      <c r="D18" t="inlineStr">
        <is>
          <t>ABC Bingo Games for Kids - Six Educational Alphabet Bingo Fidget Mats for Preschool, Toddlers, Kindergarten - Learning Activities for 2-6 Players</t>
        </is>
      </c>
      <c r="E18" s="1">
        <f>HYPERLINK("https://www.amazon.com/ABC-Bingo-Games-Kids-Kindergarten/dp/B0C4FDK7P9/ref=sr_1_5?keywords=Alphabet+Bingo+Junior+Learning&amp;qid=1695587996&amp;sr=8-5", "https://www.amazon.com/ABC-Bingo-Games-Kids-Kindergarten/dp/B0C4FDK7P9/ref=sr_1_5?keywords=Alphabet+Bingo+Junior+Learning&amp;qid=1695587996&amp;sr=8-5")</f>
        <v/>
      </c>
      <c r="F18" t="inlineStr">
        <is>
          <t>B0C4FDK7P9</t>
        </is>
      </c>
      <c r="G18">
        <f>_xlfn.IMAGE("https://images.toysrus.com/1285980/858426007390_1.jpg")</f>
        <v/>
      </c>
      <c r="H18">
        <f>_xlfn.IMAGE("https://m.media-amazon.com/images/I/71ODk7FQrjL._AC_UL320_.jpg")</f>
        <v/>
      </c>
      <c r="K18" t="inlineStr">
        <is>
          <t>10.99</t>
        </is>
      </c>
      <c r="L18" t="n">
        <v>28.99</v>
      </c>
      <c r="M18" s="2" t="inlineStr">
        <is>
          <t>163.79%</t>
        </is>
      </c>
      <c r="N18" t="n">
        <v>4.8</v>
      </c>
      <c r="O18" t="n">
        <v>11</v>
      </c>
      <c r="Q18" t="inlineStr">
        <is>
          <t>OutOfStock</t>
        </is>
      </c>
      <c r="R18" t="inlineStr">
        <is>
          <t>undefined</t>
        </is>
      </c>
      <c r="S18" t="inlineStr">
        <is>
          <t>G858426007390</t>
        </is>
      </c>
    </row>
    <row r="19" ht="75" customHeight="1">
      <c r="A19" s="1">
        <f>HYPERLINK("https://www.toysrus.com/alphabet-bingo-junior-learning-G858426007390.html", "https://www.toysrus.com/alphabet-bingo-junior-learning-G858426007390.html")</f>
        <v/>
      </c>
      <c r="B19" s="1">
        <f>HYPERLINK("https://www.toysrus.com/alphabet-bingo-junior-learning-G858426007390.html", "https://www.toysrus.com/alphabet-bingo-junior-learning-G858426007390.html")</f>
        <v/>
      </c>
      <c r="C19" t="inlineStr">
        <is>
          <t>Alphabet Bingo Junior Learning</t>
        </is>
      </c>
      <c r="D19" t="inlineStr">
        <is>
          <t>Alphabet and Phonics Bingo - ABC Learning Letter Recognition and CVC Words with Pictures - Phonics Games for Kids Ages 3-6 Preschool Kindergarten</t>
        </is>
      </c>
      <c r="E19" s="1">
        <f>HYPERLINK("https://www.amazon.com/Alphabet-Bingo-CVC-Words-Phonics/dp/B09Z89V1TW/ref=sr_1_2?keywords=Alphabet+Bingo+Junior+Learning&amp;qid=1695587996&amp;sr=8-2", "https://www.amazon.com/Alphabet-Bingo-CVC-Words-Phonics/dp/B09Z89V1TW/ref=sr_1_2?keywords=Alphabet+Bingo+Junior+Learning&amp;qid=1695587996&amp;sr=8-2")</f>
        <v/>
      </c>
      <c r="F19" t="inlineStr">
        <is>
          <t>B09Z89V1TW</t>
        </is>
      </c>
      <c r="G19">
        <f>_xlfn.IMAGE("https://images.toysrus.com/1285980/858426007390_1.jpg")</f>
        <v/>
      </c>
      <c r="H19">
        <f>_xlfn.IMAGE("https://m.media-amazon.com/images/I/81nrCWEiBvL._AC_UL320_.jpg")</f>
        <v/>
      </c>
      <c r="K19" t="inlineStr">
        <is>
          <t>10.99</t>
        </is>
      </c>
      <c r="L19" t="n">
        <v>19.99</v>
      </c>
      <c r="M19" s="2" t="inlineStr">
        <is>
          <t>81.89%</t>
        </is>
      </c>
      <c r="N19" t="n">
        <v>4.7</v>
      </c>
      <c r="O19" t="n">
        <v>1096</v>
      </c>
      <c r="Q19" t="inlineStr">
        <is>
          <t>OutOfStock</t>
        </is>
      </c>
      <c r="R19" t="inlineStr">
        <is>
          <t>undefined</t>
        </is>
      </c>
      <c r="S19" t="inlineStr">
        <is>
          <t>G858426007390</t>
        </is>
      </c>
    </row>
    <row r="20" ht="75" customHeight="1">
      <c r="A20" s="1">
        <f>HYPERLINK("https://www.toysrus.com/america-opoly-G730799051135.html", "https://www.toysrus.com/america-opoly-G730799051135.html")</f>
        <v/>
      </c>
      <c r="B20" s="1">
        <f>HYPERLINK("https://www.toysrus.com/america-opoly-G730799051135.html", "https://www.toysrus.com/america-opoly-G730799051135.html")</f>
        <v/>
      </c>
      <c r="C20" t="inlineStr">
        <is>
          <t>AMERICA-opoly</t>
        </is>
      </c>
      <c r="D20" t="inlineStr">
        <is>
          <t>Parker Brothers Monopoly ~ the America ~ Special Edition</t>
        </is>
      </c>
      <c r="E20" s="1">
        <f>HYPERLINK("https://www.amazon.com/Monopoly-America-Special/dp/B000063JP7/ref=sr_1_4?keywords=AMERICA-opoly&amp;qid=1695588156&amp;sr=8-4", "https://www.amazon.com/Monopoly-America-Special/dp/B000063JP7/ref=sr_1_4?keywords=AMERICA-opoly&amp;qid=1695588156&amp;sr=8-4")</f>
        <v/>
      </c>
      <c r="F20" t="inlineStr">
        <is>
          <t>B000063JP7</t>
        </is>
      </c>
      <c r="G20">
        <f>_xlfn.IMAGE("https://images.toysrus.com/1285980/730799051135_1.jpg")</f>
        <v/>
      </c>
      <c r="H20">
        <f>_xlfn.IMAGE("https://m.media-amazon.com/images/I/91PWSDmaOSL._AC_UL320_.jpg")</f>
        <v/>
      </c>
      <c r="K20" t="inlineStr">
        <is>
          <t>24.99</t>
        </is>
      </c>
      <c r="L20" t="n">
        <v>54.85</v>
      </c>
      <c r="M20" s="2" t="inlineStr">
        <is>
          <t>119.49%</t>
        </is>
      </c>
      <c r="N20" t="n">
        <v>4.3</v>
      </c>
      <c r="O20" t="n">
        <v>48</v>
      </c>
      <c r="Q20" t="inlineStr">
        <is>
          <t>InStock</t>
        </is>
      </c>
      <c r="R20" t="inlineStr">
        <is>
          <t>undefined</t>
        </is>
      </c>
      <c r="S20" t="inlineStr">
        <is>
          <t>G730799051135</t>
        </is>
      </c>
    </row>
    <row r="21" ht="75" customHeight="1">
      <c r="A21" s="1">
        <f>HYPERLINK("https://www.toysrus.com/aquarena---board-game-G3770005193423.html", "https://www.toysrus.com/aquarena---board-game-G3770005193423.html")</f>
        <v/>
      </c>
      <c r="B21" s="1">
        <f>HYPERLINK("https://www.toysrus.com/aquarena---board-game-G3770005193423.html", "https://www.toysrus.com/aquarena---board-game-G3770005193423.html")</f>
        <v/>
      </c>
      <c r="C21" t="inlineStr">
        <is>
          <t>Aquarena - Board Game</t>
        </is>
      </c>
      <c r="D21" t="inlineStr">
        <is>
          <t>Explore The Deep Ocean with Aquatica Board Game Base and Cold Water Expansion Bundle with Random Color Drawstring Bag</t>
        </is>
      </c>
      <c r="E21" s="1">
        <f>HYPERLINK("https://www.amazon.com/Explore-Aquatica-Expansion-Bundle-Drawstring/dp/B09XFK7X5J/ref=sr_1_2?keywords=Aquarena+-+Board+Game&amp;qid=1695588155&amp;sr=8-2", "https://www.amazon.com/Explore-Aquatica-Expansion-Bundle-Drawstring/dp/B09XFK7X5J/ref=sr_1_2?keywords=Aquarena+-+Board+Game&amp;qid=1695588155&amp;sr=8-2")</f>
        <v/>
      </c>
      <c r="F21" t="inlineStr">
        <is>
          <t>B09XFK7X5J</t>
        </is>
      </c>
      <c r="G21">
        <f>_xlfn.IMAGE("https://images.toysrus.com/28598/3770005193423_1.jpg")</f>
        <v/>
      </c>
      <c r="H21">
        <f>_xlfn.IMAGE("https://m.media-amazon.com/images/I/91bge2JPSDL._AC_UL320_.jpg")</f>
        <v/>
      </c>
      <c r="K21" t="inlineStr">
        <is>
          <t>27.99</t>
        </is>
      </c>
      <c r="L21" t="n">
        <v>84.98999999999999</v>
      </c>
      <c r="M21" s="2" t="inlineStr">
        <is>
          <t>203.64%</t>
        </is>
      </c>
      <c r="N21" t="n">
        <v>5</v>
      </c>
      <c r="O21" t="n">
        <v>1</v>
      </c>
      <c r="Q21" t="inlineStr">
        <is>
          <t>InStock</t>
        </is>
      </c>
      <c r="R21" t="inlineStr">
        <is>
          <t>undefined</t>
        </is>
      </c>
      <c r="S21" t="inlineStr">
        <is>
          <t>G3770005193423</t>
        </is>
      </c>
    </row>
    <row r="22" ht="75" customHeight="1">
      <c r="A22" s="1">
        <f>HYPERLINK("https://www.toysrus.com/aquarena---board-game-G3770005193423.html", "https://www.toysrus.com/aquarena---board-game-G3770005193423.html")</f>
        <v/>
      </c>
      <c r="B22" s="1">
        <f>HYPERLINK("https://www.toysrus.com/aquarena---board-game-G3770005193423.html", "https://www.toysrus.com/aquarena---board-game-G3770005193423.html")</f>
        <v/>
      </c>
      <c r="C22" t="inlineStr">
        <is>
          <t>Aquarena - Board Game</t>
        </is>
      </c>
      <c r="D22" t="inlineStr">
        <is>
          <t>Renegade Game Studios | Acquire Strategy Board Game for 2-6 Players, Ages 12+ with 2 Play Modes</t>
        </is>
      </c>
      <c r="E22" s="1">
        <f>HYPERLINK("https://www.amazon.com/Renegade-Game-Studios-Acquire-Strategy/dp/B0BRYN2FR5/ref=sr_1_1?keywords=Aquarena+-+Board+Game&amp;qid=1695588155&amp;sr=8-1", "https://www.amazon.com/Renegade-Game-Studios-Acquire-Strategy/dp/B0BRYN2FR5/ref=sr_1_1?keywords=Aquarena+-+Board+Game&amp;qid=1695588155&amp;sr=8-1")</f>
        <v/>
      </c>
      <c r="F22" t="inlineStr">
        <is>
          <t>B0BRYN2FR5</t>
        </is>
      </c>
      <c r="G22">
        <f>_xlfn.IMAGE("https://images.toysrus.com/28598/3770005193423_1.jpg")</f>
        <v/>
      </c>
      <c r="H22">
        <f>_xlfn.IMAGE("https://m.media-amazon.com/images/I/81TFRNdR6wL._AC_UL320_.jpg")</f>
        <v/>
      </c>
      <c r="K22" t="inlineStr">
        <is>
          <t>27.99</t>
        </is>
      </c>
      <c r="L22" t="n">
        <v>48.33</v>
      </c>
      <c r="M22" s="2" t="inlineStr">
        <is>
          <t>72.67%</t>
        </is>
      </c>
      <c r="N22" t="n">
        <v>4.9</v>
      </c>
      <c r="O22" t="n">
        <v>11</v>
      </c>
      <c r="Q22" t="inlineStr">
        <is>
          <t>InStock</t>
        </is>
      </c>
      <c r="R22" t="inlineStr">
        <is>
          <t>undefined</t>
        </is>
      </c>
      <c r="S22" t="inlineStr">
        <is>
          <t>G3770005193423</t>
        </is>
      </c>
    </row>
    <row r="23" ht="75" customHeight="1">
      <c r="A23" s="1">
        <f>HYPERLINK("https://www.toysrus.com/bayer-design-dolls-pram-xeo---blue-pink-stars-G4003336170160.html", "https://www.toysrus.com/bayer-design-dolls-pram-xeo---blue-pink-stars-G4003336170160.html")</f>
        <v/>
      </c>
      <c r="B23" s="1">
        <f>HYPERLINK("https://www.toysrus.com/bayer-design-dolls-pram-xeo---blue-pink-stars-G4003336170160.html", "https://www.toysrus.com/bayer-design-dolls-pram-xeo---blue-pink-stars-G4003336170160.html")</f>
        <v/>
      </c>
      <c r="C23" t="inlineStr">
        <is>
          <t>Bayer Design Dolls: Pram Xeo - Blue, Pink, Stars</t>
        </is>
      </c>
      <c r="D23" t="inlineStr">
        <is>
          <t>Bayer Design 17054AA Combi Doll's pram Xeo, Bag, Blue, Pink, Unicorn</t>
        </is>
      </c>
      <c r="E23" s="1">
        <f>HYPERLINK("https://www.amazon.com/Bayer-Design-17054AA-Combi-Unicorn/dp/B09ZB7Y1R6/ref=sr_1_2?keywords=Bayer+Design+Dolls%3A+Pram+Xeo+-+Blue%2C+Pink%2C+Stars&amp;qid=1695587975&amp;sr=8-2", "https://www.amazon.com/Bayer-Design-17054AA-Combi-Unicorn/dp/B09ZB7Y1R6/ref=sr_1_2?keywords=Bayer+Design+Dolls%3A+Pram+Xeo+-+Blue%2C+Pink%2C+Stars&amp;qid=1695587975&amp;sr=8-2")</f>
        <v/>
      </c>
      <c r="F23" t="inlineStr">
        <is>
          <t>B09ZB7Y1R6</t>
        </is>
      </c>
      <c r="G23">
        <f>_xlfn.IMAGE("https://images.toysrus.com/28598/4003336170160_1.jpg")</f>
        <v/>
      </c>
      <c r="H23">
        <f>_xlfn.IMAGE("https://m.media-amazon.com/images/I/616+lXwu0EL._AC_UL320_.jpg")</f>
        <v/>
      </c>
      <c r="K23" t="inlineStr">
        <is>
          <t>59.99</t>
        </is>
      </c>
      <c r="L23" t="n">
        <v>136.64</v>
      </c>
      <c r="M23" s="2" t="inlineStr">
        <is>
          <t>127.77%</t>
        </is>
      </c>
      <c r="N23" t="n">
        <v>4.3</v>
      </c>
      <c r="O23" t="n">
        <v>20</v>
      </c>
      <c r="Q23" t="inlineStr">
        <is>
          <t>InStock</t>
        </is>
      </c>
      <c r="R23" t="inlineStr">
        <is>
          <t>undefined</t>
        </is>
      </c>
      <c r="S23" t="inlineStr">
        <is>
          <t>G4003336170160</t>
        </is>
      </c>
    </row>
    <row r="24" ht="75" customHeight="1">
      <c r="A24" s="1">
        <f>HYPERLINK("https://www.toysrus.com/bayer-dolls-toy-foldable-umbrella-doll-stroller-G4003336301540.html", "https://www.toysrus.com/bayer-dolls-toy-foldable-umbrella-doll-stroller-G4003336301540.html")</f>
        <v/>
      </c>
      <c r="B24" s="1">
        <f>HYPERLINK("https://www.toysrus.com/bayer-dolls-toy-foldable-umbrella-doll-stroller-G4003336301540.html", "https://www.toysrus.com/bayer-dolls-toy-foldable-umbrella-doll-stroller-G4003336301540.html")</f>
        <v/>
      </c>
      <c r="C24" t="inlineStr">
        <is>
          <t>Bayer Dolls Toy Foldable Umbrella Doll Stroller</t>
        </is>
      </c>
      <c r="D24" t="inlineStr">
        <is>
          <t>Bayer Design 30527AA Doll's Umbrella Stroller, Foldable, Security Belt, Grey, Pink, with Butterfly</t>
        </is>
      </c>
      <c r="E24" s="1">
        <f>HYPERLINK("https://www.amazon.com/Bayer-Design-30527AA-Umbrella-Butterfly/dp/B0BBLKT7QF/ref=sr_1_2?keywords=Bayer+Dolls+Toy+Foldable+Umbrella+Doll+Stroller&amp;qid=1695587925&amp;sr=8-2", "https://www.amazon.com/Bayer-Design-30527AA-Umbrella-Butterfly/dp/B0BBLKT7QF/ref=sr_1_2?keywords=Bayer+Dolls+Toy+Foldable+Umbrella+Doll+Stroller&amp;qid=1695587925&amp;sr=8-2")</f>
        <v/>
      </c>
      <c r="F24" t="inlineStr">
        <is>
          <t>B0BBLKT7QF</t>
        </is>
      </c>
      <c r="G24">
        <f>_xlfn.IMAGE("https://images.toysrus.com/28598/4003336301540_1.jpg")</f>
        <v/>
      </c>
      <c r="H24">
        <f>_xlfn.IMAGE("https://m.media-amazon.com/images/I/61HXiqp-8nL._AC_UL320_.jpg")</f>
        <v/>
      </c>
      <c r="K24" t="inlineStr">
        <is>
          <t>12.99</t>
        </is>
      </c>
      <c r="L24" t="n">
        <v>66.98999999999999</v>
      </c>
      <c r="M24" s="2" t="inlineStr">
        <is>
          <t>415.70%</t>
        </is>
      </c>
      <c r="N24" t="n">
        <v>4.3</v>
      </c>
      <c r="O24" t="n">
        <v>11</v>
      </c>
      <c r="Q24" t="inlineStr">
        <is>
          <t>InStock</t>
        </is>
      </c>
      <c r="R24" t="inlineStr">
        <is>
          <t>undefined</t>
        </is>
      </c>
      <c r="S24" t="inlineStr">
        <is>
          <t>G4003336301540</t>
        </is>
      </c>
    </row>
    <row r="25" ht="75" customHeight="1">
      <c r="A25" s="1">
        <f>HYPERLINK("https://www.toysrus.com/bayer-dolls-toy-foldable-umbrella-doll-stroller-G4003336301540.html", "https://www.toysrus.com/bayer-dolls-toy-foldable-umbrella-doll-stroller-G4003336301540.html")</f>
        <v/>
      </c>
      <c r="B25" s="1">
        <f>HYPERLINK("https://www.toysrus.com/bayer-dolls-toy-foldable-umbrella-doll-stroller-G4003336301540.html", "https://www.toysrus.com/bayer-dolls-toy-foldable-umbrella-doll-stroller-G4003336301540.html")</f>
        <v/>
      </c>
      <c r="C25" t="inlineStr">
        <is>
          <t>Bayer Dolls Toy Foldable Umbrella Doll Stroller</t>
        </is>
      </c>
      <c r="D25" t="inlineStr">
        <is>
          <t>Badger Basket Toy Doll Folding Double Umbrella Stroller with Canopy for 18 inch Dolls - Pink/Gingham</t>
        </is>
      </c>
      <c r="E25" s="1">
        <f>HYPERLINK("https://www.amazon.com/Badger-Basket-Folding-Umbrella-Stroller/dp/B000NGCUWC/ref=sr_1_1?keywords=Bayer+Dolls+Toy+Foldable+Umbrella+Doll+Stroller&amp;qid=1695587925&amp;sr=8-1", "https://www.amazon.com/Badger-Basket-Folding-Umbrella-Stroller/dp/B000NGCUWC/ref=sr_1_1?keywords=Bayer+Dolls+Toy+Foldable+Umbrella+Doll+Stroller&amp;qid=1695587925&amp;sr=8-1")</f>
        <v/>
      </c>
      <c r="F25" t="inlineStr">
        <is>
          <t>B000NGCUWC</t>
        </is>
      </c>
      <c r="G25">
        <f>_xlfn.IMAGE("https://images.toysrus.com/28598/4003336301540_1.jpg")</f>
        <v/>
      </c>
      <c r="H25">
        <f>_xlfn.IMAGE("https://m.media-amazon.com/images/I/91TVYeuGWaL._AC_UL320_.jpg")</f>
        <v/>
      </c>
      <c r="K25" t="inlineStr">
        <is>
          <t>12.99</t>
        </is>
      </c>
      <c r="L25" t="n">
        <v>39.99</v>
      </c>
      <c r="M25" s="2" t="inlineStr">
        <is>
          <t>207.85%</t>
        </is>
      </c>
      <c r="N25" t="n">
        <v>4.4</v>
      </c>
      <c r="O25" t="n">
        <v>464</v>
      </c>
      <c r="Q25" t="inlineStr">
        <is>
          <t>InStock</t>
        </is>
      </c>
      <c r="R25" t="inlineStr">
        <is>
          <t>undefined</t>
        </is>
      </c>
      <c r="S25" t="inlineStr">
        <is>
          <t>G4003336301540</t>
        </is>
      </c>
    </row>
    <row r="26" ht="75" customHeight="1">
      <c r="A26" s="1">
        <f>HYPERLINK("https://www.toysrus.com/bayer-dolls-toy-foldable-umbrella-doll-stroller-G4003336301540.html", "https://www.toysrus.com/bayer-dolls-toy-foldable-umbrella-doll-stroller-G4003336301540.html")</f>
        <v/>
      </c>
      <c r="B26" s="1">
        <f>HYPERLINK("https://www.toysrus.com/bayer-dolls-toy-foldable-umbrella-doll-stroller-G4003336301540.html", "https://www.toysrus.com/bayer-dolls-toy-foldable-umbrella-doll-stroller-G4003336301540.html")</f>
        <v/>
      </c>
      <c r="C26" t="inlineStr">
        <is>
          <t>Bayer Dolls Toy Foldable Umbrella Doll Stroller</t>
        </is>
      </c>
      <c r="D26" t="inlineStr">
        <is>
          <t>KOOKAMUNGA KIDS Baby Doll Stroller – Umbrella Stroller for Dolls - Foldable &amp; Lightweight Baby Stroller for Dolls - Play Stroller w/ Sturdy Steel Frame - Ideal for Baby Dolls up to 18" - Pink Unicorn</t>
        </is>
      </c>
      <c r="E26" s="1">
        <f>HYPERLINK("https://www.amazon.com/KOOKAMUNGA-KIDS-Umbrella-Lightweight-Aluminium/dp/B094VTN74P/ref=sr_1_7?keywords=Bayer+Dolls+Toy+Foldable+Umbrella+Doll+Stroller&amp;qid=1695587925&amp;sr=8-7", "https://www.amazon.com/KOOKAMUNGA-KIDS-Umbrella-Lightweight-Aluminium/dp/B094VTN74P/ref=sr_1_7?keywords=Bayer+Dolls+Toy+Foldable+Umbrella+Doll+Stroller&amp;qid=1695587925&amp;sr=8-7")</f>
        <v/>
      </c>
      <c r="F26" t="inlineStr">
        <is>
          <t>B094VTN74P</t>
        </is>
      </c>
      <c r="G26">
        <f>_xlfn.IMAGE("https://images.toysrus.com/28598/4003336301540_1.jpg")</f>
        <v/>
      </c>
      <c r="H26">
        <f>_xlfn.IMAGE("https://m.media-amazon.com/images/I/61MDDagf4BL._AC_UL320_.jpg")</f>
        <v/>
      </c>
      <c r="K26" t="inlineStr">
        <is>
          <t>12.99</t>
        </is>
      </c>
      <c r="L26" t="n">
        <v>23.2</v>
      </c>
      <c r="M26" s="2" t="inlineStr">
        <is>
          <t>78.60%</t>
        </is>
      </c>
      <c r="N26" t="n">
        <v>4.5</v>
      </c>
      <c r="O26" t="n">
        <v>327</v>
      </c>
      <c r="Q26" t="inlineStr">
        <is>
          <t>InStock</t>
        </is>
      </c>
      <c r="R26" t="inlineStr">
        <is>
          <t>undefined</t>
        </is>
      </c>
      <c r="S26" t="inlineStr">
        <is>
          <t>G4003336301540</t>
        </is>
      </c>
    </row>
    <row r="27" ht="75" customHeight="1">
      <c r="A27" s="1">
        <f>HYPERLINK("https://www.toysrus.com/brainstorm-toys-mermaid-flashlight-and-projector-G5060122733588.html", "https://www.toysrus.com/brainstorm-toys-mermaid-flashlight-and-projector-G5060122733588.html")</f>
        <v/>
      </c>
      <c r="B27" s="1">
        <f>HYPERLINK("https://www.toysrus.com/brainstorm-toys-mermaid-flashlight-and-projector-G5060122733588.html", "https://www.toysrus.com/brainstorm-toys-mermaid-flashlight-and-projector-G5060122733588.html")</f>
        <v/>
      </c>
      <c r="C27" t="inlineStr">
        <is>
          <t>Brainstorm Toys Mermaid Flashlight and Projector</t>
        </is>
      </c>
      <c r="D27" t="inlineStr">
        <is>
          <t>Brainstorm Toys My Bedtime Story Children's Flashlight and Projector Toy</t>
        </is>
      </c>
      <c r="E27" s="1">
        <f>HYPERLINK("https://www.amazon.com/Brainstorm-Toys-My-Bedtime-Flashlight/dp/B09RNG9BTS/ref=sr_1_2?keywords=Brainstorm+Toys+Mermaid+Flashlight+and+Projector&amp;qid=1695588013&amp;sr=8-2", "https://www.amazon.com/Brainstorm-Toys-My-Bedtime-Flashlight/dp/B09RNG9BTS/ref=sr_1_2?keywords=Brainstorm+Toys+Mermaid+Flashlight+and+Projector&amp;qid=1695588013&amp;sr=8-2")</f>
        <v/>
      </c>
      <c r="F27" t="inlineStr">
        <is>
          <t>B09RNG9BTS</t>
        </is>
      </c>
      <c r="G27">
        <f>_xlfn.IMAGE("https://images.toysrus.com/1285980/5060122733588_1.jpg")</f>
        <v/>
      </c>
      <c r="H27">
        <f>_xlfn.IMAGE("https://m.media-amazon.com/images/I/81nsnssF1YL._AC_UL320_.jpg")</f>
        <v/>
      </c>
      <c r="K27" t="inlineStr">
        <is>
          <t>12.99</t>
        </is>
      </c>
      <c r="L27" t="n">
        <v>29.99</v>
      </c>
      <c r="M27" s="2" t="inlineStr">
        <is>
          <t>130.87%</t>
        </is>
      </c>
      <c r="N27" t="n">
        <v>4.5</v>
      </c>
      <c r="O27" t="n">
        <v>10</v>
      </c>
      <c r="Q27" t="inlineStr">
        <is>
          <t>InStock</t>
        </is>
      </c>
      <c r="R27" t="inlineStr">
        <is>
          <t>undefined</t>
        </is>
      </c>
      <c r="S27" t="inlineStr">
        <is>
          <t>G5060122733588</t>
        </is>
      </c>
    </row>
    <row r="28" ht="75" customHeight="1">
      <c r="A28" s="1">
        <f>HYPERLINK("https://www.toysrus.com/cable-guy---stormtrooper---xbox-360-xbox-G656165861064.html", "https://www.toysrus.com/cable-guy---stormtrooper---xbox-360-xbox-G656165861064.html")</f>
        <v/>
      </c>
      <c r="B28" s="1">
        <f>HYPERLINK("https://www.toysrus.com/cable-guy---stormtrooper---xbox-360-xbox-G656165861064.html", "https://www.toysrus.com/cable-guy---stormtrooper---xbox-360-xbox-G656165861064.html")</f>
        <v/>
      </c>
      <c r="C28" t="inlineStr">
        <is>
          <t>Cable Guy - Stormtrooper - Xbox 360, Xbox</t>
        </is>
      </c>
      <c r="D28" t="inlineStr">
        <is>
          <t>Exquisite Gaming Cable Guy - Stormtrooper - Controller and Device Holder &amp; Cable Guy - Marvel Deadpool - Charging Controller and Device Holder - Toy - Xbox 360</t>
        </is>
      </c>
      <c r="E28" s="1">
        <f>HYPERLINK("https://www.amazon.com/Cable-Guy-Stormtrooper-Controller-Deadpool-Charging/dp/B08JTVXSKR/ref=sr_1_1?keywords=Cable+Guy+-+Stormtrooper+-+Xbox+360%2C+Xbox&amp;qid=1695587854&amp;sr=8-1", "https://www.amazon.com/Cable-Guy-Stormtrooper-Controller-Deadpool-Charging/dp/B08JTVXSKR/ref=sr_1_1?keywords=Cable+Guy+-+Stormtrooper+-+Xbox+360%2C+Xbox&amp;qid=1695587854&amp;sr=8-1")</f>
        <v/>
      </c>
      <c r="F28" t="inlineStr">
        <is>
          <t>B08JTVXSKR</t>
        </is>
      </c>
      <c r="G28">
        <f>_xlfn.IMAGE("https://images.toysrus.com/1128598/656165861064_1.jpg")</f>
        <v/>
      </c>
      <c r="H28">
        <f>_xlfn.IMAGE("https://m.media-amazon.com/images/I/51zzK1GpFrL._AC_UY218_.jpg")</f>
        <v/>
      </c>
      <c r="K28" t="inlineStr">
        <is>
          <t>24.99</t>
        </is>
      </c>
      <c r="L28" t="n">
        <v>49.26</v>
      </c>
      <c r="M28" s="2" t="inlineStr">
        <is>
          <t>97.12%</t>
        </is>
      </c>
      <c r="N28" t="n">
        <v>5</v>
      </c>
      <c r="O28" t="n">
        <v>1</v>
      </c>
      <c r="Q28" t="inlineStr">
        <is>
          <t>InStock</t>
        </is>
      </c>
      <c r="R28" t="inlineStr">
        <is>
          <t>undefined</t>
        </is>
      </c>
      <c r="S28" t="inlineStr">
        <is>
          <t>G656165861064</t>
        </is>
      </c>
    </row>
    <row r="29" ht="75" customHeight="1">
      <c r="A29" s="1">
        <f>HYPERLINK("https://www.toysrus.com/cat-construction-fleet-toy-dump-truck-G0021664820216.html", "https://www.toysrus.com/cat-construction-fleet-toy-dump-truck-G0021664820216.html")</f>
        <v/>
      </c>
      <c r="B29" s="1">
        <f>HYPERLINK("https://www.toysrus.com/cat-construction-fleet-toy-dump-truck-G0021664820216.html", "https://www.toysrus.com/cat-construction-fleet-toy-dump-truck-G0021664820216.html")</f>
        <v/>
      </c>
      <c r="C29" t="inlineStr">
        <is>
          <t>CAT Construction Fleet Toy Dump Truck</t>
        </is>
      </c>
      <c r="D29" t="inlineStr">
        <is>
          <t>CatToysOfficial, CAT Construction 16" Steel Toy Dump Truck, Ages 3 and up</t>
        </is>
      </c>
      <c r="E29" s="1">
        <f>HYPERLINK("https://www.amazon.com/Cat-Construction-Steel-Dump-Truck/dp/B081QZX3BX/ref=sr_1_7?keywords=CAT+Construction+Fleet+Toy+Dump+Truck&amp;qid=1695587912&amp;sr=8-7", "https://www.amazon.com/Cat-Construction-Steel-Dump-Truck/dp/B081QZX3BX/ref=sr_1_7?keywords=CAT+Construction+Fleet+Toy+Dump+Truck&amp;qid=1695587912&amp;sr=8-7")</f>
        <v/>
      </c>
      <c r="F29" t="inlineStr">
        <is>
          <t>B081QZX3BX</t>
        </is>
      </c>
      <c r="G29">
        <f>_xlfn.IMAGE("https://images.toysrus.com/28598/021664820216_1.jpg")</f>
        <v/>
      </c>
      <c r="H29">
        <f>_xlfn.IMAGE("https://m.media-amazon.com/images/I/613-+UclyfL._AC_UL320_.jpg")</f>
        <v/>
      </c>
      <c r="K29" t="inlineStr">
        <is>
          <t>12.99</t>
        </is>
      </c>
      <c r="L29" t="n">
        <v>35.99</v>
      </c>
      <c r="M29" s="2" t="inlineStr">
        <is>
          <t>177.06%</t>
        </is>
      </c>
      <c r="N29" t="n">
        <v>4.8</v>
      </c>
      <c r="O29" t="n">
        <v>2796</v>
      </c>
      <c r="Q29" t="inlineStr">
        <is>
          <t>InStock</t>
        </is>
      </c>
      <c r="R29" t="inlineStr">
        <is>
          <t>undefined</t>
        </is>
      </c>
      <c r="S29" t="inlineStr">
        <is>
          <t>G0021664820216</t>
        </is>
      </c>
    </row>
    <row r="30" ht="75" customHeight="1">
      <c r="A30" s="1">
        <f>HYPERLINK("https://www.toysrus.com/cat-construction-fleet-toy-dump-truck-G0021664820216.html", "https://www.toysrus.com/cat-construction-fleet-toy-dump-truck-G0021664820216.html")</f>
        <v/>
      </c>
      <c r="B30" s="1">
        <f>HYPERLINK("https://www.toysrus.com/cat-construction-fleet-toy-dump-truck-G0021664820216.html", "https://www.toysrus.com/cat-construction-fleet-toy-dump-truck-G0021664820216.html")</f>
        <v/>
      </c>
      <c r="C30" t="inlineStr">
        <is>
          <t>CAT Construction Fleet Toy Dump Truck</t>
        </is>
      </c>
      <c r="D30" t="inlineStr">
        <is>
          <t>Cat Construction Motorized Dump Truck Toy,Black</t>
        </is>
      </c>
      <c r="E30" s="1">
        <f>HYPERLINK("https://www.amazon.com/Cat-Construction-Motorized-Dump-Truck/dp/B085M8QHZN/ref=sr_1_8?keywords=CAT+Construction+Fleet+Toy+Dump+Truck&amp;qid=1695587912&amp;sr=8-8", "https://www.amazon.com/Cat-Construction-Motorized-Dump-Truck/dp/B085M8QHZN/ref=sr_1_8?keywords=CAT+Construction+Fleet+Toy+Dump+Truck&amp;qid=1695587912&amp;sr=8-8")</f>
        <v/>
      </c>
      <c r="F30" t="inlineStr">
        <is>
          <t>B085M8QHZN</t>
        </is>
      </c>
      <c r="G30">
        <f>_xlfn.IMAGE("https://images.toysrus.com/28598/021664820216_1.jpg")</f>
        <v/>
      </c>
      <c r="H30">
        <f>_xlfn.IMAGE("https://m.media-amazon.com/images/I/51X8-dL0iaL._AC_UL320_.jpg")</f>
        <v/>
      </c>
      <c r="K30" t="inlineStr">
        <is>
          <t>12.99</t>
        </is>
      </c>
      <c r="L30" t="n">
        <v>24.49</v>
      </c>
      <c r="M30" s="2" t="inlineStr">
        <is>
          <t>88.53%</t>
        </is>
      </c>
      <c r="N30" t="n">
        <v>4.4</v>
      </c>
      <c r="O30" t="n">
        <v>232</v>
      </c>
      <c r="Q30" t="inlineStr">
        <is>
          <t>InStock</t>
        </is>
      </c>
      <c r="R30" t="inlineStr">
        <is>
          <t>undefined</t>
        </is>
      </c>
      <c r="S30" t="inlineStr">
        <is>
          <t>G0021664820216</t>
        </is>
      </c>
    </row>
    <row r="31" ht="75" customHeight="1">
      <c r="A31" s="1">
        <f>HYPERLINK("https://www.toysrus.com/cat-construction-fleet-toy-excavator-G0021664820254.html", "https://www.toysrus.com/cat-construction-fleet-toy-excavator-G0021664820254.html")</f>
        <v/>
      </c>
      <c r="B31" s="1">
        <f>HYPERLINK("https://www.toysrus.com/cat-construction-fleet-toy-excavator-G0021664820254.html", "https://www.toysrus.com/cat-construction-fleet-toy-excavator-G0021664820254.html")</f>
        <v/>
      </c>
      <c r="C31" t="inlineStr">
        <is>
          <t>CAT Construction Fleet Toy Excavator</t>
        </is>
      </c>
      <c r="D31" t="inlineStr">
        <is>
          <t>CatToysOfficial Steel Construction Excavator - Heavy-Duty &amp; Durable - Ergonomic Handles - 3+ Years</t>
        </is>
      </c>
      <c r="E31" s="1">
        <f>HYPERLINK("https://www.amazon.com/Cat-Construction-Steel-Excavator-Toy/dp/B081R2G88S/ref=sr_1_8?keywords=CAT+Construction+Fleet+Toy+Excavator&amp;qid=1695588148&amp;sr=8-8", "https://www.amazon.com/Cat-Construction-Steel-Excavator-Toy/dp/B081R2G88S/ref=sr_1_8?keywords=CAT+Construction+Fleet+Toy+Excavator&amp;qid=1695588148&amp;sr=8-8")</f>
        <v/>
      </c>
      <c r="F31" t="inlineStr">
        <is>
          <t>B081R2G88S</t>
        </is>
      </c>
      <c r="G31">
        <f>_xlfn.IMAGE("https://images.toysrus.com/28598/021664820254_1.jpg")</f>
        <v/>
      </c>
      <c r="H31">
        <f>_xlfn.IMAGE("https://m.media-amazon.com/images/I/51ILqjXczkL._AC_UL320_.jpg")</f>
        <v/>
      </c>
      <c r="K31" t="inlineStr">
        <is>
          <t>12.99</t>
        </is>
      </c>
      <c r="L31" t="n">
        <v>49.99</v>
      </c>
      <c r="M31" s="2" t="inlineStr">
        <is>
          <t>284.83%</t>
        </is>
      </c>
      <c r="N31" t="n">
        <v>4.6</v>
      </c>
      <c r="O31" t="n">
        <v>1904</v>
      </c>
      <c r="Q31" t="inlineStr">
        <is>
          <t>InStock</t>
        </is>
      </c>
      <c r="R31" t="inlineStr">
        <is>
          <t>undefined</t>
        </is>
      </c>
      <c r="S31" t="inlineStr">
        <is>
          <t>G0021664820254</t>
        </is>
      </c>
    </row>
    <row r="32" ht="75" customHeight="1">
      <c r="A32" s="1">
        <f>HYPERLINK("https://www.toysrus.com/cat-construction-fleet-toy-excavator-G0021664820254.html", "https://www.toysrus.com/cat-construction-fleet-toy-excavator-G0021664820254.html")</f>
        <v/>
      </c>
      <c r="B32" s="1">
        <f>HYPERLINK("https://www.toysrus.com/cat-construction-fleet-toy-excavator-G0021664820254.html", "https://www.toysrus.com/cat-construction-fleet-toy-excavator-G0021664820254.html")</f>
        <v/>
      </c>
      <c r="C32" t="inlineStr">
        <is>
          <t>CAT Construction Fleet Toy Excavator</t>
        </is>
      </c>
      <c r="D32" t="inlineStr">
        <is>
          <t>Cat Construction 15" Toy Excavator , Yellow</t>
        </is>
      </c>
      <c r="E32" s="1">
        <f>HYPERLINK("https://www.amazon.com/CAT-Tough-Rigs-Excavator-FFP/dp/B07QC8GW3K/ref=sr_1_3?keywords=CAT+Construction+Fleet+Toy+Excavator&amp;qid=1695588148&amp;sr=8-3", "https://www.amazon.com/CAT-Tough-Rigs-Excavator-FFP/dp/B07QC8GW3K/ref=sr_1_3?keywords=CAT+Construction+Fleet+Toy+Excavator&amp;qid=1695588148&amp;sr=8-3")</f>
        <v/>
      </c>
      <c r="F32" t="inlineStr">
        <is>
          <t>B07QC8GW3K</t>
        </is>
      </c>
      <c r="G32">
        <f>_xlfn.IMAGE("https://images.toysrus.com/28598/021664820254_1.jpg")</f>
        <v/>
      </c>
      <c r="H32">
        <f>_xlfn.IMAGE("https://m.media-amazon.com/images/I/71+AsBXyp1L._AC_UL320_.jpg")</f>
        <v/>
      </c>
      <c r="K32" t="inlineStr">
        <is>
          <t>12.99</t>
        </is>
      </c>
      <c r="L32" t="n">
        <v>21.98</v>
      </c>
      <c r="M32" s="2" t="inlineStr">
        <is>
          <t>69.21%</t>
        </is>
      </c>
      <c r="N32" t="n">
        <v>4.6</v>
      </c>
      <c r="O32" t="n">
        <v>2254</v>
      </c>
      <c r="Q32" t="inlineStr">
        <is>
          <t>InStock</t>
        </is>
      </c>
      <c r="R32" t="inlineStr">
        <is>
          <t>undefined</t>
        </is>
      </c>
      <c r="S32" t="inlineStr">
        <is>
          <t>G0021664820254</t>
        </is>
      </c>
    </row>
    <row r="33" ht="75" customHeight="1">
      <c r="A33" s="1">
        <f>HYPERLINK("https://www.toysrus.com/dandd-icons-of-the-realms-fizbans-treasury-of-dragons-booster-4-miniatures-G0634482961308.html", "https://www.toysrus.com/dandd-icons-of-the-realms-fizbans-treasury-of-dragons-booster-4-miniatures-G0634482961308.html")</f>
        <v/>
      </c>
      <c r="B33" s="1">
        <f>HYPERLINK("https://www.toysrus.com/dandd-icons-of-the-realms-fizbans-treasury-of-dragons-booster-4-miniatures-G0634482961308.html", "https://www.toysrus.com/dandd-icons-of-the-realms-fizbans-treasury-of-dragons-booster-4-miniatures-G0634482961308.html")</f>
        <v/>
      </c>
      <c r="C33" t="inlineStr">
        <is>
          <t>D&amp;D Icons of the Realms: Fizban's Treasury of Dragons Booster 4 Miniatures</t>
        </is>
      </c>
      <c r="D33" t="inlineStr">
        <is>
          <t>D&amp;D Icons of The Realms: Fizban's Treasury of Dragons Collector’s Edition Box</t>
        </is>
      </c>
      <c r="E33" s="1">
        <f>HYPERLINK("https://www.amazon.com/Icons-Realms-Fizbans-Treasury-Collectors/dp/B0B2C3PVD2/ref=sr_1_2?keywords=D%26D+Icons+of+the+Realms%3A+Fizban%27s+Treasury+of+Dragons+Booster+4+Miniatures&amp;qid=1695588124&amp;sr=8-2", "https://www.amazon.com/Icons-Realms-Fizbans-Treasury-Collectors/dp/B0B2C3PVD2/ref=sr_1_2?keywords=D%26D+Icons+of+the+Realms%3A+Fizban%27s+Treasury+of+Dragons+Booster+4+Miniatures&amp;qid=1695588124&amp;sr=8-2")</f>
        <v/>
      </c>
      <c r="F33" t="inlineStr">
        <is>
          <t>B0B2C3PVD2</t>
        </is>
      </c>
      <c r="G33">
        <f>_xlfn.IMAGE("https://images.toysrus.com/1285980/634482961308_1.jpg")</f>
        <v/>
      </c>
      <c r="H33">
        <f>_xlfn.IMAGE("https://m.media-amazon.com/images/I/61QG1n8M5NL._AC_UL320_.jpg")</f>
        <v/>
      </c>
      <c r="K33" t="inlineStr">
        <is>
          <t>24.99</t>
        </is>
      </c>
      <c r="L33" t="n">
        <v>749.99</v>
      </c>
      <c r="M33" s="2" t="inlineStr">
        <is>
          <t>2901.16%</t>
        </is>
      </c>
      <c r="N33" t="n">
        <v>5</v>
      </c>
      <c r="O33" t="n">
        <v>3</v>
      </c>
      <c r="Q33" t="inlineStr">
        <is>
          <t>InStock</t>
        </is>
      </c>
      <c r="R33" t="inlineStr">
        <is>
          <t>undefined</t>
        </is>
      </c>
      <c r="S33" t="inlineStr">
        <is>
          <t>G0634482961308</t>
        </is>
      </c>
    </row>
    <row r="34" ht="75" customHeight="1">
      <c r="A34" s="1">
        <f>HYPERLINK("https://www.toysrus.com/daron-nasa-space-adventure-series-space-station-with-lights-sounds-and-figurine-b07r4xx8s8-G817346025891.html", "https://www.toysrus.com/daron-nasa-space-adventure-series-space-station-with-lights-sounds-and-figurine-b07r4xx8s8-G817346025891.html")</f>
        <v/>
      </c>
      <c r="B34" s="1">
        <f>HYPERLINK("https://www.toysrus.com/daron-nasa-space-adventure-series-space-station-with-lights-sounds-and-figurine-b07r4xx8s8-G817346025891.html", "https://www.toysrus.com/daron-nasa-space-adventure-series-space-station-with-lights-sounds-and-figurine-b07r4xx8s8-G817346025891.html")</f>
        <v/>
      </c>
      <c r="C34" t="inlineStr">
        <is>
          <t>DARON NASA Space Adventure Series: Space Station with Lights, Sounds &amp; Figurine (B07R4XX8S8)</t>
        </is>
      </c>
      <c r="D34" t="inlineStr">
        <is>
          <t>DARON Adventure Series: Space Rocket with Lights, Sounds &amp; Figurines, NASA Large</t>
        </is>
      </c>
      <c r="E34" s="1">
        <f>HYPERLINK("https://www.amazon.com/Daron-PT63114-Adventure-Rocket-Figurines/dp/B07PXGC8F9/ref=sr_1_3?keywords=DARON+NASA+Space+Adventure+Series%3A+Space+Station+with+Lights%2C+Sounds&amp;qid=1695588045&amp;sr=8-3", "https://www.amazon.com/Daron-PT63114-Adventure-Rocket-Figurines/dp/B07PXGC8F9/ref=sr_1_3?keywords=DARON+NASA+Space+Adventure+Series%3A+Space+Station+with+Lights%2C+Sounds&amp;qid=1695588045&amp;sr=8-3")</f>
        <v/>
      </c>
      <c r="F34" t="inlineStr">
        <is>
          <t>B07PXGC8F9</t>
        </is>
      </c>
      <c r="G34">
        <f>_xlfn.IMAGE("https://images.toysrus.com/1128598/817346025891_1.jpg")</f>
        <v/>
      </c>
      <c r="H34">
        <f>_xlfn.IMAGE("https://m.media-amazon.com/images/I/71xqP0jBVML._AC_UL320_.jpg")</f>
        <v/>
      </c>
      <c r="K34" t="inlineStr">
        <is>
          <t>29.99</t>
        </is>
      </c>
      <c r="L34" t="n">
        <v>59.99</v>
      </c>
      <c r="M34" s="2" t="inlineStr">
        <is>
          <t>100.03%</t>
        </is>
      </c>
      <c r="N34" t="n">
        <v>4.4</v>
      </c>
      <c r="O34" t="n">
        <v>304</v>
      </c>
      <c r="Q34" t="inlineStr">
        <is>
          <t>InStock</t>
        </is>
      </c>
      <c r="R34" t="inlineStr">
        <is>
          <t>undefined</t>
        </is>
      </c>
      <c r="S34" t="inlineStr">
        <is>
          <t>G817346025891</t>
        </is>
      </c>
    </row>
    <row r="35" ht="75" customHeight="1">
      <c r="A35" s="1">
        <f>HYPERLINK("https://www.toysrus.com/dickie-toys---12-inch-tow-truck-G4006333068942.html", "https://www.toysrus.com/dickie-toys---12-inch-tow-truck-G4006333068942.html")</f>
        <v/>
      </c>
      <c r="B35" s="1">
        <f>HYPERLINK("https://www.toysrus.com/dickie-toys---12-inch-tow-truck-G4006333068942.html", "https://www.toysrus.com/dickie-toys---12-inch-tow-truck-G4006333068942.html")</f>
        <v/>
      </c>
      <c r="C35" t="inlineStr">
        <is>
          <t>Dickie Toys - 12 Inch Tow Truck</t>
        </is>
      </c>
      <c r="D35" t="inlineStr">
        <is>
          <t>Dickie Toys - 28 Inch Mack Truck With 2 Volvo Construction Trucks</t>
        </is>
      </c>
      <c r="E35" s="1">
        <f>HYPERLINK("https://www.amazon.com/Dickie-Toys-Truck-Construction-Trucks/dp/B083YG6P49/ref=sr_1_6?keywords=Dickie+Toys+-+12+Inch+Tow+Truck&amp;qid=1695587846&amp;sr=8-6", "https://www.amazon.com/Dickie-Toys-Truck-Construction-Trucks/dp/B083YG6P49/ref=sr_1_6?keywords=Dickie+Toys+-+12+Inch+Tow+Truck&amp;qid=1695587846&amp;sr=8-6")</f>
        <v/>
      </c>
      <c r="F35" t="inlineStr">
        <is>
          <t>B083YG6P49</t>
        </is>
      </c>
      <c r="G35">
        <f>_xlfn.IMAGE("https://images.toysrus.com/1128598/4006333068942_1.jpg")</f>
        <v/>
      </c>
      <c r="H35">
        <f>_xlfn.IMAGE("https://m.media-amazon.com/images/I/51WFjpAy+oL._AC_UL320_.jpg")</f>
        <v/>
      </c>
      <c r="K35" t="inlineStr">
        <is>
          <t>19.99</t>
        </is>
      </c>
      <c r="L35" t="n">
        <v>41.99</v>
      </c>
      <c r="M35" s="2" t="inlineStr">
        <is>
          <t>110.06%</t>
        </is>
      </c>
      <c r="N35" t="n">
        <v>4.5</v>
      </c>
      <c r="O35" t="n">
        <v>182</v>
      </c>
      <c r="Q35" t="inlineStr">
        <is>
          <t>InStock</t>
        </is>
      </c>
      <c r="R35" t="inlineStr">
        <is>
          <t>undefined</t>
        </is>
      </c>
      <c r="S35" t="inlineStr">
        <is>
          <t>G4006333068942</t>
        </is>
      </c>
    </row>
    <row r="36" ht="75" customHeight="1">
      <c r="A36" s="1">
        <f>HYPERLINK("https://www.toysrus.com/dickie-toys---12-inch-tow-truck-G4006333068942.html", "https://www.toysrus.com/dickie-toys---12-inch-tow-truck-G4006333068942.html")</f>
        <v/>
      </c>
      <c r="B36" s="1">
        <f>HYPERLINK("https://www.toysrus.com/dickie-toys---12-inch-tow-truck-G4006333068942.html", "https://www.toysrus.com/dickie-toys---12-inch-tow-truck-G4006333068942.html")</f>
        <v/>
      </c>
      <c r="C36" t="inlineStr">
        <is>
          <t>Dickie Toys - 12 Inch Tow Truck</t>
        </is>
      </c>
      <c r="D36" t="inlineStr">
        <is>
          <t>Dickie Toys 203749025 203749025 203749025 Tow Truck with Free-Wheel Motorised Crane Arm + 1 Car 55 cm Multi-Coloured</t>
        </is>
      </c>
      <c r="E36" s="1">
        <f>HYPERLINK("https://www.amazon.com/Dickie-203749025-Free-Wheel-Motorised-Multi-Coloured/dp/B07NSHQHD9/ref=sr_1_3?keywords=Dickie+Toys+-+12+Inch+Tow+Truck&amp;qid=1695587846&amp;sr=8-3", "https://www.amazon.com/Dickie-203749025-Free-Wheel-Motorised-Multi-Coloured/dp/B07NSHQHD9/ref=sr_1_3?keywords=Dickie+Toys+-+12+Inch+Tow+Truck&amp;qid=1695587846&amp;sr=8-3")</f>
        <v/>
      </c>
      <c r="F36" t="inlineStr">
        <is>
          <t>B07NSHQHD9</t>
        </is>
      </c>
      <c r="G36">
        <f>_xlfn.IMAGE("https://images.toysrus.com/1128598/4006333068942_1.jpg")</f>
        <v/>
      </c>
      <c r="H36">
        <f>_xlfn.IMAGE("https://m.media-amazon.com/images/I/516jB8jfmGL._AC_UL320_.jpg")</f>
        <v/>
      </c>
      <c r="K36" t="inlineStr">
        <is>
          <t>19.99</t>
        </is>
      </c>
      <c r="L36" t="n">
        <v>39.99</v>
      </c>
      <c r="M36" s="2" t="inlineStr">
        <is>
          <t>100.05%</t>
        </is>
      </c>
      <c r="N36" t="n">
        <v>3.9</v>
      </c>
      <c r="O36" t="n">
        <v>20</v>
      </c>
      <c r="Q36" t="inlineStr">
        <is>
          <t>InStock</t>
        </is>
      </c>
      <c r="R36" t="inlineStr">
        <is>
          <t>undefined</t>
        </is>
      </c>
      <c r="S36" t="inlineStr">
        <is>
          <t>G4006333068942</t>
        </is>
      </c>
    </row>
    <row r="37" ht="75" customHeight="1">
      <c r="A37" s="1">
        <f>HYPERLINK("https://www.toysrus.com/dickie-toys---light-and-sound-viper-fire-truck-G4006333069598.html", "https://www.toysrus.com/dickie-toys---light-and-sound-viper-fire-truck-G4006333069598.html")</f>
        <v/>
      </c>
      <c r="B37" s="1">
        <f>HYPERLINK("https://www.toysrus.com/dickie-toys---light-and-sound-viper-fire-truck-G4006333069598.html", "https://www.toysrus.com/dickie-toys---light-and-sound-viper-fire-truck-G4006333069598.html")</f>
        <v/>
      </c>
      <c r="C37" t="inlineStr">
        <is>
          <t>Dickie Toys - Light &amp; Sound Viper Fire Truck</t>
        </is>
      </c>
      <c r="D37" t="inlineStr">
        <is>
          <t>Dickie Toys - 24" Light and Sound RC Fire Truck with Working Pump Red</t>
        </is>
      </c>
      <c r="E37" s="1">
        <f>HYPERLINK("https://www.amazon.com/Dickie-Toys-Light-Sound-Working/dp/B08RP7TY95/ref=sr_1_6?keywords=Dickie+Toys+-+Light&amp;qid=1695587975&amp;sr=8-6", "https://www.amazon.com/Dickie-Toys-Light-Sound-Working/dp/B08RP7TY95/ref=sr_1_6?keywords=Dickie+Toys+-+Light&amp;qid=1695587975&amp;sr=8-6")</f>
        <v/>
      </c>
      <c r="F37" t="inlineStr">
        <is>
          <t>B08RP7TY95</t>
        </is>
      </c>
      <c r="G37">
        <f>_xlfn.IMAGE("https://images.toysrus.com/1128598/4006333069598_1.jpg")</f>
        <v/>
      </c>
      <c r="H37">
        <f>_xlfn.IMAGE("https://m.media-amazon.com/images/I/71C-xAJHeRL._AC_UL320_.jpg")</f>
        <v/>
      </c>
      <c r="K37" t="inlineStr">
        <is>
          <t>16.99</t>
        </is>
      </c>
      <c r="L37" t="n">
        <v>58.39</v>
      </c>
      <c r="M37" s="2" t="inlineStr">
        <is>
          <t>243.67%</t>
        </is>
      </c>
      <c r="N37" t="n">
        <v>4</v>
      </c>
      <c r="O37" t="n">
        <v>26</v>
      </c>
      <c r="Q37" t="inlineStr">
        <is>
          <t>InStock</t>
        </is>
      </c>
      <c r="R37" t="inlineStr">
        <is>
          <t>undefined</t>
        </is>
      </c>
      <c r="S37" t="inlineStr">
        <is>
          <t>G4006333069598</t>
        </is>
      </c>
    </row>
    <row r="38" ht="75" customHeight="1">
      <c r="A38" s="1">
        <f>HYPERLINK("https://www.toysrus.com/doll-umbrella-stroller-grey---fit-dolls-up-to-18-in-G4003336305333.html", "https://www.toysrus.com/doll-umbrella-stroller-grey---fit-dolls-up-to-18-in-G4003336305333.html")</f>
        <v/>
      </c>
      <c r="B38" s="1">
        <f>HYPERLINK("https://www.toysrus.com/doll-umbrella-stroller-grey---fit-dolls-up-to-18-in-G4003336305333.html", "https://www.toysrus.com/doll-umbrella-stroller-grey---fit-dolls-up-to-18-in-G4003336305333.html")</f>
        <v/>
      </c>
      <c r="C38" t="inlineStr">
        <is>
          <t>Doll Umbrella Stroller: Grey - Fit Dolls up to 18 in</t>
        </is>
      </c>
      <c r="D38" t="inlineStr">
        <is>
          <t>Bayer Design Dolls: Trendy Pram - Grey, Pink, Dots - Includes Shoulder Bag, Fits Dolls Up to 18", Adjustable Handle, Kids Pretend Play, Shopping Basket, Easy to Fold, Ages 3+</t>
        </is>
      </c>
      <c r="E38" s="1">
        <f>HYPERLINK("https://www.amazon.com/Bayer-Design-Dolls-Shoulder-Adjustable/dp/B0BRYM4SRS/ref=sr_1_4?keywords=Doll+Umbrella+Stroller%3A+Grey+-+Fit+Dolls+up+to+18+in&amp;qid=1695587831&amp;sr=8-4", "https://www.amazon.com/Bayer-Design-Dolls-Shoulder-Adjustable/dp/B0BRYM4SRS/ref=sr_1_4?keywords=Doll+Umbrella+Stroller%3A+Grey+-+Fit+Dolls+up+to+18+in&amp;qid=1695587831&amp;sr=8-4")</f>
        <v/>
      </c>
      <c r="F38" t="inlineStr">
        <is>
          <t>B0BRYM4SRS</t>
        </is>
      </c>
      <c r="G38">
        <f>_xlfn.IMAGE("https://images.toysrus.com/28598/4003336305333_1.jpg")</f>
        <v/>
      </c>
      <c r="H38">
        <f>_xlfn.IMAGE("https://m.media-amazon.com/images/I/71yzpKzQUyL._AC_UL320_.jpg")</f>
        <v/>
      </c>
      <c r="K38" t="inlineStr">
        <is>
          <t>12.99</t>
        </is>
      </c>
      <c r="L38" t="n">
        <v>39.99</v>
      </c>
      <c r="M38" s="2" t="inlineStr">
        <is>
          <t>207.85%</t>
        </is>
      </c>
      <c r="N38" t="n">
        <v>5</v>
      </c>
      <c r="O38" t="n">
        <v>2</v>
      </c>
      <c r="Q38" t="inlineStr">
        <is>
          <t>InStock</t>
        </is>
      </c>
      <c r="R38" t="inlineStr">
        <is>
          <t>undefined</t>
        </is>
      </c>
      <c r="S38" t="inlineStr">
        <is>
          <t>G4003336305333</t>
        </is>
      </c>
    </row>
    <row r="39" ht="75" customHeight="1">
      <c r="A39" s="1">
        <f>HYPERLINK("https://www.toysrus.com/doll-umbrella-stroller-grey---fit-dolls-up-to-18-in-G4003336305333.html", "https://www.toysrus.com/doll-umbrella-stroller-grey---fit-dolls-up-to-18-in-G4003336305333.html")</f>
        <v/>
      </c>
      <c r="B39" s="1">
        <f>HYPERLINK("https://www.toysrus.com/doll-umbrella-stroller-grey---fit-dolls-up-to-18-in-G4003336305333.html", "https://www.toysrus.com/doll-umbrella-stroller-grey---fit-dolls-up-to-18-in-G4003336305333.html")</f>
        <v/>
      </c>
      <c r="C39" t="inlineStr">
        <is>
          <t>Doll Umbrella Stroller: Grey - Fit Dolls up to 18 in</t>
        </is>
      </c>
      <c r="D39" t="inlineStr">
        <is>
          <t>Bayer Design Dolls: Trendy Pram - Hot Pink - Includes Shoulder Bag, Fits Dolls Up to 18", Adjustable Handle, Kids Pretend Play, Shopping Basket, Easy to Fold, Ages 3+</t>
        </is>
      </c>
      <c r="E39" s="1">
        <f>HYPERLINK("https://www.amazon.com/Trendy-Stroller-Foldable-Height-Adjustable-Shoulder/dp/B0085RPVZO/ref=sr_1_6?keywords=Doll+Umbrella+Stroller%3A+Grey+-+Fit+Dolls+up+to+18+in&amp;qid=1695587831&amp;sr=8-6", "https://www.amazon.com/Trendy-Stroller-Foldable-Height-Adjustable-Shoulder/dp/B0085RPVZO/ref=sr_1_6?keywords=Doll+Umbrella+Stroller%3A+Grey+-+Fit+Dolls+up+to+18+in&amp;qid=1695587831&amp;sr=8-6")</f>
        <v/>
      </c>
      <c r="F39" t="inlineStr">
        <is>
          <t>B0085RPVZO</t>
        </is>
      </c>
      <c r="G39">
        <f>_xlfn.IMAGE("https://images.toysrus.com/28598/4003336305333_1.jpg")</f>
        <v/>
      </c>
      <c r="H39">
        <f>_xlfn.IMAGE("https://m.media-amazon.com/images/I/71Zk2wh9ZzL._AC_UL320_.jpg")</f>
        <v/>
      </c>
      <c r="K39" t="inlineStr">
        <is>
          <t>12.99</t>
        </is>
      </c>
      <c r="L39" t="n">
        <v>37.93</v>
      </c>
      <c r="M39" s="2" t="inlineStr">
        <is>
          <t>191.99%</t>
        </is>
      </c>
      <c r="N39" t="n">
        <v>4.5</v>
      </c>
      <c r="O39" t="n">
        <v>379</v>
      </c>
      <c r="Q39" t="inlineStr">
        <is>
          <t>InStock</t>
        </is>
      </c>
      <c r="R39" t="inlineStr">
        <is>
          <t>undefined</t>
        </is>
      </c>
      <c r="S39" t="inlineStr">
        <is>
          <t>G4003336305333</t>
        </is>
      </c>
    </row>
    <row r="40" ht="75" customHeight="1">
      <c r="A40" s="1">
        <f>HYPERLINK("https://www.toysrus.com/doll-umbrella-stroller-grey---fit-dolls-up-to-18-in-G4003336305333.html", "https://www.toysrus.com/doll-umbrella-stroller-grey---fit-dolls-up-to-18-in-G4003336305333.html")</f>
        <v/>
      </c>
      <c r="B40" s="1">
        <f>HYPERLINK("https://www.toysrus.com/doll-umbrella-stroller-grey---fit-dolls-up-to-18-in-G4003336305333.html", "https://www.toysrus.com/doll-umbrella-stroller-grey---fit-dolls-up-to-18-in-G4003336305333.html")</f>
        <v/>
      </c>
      <c r="C40" t="inlineStr">
        <is>
          <t>Doll Umbrella Stroller: Grey - Fit Dolls up to 18 in</t>
        </is>
      </c>
      <c r="D40" t="inlineStr">
        <is>
          <t>Adora Baby Doll Stroller - Twinkle Stars Umbrella Stroller, Fits Dolls Up to 18 inches, Gender Neutral Design, Multicolor</t>
        </is>
      </c>
      <c r="E40" s="1">
        <f>HYPERLINK("https://www.amazon.com/Adora-Baby-Doll-Stroller-Umbrella/dp/B07Q6H23ZR/ref=sr_1_1?keywords=Doll+Umbrella+Stroller%3A+Grey+-+Fit+Dolls+up+to+18+in&amp;qid=1695587831&amp;sr=8-1", "https://www.amazon.com/Adora-Baby-Doll-Stroller-Umbrella/dp/B07Q6H23ZR/ref=sr_1_1?keywords=Doll+Umbrella+Stroller%3A+Grey+-+Fit+Dolls+up+to+18+in&amp;qid=1695587831&amp;sr=8-1")</f>
        <v/>
      </c>
      <c r="F40" t="inlineStr">
        <is>
          <t>B07Q6H23ZR</t>
        </is>
      </c>
      <c r="G40">
        <f>_xlfn.IMAGE("https://images.toysrus.com/28598/4003336305333_1.jpg")</f>
        <v/>
      </c>
      <c r="H40">
        <f>_xlfn.IMAGE("https://m.media-amazon.com/images/I/41mfoxYKxoL._AC_UL320_.jpg")</f>
        <v/>
      </c>
      <c r="K40" t="inlineStr">
        <is>
          <t>12.99</t>
        </is>
      </c>
      <c r="L40" t="n">
        <v>24.99</v>
      </c>
      <c r="M40" s="2" t="inlineStr">
        <is>
          <t>92.38%</t>
        </is>
      </c>
      <c r="N40" t="n">
        <v>4.6</v>
      </c>
      <c r="O40" t="n">
        <v>2612</v>
      </c>
      <c r="Q40" t="inlineStr">
        <is>
          <t>InStock</t>
        </is>
      </c>
      <c r="R40" t="inlineStr">
        <is>
          <t>undefined</t>
        </is>
      </c>
      <c r="S40" t="inlineStr">
        <is>
          <t>G4003336305333</t>
        </is>
      </c>
    </row>
    <row r="41" ht="75" customHeight="1">
      <c r="A41" s="1">
        <f>HYPERLINK("https://www.toysrus.com/doll-umbrella-stroller-grey---fit-dolls-up-to-18-in-G4003336305333.html", "https://www.toysrus.com/doll-umbrella-stroller-grey---fit-dolls-up-to-18-in-G4003336305333.html")</f>
        <v/>
      </c>
      <c r="B41" s="1">
        <f>HYPERLINK("https://www.toysrus.com/doll-umbrella-stroller-grey---fit-dolls-up-to-18-in-G4003336305333.html", "https://www.toysrus.com/doll-umbrella-stroller-grey---fit-dolls-up-to-18-in-G4003336305333.html")</f>
        <v/>
      </c>
      <c r="C41" t="inlineStr">
        <is>
          <t>Doll Umbrella Stroller: Grey - Fit Dolls up to 18 in</t>
        </is>
      </c>
      <c r="D41" t="inlineStr">
        <is>
          <t>KOOKAMUNGA KIDS Baby Doll Stroller – Umbrella Stroller for Dolls - Foldable &amp; Lightweight Baby Stroller for Dolls - Play Stroller w/ Sturdy Steel Frame - Ideal for Baby Dolls up to 18" - Blue Rainbow</t>
        </is>
      </c>
      <c r="E41" s="1">
        <f>HYPERLINK("https://www.amazon.com/KOOKAMUNGA-KIDS-Umbrella-Lightweight-Aluminium/dp/B094VVV1WW/ref=sr_1_3?keywords=Doll+Umbrella+Stroller%3A+Grey+-+Fit+Dolls+up+to+18+in&amp;qid=1695587831&amp;sr=8-3", "https://www.amazon.com/KOOKAMUNGA-KIDS-Umbrella-Lightweight-Aluminium/dp/B094VVV1WW/ref=sr_1_3?keywords=Doll+Umbrella+Stroller%3A+Grey+-+Fit+Dolls+up+to+18+in&amp;qid=1695587831&amp;sr=8-3")</f>
        <v/>
      </c>
      <c r="F41" t="inlineStr">
        <is>
          <t>B094VVV1WW</t>
        </is>
      </c>
      <c r="G41">
        <f>_xlfn.IMAGE("https://images.toysrus.com/28598/4003336305333_1.jpg")</f>
        <v/>
      </c>
      <c r="H41">
        <f>_xlfn.IMAGE("https://m.media-amazon.com/images/I/61zPuLHwx4L._AC_UL320_.jpg")</f>
        <v/>
      </c>
      <c r="K41" t="inlineStr">
        <is>
          <t>12.99</t>
        </is>
      </c>
      <c r="L41" t="n">
        <v>23.2</v>
      </c>
      <c r="M41" s="2" t="inlineStr">
        <is>
          <t>78.60%</t>
        </is>
      </c>
      <c r="N41" t="n">
        <v>4.5</v>
      </c>
      <c r="O41" t="n">
        <v>327</v>
      </c>
      <c r="Q41" t="inlineStr">
        <is>
          <t>InStock</t>
        </is>
      </c>
      <c r="R41" t="inlineStr">
        <is>
          <t>undefined</t>
        </is>
      </c>
      <c r="S41" t="inlineStr">
        <is>
          <t>G4003336305333</t>
        </is>
      </c>
    </row>
    <row r="42" ht="75" customHeight="1">
      <c r="A42" s="1">
        <f>HYPERLINK("https://www.toysrus.com/draftosaurus-strategy-board-game-G3760008428196.html", "https://www.toysrus.com/draftosaurus-strategy-board-game-G3760008428196.html")</f>
        <v/>
      </c>
      <c r="B42" s="1">
        <f>HYPERLINK("https://www.toysrus.com/draftosaurus-strategy-board-game-G3760008428196.html", "https://www.toysrus.com/draftosaurus-strategy-board-game-G3760008428196.html")</f>
        <v/>
      </c>
      <c r="C42" t="inlineStr">
        <is>
          <t>Draftosaurus Strategy Board Game</t>
        </is>
      </c>
      <c r="D42" t="inlineStr">
        <is>
          <t>Draftosaurus, Marina and Aerial Show Expansion Board Game Bundle with Mr Dice Drawstring Bag - 4 Items Bundle</t>
        </is>
      </c>
      <c r="E42" s="1">
        <f>HYPERLINK("https://www.amazon.com/Draftosaurus-Marina-Aerial-Expansion-Drawstring/dp/B0B3NHMMXK/ref=sr_1_2?keywords=Draftosaurus+Strategy+Board+Game&amp;qid=1695588036&amp;sr=8-2", "https://www.amazon.com/Draftosaurus-Marina-Aerial-Expansion-Drawstring/dp/B0B3NHMMXK/ref=sr_1_2?keywords=Draftosaurus+Strategy+Board+Game&amp;qid=1695588036&amp;sr=8-2")</f>
        <v/>
      </c>
      <c r="F42" t="inlineStr">
        <is>
          <t>B0B3NHMMXK</t>
        </is>
      </c>
      <c r="G42">
        <f>_xlfn.IMAGE("https://images.toysrus.com/29580/3760008428196_1.jpg")</f>
        <v/>
      </c>
      <c r="H42">
        <f>_xlfn.IMAGE("https://m.media-amazon.com/images/I/81PCc5U8sNL._AC_UL320_.jpg")</f>
        <v/>
      </c>
      <c r="K42" t="inlineStr">
        <is>
          <t>24.99</t>
        </is>
      </c>
      <c r="L42" t="n">
        <v>65.98999999999999</v>
      </c>
      <c r="M42" s="2" t="inlineStr">
        <is>
          <t>164.07%</t>
        </is>
      </c>
      <c r="N42" t="n">
        <v>5</v>
      </c>
      <c r="O42" t="n">
        <v>3</v>
      </c>
      <c r="Q42" t="inlineStr">
        <is>
          <t>InStock</t>
        </is>
      </c>
      <c r="R42" t="inlineStr">
        <is>
          <t>undefined</t>
        </is>
      </c>
      <c r="S42" t="inlineStr">
        <is>
          <t>G3760008428196</t>
        </is>
      </c>
    </row>
    <row r="43" ht="75" customHeight="1">
      <c r="A43" s="1">
        <f>HYPERLINK("https://www.toysrus.com/draftosaurus-strategy-board-game-G3760008428196.html", "https://www.toysrus.com/draftosaurus-strategy-board-game-G3760008428196.html")</f>
        <v/>
      </c>
      <c r="B43" s="1">
        <f>HYPERLINK("https://www.toysrus.com/draftosaurus-strategy-board-game-G3760008428196.html", "https://www.toysrus.com/draftosaurus-strategy-board-game-G3760008428196.html")</f>
        <v/>
      </c>
      <c r="C43" t="inlineStr">
        <is>
          <t>Draftosaurus Strategy Board Game</t>
        </is>
      </c>
      <c r="D43" t="inlineStr">
        <is>
          <t>Civilization A New Dawn Board Game | Tactical Strategy Game for Adults and Teens Based on the Hit Video Game Series | Ages 14+ | 2-4 Players | Average Playtime 1-2 Hours | Made by Fantasy Flight Games</t>
        </is>
      </c>
      <c r="E43" s="1">
        <f>HYPERLINK("https://www.amazon.com/Sid-Meiers-Civilization-New-Dawn/dp/B074YN5CKM/ref=sr_1_4?keywords=Draftosaurus+Strategy+Board+Game&amp;qid=1695588036&amp;sr=8-4", "https://www.amazon.com/Sid-Meiers-Civilization-New-Dawn/dp/B074YN5CKM/ref=sr_1_4?keywords=Draftosaurus+Strategy+Board+Game&amp;qid=1695588036&amp;sr=8-4")</f>
        <v/>
      </c>
      <c r="F43" t="inlineStr">
        <is>
          <t>B074YN5CKM</t>
        </is>
      </c>
      <c r="G43">
        <f>_xlfn.IMAGE("https://images.toysrus.com/29580/3760008428196_1.jpg")</f>
        <v/>
      </c>
      <c r="H43">
        <f>_xlfn.IMAGE("https://m.media-amazon.com/images/I/917oEwnjaAL._AC_UL320_.jpg")</f>
        <v/>
      </c>
      <c r="K43" t="inlineStr">
        <is>
          <t>24.99</t>
        </is>
      </c>
      <c r="L43" t="n">
        <v>43.99</v>
      </c>
      <c r="M43" s="2" t="inlineStr">
        <is>
          <t>76.03%</t>
        </is>
      </c>
      <c r="N43" t="n">
        <v>4.5</v>
      </c>
      <c r="O43" t="n">
        <v>858</v>
      </c>
      <c r="Q43" t="inlineStr">
        <is>
          <t>InStock</t>
        </is>
      </c>
      <c r="R43" t="inlineStr">
        <is>
          <t>undefined</t>
        </is>
      </c>
      <c r="S43" t="inlineStr">
        <is>
          <t>G3760008428196</t>
        </is>
      </c>
    </row>
    <row r="44" ht="75" customHeight="1">
      <c r="A44" s="1">
        <f>HYPERLINK("https://www.toysrus.com/dream-collection-12-doll-hair-play-set-G093905805047.html", "https://www.toysrus.com/dream-collection-12-doll-hair-play-set-G093905805047.html")</f>
        <v/>
      </c>
      <c r="B44" s="1">
        <f>HYPERLINK("https://www.toysrus.com/dream-collection-12-doll-hair-play-set-G093905805047.html", "https://www.toysrus.com/dream-collection-12-doll-hair-play-set-G093905805047.html")</f>
        <v/>
      </c>
      <c r="C44" t="inlineStr">
        <is>
          <t>Dream Collection 12" Doll Hair Play Set</t>
        </is>
      </c>
      <c r="D44" t="inlineStr">
        <is>
          <t>DREAM COLLECTION 12" Baby Doll 4-in-1 High Chair Play Set</t>
        </is>
      </c>
      <c r="E44" s="1">
        <f>HYPERLINK("https://www.amazon.com/DREAM-COLLECTION-Baby-Doll-Chair/dp/B07L9T4N9M/ref=sr_1_1?keywords=Dream+Collection+12%22+Doll+Hair+Play+Set&amp;qid=1695588062&amp;sr=8-1", "https://www.amazon.com/DREAM-COLLECTION-Baby-Doll-Chair/dp/B07L9T4N9M/ref=sr_1_1?keywords=Dream+Collection+12%22+Doll+Hair+Play+Set&amp;qid=1695588062&amp;sr=8-1")</f>
        <v/>
      </c>
      <c r="F44" t="inlineStr">
        <is>
          <t>B07L9T4N9M</t>
        </is>
      </c>
      <c r="G44">
        <f>_xlfn.IMAGE("https://images.toysrus.com/28598/093905805047_1.jpg")</f>
        <v/>
      </c>
      <c r="H44">
        <f>_xlfn.IMAGE("https://m.media-amazon.com/images/I/81JJQUSNM2L._AC_UL320_.jpg")</f>
        <v/>
      </c>
      <c r="K44" t="inlineStr">
        <is>
          <t>14.99</t>
        </is>
      </c>
      <c r="L44" t="n">
        <v>27.99</v>
      </c>
      <c r="M44" s="2" t="inlineStr">
        <is>
          <t>86.72%</t>
        </is>
      </c>
      <c r="N44" t="n">
        <v>4</v>
      </c>
      <c r="O44" t="n">
        <v>232</v>
      </c>
      <c r="Q44" t="inlineStr">
        <is>
          <t>InStock</t>
        </is>
      </c>
      <c r="R44" t="inlineStr">
        <is>
          <t>undefined</t>
        </is>
      </c>
      <c r="S44" t="inlineStr">
        <is>
          <t>G093905805047</t>
        </is>
      </c>
    </row>
    <row r="45" ht="75" customHeight="1">
      <c r="A45" s="1">
        <f>HYPERLINK("https://www.toysrus.com/dream-collection-12-doll-hair-play-set-G093905805047.html", "https://www.toysrus.com/dream-collection-12-doll-hair-play-set-G093905805047.html")</f>
        <v/>
      </c>
      <c r="B45" s="1">
        <f>HYPERLINK("https://www.toysrus.com/dream-collection-12-doll-hair-play-set-G093905805047.html", "https://www.toysrus.com/dream-collection-12-doll-hair-play-set-G093905805047.html")</f>
        <v/>
      </c>
      <c r="C45" t="inlineStr">
        <is>
          <t>Dream Collection 12" Doll Hair Play Set</t>
        </is>
      </c>
      <c r="D45" t="inlineStr">
        <is>
          <t>DREAM COLLECTION: Hair Styling Set - Doll Head Hair &amp; Makeup Playset - Gi-Go Dolls, Kids Playset, Ages 3+, Multicolor</t>
        </is>
      </c>
      <c r="E45" s="1">
        <f>HYPERLINK("https://www.amazon.com/DREAM-COLLECTION-Styling-Playset-Multicolor/dp/B0B7BJ7QNF/ref=sr_1_3?keywords=Dream+Collection+12%22+Doll+Hair+Play+Set&amp;qid=1695588062&amp;sr=8-3", "https://www.amazon.com/DREAM-COLLECTION-Styling-Playset-Multicolor/dp/B0B7BJ7QNF/ref=sr_1_3?keywords=Dream+Collection+12%22+Doll+Hair+Play+Set&amp;qid=1695588062&amp;sr=8-3")</f>
        <v/>
      </c>
      <c r="F45" t="inlineStr">
        <is>
          <t>B0B7BJ7QNF</t>
        </is>
      </c>
      <c r="G45">
        <f>_xlfn.IMAGE("https://images.toysrus.com/28598/093905805047_1.jpg")</f>
        <v/>
      </c>
      <c r="H45">
        <f>_xlfn.IMAGE("https://m.media-amazon.com/images/I/71NN9bzzMWL._AC_UL320_.jpg")</f>
        <v/>
      </c>
      <c r="K45" t="inlineStr">
        <is>
          <t>14.99</t>
        </is>
      </c>
      <c r="L45" t="n">
        <v>24.99</v>
      </c>
      <c r="M45" s="2" t="inlineStr">
        <is>
          <t>66.71%</t>
        </is>
      </c>
      <c r="N45" t="n">
        <v>4.3</v>
      </c>
      <c r="O45" t="n">
        <v>3</v>
      </c>
      <c r="Q45" t="inlineStr">
        <is>
          <t>InStock</t>
        </is>
      </c>
      <c r="R45" t="inlineStr">
        <is>
          <t>undefined</t>
        </is>
      </c>
      <c r="S45" t="inlineStr">
        <is>
          <t>G093905805047</t>
        </is>
      </c>
    </row>
    <row r="46" ht="75" customHeight="1">
      <c r="A46" s="1">
        <f>HYPERLINK("https://www.toysrus.com/easy-playhouse-blank-castle---kids-art-and-craft-for-indoor-and-outdoor-fun-color-draw-doodle-on-this-blank-canvasdecorate-and-personalize-a-cardboard-fort-32-x-32-x-43.-5--made-in-usa-age-3-G850339003018.html", "https://www.toysrus.com/easy-playhouse-blank-castle---kids-art-and-craft-for-indoor-and-outdoor-fun-color-draw-doodle-on-this-blank-canvasdecorate-and-personalize-a-cardboard-fort-32-x-32-x-43.-5--made-in-usa-age-3-G850339003018.html")</f>
        <v/>
      </c>
      <c r="B46" s="1">
        <f>HYPERLINK("https://www.toysrus.com/easy-playhouse-blank-castle---kids-art-and-craft-for-indoor-and-outdoor-fun-color-draw-doodle-on-this-blank-canvasdecorate-and-personalize-a-cardboard-fort-32-x-32-x-43.-5--made-in-usa-age-3-G850339003018.html", "https://www.toysrus.com/easy-playhouse-blank-castle---kids-art-and-craft-for-indoor-and-outdoor-fun-color-draw-doodle-on-this-blank-canvasdecorate-and-personalize-a-cardboard-fort-32-x-32-x-43.-5--made-in-usa-age-3-G850339003018.html")</f>
        <v/>
      </c>
      <c r="C46" t="inlineStr">
        <is>
          <t>Easy Playhouse Blank Castle - Kids Art &amp; Craft for Indoor &amp; Outdoor Fun, Color, Draw, Doodle on this Blank Canvas?Decorate &amp; Personalize a Cardboard Fort, 32" X 32" X 43. 5" -Made in USA, Age 3+</t>
        </is>
      </c>
      <c r="D46" t="inlineStr">
        <is>
          <t>Easy Playhouse Blank Castle - 32" X 32" X 43. 5" &amp; Kids Art and Craft for Indoor and Outdoor Fun, Color, Draw, Doodle on This Blank Canvas – Decorate and Personalize a Cardboard Fort, 34" X 27" X 48"</t>
        </is>
      </c>
      <c r="E46" s="1" t="n"/>
      <c r="F46" t="inlineStr">
        <is>
          <t>B0C9YTYSRG</t>
        </is>
      </c>
      <c r="G46">
        <f>_xlfn.IMAGE("https://images.toysrus.com/1128598/850339003018_1.jpg")</f>
        <v/>
      </c>
      <c r="H46">
        <f>_xlfn.IMAGE("https://m.media-amazon.com/images/I/41PwU+gUHTL._AC_UL320_.jpg")</f>
        <v/>
      </c>
      <c r="K46" t="inlineStr">
        <is>
          <t>34.99</t>
        </is>
      </c>
      <c r="L46" t="n">
        <v>68.98</v>
      </c>
      <c r="M46" s="2" t="inlineStr">
        <is>
          <t>97.14%</t>
        </is>
      </c>
      <c r="N46" t="n">
        <v>4.5</v>
      </c>
      <c r="O46" t="n">
        <v>3458</v>
      </c>
      <c r="Q46" t="inlineStr">
        <is>
          <t>InStock</t>
        </is>
      </c>
      <c r="R46" t="inlineStr">
        <is>
          <t>undefined</t>
        </is>
      </c>
      <c r="S46" t="inlineStr">
        <is>
          <t>G850339003018</t>
        </is>
      </c>
    </row>
    <row r="47" ht="75" customHeight="1">
      <c r="A47" s="1">
        <f>HYPERLINK("https://www.toysrus.com/easy-playhouse-clubhouse---kids-art-and-craft-for-indoor-and-outdoor-fun-color-draw-doodle-on-this-blank-canvas-decorate-and-personalize-a-cardboard-fort-34-x-27-x-48---made-in-usa-age-3-G847944002048.html", "https://www.toysrus.com/easy-playhouse-clubhouse---kids-art-and-craft-for-indoor-and-outdoor-fun-color-draw-doodle-on-this-blank-canvas-decorate-and-personalize-a-cardboard-fort-34-x-27-x-48---made-in-usa-age-3-G847944002048.html")</f>
        <v/>
      </c>
      <c r="B47" s="1">
        <f>HYPERLINK("https://www.toysrus.com/easy-playhouse-clubhouse---kids-art-and-craft-for-indoor-and-outdoor-fun-color-draw-doodle-on-this-blank-canvas-decorate-and-personalize-a-cardboard-fort-34-x-27-x-48---made-in-usa-age-3-G847944002048.html", "https://www.toysrus.com/easy-playhouse-clubhouse---kids-art-and-craft-for-indoor-and-outdoor-fun-color-draw-doodle-on-this-blank-canvas-decorate-and-personalize-a-cardboard-fort-34-x-27-x-48---made-in-usa-age-3-G847944002048.html")</f>
        <v/>
      </c>
      <c r="C47" t="inlineStr">
        <is>
          <t>Easy Playhouse Clubhouse - Kids Art and Craft for Indoor and Outdoor Fun, Color, Draw, Doodle on this Blank Canvas ? Decorate and Personalize a Cardboard Fort, 34" X 27" X 48" - Made in USA, Age 3+</t>
        </is>
      </c>
      <c r="D47" t="inlineStr">
        <is>
          <t>Easy Playhouse Blank Castle - 32" X 32" X 43. 5" &amp; Kids Art and Craft for Indoor and Outdoor Fun, Color, Draw, Doodle on This Blank Canvas – Decorate and Personalize a Cardboard Fort, 34" X 27" X 48"</t>
        </is>
      </c>
      <c r="E47" s="1" t="n"/>
      <c r="F47" t="inlineStr">
        <is>
          <t>B0C9YTYSRG</t>
        </is>
      </c>
      <c r="G47">
        <f>_xlfn.IMAGE("https://images.toysrus.com/1128598/847944002048_1.jpg")</f>
        <v/>
      </c>
      <c r="H47">
        <f>_xlfn.IMAGE("https://m.media-amazon.com/images/I/41PwU+gUHTL._AC_UL320_.jpg")</f>
        <v/>
      </c>
      <c r="K47" t="inlineStr">
        <is>
          <t>34.99</t>
        </is>
      </c>
      <c r="L47" t="n">
        <v>68.98</v>
      </c>
      <c r="M47" s="2" t="inlineStr">
        <is>
          <t>97.14%</t>
        </is>
      </c>
      <c r="N47" t="n">
        <v>4.5</v>
      </c>
      <c r="O47" t="n">
        <v>3458</v>
      </c>
      <c r="Q47" t="inlineStr">
        <is>
          <t>InStock</t>
        </is>
      </c>
      <c r="R47" t="inlineStr">
        <is>
          <t>undefined</t>
        </is>
      </c>
      <c r="S47" t="inlineStr">
        <is>
          <t>G847944002048</t>
        </is>
      </c>
    </row>
    <row r="48" ht="75" customHeight="1">
      <c r="A48" s="1">
        <f>HYPERLINK("https://www.toysrus.com/eeboo-animal-old-maid-playing-card-game-G689196513985.html", "https://www.toysrus.com/eeboo-animal-old-maid-playing-card-game-G689196513985.html")</f>
        <v/>
      </c>
      <c r="B48" s="1">
        <f>HYPERLINK("https://www.toysrus.com/eeboo-animal-old-maid-playing-card-game-G689196513985.html", "https://www.toysrus.com/eeboo-animal-old-maid-playing-card-game-G689196513985.html")</f>
        <v/>
      </c>
      <c r="C48" t="inlineStr">
        <is>
          <t>eeBoo Animal Old Maid Playing Card Game</t>
        </is>
      </c>
      <c r="D48" t="inlineStr">
        <is>
          <t>eeBoo: Old Maid Playing Card Game, Cards are Durable and Easy to Use, Instructions Included, Educational and Fun Learning, For Ages 5 and up</t>
        </is>
      </c>
      <c r="E48" s="1">
        <f>HYPERLINK("https://www.amazon.com/eeBoo-Old-Maid-Playing-Cards/dp/B000ELSZT8/ref=sr_1_1?keywords=eeBoo+Animal+Old+Maid+Playing+Card+Game&amp;qid=1695588150&amp;sr=8-1", "https://www.amazon.com/eeBoo-Old-Maid-Playing-Cards/dp/B000ELSZT8/ref=sr_1_1?keywords=eeBoo+Animal+Old+Maid+Playing+Card+Game&amp;qid=1695588150&amp;sr=8-1")</f>
        <v/>
      </c>
      <c r="F48" t="inlineStr">
        <is>
          <t>B000ELSZT8</t>
        </is>
      </c>
      <c r="G48">
        <f>_xlfn.IMAGE("https://images.toysrus.com/28598/689196513985_1.jpg")</f>
        <v/>
      </c>
      <c r="H48">
        <f>_xlfn.IMAGE("https://m.media-amazon.com/images/I/61dg9nuWVXL._AC_UL320_.jpg")</f>
        <v/>
      </c>
      <c r="K48" t="inlineStr">
        <is>
          <t>7.99</t>
        </is>
      </c>
      <c r="L48" t="n">
        <v>16.98</v>
      </c>
      <c r="M48" s="2" t="inlineStr">
        <is>
          <t>112.52%</t>
        </is>
      </c>
      <c r="N48" t="n">
        <v>4.7</v>
      </c>
      <c r="O48" t="n">
        <v>225</v>
      </c>
      <c r="Q48" t="inlineStr">
        <is>
          <t>InStock</t>
        </is>
      </c>
      <c r="R48" t="inlineStr">
        <is>
          <t>undefined</t>
        </is>
      </c>
      <c r="S48" t="inlineStr">
        <is>
          <t>G689196513985</t>
        </is>
      </c>
    </row>
    <row r="49" ht="75" customHeight="1">
      <c r="A49" s="1">
        <f>HYPERLINK("https://www.toysrus.com/eeboo-big-cats-20-piece-jigsaw-puzzle-G0689196511783.html", "https://www.toysrus.com/eeboo-big-cats-20-piece-jigsaw-puzzle-G0689196511783.html")</f>
        <v/>
      </c>
      <c r="B49" s="1">
        <f>HYPERLINK("https://www.toysrus.com/eeboo-big-cats-20-piece-jigsaw-puzzle-G0689196511783.html", "https://www.toysrus.com/eeboo-big-cats-20-piece-jigsaw-puzzle-G0689196511783.html")</f>
        <v/>
      </c>
      <c r="C49" t="inlineStr">
        <is>
          <t>eeBoo Big Cats 20 Piece Jigsaw Puzzle</t>
        </is>
      </c>
      <c r="D49" t="inlineStr">
        <is>
          <t>eeBoo: Piece and Love Cats in Positano 1000 Piece Square Adult Jigsaw Puzzle, Puzzle for Adults and Families, Glossy, Sturdy Pieces and Minimal Puzzle Dust</t>
        </is>
      </c>
      <c r="E49" s="1">
        <f>HYPERLINK("https://www.amazon.com/eeBoo-Positano-Jigsaw-Puzzle-Adults/dp/B07XH3N641/ref=sr_1_4?keywords=eeBoo+Big+Cats+20+Piece+Jigsaw+Puzzle&amp;qid=1695588005&amp;sr=8-4", "https://www.amazon.com/eeBoo-Positano-Jigsaw-Puzzle-Adults/dp/B07XH3N641/ref=sr_1_4?keywords=eeBoo+Big+Cats+20+Piece+Jigsaw+Puzzle&amp;qid=1695588005&amp;sr=8-4")</f>
        <v/>
      </c>
      <c r="F49" t="inlineStr">
        <is>
          <t>B07XH3N641</t>
        </is>
      </c>
      <c r="G49">
        <f>_xlfn.IMAGE("https://images.toysrus.com/28598/689196511783_1.jpg")</f>
        <v/>
      </c>
      <c r="H49">
        <f>_xlfn.IMAGE("https://m.media-amazon.com/images/I/915psHUtGKL._AC_UL320_.jpg")</f>
        <v/>
      </c>
      <c r="K49" t="inlineStr">
        <is>
          <t>9.99</t>
        </is>
      </c>
      <c r="L49" t="n">
        <v>21.32</v>
      </c>
      <c r="M49" s="2" t="inlineStr">
        <is>
          <t>113.41%</t>
        </is>
      </c>
      <c r="N49" t="n">
        <v>4.6</v>
      </c>
      <c r="O49" t="n">
        <v>136</v>
      </c>
      <c r="Q49" t="inlineStr">
        <is>
          <t>InStock</t>
        </is>
      </c>
      <c r="R49" t="inlineStr">
        <is>
          <t>undefined</t>
        </is>
      </c>
      <c r="S49" t="inlineStr">
        <is>
          <t>G0689196511783</t>
        </is>
      </c>
    </row>
    <row r="50" ht="75" customHeight="1">
      <c r="A50" s="1">
        <f>HYPERLINK("https://www.toysrus.com/eeboo-dinosaur-land-20-piece-jigsaw-puzzle-G0689196512865.html", "https://www.toysrus.com/eeboo-dinosaur-land-20-piece-jigsaw-puzzle-G0689196512865.html")</f>
        <v/>
      </c>
      <c r="B50" s="1">
        <f>HYPERLINK("https://www.toysrus.com/eeboo-dinosaur-land-20-piece-jigsaw-puzzle-G0689196512865.html", "https://www.toysrus.com/eeboo-dinosaur-land-20-piece-jigsaw-puzzle-G0689196512865.html")</f>
        <v/>
      </c>
      <c r="C50" t="inlineStr">
        <is>
          <t>eeBoo Dinosaur Land 20 piece jigsaw puzzle</t>
        </is>
      </c>
      <c r="D50" t="inlineStr">
        <is>
          <t>eeBoo Land of Dinosaurs 100 Piece Puzzle, Multi</t>
        </is>
      </c>
      <c r="E50" s="1">
        <f>HYPERLINK("https://www.amazon.com/eeBoo-Dinosaurs-Piece-Puzzle-Multi/dp/B09Q6D2CSN/ref=sr_1_4?keywords=eeBoo+Dinosaur+Land+20+piece+jigsaw+puzzle&amp;qid=1695588123&amp;sr=8-4", "https://www.amazon.com/eeBoo-Dinosaurs-Piece-Puzzle-Multi/dp/B09Q6D2CSN/ref=sr_1_4?keywords=eeBoo+Dinosaur+Land+20+piece+jigsaw+puzzle&amp;qid=1695588123&amp;sr=8-4")</f>
        <v/>
      </c>
      <c r="F50" t="inlineStr">
        <is>
          <t>B09Q6D2CSN</t>
        </is>
      </c>
      <c r="G50">
        <f>_xlfn.IMAGE("https://images.toysrus.com/28598/689196512865_1.jpg")</f>
        <v/>
      </c>
      <c r="H50">
        <f>_xlfn.IMAGE("https://m.media-amazon.com/images/I/918op0bLcwL._AC_UL320_.jpg")</f>
        <v/>
      </c>
      <c r="K50" t="inlineStr">
        <is>
          <t>9.99</t>
        </is>
      </c>
      <c r="L50" t="n">
        <v>16.99</v>
      </c>
      <c r="M50" s="2" t="inlineStr">
        <is>
          <t>70.07%</t>
        </is>
      </c>
      <c r="N50" t="n">
        <v>5</v>
      </c>
      <c r="O50" t="n">
        <v>6</v>
      </c>
      <c r="Q50" t="inlineStr">
        <is>
          <t>InStock</t>
        </is>
      </c>
      <c r="R50" t="inlineStr">
        <is>
          <t>undefined</t>
        </is>
      </c>
      <c r="S50" t="inlineStr">
        <is>
          <t>G0689196512865</t>
        </is>
      </c>
    </row>
    <row r="51" ht="75" customHeight="1">
      <c r="A51" s="1">
        <f>HYPERLINK("https://www.toysrus.com/eeboo-dinosaurs-little-memory-and-matching-game-G689196507625.html", "https://www.toysrus.com/eeboo-dinosaurs-little-memory-and-matching-game-G689196507625.html")</f>
        <v/>
      </c>
      <c r="B51" s="1">
        <f>HYPERLINK("https://www.toysrus.com/eeboo-dinosaurs-little-memory-and-matching-game-G689196507625.html", "https://www.toysrus.com/eeboo-dinosaurs-little-memory-and-matching-game-G689196507625.html")</f>
        <v/>
      </c>
      <c r="C51" t="inlineStr">
        <is>
          <t>eeBoo Dinosaurs Little Memory and Matching Game</t>
        </is>
      </c>
      <c r="D51" t="inlineStr">
        <is>
          <t>eeBoo: Shiny Dinosaur Memory and Matching Game, Developmental and Educational, Sharpens Recognition, Concentration and Memory, Perfect for Ages 3 and up</t>
        </is>
      </c>
      <c r="E51" s="1">
        <f>HYPERLINK("https://www.amazon.com/eeBoo-Shiny-Dinosaur-Memory-Matching/dp/B091C3LY4C/ref=sr_1_2?keywords=eeBoo+Dinosaurs+Little+Memory+and+Matching+Game&amp;qid=1695587887&amp;sr=8-2", "https://www.amazon.com/eeBoo-Shiny-Dinosaur-Memory-Matching/dp/B091C3LY4C/ref=sr_1_2?keywords=eeBoo+Dinosaurs+Little+Memory+and+Matching+Game&amp;qid=1695587887&amp;sr=8-2")</f>
        <v/>
      </c>
      <c r="F51" t="inlineStr">
        <is>
          <t>B091C3LY4C</t>
        </is>
      </c>
      <c r="G51">
        <f>_xlfn.IMAGE("https://images.toysrus.com/28598/689196507625_1.jpg")</f>
        <v/>
      </c>
      <c r="H51">
        <f>_xlfn.IMAGE("https://m.media-amazon.com/images/I/91eqIqPyszL._AC_UL320_.jpg")</f>
        <v/>
      </c>
      <c r="K51" t="inlineStr">
        <is>
          <t>9.99</t>
        </is>
      </c>
      <c r="L51" t="n">
        <v>17.99</v>
      </c>
      <c r="M51" s="2" t="inlineStr">
        <is>
          <t>80.08%</t>
        </is>
      </c>
      <c r="N51" t="n">
        <v>4.9</v>
      </c>
      <c r="O51" t="n">
        <v>34</v>
      </c>
      <c r="Q51" t="inlineStr">
        <is>
          <t>InStock</t>
        </is>
      </c>
      <c r="R51" t="inlineStr">
        <is>
          <t>undefined</t>
        </is>
      </c>
      <c r="S51" t="inlineStr">
        <is>
          <t>G689196507625</t>
        </is>
      </c>
    </row>
    <row r="52" ht="75" customHeight="1">
      <c r="A52" s="1">
        <f>HYPERLINK("https://www.toysrus.com/eeboo-french-vocabulary-flash-cards-G689196507953.html", "https://www.toysrus.com/eeboo-french-vocabulary-flash-cards-G689196507953.html")</f>
        <v/>
      </c>
      <c r="B52" s="1">
        <f>HYPERLINK("https://www.toysrus.com/eeboo-french-vocabulary-flash-cards-G689196507953.html", "https://www.toysrus.com/eeboo-french-vocabulary-flash-cards-G689196507953.html")</f>
        <v/>
      </c>
      <c r="C52" t="inlineStr">
        <is>
          <t>eeBoo: French Vocabulary Flash Cards</t>
        </is>
      </c>
      <c r="D52" t="inlineStr">
        <is>
          <t>192 French Beginning Vocabulary Flash Cards with Original Artwork - for All Ages</t>
        </is>
      </c>
      <c r="E52" s="1">
        <f>HYPERLINK("https://www.amazon.com/Beginning-Vocabulary-Flash-Cards-Original/dp/B08SBY13SH/ref=sr_1_4?keywords=eeBoo%3A+French+Vocabulary+Flash+Cards&amp;qid=1695587893&amp;sr=8-4", "https://www.amazon.com/Beginning-Vocabulary-Flash-Cards-Original/dp/B08SBY13SH/ref=sr_1_4?keywords=eeBoo%3A+French+Vocabulary+Flash+Cards&amp;qid=1695587893&amp;sr=8-4")</f>
        <v/>
      </c>
      <c r="F52" t="inlineStr">
        <is>
          <t>B08SBY13SH</t>
        </is>
      </c>
      <c r="G52">
        <f>_xlfn.IMAGE("https://images.toysrus.com/28598/689196507953_1.jpg")</f>
        <v/>
      </c>
      <c r="H52">
        <f>_xlfn.IMAGE("https://m.media-amazon.com/images/I/81r7wOOCfRL._AC_UL320_.jpg")</f>
        <v/>
      </c>
      <c r="K52" t="inlineStr">
        <is>
          <t>13.99</t>
        </is>
      </c>
      <c r="L52" t="n">
        <v>32.99</v>
      </c>
      <c r="M52" s="2" t="inlineStr">
        <is>
          <t>135.81%</t>
        </is>
      </c>
      <c r="N52" t="n">
        <v>4.6</v>
      </c>
      <c r="O52" t="n">
        <v>17</v>
      </c>
      <c r="Q52" t="inlineStr">
        <is>
          <t>InStock</t>
        </is>
      </c>
      <c r="R52" t="inlineStr">
        <is>
          <t>undefined</t>
        </is>
      </c>
      <c r="S52" t="inlineStr">
        <is>
          <t>G689196507953</t>
        </is>
      </c>
    </row>
    <row r="53" ht="75" customHeight="1">
      <c r="A53" s="1">
        <f>HYPERLINK("https://www.toysrus.com/eeboo-rainforest-life-20-piece-jigsaw-puzzle-G0689196512339.html", "https://www.toysrus.com/eeboo-rainforest-life-20-piece-jigsaw-puzzle-G0689196512339.html")</f>
        <v/>
      </c>
      <c r="B53" s="1">
        <f>HYPERLINK("https://www.toysrus.com/eeboo-rainforest-life-20-piece-jigsaw-puzzle-G0689196512339.html", "https://www.toysrus.com/eeboo-rainforest-life-20-piece-jigsaw-puzzle-G0689196512339.html")</f>
        <v/>
      </c>
      <c r="C53" t="inlineStr">
        <is>
          <t>eeBoo Rainforest Life 20 piece jigsaw puzzle</t>
        </is>
      </c>
      <c r="D53" t="inlineStr">
        <is>
          <t>eeBoo Rainforest 100 Piece Round Jigsaw Puzzle, Multi, 1 ea (PZRNF)</t>
        </is>
      </c>
      <c r="E53" s="1">
        <f>HYPERLINK("https://www.amazon.com/eeBoo-Rainforest-Jigsaw-Puzzle-PZRNF/dp/B0953XB71Y/ref=sr_1_10?keywords=eeBoo+Rainforest+Life+20+piece+jigsaw+puzzle&amp;qid=1695587963&amp;sr=8-10", "https://www.amazon.com/eeBoo-Rainforest-Jigsaw-Puzzle-PZRNF/dp/B0953XB71Y/ref=sr_1_10?keywords=eeBoo+Rainforest+Life+20+piece+jigsaw+puzzle&amp;qid=1695587963&amp;sr=8-10")</f>
        <v/>
      </c>
      <c r="F53" t="inlineStr">
        <is>
          <t>B0953XB71Y</t>
        </is>
      </c>
      <c r="G53">
        <f>_xlfn.IMAGE("https://images.toysrus.com/28598/689196512339_1.jpg")</f>
        <v/>
      </c>
      <c r="H53">
        <f>_xlfn.IMAGE("https://m.media-amazon.com/images/I/911OWKcEyrL._AC_UL320_.jpg")</f>
        <v/>
      </c>
      <c r="K53" t="inlineStr">
        <is>
          <t>9.99</t>
        </is>
      </c>
      <c r="L53" t="n">
        <v>21.99</v>
      </c>
      <c r="M53" s="2" t="inlineStr">
        <is>
          <t>120.12%</t>
        </is>
      </c>
      <c r="N53" t="n">
        <v>5</v>
      </c>
      <c r="O53" t="n">
        <v>7</v>
      </c>
      <c r="Q53" t="inlineStr">
        <is>
          <t>InStock</t>
        </is>
      </c>
      <c r="R53" t="inlineStr">
        <is>
          <t>undefined</t>
        </is>
      </c>
      <c r="S53" t="inlineStr">
        <is>
          <t>G0689196512339</t>
        </is>
      </c>
    </row>
    <row r="54" ht="75" customHeight="1">
      <c r="A54" s="1">
        <f>HYPERLINK("https://www.toysrus.com/eeboo-rainforest-life-20-piece-jigsaw-puzzle-G0689196512339.html", "https://www.toysrus.com/eeboo-rainforest-life-20-piece-jigsaw-puzzle-G0689196512339.html")</f>
        <v/>
      </c>
      <c r="B54" s="1">
        <f>HYPERLINK("https://www.toysrus.com/eeboo-rainforest-life-20-piece-jigsaw-puzzle-G0689196512339.html", "https://www.toysrus.com/eeboo-rainforest-life-20-piece-jigsaw-puzzle-G0689196512339.html")</f>
        <v/>
      </c>
      <c r="C54" t="inlineStr">
        <is>
          <t>eeBoo Rainforest Life 20 piece jigsaw puzzle</t>
        </is>
      </c>
      <c r="D54" t="inlineStr">
        <is>
          <t>eeBoo: Piece and Love Amazon Rainforest 1000 piece square adult Jigsaw Puzzle, Jigsaw Puzzle for Adults and Families, Includes Glossy, Sturdy Pieces and Minimal Puzzle Dust</t>
        </is>
      </c>
      <c r="E54" s="1">
        <f>HYPERLINK("https://www.amazon.com/eeBoo-Amazon-Rainforest-Puzzle-Adults/dp/B0875XHFRN/ref=sr_1_4?keywords=eeBoo+Rainforest+Life+20+piece+jigsaw+puzzle&amp;qid=1695587963&amp;sr=8-4", "https://www.amazon.com/eeBoo-Amazon-Rainforest-Puzzle-Adults/dp/B0875XHFRN/ref=sr_1_4?keywords=eeBoo+Rainforest+Life+20+piece+jigsaw+puzzle&amp;qid=1695587963&amp;sr=8-4")</f>
        <v/>
      </c>
      <c r="F54" t="inlineStr">
        <is>
          <t>B0875XHFRN</t>
        </is>
      </c>
      <c r="G54">
        <f>_xlfn.IMAGE("https://images.toysrus.com/28598/689196512339_1.jpg")</f>
        <v/>
      </c>
      <c r="H54">
        <f>_xlfn.IMAGE("https://m.media-amazon.com/images/I/81CxGgCbd4L._AC_UL320_.jpg")</f>
        <v/>
      </c>
      <c r="K54" t="inlineStr">
        <is>
          <t>9.99</t>
        </is>
      </c>
      <c r="L54" t="n">
        <v>21.99</v>
      </c>
      <c r="M54" s="2" t="inlineStr">
        <is>
          <t>120.12%</t>
        </is>
      </c>
      <c r="N54" t="n">
        <v>4.8</v>
      </c>
      <c r="O54" t="n">
        <v>56</v>
      </c>
      <c r="Q54" t="inlineStr">
        <is>
          <t>InStock</t>
        </is>
      </c>
      <c r="R54" t="inlineStr">
        <is>
          <t>undefined</t>
        </is>
      </c>
      <c r="S54" t="inlineStr">
        <is>
          <t>G0689196512339</t>
        </is>
      </c>
    </row>
    <row r="55" ht="75" customHeight="1">
      <c r="A55" s="1">
        <f>HYPERLINK("https://www.toysrus.com/eeboo-travel-bingo-game-ages-4-G689196554780.html", "https://www.toysrus.com/eeboo-travel-bingo-game-ages-4-G689196554780.html")</f>
        <v/>
      </c>
      <c r="B55" s="1">
        <f>HYPERLINK("https://www.toysrus.com/eeboo-travel-bingo-game-ages-4-G689196554780.html", "https://www.toysrus.com/eeboo-travel-bingo-game-ages-4-G689196554780.html")</f>
        <v/>
      </c>
      <c r="C55" t="inlineStr">
        <is>
          <t>eeBoo Travel Bingo Game Ages 4+</t>
        </is>
      </c>
      <c r="D55" t="inlineStr">
        <is>
          <t>eeBoo 4 Language Bingo Game/Spanish, French, German, Mandarin Chinese/Ages 3+</t>
        </is>
      </c>
      <c r="E55" s="1">
        <f>HYPERLINK("https://www.amazon.com/eeBoo-Language-Spanish-Mandarin-Chinese/dp/B0BJFJYCRZ/ref=sr_1_3?keywords=eeBoo+Travel+Bingo+Game+Ages+4&amp;qid=1695587836&amp;sr=8-3", "https://www.amazon.com/eeBoo-Language-Spanish-Mandarin-Chinese/dp/B0BJFJYCRZ/ref=sr_1_3?keywords=eeBoo+Travel+Bingo+Game+Ages+4&amp;qid=1695587836&amp;sr=8-3")</f>
        <v/>
      </c>
      <c r="F55" t="inlineStr">
        <is>
          <t>B0BJFJYCRZ</t>
        </is>
      </c>
      <c r="G55">
        <f>_xlfn.IMAGE("https://images.toysrus.com/28598/689196554780_1.jpg")</f>
        <v/>
      </c>
      <c r="H55">
        <f>_xlfn.IMAGE("https://m.media-amazon.com/images/I/81+01pdM47L._AC_UL320_.jpg")</f>
        <v/>
      </c>
      <c r="K55" t="inlineStr">
        <is>
          <t>11.99</t>
        </is>
      </c>
      <c r="L55" t="n">
        <v>19.99</v>
      </c>
      <c r="M55" s="2" t="inlineStr">
        <is>
          <t>66.72%</t>
        </is>
      </c>
      <c r="N55" t="n">
        <v>5</v>
      </c>
      <c r="O55" t="n">
        <v>2</v>
      </c>
      <c r="Q55" t="inlineStr">
        <is>
          <t>InStock</t>
        </is>
      </c>
      <c r="R55" t="inlineStr">
        <is>
          <t>undefined</t>
        </is>
      </c>
      <c r="S55" t="inlineStr">
        <is>
          <t>G689196554780</t>
        </is>
      </c>
    </row>
    <row r="56" ht="75" customHeight="1">
      <c r="A56" s="1">
        <f>HYPERLINK("https://www.toysrus.com/fallout---wasteland-warfare---caesars-legion-military-command-G5060523344086.html", "https://www.toysrus.com/fallout---wasteland-warfare---caesars-legion-military-command-G5060523344086.html")</f>
        <v/>
      </c>
      <c r="B56" s="1">
        <f>HYPERLINK("https://www.toysrus.com/fallout---wasteland-warfare---caesars-legion-military-command-G5060523344086.html", "https://www.toysrus.com/fallout---wasteland-warfare---caesars-legion-military-command-G5060523344086.html")</f>
        <v/>
      </c>
      <c r="C56" t="inlineStr">
        <is>
          <t>Fallout - Wasteland Warfare - Caesar's Legion Military Command</t>
        </is>
      </c>
      <c r="D56" t="inlineStr">
        <is>
          <t>Modiphius Entertainment Fallout Wasteland Warfare: Caesar's Legion Core Box - 8 Figure Set, RPG</t>
        </is>
      </c>
      <c r="E56" s="1">
        <f>HYPERLINK("https://www.amazon.com/Fallout-Wasteland-Warfare-Caesars-Legion/dp/B08XPSLDDK/ref=sr_1_2?keywords=Fallout+-+Wasteland+Warfare+-+Caesars+Legion+Military+Command&amp;qid=1695587912&amp;sr=8-2", "https://www.amazon.com/Fallout-Wasteland-Warfare-Caesars-Legion/dp/B08XPSLDDK/ref=sr_1_2?keywords=Fallout+-+Wasteland+Warfare+-+Caesars+Legion+Military+Command&amp;qid=1695587912&amp;sr=8-2")</f>
        <v/>
      </c>
      <c r="F56" t="inlineStr">
        <is>
          <t>B08XPSLDDK</t>
        </is>
      </c>
      <c r="G56">
        <f>_xlfn.IMAGE("https://images.toysrus.com/28598/5060523344086_1.jpg")</f>
        <v/>
      </c>
      <c r="H56">
        <f>_xlfn.IMAGE("https://m.media-amazon.com/images/I/81nRkpZbkGL._AC_UL320_.jpg")</f>
        <v/>
      </c>
      <c r="K56" t="inlineStr">
        <is>
          <t>25.99</t>
        </is>
      </c>
      <c r="L56" t="n">
        <v>45.64</v>
      </c>
      <c r="M56" s="2" t="inlineStr">
        <is>
          <t>75.61%</t>
        </is>
      </c>
      <c r="N56" t="n">
        <v>4.3</v>
      </c>
      <c r="O56" t="n">
        <v>27</v>
      </c>
      <c r="Q56" t="inlineStr">
        <is>
          <t>InStock</t>
        </is>
      </c>
      <c r="R56" t="inlineStr">
        <is>
          <t>undefined</t>
        </is>
      </c>
      <c r="S56" t="inlineStr">
        <is>
          <t>G5060523344086</t>
        </is>
      </c>
    </row>
    <row r="57" ht="75" customHeight="1">
      <c r="A57" s="1">
        <f>HYPERLINK("https://www.toysrus.com/fun2give-pop-it-up-enchanted-forest-play-tent-G8716569028882.html", "https://www.toysrus.com/fun2give-pop-it-up-enchanted-forest-play-tent-G8716569028882.html")</f>
        <v/>
      </c>
      <c r="B57" s="1">
        <f>HYPERLINK("https://www.toysrus.com/fun2give-pop-it-up-enchanted-forest-play-tent-G8716569028882.html", "https://www.toysrus.com/fun2give-pop-it-up-enchanted-forest-play-tent-G8716569028882.html")</f>
        <v/>
      </c>
      <c r="C57" t="inlineStr">
        <is>
          <t>Fun2Give Pop-It-Up Enchanted Forest Play Tent</t>
        </is>
      </c>
      <c r="D57" t="inlineStr">
        <is>
          <t>Fun2Give Pop-It-Up Dino Play Tent</t>
        </is>
      </c>
      <c r="E57" s="1">
        <f>HYPERLINK("https://www.amazon.com/Fun2Give-Pop-It-Up-Dino-Play-Tent/dp/B01CHAE7BI/ref=sr_1_7?keywords=Fun2Give+Pop-It-Up+Enchanted+Forest+Play+Tent&amp;qid=1695587959&amp;sr=8-7", "https://www.amazon.com/Fun2Give-Pop-It-Up-Dino-Play-Tent/dp/B01CHAE7BI/ref=sr_1_7?keywords=Fun2Give+Pop-It-Up+Enchanted+Forest+Play+Tent&amp;qid=1695587959&amp;sr=8-7")</f>
        <v/>
      </c>
      <c r="F57" t="inlineStr">
        <is>
          <t>B01CHAE7BI</t>
        </is>
      </c>
      <c r="G57">
        <f>_xlfn.IMAGE("https://images.toysrus.com/1128598/8716569028882_1.jpg")</f>
        <v/>
      </c>
      <c r="H57">
        <f>_xlfn.IMAGE("https://m.media-amazon.com/images/I/71fEWuVHgAL._AC_UL320_.jpg")</f>
        <v/>
      </c>
      <c r="K57" t="inlineStr">
        <is>
          <t>29.99</t>
        </is>
      </c>
      <c r="L57" t="n">
        <v>63.39</v>
      </c>
      <c r="M57" s="2" t="inlineStr">
        <is>
          <t>111.37%</t>
        </is>
      </c>
      <c r="N57" t="n">
        <v>4.3</v>
      </c>
      <c r="O57" t="n">
        <v>30</v>
      </c>
      <c r="Q57" t="inlineStr">
        <is>
          <t>InStock</t>
        </is>
      </c>
      <c r="R57" t="inlineStr">
        <is>
          <t>undefined</t>
        </is>
      </c>
      <c r="S57" t="inlineStr">
        <is>
          <t>G8716569028882</t>
        </is>
      </c>
    </row>
    <row r="58" ht="75" customHeight="1">
      <c r="A58" s="1">
        <f>HYPERLINK("https://www.toysrus.com/fun2give-pop-it-up-princess-castle-tent-G8716569027205.html", "https://www.toysrus.com/fun2give-pop-it-up-princess-castle-tent-G8716569027205.html")</f>
        <v/>
      </c>
      <c r="B58" s="1">
        <f>HYPERLINK("https://www.toysrus.com/fun2give-pop-it-up-princess-castle-tent-G8716569027205.html", "https://www.toysrus.com/fun2give-pop-it-up-princess-castle-tent-G8716569027205.html")</f>
        <v/>
      </c>
      <c r="C58" t="inlineStr">
        <is>
          <t>Fun2Give Pop-it-Up Princess Castle Tent</t>
        </is>
      </c>
      <c r="D58" t="inlineStr">
        <is>
          <t>Fun2Give Pop-It-Up Dino Play Tent</t>
        </is>
      </c>
      <c r="E58" s="1">
        <f>HYPERLINK("https://www.amazon.com/Fun2Give-Pop-It-Up-Dino-Play-Tent/dp/B01CHAE7BI/ref=sr_1_6?keywords=Fun2Give+Pop-it-Up+Princess+Castle+Tent&amp;qid=1695587856&amp;sr=8-6", "https://www.amazon.com/Fun2Give-Pop-It-Up-Dino-Play-Tent/dp/B01CHAE7BI/ref=sr_1_6?keywords=Fun2Give+Pop-it-Up+Princess+Castle+Tent&amp;qid=1695587856&amp;sr=8-6")</f>
        <v/>
      </c>
      <c r="F58" t="inlineStr">
        <is>
          <t>B01CHAE7BI</t>
        </is>
      </c>
      <c r="G58">
        <f>_xlfn.IMAGE("https://images.toysrus.com/1128598/8716569027205_1.jpg")</f>
        <v/>
      </c>
      <c r="H58">
        <f>_xlfn.IMAGE("https://m.media-amazon.com/images/I/71fEWuVHgAL._AC_UL320_.jpg")</f>
        <v/>
      </c>
      <c r="K58" t="inlineStr">
        <is>
          <t>29.99</t>
        </is>
      </c>
      <c r="L58" t="n">
        <v>63.39</v>
      </c>
      <c r="M58" s="2" t="inlineStr">
        <is>
          <t>111.37%</t>
        </is>
      </c>
      <c r="N58" t="n">
        <v>4.3</v>
      </c>
      <c r="O58" t="n">
        <v>30</v>
      </c>
      <c r="Q58" t="inlineStr">
        <is>
          <t>InStock</t>
        </is>
      </c>
      <c r="R58" t="inlineStr">
        <is>
          <t>undefined</t>
        </is>
      </c>
      <c r="S58" t="inlineStr">
        <is>
          <t>G8716569027205</t>
        </is>
      </c>
    </row>
    <row r="59" ht="75" customHeight="1">
      <c r="A59" s="1">
        <f>HYPERLINK("https://www.toysrus.com/gi-go-drink-and-wet-baby-doll-with-training-potty-G093905172200.html", "https://www.toysrus.com/gi-go-drink-and-wet-baby-doll-with-training-potty-G093905172200.html")</f>
        <v/>
      </c>
      <c r="B59" s="1">
        <f>HYPERLINK("https://www.toysrus.com/gi-go-drink-and-wet-baby-doll-with-training-potty-G093905172200.html", "https://www.toysrus.com/gi-go-drink-and-wet-baby-doll-with-training-potty-G093905172200.html")</f>
        <v/>
      </c>
      <c r="C59" t="inlineStr">
        <is>
          <t>Gi-Go Drink and Wet Baby Doll with Training Potty</t>
        </is>
      </c>
      <c r="D59" t="inlineStr">
        <is>
          <t>Corolle Drink and Wet Bath Baby Paul - 14” Boy Baby Doll with 3 Accessories - Bottle, Potty, and Pacifier - Really Drinks and Goes Potty, for Kids Ages 2 Years and up</t>
        </is>
      </c>
      <c r="E59" s="1">
        <f>HYPERLINK("https://www.amazon.com/Corolle-Drink-Bath-Baby-Paul/dp/B0BQYVWNH6/ref=sr_1_4?keywords=Gi-Go+Drink+and+Wet+Baby+Doll+with+Training+Potty&amp;qid=1695588116&amp;sr=8-4", "https://www.amazon.com/Corolle-Drink-Bath-Baby-Paul/dp/B0BQYVWNH6/ref=sr_1_4?keywords=Gi-Go+Drink+and+Wet+Baby+Doll+with+Training+Potty&amp;qid=1695588116&amp;sr=8-4")</f>
        <v/>
      </c>
      <c r="F59" t="inlineStr">
        <is>
          <t>B0BQYVWNH6</t>
        </is>
      </c>
      <c r="G59">
        <f>_xlfn.IMAGE("https://images.toysrus.com/1128598/093905172200_1.jpg")</f>
        <v/>
      </c>
      <c r="H59">
        <f>_xlfn.IMAGE("https://m.media-amazon.com/images/I/71meu0to+kL._AC_UL320_.jpg")</f>
        <v/>
      </c>
      <c r="K59" t="inlineStr">
        <is>
          <t>16.99</t>
        </is>
      </c>
      <c r="L59" t="n">
        <v>64.90000000000001</v>
      </c>
      <c r="M59" s="2" t="inlineStr">
        <is>
          <t>281.99%</t>
        </is>
      </c>
      <c r="N59" t="n">
        <v>4.4</v>
      </c>
      <c r="O59" t="n">
        <v>14</v>
      </c>
      <c r="Q59" t="inlineStr">
        <is>
          <t>InStock</t>
        </is>
      </c>
      <c r="R59" t="inlineStr">
        <is>
          <t>undefined</t>
        </is>
      </c>
      <c r="S59" t="inlineStr">
        <is>
          <t>G093905172200</t>
        </is>
      </c>
    </row>
    <row r="60" ht="75" customHeight="1">
      <c r="A60" s="1">
        <f>HYPERLINK("https://www.toysrus.com/gi-go-drink-and-wet-baby-doll-with-training-potty-G093905172200.html", "https://www.toysrus.com/gi-go-drink-and-wet-baby-doll-with-training-potty-G093905172200.html")</f>
        <v/>
      </c>
      <c r="B60" s="1">
        <f>HYPERLINK("https://www.toysrus.com/gi-go-drink-and-wet-baby-doll-with-training-potty-G093905172200.html", "https://www.toysrus.com/gi-go-drink-and-wet-baby-doll-with-training-potty-G093905172200.html")</f>
        <v/>
      </c>
      <c r="C60" t="inlineStr">
        <is>
          <t>Gi-Go Drink and Wet Baby Doll with Training Potty</t>
        </is>
      </c>
      <c r="D60" t="inlineStr">
        <is>
          <t>Corolle Drink and Wet Bath Baby Emma - 14” Girl Baby Doll with 3 Accessories - Bottle, Potty, and Pacifier - Really Drinks and Goes Potty, for Kids Ages 2 Years and up</t>
        </is>
      </c>
      <c r="E60" s="1">
        <f>HYPERLINK("https://www.amazon.com/Corolle-Drink-Bath-Baby-Emma/dp/B0BQYW132G/ref=sr_1_6?keywords=Gi-Go+Drink+and+Wet+Baby+Doll+with+Training+Potty&amp;qid=1695588116&amp;sr=8-6", "https://www.amazon.com/Corolle-Drink-Bath-Baby-Emma/dp/B0BQYW132G/ref=sr_1_6?keywords=Gi-Go+Drink+and+Wet+Baby+Doll+with+Training+Potty&amp;qid=1695588116&amp;sr=8-6")</f>
        <v/>
      </c>
      <c r="F60" t="inlineStr">
        <is>
          <t>B0BQYW132G</t>
        </is>
      </c>
      <c r="G60">
        <f>_xlfn.IMAGE("https://images.toysrus.com/1128598/093905172200_1.jpg")</f>
        <v/>
      </c>
      <c r="H60">
        <f>_xlfn.IMAGE("https://m.media-amazon.com/images/I/71vcAuDkMDL._AC_UL320_.jpg")</f>
        <v/>
      </c>
      <c r="K60" t="inlineStr">
        <is>
          <t>16.99</t>
        </is>
      </c>
      <c r="L60" t="n">
        <v>62.64</v>
      </c>
      <c r="M60" s="2" t="inlineStr">
        <is>
          <t>268.69%</t>
        </is>
      </c>
      <c r="N60" t="n">
        <v>4.6</v>
      </c>
      <c r="O60" t="n">
        <v>3</v>
      </c>
      <c r="Q60" t="inlineStr">
        <is>
          <t>InStock</t>
        </is>
      </c>
      <c r="R60" t="inlineStr">
        <is>
          <t>undefined</t>
        </is>
      </c>
      <c r="S60" t="inlineStr">
        <is>
          <t>G093905172200</t>
        </is>
      </c>
    </row>
    <row r="61" ht="75" customHeight="1">
      <c r="A61" s="1">
        <f>HYPERLINK("https://www.toysrus.com/hedstrom---halex-backyard-bean-bag-toss-G0029807744719.html", "https://www.toysrus.com/hedstrom---halex-backyard-bean-bag-toss-G0029807744719.html")</f>
        <v/>
      </c>
      <c r="B61" s="1">
        <f>HYPERLINK("https://www.toysrus.com/hedstrom---halex-backyard-bean-bag-toss-G0029807744719.html", "https://www.toysrus.com/hedstrom---halex-backyard-bean-bag-toss-G0029807744719.html")</f>
        <v/>
      </c>
      <c r="C61" t="inlineStr">
        <is>
          <t>Hedstrom - Halex Backyard Bean Bag Toss</t>
        </is>
      </c>
      <c r="D61" t="inlineStr">
        <is>
          <t>Basket Tower Toss - Bean Bag Buckets Toss Game for Adults and Kids - Throw Bean Bags into Bucket to Score Points - Indoor and Outdoor Game- Party, Garden, Beach Backyard Fun</t>
        </is>
      </c>
      <c r="E61" s="1">
        <f>HYPERLINK("https://www.amazon.com/KOVOT-Basket-Tower-Toss-Backyard/dp/B0B57XFNNQ/ref=sr_1_8?keywords=Hedstrom+-+Halex+Backyard+Bean+Bag+Toss&amp;qid=1695587968&amp;sr=8-8", "https://www.amazon.com/KOVOT-Basket-Tower-Toss-Backyard/dp/B0B57XFNNQ/ref=sr_1_8?keywords=Hedstrom+-+Halex+Backyard+Bean+Bag+Toss&amp;qid=1695587968&amp;sr=8-8")</f>
        <v/>
      </c>
      <c r="F61" t="inlineStr">
        <is>
          <t>B0B57XFNNQ</t>
        </is>
      </c>
      <c r="G61">
        <f>_xlfn.IMAGE("https://images.toysrus.com/1285980/029807744719_1.jpg")</f>
        <v/>
      </c>
      <c r="H61">
        <f>_xlfn.IMAGE("https://m.media-amazon.com/images/I/61QjiQb5tWL._AC_UL320_.jpg")</f>
        <v/>
      </c>
      <c r="K61" t="inlineStr">
        <is>
          <t>19.99</t>
        </is>
      </c>
      <c r="L61" t="n">
        <v>34.95</v>
      </c>
      <c r="M61" s="2" t="inlineStr">
        <is>
          <t>74.84%</t>
        </is>
      </c>
      <c r="N61" t="n">
        <v>4.2</v>
      </c>
      <c r="O61" t="n">
        <v>4</v>
      </c>
      <c r="Q61" t="inlineStr">
        <is>
          <t>InStock</t>
        </is>
      </c>
      <c r="R61" t="inlineStr">
        <is>
          <t>undefined</t>
        </is>
      </c>
      <c r="S61" t="inlineStr">
        <is>
          <t>G0029807744719</t>
        </is>
      </c>
    </row>
    <row r="62" ht="75" customHeight="1">
      <c r="A62" s="1">
        <f>HYPERLINK("https://www.toysrus.com/hunter-the-reckoning-5th-edition-roleplaying-game-dice-bag-G0810011726024.html", "https://www.toysrus.com/hunter-the-reckoning-5th-edition-roleplaying-game-dice-bag-G0810011726024.html")</f>
        <v/>
      </c>
      <c r="B62" s="1">
        <f>HYPERLINK("https://www.toysrus.com/hunter-the-reckoning-5th-edition-roleplaying-game-dice-bag-G0810011726024.html", "https://www.toysrus.com/hunter-the-reckoning-5th-edition-roleplaying-game-dice-bag-G0810011726024.html")</f>
        <v/>
      </c>
      <c r="C62" t="inlineStr">
        <is>
          <t>Hunter: The Reckoning 5th Edition Roleplaying Game Dice Bag</t>
        </is>
      </c>
      <c r="D62" t="inlineStr">
        <is>
          <t>Renegade Game Studios Hunter: The Reckoning 5th Edition Roleplaying Game Core Rulebook. Hardback Full Color RPG Book</t>
        </is>
      </c>
      <c r="E62" s="1">
        <f>HYPERLINK("https://www.amazon.com/Hunter-Reckoning-Roleplaying-Rulebook-Hardback/dp/1737496240/ref=sr_1_3?keywords=Hunter%3A+The+Reckoning+5th+Edition+Roleplaying+Game+Dice+Bag&amp;qid=1695587883&amp;sr=8-3", "https://www.amazon.com/Hunter-Reckoning-Roleplaying-Rulebook-Hardback/dp/1737496240/ref=sr_1_3?keywords=Hunter%3A+The+Reckoning+5th+Edition+Roleplaying+Game+Dice+Bag&amp;qid=1695587883&amp;sr=8-3")</f>
        <v/>
      </c>
      <c r="F62" t="inlineStr">
        <is>
          <t>1737496240</t>
        </is>
      </c>
      <c r="G62">
        <f>_xlfn.IMAGE("https://images.toysrus.com/1285980/810011726024_1.jpg")</f>
        <v/>
      </c>
      <c r="H62">
        <f>_xlfn.IMAGE("https://m.media-amazon.com/images/I/81V85-PPtxL._AC_UL320_.jpg")</f>
        <v/>
      </c>
      <c r="K62" t="inlineStr">
        <is>
          <t>14.99</t>
        </is>
      </c>
      <c r="L62" t="n">
        <v>42.21</v>
      </c>
      <c r="M62" s="2" t="inlineStr">
        <is>
          <t>181.59%</t>
        </is>
      </c>
      <c r="N62" t="n">
        <v>4.5</v>
      </c>
      <c r="O62" t="n">
        <v>117</v>
      </c>
      <c r="Q62" t="inlineStr">
        <is>
          <t>InStock</t>
        </is>
      </c>
      <c r="R62" t="inlineStr">
        <is>
          <t>undefined</t>
        </is>
      </c>
      <c r="S62" t="inlineStr">
        <is>
          <t>G0810011726024</t>
        </is>
      </c>
    </row>
    <row r="63" ht="75" customHeight="1">
      <c r="A63" s="1">
        <f>HYPERLINK("https://www.toysrus.com/hunter-the-reckoning-5th-edition-roleplaying-game---dice-set-G0810011724488.html", "https://www.toysrus.com/hunter-the-reckoning-5th-edition-roleplaying-game---dice-set-G0810011724488.html")</f>
        <v/>
      </c>
      <c r="B63" s="1">
        <f>HYPERLINK("https://www.toysrus.com/hunter-the-reckoning-5th-edition-roleplaying-game---dice-set-G0810011724488.html", "https://www.toysrus.com/hunter-the-reckoning-5th-edition-roleplaying-game---dice-set-G0810011724488.html")</f>
        <v/>
      </c>
      <c r="C63" t="inlineStr">
        <is>
          <t>Hunter: The Reckoning 5th Edition Roleplaying Game - Dice Set</t>
        </is>
      </c>
      <c r="D63" t="inlineStr">
        <is>
          <t>Renegade Game Studios Hunter: The Reckoning 5th Edition Roleplaying Game Core Rulebook. Hardback Full Color RPG Book</t>
        </is>
      </c>
      <c r="E63" s="1">
        <f>HYPERLINK("https://www.amazon.com/Hunter-Reckoning-Roleplaying-Rulebook-Hardback/dp/1737496240/ref=sr_1_4?keywords=Hunter%3A+The+Reckoning+5th+Edition+Roleplaying+Game+-+Dice+Set&amp;qid=1695587906&amp;sr=8-4", "https://www.amazon.com/Hunter-Reckoning-Roleplaying-Rulebook-Hardback/dp/1737496240/ref=sr_1_4?keywords=Hunter%3A+The+Reckoning+5th+Edition+Roleplaying+Game+-+Dice+Set&amp;qid=1695587906&amp;sr=8-4")</f>
        <v/>
      </c>
      <c r="F63" t="inlineStr">
        <is>
          <t>1737496240</t>
        </is>
      </c>
      <c r="G63">
        <f>_xlfn.IMAGE("https://images.toysrus.com/1285980/810011724488_1.jpg")</f>
        <v/>
      </c>
      <c r="H63">
        <f>_xlfn.IMAGE("https://m.media-amazon.com/images/I/81V85-PPtxL._AC_UL320_.jpg")</f>
        <v/>
      </c>
      <c r="K63" t="inlineStr">
        <is>
          <t>19.99</t>
        </is>
      </c>
      <c r="L63" t="n">
        <v>41.8</v>
      </c>
      <c r="M63" s="2" t="inlineStr">
        <is>
          <t>109.10%</t>
        </is>
      </c>
      <c r="N63" t="n">
        <v>4.5</v>
      </c>
      <c r="O63" t="n">
        <v>117</v>
      </c>
      <c r="Q63" t="inlineStr">
        <is>
          <t>InStock</t>
        </is>
      </c>
      <c r="R63" t="inlineStr">
        <is>
          <t>undefined</t>
        </is>
      </c>
      <c r="S63" t="inlineStr">
        <is>
          <t>G0810011724488</t>
        </is>
      </c>
    </row>
    <row r="64" ht="75" customHeight="1">
      <c r="A64" s="1">
        <f>HYPERLINK("https://www.toysrus.com/iello-king-of-tokyo-cthulhu-monster-game-pack-G3760175513503.html", "https://www.toysrus.com/iello-king-of-tokyo-cthulhu-monster-game-pack-G3760175513503.html")</f>
        <v/>
      </c>
      <c r="B64" s="1">
        <f>HYPERLINK("https://www.toysrus.com/iello-king-of-tokyo-cthulhu-monster-game-pack-G3760175513503.html", "https://www.toysrus.com/iello-king-of-tokyo-cthulhu-monster-game-pack-G3760175513503.html")</f>
        <v/>
      </c>
      <c r="C64" t="inlineStr">
        <is>
          <t>IELLO King of Tokyo Cthulhu Monster Game Pack</t>
        </is>
      </c>
      <c r="D64" t="inlineStr">
        <is>
          <t>IELLO King of Tokyo Monster Box, Strategy Board Game, 2-6 Players, Ages 8+, 30 Minute Playing time, All King of Tokyo expansions Included</t>
        </is>
      </c>
      <c r="E64" s="1">
        <f>HYPERLINK("https://www.amazon.com/IELLO-Monster-Strategy-expansions-Included/dp/B09FY921Z8/ref=sr_1_3?keywords=IELLO+King+of+Tokyo+Cthulhu+Monster+Game+Pack&amp;qid=1695588001&amp;sr=8-3", "https://www.amazon.com/IELLO-Monster-Strategy-expansions-Included/dp/B09FY921Z8/ref=sr_1_3?keywords=IELLO+King+of+Tokyo+Cthulhu+Monster+Game+Pack&amp;qid=1695588001&amp;sr=8-3")</f>
        <v/>
      </c>
      <c r="F64" t="inlineStr">
        <is>
          <t>B09FY921Z8</t>
        </is>
      </c>
      <c r="G64">
        <f>_xlfn.IMAGE("https://images.toysrus.com/1285980/3760175513503_1.jpg")</f>
        <v/>
      </c>
      <c r="H64">
        <f>_xlfn.IMAGE("https://m.media-amazon.com/images/I/81+tnT7GCDL._AC_UL320_.jpg")</f>
        <v/>
      </c>
      <c r="K64" t="inlineStr">
        <is>
          <t>9.99</t>
        </is>
      </c>
      <c r="L64" t="n">
        <v>57.43</v>
      </c>
      <c r="M64" s="2" t="inlineStr">
        <is>
          <t>474.87%</t>
        </is>
      </c>
      <c r="N64" t="n">
        <v>4.8</v>
      </c>
      <c r="O64" t="n">
        <v>234</v>
      </c>
      <c r="Q64" t="inlineStr">
        <is>
          <t>InStock</t>
        </is>
      </c>
      <c r="R64" t="inlineStr">
        <is>
          <t>undefined</t>
        </is>
      </c>
      <c r="S64" t="inlineStr">
        <is>
          <t>G3760175513503</t>
        </is>
      </c>
    </row>
    <row r="65" ht="75" customHeight="1">
      <c r="A65" s="1">
        <f>HYPERLINK("https://www.toysrus.com/inklings-baby-plush-chime-and-see-hanging-toy-ollie-the-oddball-oddbird-G0860473001986.html", "https://www.toysrus.com/inklings-baby-plush-chime-and-see-hanging-toy-ollie-the-oddball-oddbird-G0860473001986.html")</f>
        <v/>
      </c>
      <c r="B65" s="1">
        <f>HYPERLINK("https://www.toysrus.com/inklings-baby-plush-chime-and-see-hanging-toy-ollie-the-oddball-oddbird-G0860473001986.html", "https://www.toysrus.com/inklings-baby-plush-chime-and-see-hanging-toy-ollie-the-oddball-oddbird-G0860473001986.html")</f>
        <v/>
      </c>
      <c r="C65" t="inlineStr">
        <is>
          <t>Inklings Baby Plush Chime &amp; See Hanging Toy Ollie The Oddball Oddbird</t>
        </is>
      </c>
      <c r="D65" t="inlineStr">
        <is>
          <t>Inklings Baby &amp; Toddler Plush Soft Bean Bag Toy with Full Color Board Book Set, Inclusive Stories for All Families (Ollie The Oddball Oddbird)</t>
        </is>
      </c>
      <c r="E65" s="1">
        <f>HYPERLINK("https://www.amazon.com/Inklings-Baby-Toddler-Oddball-Oddbird/dp/B07HBPTZ93/ref=sr_1_5?keywords=Inklings+Baby+Plush+Chime&amp;qid=1695587904&amp;sr=8-5", "https://www.amazon.com/Inklings-Baby-Toddler-Oddball-Oddbird/dp/B07HBPTZ93/ref=sr_1_5?keywords=Inklings+Baby+Plush+Chime&amp;qid=1695587904&amp;sr=8-5")</f>
        <v/>
      </c>
      <c r="F65" t="inlineStr">
        <is>
          <t>B07HBPTZ93</t>
        </is>
      </c>
      <c r="G65">
        <f>_xlfn.IMAGE("https://images.toysrus.com/28598/860473001986_1.jpg")</f>
        <v/>
      </c>
      <c r="H65">
        <f>_xlfn.IMAGE("https://m.media-amazon.com/images/I/81ogqHWnawL._AC_UL320_.jpg")</f>
        <v/>
      </c>
      <c r="K65" t="inlineStr">
        <is>
          <t>9.99</t>
        </is>
      </c>
      <c r="L65" t="n">
        <v>24.35</v>
      </c>
      <c r="M65" s="2" t="inlineStr">
        <is>
          <t>143.74%</t>
        </is>
      </c>
      <c r="N65" t="n">
        <v>4.4</v>
      </c>
      <c r="O65" t="n">
        <v>19</v>
      </c>
      <c r="Q65" t="inlineStr">
        <is>
          <t>InStock</t>
        </is>
      </c>
      <c r="R65" t="inlineStr">
        <is>
          <t>undefined</t>
        </is>
      </c>
      <c r="S65" t="inlineStr">
        <is>
          <t>G0860473001986</t>
        </is>
      </c>
    </row>
    <row r="66" ht="75" customHeight="1">
      <c r="A66" s="1">
        <f>HYPERLINK("https://www.toysrus.com/inklings-baby-plush-chime-and-see-hanging-toy-ollie-the-oddball-oddbird-G0860473001986.html", "https://www.toysrus.com/inklings-baby-plush-chime-and-see-hanging-toy-ollie-the-oddball-oddbird-G0860473001986.html")</f>
        <v/>
      </c>
      <c r="B66" s="1">
        <f>HYPERLINK("https://www.toysrus.com/inklings-baby-plush-chime-and-see-hanging-toy-ollie-the-oddball-oddbird-G0860473001986.html", "https://www.toysrus.com/inklings-baby-plush-chime-and-see-hanging-toy-ollie-the-oddball-oddbird-G0860473001986.html")</f>
        <v/>
      </c>
      <c r="C66" t="inlineStr">
        <is>
          <t>Inklings Baby Plush Chime &amp; See Hanging Toy Ollie The Oddball Oddbird</t>
        </is>
      </c>
      <c r="D66" t="inlineStr">
        <is>
          <t>Inklings Baby &amp; Toddler 12" Plush Soft Bean Bag Toy, Ollie The Oddball Oddbird, Inclusive Kids Stuffed Animal for All Families</t>
        </is>
      </c>
      <c r="E66" s="1">
        <f>HYPERLINK("https://www.amazon.com/Inklings-Baby-Ollie-Oddball-Oddbird/dp/B07G3CR97F/ref=sr_1_2?keywords=Inklings+Baby+Plush+Chime&amp;qid=1695587904&amp;sr=8-2", "https://www.amazon.com/Inklings-Baby-Ollie-Oddball-Oddbird/dp/B07G3CR97F/ref=sr_1_2?keywords=Inklings+Baby+Plush+Chime&amp;qid=1695587904&amp;sr=8-2")</f>
        <v/>
      </c>
      <c r="F66" t="inlineStr">
        <is>
          <t>B07G3CR97F</t>
        </is>
      </c>
      <c r="G66">
        <f>_xlfn.IMAGE("https://images.toysrus.com/28598/860473001986_1.jpg")</f>
        <v/>
      </c>
      <c r="H66">
        <f>_xlfn.IMAGE("https://m.media-amazon.com/images/I/81gXPHEDg8L._AC_UL320_.jpg")</f>
        <v/>
      </c>
      <c r="K66" t="inlineStr">
        <is>
          <t>9.99</t>
        </is>
      </c>
      <c r="L66" t="n">
        <v>22.04</v>
      </c>
      <c r="M66" s="2" t="inlineStr">
        <is>
          <t>120.62%</t>
        </is>
      </c>
      <c r="N66" t="n">
        <v>5</v>
      </c>
      <c r="O66" t="n">
        <v>10</v>
      </c>
      <c r="Q66" t="inlineStr">
        <is>
          <t>InStock</t>
        </is>
      </c>
      <c r="R66" t="inlineStr">
        <is>
          <t>undefined</t>
        </is>
      </c>
      <c r="S66" t="inlineStr">
        <is>
          <t>G0860473001986</t>
        </is>
      </c>
    </row>
    <row r="67" ht="75" customHeight="1">
      <c r="A67" s="1">
        <f>HYPERLINK("https://www.toysrus.com/jada-toys---fast-and-furious-110-drift-r-c---mazda-rx-7-G0801310997000.html", "https://www.toysrus.com/jada-toys---fast-and-furious-110-drift-r-c---mazda-rx-7-G0801310997000.html")</f>
        <v/>
      </c>
      <c r="B67" s="1">
        <f>HYPERLINK("https://www.toysrus.com/jada-toys---fast-and-furious-110-drift-r-c---mazda-rx-7-G0801310997000.html", "https://www.toysrus.com/jada-toys---fast-and-furious-110-drift-r-c---mazda-rx-7-G0801310997000.html")</f>
        <v/>
      </c>
      <c r="C67" t="inlineStr">
        <is>
          <t>Jada toys - fast and furious 1:10 drift r/c - mazda rx-7</t>
        </is>
      </c>
      <c r="D67" t="inlineStr">
        <is>
          <t>Jada Toys Fast &amp; Furious 1:10 Toyota Supra Remote Control Car Drift Slide RC with Extra Tires 2.4GHz, Toys for Kids and Adults, Orange,black</t>
        </is>
      </c>
      <c r="E67" s="1">
        <f>HYPERLINK("https://www.amazon.com/Jada-Toys-Fast-Furious-Control/dp/B08DLDYLGH/ref=sr_1_7?keywords=Jada+toys+-+fast+and+furious+1%3A10+drift+r%2Fc+-+mazda+rx-7&amp;qid=1695587841&amp;sr=8-7", "https://www.amazon.com/Jada-Toys-Fast-Furious-Control/dp/B08DLDYLGH/ref=sr_1_7?keywords=Jada+toys+-+fast+and+furious+1%3A10+drift+r%2Fc+-+mazda+rx-7&amp;qid=1695587841&amp;sr=8-7")</f>
        <v/>
      </c>
      <c r="F67" t="inlineStr">
        <is>
          <t>B08DLDYLGH</t>
        </is>
      </c>
      <c r="G67">
        <f>_xlfn.IMAGE("https://images.toysrus.com/28598/801310997000_1.jpg")</f>
        <v/>
      </c>
      <c r="H67">
        <f>_xlfn.IMAGE("https://m.media-amazon.com/images/I/71ZkwyvPx6L._AC_UL320_.jpg")</f>
        <v/>
      </c>
      <c r="K67" t="inlineStr">
        <is>
          <t>29.99</t>
        </is>
      </c>
      <c r="L67" t="n">
        <v>49.99</v>
      </c>
      <c r="M67" s="2" t="inlineStr">
        <is>
          <t>66.69%</t>
        </is>
      </c>
      <c r="N67" t="n">
        <v>4.5</v>
      </c>
      <c r="O67" t="n">
        <v>391</v>
      </c>
      <c r="Q67" t="inlineStr">
        <is>
          <t>InStock</t>
        </is>
      </c>
      <c r="R67" t="inlineStr">
        <is>
          <t>undefined</t>
        </is>
      </c>
      <c r="S67" t="inlineStr">
        <is>
          <t>G0801310997000</t>
        </is>
      </c>
    </row>
    <row r="68" ht="75" customHeight="1">
      <c r="A68" s="1">
        <f>HYPERLINK("https://www.toysrus.com/jada-toys---fast-and-furious-110-drift-r-c---mazda-rx-7-G0801310997000.html", "https://www.toysrus.com/jada-toys---fast-and-furious-110-drift-r-c---mazda-rx-7-G0801310997000.html")</f>
        <v/>
      </c>
      <c r="B68" s="1">
        <f>HYPERLINK("https://www.toysrus.com/jada-toys---fast-and-furious-110-drift-r-c---mazda-rx-7-G0801310997000.html", "https://www.toysrus.com/jada-toys---fast-and-furious-110-drift-r-c---mazda-rx-7-G0801310997000.html")</f>
        <v/>
      </c>
      <c r="C68" t="inlineStr">
        <is>
          <t>Jada toys - fast and furious 1:10 drift r/c - mazda rx-7</t>
        </is>
      </c>
      <c r="D68" t="inlineStr">
        <is>
          <t>Jada Toys Fast &amp; Furious Han’s Mazda RX-7 Drift RC Car, 1: 10 Scale 2.4Ghz Remote Control Orange &amp; Black, Ready to Run, USB Charging (Standard) (99700)</t>
        </is>
      </c>
      <c r="E68" s="1">
        <f>HYPERLINK("https://www.amazon.com/Jada-Toys-Furious-Mazda-Drift/dp/B07NPJ955J/ref=sr_1_1?keywords=Jada+toys+-+fast+and+furious+1%3A10+drift+r%2Fc+-+mazda+rx-7&amp;qid=1695587841&amp;sr=8-1", "https://www.amazon.com/Jada-Toys-Furious-Mazda-Drift/dp/B07NPJ955J/ref=sr_1_1?keywords=Jada+toys+-+fast+and+furious+1%3A10+drift+r%2Fc+-+mazda+rx-7&amp;qid=1695587841&amp;sr=8-1")</f>
        <v/>
      </c>
      <c r="F68" t="inlineStr">
        <is>
          <t>B07NPJ955J</t>
        </is>
      </c>
      <c r="G68">
        <f>_xlfn.IMAGE("https://images.toysrus.com/28598/801310997000_1.jpg")</f>
        <v/>
      </c>
      <c r="H68">
        <f>_xlfn.IMAGE("https://m.media-amazon.com/images/I/71mL-lcKaGL._AC_UL320_.jpg")</f>
        <v/>
      </c>
      <c r="K68" t="inlineStr">
        <is>
          <t>29.99</t>
        </is>
      </c>
      <c r="L68" t="n">
        <v>49.99</v>
      </c>
      <c r="M68" s="2" t="inlineStr">
        <is>
          <t>66.69%</t>
        </is>
      </c>
      <c r="N68" t="n">
        <v>4.5</v>
      </c>
      <c r="O68" t="n">
        <v>1253</v>
      </c>
      <c r="Q68" t="inlineStr">
        <is>
          <t>InStock</t>
        </is>
      </c>
      <c r="R68" t="inlineStr">
        <is>
          <t>undefined</t>
        </is>
      </c>
      <c r="S68" t="inlineStr">
        <is>
          <t>G0801310997000</t>
        </is>
      </c>
    </row>
    <row r="69" ht="75" customHeight="1">
      <c r="A69" s="1">
        <f>HYPERLINK("https://www.toysrus.com/jada-toys---hollywood-rides-116-iron-man-camaro-r-c-G0801310305430.html", "https://www.toysrus.com/jada-toys---hollywood-rides-116-iron-man-camaro-r-c-G0801310305430.html")</f>
        <v/>
      </c>
      <c r="B69" s="1">
        <f>HYPERLINK("https://www.toysrus.com/jada-toys---hollywood-rides-116-iron-man-camaro-r-c-G0801310305430.html", "https://www.toysrus.com/jada-toys---hollywood-rides-116-iron-man-camaro-r-c-G0801310305430.html")</f>
        <v/>
      </c>
      <c r="C69" t="inlineStr">
        <is>
          <t>Jada Toys - Hollywood Rides 1:16 Iron Man Camaro R/C</t>
        </is>
      </c>
      <c r="D69" t="inlineStr">
        <is>
          <t>Jada Toys Hollywood Rides 1:12 R/C - Transformers Camaro, Multi</t>
        </is>
      </c>
      <c r="E69" s="1">
        <f>HYPERLINK("https://www.amazon.com/Hollywood-Rides-12-Transformers-Camaro/dp/B09C9TB258/ref=sr_1_2?keywords=Jada+Toys+-+Hollywood+Rides+1%3A16+Iron+Man+Camaro+R%2FC&amp;qid=1695587896&amp;sr=8-2", "https://www.amazon.com/Hollywood-Rides-12-Transformers-Camaro/dp/B09C9TB258/ref=sr_1_2?keywords=Jada+Toys+-+Hollywood+Rides+1%3A16+Iron+Man+Camaro+R%2FC&amp;qid=1695587896&amp;sr=8-2")</f>
        <v/>
      </c>
      <c r="F69" t="inlineStr">
        <is>
          <t>B09C9TB258</t>
        </is>
      </c>
      <c r="G69">
        <f>_xlfn.IMAGE("https://images.toysrus.com/1128598/801310305430_1.jpg")</f>
        <v/>
      </c>
      <c r="H69">
        <f>_xlfn.IMAGE("https://m.media-amazon.com/images/I/71wblu8JZSL._AC_UL320_.jpg")</f>
        <v/>
      </c>
      <c r="K69" t="inlineStr">
        <is>
          <t>24.99</t>
        </is>
      </c>
      <c r="L69" t="n">
        <v>48.58</v>
      </c>
      <c r="M69" s="2" t="inlineStr">
        <is>
          <t>94.40%</t>
        </is>
      </c>
      <c r="N69" t="n">
        <v>4</v>
      </c>
      <c r="O69" t="n">
        <v>12</v>
      </c>
      <c r="Q69" t="inlineStr">
        <is>
          <t>InStock</t>
        </is>
      </c>
      <c r="R69" t="inlineStr">
        <is>
          <t>undefined</t>
        </is>
      </c>
      <c r="S69" t="inlineStr">
        <is>
          <t>G0801310305430</t>
        </is>
      </c>
    </row>
    <row r="70" ht="75" customHeight="1">
      <c r="A70" s="1">
        <f>HYPERLINK("https://www.toysrus.com/jumbo-checkers-rug-game-G683718281321.html", "https://www.toysrus.com/jumbo-checkers-rug-game-G683718281321.html")</f>
        <v/>
      </c>
      <c r="B70" s="1">
        <f>HYPERLINK("https://www.toysrus.com/jumbo-checkers-rug-game-G683718281321.html", "https://www.toysrus.com/jumbo-checkers-rug-game-G683718281321.html")</f>
        <v/>
      </c>
      <c r="C70" t="inlineStr">
        <is>
          <t>Jumbo Checkers Rug Game</t>
        </is>
      </c>
      <c r="D70" t="inlineStr">
        <is>
          <t>SWOOC Games - 2-in-1 Reversible Giant Checkers &amp; Tic Tac Toe Game (4ft x 4ft) - 100% High Density EVA Foam Mat &amp; Pieces - Extra Large Checkers with Jumbo Checkerboard and Yard Size Tic Tac Toss</t>
        </is>
      </c>
      <c r="E70" s="1">
        <f>HYPERLINK("https://www.amazon.com/Reversible-Checkers-Density-Checker-Checkerboard/dp/B07VPG8422/ref=sr_1_5?keywords=Jumbo+Checkers+Rug+Game&amp;qid=1695588066&amp;sr=8-5", "https://www.amazon.com/Reversible-Checkers-Density-Checker-Checkerboard/dp/B07VPG8422/ref=sr_1_5?keywords=Jumbo+Checkers+Rug+Game&amp;qid=1695588066&amp;sr=8-5")</f>
        <v/>
      </c>
      <c r="F70" t="inlineStr">
        <is>
          <t>B07VPG8422</t>
        </is>
      </c>
      <c r="G70">
        <f>_xlfn.IMAGE("https://images.toysrus.com/28598/683718281321_1.jpg")</f>
        <v/>
      </c>
      <c r="H70">
        <f>_xlfn.IMAGE("https://m.media-amazon.com/images/I/61nUVoO-33L._AC_UL320_.jpg")</f>
        <v/>
      </c>
      <c r="K70" t="inlineStr">
        <is>
          <t>12.99</t>
        </is>
      </c>
      <c r="L70" t="n">
        <v>59.99</v>
      </c>
      <c r="M70" s="2" t="inlineStr">
        <is>
          <t>361.82%</t>
        </is>
      </c>
      <c r="N70" t="n">
        <v>4.5</v>
      </c>
      <c r="O70" t="n">
        <v>511</v>
      </c>
      <c r="Q70" t="inlineStr">
        <is>
          <t>InStock</t>
        </is>
      </c>
      <c r="R70" t="inlineStr">
        <is>
          <t>undefined</t>
        </is>
      </c>
      <c r="S70" t="inlineStr">
        <is>
          <t>G683718281321</t>
        </is>
      </c>
    </row>
    <row r="71" ht="75" customHeight="1">
      <c r="A71" s="1">
        <f>HYPERLINK("https://www.toysrus.com/jumbo-checkers-rug-game-G683718281321.html", "https://www.toysrus.com/jumbo-checkers-rug-game-G683718281321.html")</f>
        <v/>
      </c>
      <c r="B71" s="1">
        <f>HYPERLINK("https://www.toysrus.com/jumbo-checkers-rug-game-G683718281321.html", "https://www.toysrus.com/jumbo-checkers-rug-game-G683718281321.html")</f>
        <v/>
      </c>
      <c r="C71" t="inlineStr">
        <is>
          <t>Jumbo Checkers Rug Game</t>
        </is>
      </c>
      <c r="D71" t="inlineStr">
        <is>
          <t>3 in 1 Giant Checkers,Mega Tic Tac Toe,Indoor Outdoor Jumbo Classic Board Games,30”Reversible Rug with 24 Checkers Pieces,Checkers Cloth Mat Game for Travel,Family Party,BBQ</t>
        </is>
      </c>
      <c r="E71" s="1">
        <f>HYPERLINK("https://www.amazon.com/Giant-Checkers-Set-Including-Reversible/dp/B07PY2YF2X/ref=sr_1_6?keywords=Jumbo+Checkers+Rug+Game&amp;qid=1695588066&amp;sr=8-6", "https://www.amazon.com/Giant-Checkers-Set-Including-Reversible/dp/B07PY2YF2X/ref=sr_1_6?keywords=Jumbo+Checkers+Rug+Game&amp;qid=1695588066&amp;sr=8-6")</f>
        <v/>
      </c>
      <c r="F71" t="inlineStr">
        <is>
          <t>B07PY2YF2X</t>
        </is>
      </c>
      <c r="G71">
        <f>_xlfn.IMAGE("https://images.toysrus.com/28598/683718281321_1.jpg")</f>
        <v/>
      </c>
      <c r="H71">
        <f>_xlfn.IMAGE("https://m.media-amazon.com/images/I/916TEuvfSHL._AC_UL320_.jpg")</f>
        <v/>
      </c>
      <c r="K71" t="inlineStr">
        <is>
          <t>12.99</t>
        </is>
      </c>
      <c r="L71" t="n">
        <v>23.99</v>
      </c>
      <c r="M71" s="2" t="inlineStr">
        <is>
          <t>84.68%</t>
        </is>
      </c>
      <c r="N71" t="n">
        <v>4.7</v>
      </c>
      <c r="O71" t="n">
        <v>2080</v>
      </c>
      <c r="Q71" t="inlineStr">
        <is>
          <t>InStock</t>
        </is>
      </c>
      <c r="R71" t="inlineStr">
        <is>
          <t>undefined</t>
        </is>
      </c>
      <c r="S71" t="inlineStr">
        <is>
          <t>G683718281321</t>
        </is>
      </c>
    </row>
    <row r="72" ht="75" customHeight="1">
      <c r="A72" s="1">
        <f>HYPERLINK("https://www.toysrus.com/junior-learning-family-puzzle---educational-puzzles-G858426007963.html", "https://www.toysrus.com/junior-learning-family-puzzle---educational-puzzles-G858426007963.html")</f>
        <v/>
      </c>
      <c r="B72" s="1">
        <f>HYPERLINK("https://www.toysrus.com/junior-learning-family-puzzle---educational-puzzles-G858426007963.html", "https://www.toysrus.com/junior-learning-family-puzzle---educational-puzzles-G858426007963.html")</f>
        <v/>
      </c>
      <c r="C72" t="inlineStr">
        <is>
          <t>Junior Learning Family Puzzle - Educational Puzzles</t>
        </is>
      </c>
      <c r="D72" t="inlineStr">
        <is>
          <t>Wooden Number and Alphabet Puzzles for kids ages 3-5, ABC Learning for Toddlers Ages 3+, Preschool Activities Letter Puzzles Montessori Educational Toys Gifts for 4 5 6 7 8 Year Old Boys Girls</t>
        </is>
      </c>
      <c r="E72" s="1">
        <f>HYPERLINK("https://www.amazon.com/SYNARRY-Preschool-Activities-Montessori-Educational/dp/B0C3RBV4SH/ref=sr_1_5?keywords=Junior+Learning+Family+Puzzle+-+Educational+Puzzles&amp;qid=1695587968&amp;sr=8-5", "https://www.amazon.com/SYNARRY-Preschool-Activities-Montessori-Educational/dp/B0C3RBV4SH/ref=sr_1_5?keywords=Junior+Learning+Family+Puzzle+-+Educational+Puzzles&amp;qid=1695587968&amp;sr=8-5")</f>
        <v/>
      </c>
      <c r="F72" t="inlineStr">
        <is>
          <t>B0C3RBV4SH</t>
        </is>
      </c>
      <c r="G72">
        <f>_xlfn.IMAGE("https://images.toysrus.com/1285980/858426007963_1.jpg")</f>
        <v/>
      </c>
      <c r="H72">
        <f>_xlfn.IMAGE("https://m.media-amazon.com/images/I/81FBmS8zOPL._AC_UL320_.jpg")</f>
        <v/>
      </c>
      <c r="K72" t="inlineStr">
        <is>
          <t>12.99</t>
        </is>
      </c>
      <c r="L72" t="n">
        <v>24.99</v>
      </c>
      <c r="M72" s="2" t="inlineStr">
        <is>
          <t>92.38%</t>
        </is>
      </c>
      <c r="N72" t="n">
        <v>4.5</v>
      </c>
      <c r="O72" t="n">
        <v>25</v>
      </c>
      <c r="Q72" t="inlineStr">
        <is>
          <t>InStock</t>
        </is>
      </c>
      <c r="R72" t="inlineStr">
        <is>
          <t>undefined</t>
        </is>
      </c>
      <c r="S72" t="inlineStr">
        <is>
          <t>G858426007963</t>
        </is>
      </c>
    </row>
    <row r="73" ht="75" customHeight="1">
      <c r="A73" s="1">
        <f>HYPERLINK("https://www.toysrus.com/junior-learning-letters-and-sounds-phase-6-set-2-non-fiction-educational-learning-set-G850010476773.html", "https://www.toysrus.com/junior-learning-letters-and-sounds-phase-6-set-2-non-fiction-educational-learning-set-G850010476773.html")</f>
        <v/>
      </c>
      <c r="B73" s="1">
        <f>HYPERLINK("https://www.toysrus.com/junior-learning-letters-and-sounds-phase-6-set-2-non-fiction-educational-learning-set-G850010476773.html", "https://www.toysrus.com/junior-learning-letters-and-sounds-phase-6-set-2-non-fiction-educational-learning-set-G850010476773.html")</f>
        <v/>
      </c>
      <c r="C73" t="inlineStr">
        <is>
          <t>Junior Learning Letters &amp; Sounds Phase 6 Set 2 Non-Fiction Educational Learning Set</t>
        </is>
      </c>
      <c r="D73" t="inlineStr">
        <is>
          <t>Junior Learning Beanstalk Books Letters &amp; Sounds Science Decodables Non-Fiction Boxed Set, Multi</t>
        </is>
      </c>
      <c r="E73" s="1">
        <f>HYPERLINK("https://www.amazon.com/Beanstalk-Letters-Science-Decodables-Non-Fiction/dp/B08WR71TLZ/ref=sr_1_6?keywords=Junior+Learning+Letters&amp;qid=1695588064&amp;sr=8-6", "https://www.amazon.com/Beanstalk-Letters-Science-Decodables-Non-Fiction/dp/B08WR71TLZ/ref=sr_1_6?keywords=Junior+Learning+Letters&amp;qid=1695588064&amp;sr=8-6")</f>
        <v/>
      </c>
      <c r="F73" t="inlineStr">
        <is>
          <t>B08WR71TLZ</t>
        </is>
      </c>
      <c r="G73">
        <f>_xlfn.IMAGE("https://images.toysrus.com/1285980/850010476773_1.jpg")</f>
        <v/>
      </c>
      <c r="H73">
        <f>_xlfn.IMAGE("https://m.media-amazon.com/images/I/81zNTc7KTUS._AC_UL320_.jpg")</f>
        <v/>
      </c>
      <c r="K73" t="inlineStr">
        <is>
          <t>24.99</t>
        </is>
      </c>
      <c r="L73" t="n">
        <v>94.98999999999999</v>
      </c>
      <c r="M73" s="2" t="inlineStr">
        <is>
          <t>280.11%</t>
        </is>
      </c>
      <c r="N73" t="n">
        <v>4.8</v>
      </c>
      <c r="O73" t="n">
        <v>7</v>
      </c>
      <c r="Q73" t="inlineStr">
        <is>
          <t>InStock</t>
        </is>
      </c>
      <c r="R73" t="inlineStr">
        <is>
          <t>undefined</t>
        </is>
      </c>
      <c r="S73" t="inlineStr">
        <is>
          <t>G850010476773</t>
        </is>
      </c>
    </row>
    <row r="74" ht="75" customHeight="1">
      <c r="A74" s="1">
        <f>HYPERLINK("https://www.toysrus.com/junior-learning---multiplication-dominoes-match-and-learn-educational-learning-game-G858136006744.html", "https://www.toysrus.com/junior-learning---multiplication-dominoes-match-and-learn-educational-learning-game-G858136006744.html")</f>
        <v/>
      </c>
      <c r="B74" s="1">
        <f>HYPERLINK("https://www.toysrus.com/junior-learning---multiplication-dominoes-match-and-learn-educational-learning-game-G858136006744.html", "https://www.toysrus.com/junior-learning---multiplication-dominoes-match-and-learn-educational-learning-game-G858136006744.html")</f>
        <v/>
      </c>
      <c r="C74" t="inlineStr">
        <is>
          <t>Junior Learning - Multiplication Dominoes Match &amp; Learn Educational Learning Game</t>
        </is>
      </c>
      <c r="D74" t="inlineStr">
        <is>
          <t>Junior Learning Division Match &amp; Learn Dominoes, Multi</t>
        </is>
      </c>
      <c r="E74" s="1">
        <f>HYPERLINK("https://www.amazon.com/Junior-Learning-Division-Match-Dominoes/dp/B09WJJJS61/ref=sr_1_2?keywords=Junior+Learning+-+Multiplication+Dominoes+Match&amp;qid=1695587960&amp;sr=8-2", "https://www.amazon.com/Junior-Learning-Division-Match-Dominoes/dp/B09WJJJS61/ref=sr_1_2?keywords=Junior+Learning+-+Multiplication+Dominoes+Match&amp;qid=1695587960&amp;sr=8-2")</f>
        <v/>
      </c>
      <c r="F74" t="inlineStr">
        <is>
          <t>B09WJJJS61</t>
        </is>
      </c>
      <c r="G74">
        <f>_xlfn.IMAGE("https://images.toysrus.com/1285980/858136006744_1.jpg")</f>
        <v/>
      </c>
      <c r="H74">
        <f>_xlfn.IMAGE("https://m.media-amazon.com/images/I/71o4sREKNWL._AC_UL320_.jpg")</f>
        <v/>
      </c>
      <c r="K74" t="inlineStr">
        <is>
          <t>11.99</t>
        </is>
      </c>
      <c r="L74" t="n">
        <v>20.9</v>
      </c>
      <c r="M74" s="2" t="inlineStr">
        <is>
          <t>74.31%</t>
        </is>
      </c>
      <c r="N74" t="n">
        <v>5</v>
      </c>
      <c r="O74" t="n">
        <v>8</v>
      </c>
      <c r="Q74" t="inlineStr">
        <is>
          <t>InStock</t>
        </is>
      </c>
      <c r="R74" t="inlineStr">
        <is>
          <t>undefined</t>
        </is>
      </c>
      <c r="S74" t="inlineStr">
        <is>
          <t>G858136006744</t>
        </is>
      </c>
    </row>
    <row r="75" ht="75" customHeight="1">
      <c r="A75" s="1">
        <f>HYPERLINK("https://www.toysrus.com/kid-galaxy-bubble-blaster---ages-3-G0677869201611.html", "https://www.toysrus.com/kid-galaxy-bubble-blaster---ages-3-G0677869201611.html")</f>
        <v/>
      </c>
      <c r="B75" s="1">
        <f>HYPERLINK("https://www.toysrus.com/kid-galaxy-bubble-blaster---ages-3-G0677869201611.html", "https://www.toysrus.com/kid-galaxy-bubble-blaster---ages-3-G0677869201611.html")</f>
        <v/>
      </c>
      <c r="C75" t="inlineStr">
        <is>
          <t>Kid Galaxy Bubble Blaster - Ages 3+</t>
        </is>
      </c>
      <c r="D75" t="inlineStr">
        <is>
          <t>New Upgraded Rocket Bubble Machine Gun for Kids Bazooka Bubble Gun Automatic Blaster Blower for Toddlers Girls Boys Birthday Gift Party Outdoor Toys Gift Age 3 4 5-7 8 9 10 11 12 Year Old (Pink)</t>
        </is>
      </c>
      <c r="E75" s="1">
        <f>HYPERLINK("https://www.amazon.com/Upgraded-Machine-Automatic-Toddlers-Birthday/dp/B0CF47VMFQ/ref=sr_1_8?keywords=Kid+Galaxy+Bubble+Blaster+-+Ages+3%2B&amp;qid=1695587990&amp;sr=8-8", "https://www.amazon.com/Upgraded-Machine-Automatic-Toddlers-Birthday/dp/B0CF47VMFQ/ref=sr_1_8?keywords=Kid+Galaxy+Bubble+Blaster+-+Ages+3%2B&amp;qid=1695587990&amp;sr=8-8")</f>
        <v/>
      </c>
      <c r="F75" t="inlineStr">
        <is>
          <t>B0CF47VMFQ</t>
        </is>
      </c>
      <c r="G75">
        <f>_xlfn.IMAGE("https://images.toysrus.com/1128598/677869201611_1.jpg")</f>
        <v/>
      </c>
      <c r="H75">
        <f>_xlfn.IMAGE("https://m.media-amazon.com/images/I/71Eup9rETYL._AC_UL320_.jpg")</f>
        <v/>
      </c>
      <c r="K75" t="inlineStr">
        <is>
          <t>13.99</t>
        </is>
      </c>
      <c r="L75" t="n">
        <v>25.99</v>
      </c>
      <c r="M75" s="2" t="inlineStr">
        <is>
          <t>85.78%</t>
        </is>
      </c>
      <c r="N75" t="n">
        <v>4.6</v>
      </c>
      <c r="O75" t="n">
        <v>4</v>
      </c>
      <c r="Q75" t="inlineStr">
        <is>
          <t>InStock</t>
        </is>
      </c>
      <c r="R75" t="inlineStr">
        <is>
          <t>undefined</t>
        </is>
      </c>
      <c r="S75" t="inlineStr">
        <is>
          <t>G0677869201611</t>
        </is>
      </c>
    </row>
    <row r="76" ht="75" customHeight="1">
      <c r="A76" s="1">
        <f>HYPERLINK("https://www.toysrus.com/kid-galaxy-bubble-blaster---ages-3-G0677869201611.html", "https://www.toysrus.com/kid-galaxy-bubble-blaster---ages-3-G0677869201611.html")</f>
        <v/>
      </c>
      <c r="B76" s="1">
        <f>HYPERLINK("https://www.toysrus.com/kid-galaxy-bubble-blaster---ages-3-G0677869201611.html", "https://www.toysrus.com/kid-galaxy-bubble-blaster---ages-3-G0677869201611.html")</f>
        <v/>
      </c>
      <c r="C76" t="inlineStr">
        <is>
          <t>Kid Galaxy Bubble Blaster - Ages 3+</t>
        </is>
      </c>
      <c r="D76" t="inlineStr">
        <is>
          <t>Kid Galaxy Mega Bubble Blaster - Ages 3+</t>
        </is>
      </c>
      <c r="E76" s="1">
        <f>HYPERLINK("https://www.amazon.com/Kid-Galaxy-Mega-Bubble-Blaster/dp/B0B4YG8V54/ref=sr_1_2?keywords=Kid+Galaxy+Bubble+Blaster+-+Ages+3%2B&amp;qid=1695587990&amp;sr=8-2", "https://www.amazon.com/Kid-Galaxy-Mega-Bubble-Blaster/dp/B0B4YG8V54/ref=sr_1_2?keywords=Kid+Galaxy+Bubble+Blaster+-+Ages+3%2B&amp;qid=1695587990&amp;sr=8-2")</f>
        <v/>
      </c>
      <c r="F76" t="inlineStr">
        <is>
          <t>B0B4YG8V54</t>
        </is>
      </c>
      <c r="G76">
        <f>_xlfn.IMAGE("https://images.toysrus.com/1128598/677869201611_1.jpg")</f>
        <v/>
      </c>
      <c r="H76">
        <f>_xlfn.IMAGE("https://m.media-amazon.com/images/I/61fhWxmxe6L._AC_UL320_.jpg")</f>
        <v/>
      </c>
      <c r="K76" t="inlineStr">
        <is>
          <t>13.99</t>
        </is>
      </c>
      <c r="L76" t="n">
        <v>24.99</v>
      </c>
      <c r="M76" s="2" t="inlineStr">
        <is>
          <t>78.63%</t>
        </is>
      </c>
      <c r="N76" t="n">
        <v>5</v>
      </c>
      <c r="O76" t="n">
        <v>1</v>
      </c>
      <c r="Q76" t="inlineStr">
        <is>
          <t>InStock</t>
        </is>
      </c>
      <c r="R76" t="inlineStr">
        <is>
          <t>undefined</t>
        </is>
      </c>
      <c r="S76" t="inlineStr">
        <is>
          <t>G0677869201611</t>
        </is>
      </c>
    </row>
    <row r="77" ht="75" customHeight="1">
      <c r="A77" s="1">
        <f>HYPERLINK("https://www.toysrus.com/late-for-the-sky-atlanta-opoly-board-game-G730799001055.html", "https://www.toysrus.com/late-for-the-sky-atlanta-opoly-board-game-G730799001055.html")</f>
        <v/>
      </c>
      <c r="B77" s="1">
        <f>HYPERLINK("https://www.toysrus.com/late-for-the-sky-atlanta-opoly-board-game-G730799001055.html", "https://www.toysrus.com/late-for-the-sky-atlanta-opoly-board-game-G730799001055.html")</f>
        <v/>
      </c>
      <c r="C77" t="inlineStr">
        <is>
          <t>Late for the Sky Atlanta-Opoly Board Game</t>
        </is>
      </c>
      <c r="D77" t="inlineStr">
        <is>
          <t>Late for the Sky Camo-opoly Board Game</t>
        </is>
      </c>
      <c r="E77" s="1">
        <f>HYPERLINK("https://www.amazon.com/Late-for-the-Sky-CAMO/dp/B013C6OZS6/ref=sr_1_8?keywords=Late+for+the+Sky+Atlanta-Opoly+Board+Game&amp;qid=1695588111&amp;sr=8-8", "https://www.amazon.com/Late-for-the-Sky-CAMO/dp/B013C6OZS6/ref=sr_1_8?keywords=Late+for+the+Sky+Atlanta-Opoly+Board+Game&amp;qid=1695588111&amp;sr=8-8")</f>
        <v/>
      </c>
      <c r="F77" t="inlineStr">
        <is>
          <t>B013C6OZS6</t>
        </is>
      </c>
      <c r="G77">
        <f>_xlfn.IMAGE("https://images.toysrus.com/1128598/730799001055_1.jpg")</f>
        <v/>
      </c>
      <c r="H77">
        <f>_xlfn.IMAGE("https://m.media-amazon.com/images/I/51brDOfnFBL._AC_UL320_.jpg")</f>
        <v/>
      </c>
      <c r="K77" t="inlineStr">
        <is>
          <t>24.99</t>
        </is>
      </c>
      <c r="L77" t="n">
        <v>41.99</v>
      </c>
      <c r="M77" s="2" t="inlineStr">
        <is>
          <t>68.03%</t>
        </is>
      </c>
      <c r="N77" t="n">
        <v>4.7</v>
      </c>
      <c r="O77" t="n">
        <v>3</v>
      </c>
      <c r="Q77" t="inlineStr">
        <is>
          <t>InStock</t>
        </is>
      </c>
      <c r="R77" t="inlineStr">
        <is>
          <t>undefined</t>
        </is>
      </c>
      <c r="S77" t="inlineStr">
        <is>
          <t>G730799001055</t>
        </is>
      </c>
    </row>
    <row r="78" ht="75" customHeight="1">
      <c r="A78" s="1">
        <f>HYPERLINK("https://www.toysrus.com/late-for-the-sky-chicago-opoly-board-game-G730799001062.html", "https://www.toysrus.com/late-for-the-sky-chicago-opoly-board-game-G730799001062.html")</f>
        <v/>
      </c>
      <c r="B78" s="1">
        <f>HYPERLINK("https://www.toysrus.com/late-for-the-sky-chicago-opoly-board-game-G730799001062.html", "https://www.toysrus.com/late-for-the-sky-chicago-opoly-board-game-G730799001062.html")</f>
        <v/>
      </c>
      <c r="C78" t="inlineStr">
        <is>
          <t>Late for the Sky Chicago-opoly Board Game</t>
        </is>
      </c>
      <c r="D78" t="inlineStr">
        <is>
          <t>Late for the Sky Camo-opoly Board Game</t>
        </is>
      </c>
      <c r="E78" s="1">
        <f>HYPERLINK("https://www.amazon.com/Late-for-the-Sky-CAMO/dp/B013C6OZS6/ref=sr_1_3?keywords=Late+for+the+Sky+Chicago-opoly+Board+Game&amp;qid=1695587913&amp;sr=8-3", "https://www.amazon.com/Late-for-the-Sky-CAMO/dp/B013C6OZS6/ref=sr_1_3?keywords=Late+for+the+Sky+Chicago-opoly+Board+Game&amp;qid=1695587913&amp;sr=8-3")</f>
        <v/>
      </c>
      <c r="F78" t="inlineStr">
        <is>
          <t>B013C6OZS6</t>
        </is>
      </c>
      <c r="G78">
        <f>_xlfn.IMAGE("https://images.toysrus.com/1285980/730799001062_1.jpg")</f>
        <v/>
      </c>
      <c r="H78">
        <f>_xlfn.IMAGE("https://m.media-amazon.com/images/I/51brDOfnFBL._AC_UL320_.jpg")</f>
        <v/>
      </c>
      <c r="K78" t="inlineStr">
        <is>
          <t>24.99</t>
        </is>
      </c>
      <c r="L78" t="n">
        <v>41.99</v>
      </c>
      <c r="M78" s="2" t="inlineStr">
        <is>
          <t>68.03%</t>
        </is>
      </c>
      <c r="N78" t="n">
        <v>4.7</v>
      </c>
      <c r="O78" t="n">
        <v>3</v>
      </c>
      <c r="Q78" t="inlineStr">
        <is>
          <t>InStock</t>
        </is>
      </c>
      <c r="R78" t="inlineStr">
        <is>
          <t>undefined</t>
        </is>
      </c>
      <c r="S78" t="inlineStr">
        <is>
          <t>G730799001062</t>
        </is>
      </c>
    </row>
    <row r="79" ht="75" customHeight="1">
      <c r="A79" s="1">
        <f>HYPERLINK("https://www.toysrus.com/late-for-the-sky-colorado-opoly-board-game-G730799003011.html", "https://www.toysrus.com/late-for-the-sky-colorado-opoly-board-game-G730799003011.html")</f>
        <v/>
      </c>
      <c r="B79" s="1">
        <f>HYPERLINK("https://www.toysrus.com/late-for-the-sky-colorado-opoly-board-game-G730799003011.html", "https://www.toysrus.com/late-for-the-sky-colorado-opoly-board-game-G730799003011.html")</f>
        <v/>
      </c>
      <c r="C79" t="inlineStr">
        <is>
          <t>Late For The Sky Colorado-Opoly Board Game</t>
        </is>
      </c>
      <c r="D79" t="inlineStr">
        <is>
          <t>Late for the Sky Camo-opoly Board Game</t>
        </is>
      </c>
      <c r="E79" s="1">
        <f>HYPERLINK("https://www.amazon.com/Late-for-the-Sky-CAMO/dp/B013C6OZS6/ref=sr_1_1?keywords=Late+For+The+Sky+Colorado-Opoly+Board+Game&amp;qid=1695587838&amp;sr=8-1", "https://www.amazon.com/Late-for-the-Sky-CAMO/dp/B013C6OZS6/ref=sr_1_1?keywords=Late+For+The+Sky+Colorado-Opoly+Board+Game&amp;qid=1695587838&amp;sr=8-1")</f>
        <v/>
      </c>
      <c r="F79" t="inlineStr">
        <is>
          <t>B013C6OZS6</t>
        </is>
      </c>
      <c r="G79">
        <f>_xlfn.IMAGE("https://images.toysrus.com/1285980/730799003011_1.jpg")</f>
        <v/>
      </c>
      <c r="H79">
        <f>_xlfn.IMAGE("https://m.media-amazon.com/images/I/51brDOfnFBL._AC_UL320_.jpg")</f>
        <v/>
      </c>
      <c r="K79" t="inlineStr">
        <is>
          <t>24.99</t>
        </is>
      </c>
      <c r="L79" t="n">
        <v>42.99</v>
      </c>
      <c r="M79" s="2" t="inlineStr">
        <is>
          <t>72.03%</t>
        </is>
      </c>
      <c r="N79" t="n">
        <v>4.7</v>
      </c>
      <c r="O79" t="n">
        <v>3</v>
      </c>
      <c r="Q79" t="inlineStr">
        <is>
          <t>InStock</t>
        </is>
      </c>
      <c r="R79" t="inlineStr">
        <is>
          <t>undefined</t>
        </is>
      </c>
      <c r="S79" t="inlineStr">
        <is>
          <t>G730799003011</t>
        </is>
      </c>
    </row>
    <row r="80" ht="75" customHeight="1">
      <c r="A80" s="1">
        <f>HYPERLINK("https://www.toysrus.com/lego-storage-brick-1-white-G848442025300.html", "https://www.toysrus.com/lego-storage-brick-1-white-G848442025300.html")</f>
        <v/>
      </c>
      <c r="B80" s="1">
        <f>HYPERLINK("https://www.toysrus.com/lego-storage-brick-1-white-G848442025300.html", "https://www.toysrus.com/lego-storage-brick-1-white-G848442025300.html")</f>
        <v/>
      </c>
      <c r="C80" t="inlineStr">
        <is>
          <t>LEGO® Storage Brick 1, White</t>
        </is>
      </c>
      <c r="D80" t="inlineStr">
        <is>
          <t>Room Copenhagen White Lego Storage Box Brick 1, 1 Knob</t>
        </is>
      </c>
      <c r="E80" s="1">
        <f>HYPERLINK("https://www.amazon.com/Room-Copenhagen-Brick-Stackable-Storage/dp/B003NE5LFY/ref=sr_1_3?keywords=LEGO%C2%AE+Storage+Brick+1%2C+White&amp;qid=1695587829&amp;sr=8-3", "https://www.amazon.com/Room-Copenhagen-Brick-Stackable-Storage/dp/B003NE5LFY/ref=sr_1_3?keywords=LEGO%C2%AE+Storage+Brick+1%2C+White&amp;qid=1695587829&amp;sr=8-3")</f>
        <v/>
      </c>
      <c r="F80" t="inlineStr">
        <is>
          <t>B003NE5LFY</t>
        </is>
      </c>
      <c r="G80">
        <f>_xlfn.IMAGE("https://images.toysrus.com/1128598/848442025300_1.jpg")</f>
        <v/>
      </c>
      <c r="H80">
        <f>_xlfn.IMAGE("https://m.media-amazon.com/images/I/41irHaCQTjL._AC_UL320_.jpg")</f>
        <v/>
      </c>
      <c r="K80" t="inlineStr">
        <is>
          <t>15.99</t>
        </is>
      </c>
      <c r="L80" t="n">
        <v>34.97</v>
      </c>
      <c r="M80" s="2" t="inlineStr">
        <is>
          <t>118.70%</t>
        </is>
      </c>
      <c r="N80" t="n">
        <v>4.7</v>
      </c>
      <c r="O80" t="n">
        <v>72</v>
      </c>
      <c r="Q80" t="inlineStr">
        <is>
          <t>InStock</t>
        </is>
      </c>
      <c r="R80" t="inlineStr">
        <is>
          <t>undefined</t>
        </is>
      </c>
      <c r="S80" t="inlineStr">
        <is>
          <t>G848442025300</t>
        </is>
      </c>
    </row>
    <row r="81" ht="75" customHeight="1">
      <c r="A81" s="1">
        <f>HYPERLINK("https://www.toysrus.com/lego-storage-brick-drawer-8-light-purple-G887988010159.html", "https://www.toysrus.com/lego-storage-brick-drawer-8-light-purple-G887988010159.html")</f>
        <v/>
      </c>
      <c r="B81" s="1">
        <f>HYPERLINK("https://www.toysrus.com/lego-storage-brick-drawer-8-light-purple-G887988010159.html", "https://www.toysrus.com/lego-storage-brick-drawer-8-light-purple-G887988010159.html")</f>
        <v/>
      </c>
      <c r="C81" t="inlineStr">
        <is>
          <t>LEGO Storage Brick Drawer 8, Light Purple</t>
        </is>
      </c>
      <c r="D81" t="inlineStr">
        <is>
          <t>LEGO Light Purple Storage Box Brick 8 DIF</t>
        </is>
      </c>
      <c r="E81" s="1">
        <f>HYPERLINK("https://www.amazon.com/LEGO-Storage-Brick-Light-Purple/dp/B004KA4KRA/ref=sr_1_2?keywords=LEGO+Storage+Brick+Drawer+8%2C+Light+Purple&amp;qid=1695587895&amp;sr=8-2", "https://www.amazon.com/LEGO-Storage-Brick-Light-Purple/dp/B004KA4KRA/ref=sr_1_2?keywords=LEGO+Storage+Brick+Drawer+8%2C+Light+Purple&amp;qid=1695587895&amp;sr=8-2")</f>
        <v/>
      </c>
      <c r="F81" t="inlineStr">
        <is>
          <t>B004KA4KRA</t>
        </is>
      </c>
      <c r="G81">
        <f>_xlfn.IMAGE("https://images.toysrus.com/28598/887988010159_1.jpg")</f>
        <v/>
      </c>
      <c r="H81">
        <f>_xlfn.IMAGE("https://m.media-amazon.com/images/I/718kTCPCXmL._AC_UL320_.jpg")</f>
        <v/>
      </c>
      <c r="K81" t="inlineStr">
        <is>
          <t>45.99</t>
        </is>
      </c>
      <c r="L81" t="n">
        <v>116</v>
      </c>
      <c r="M81" s="2" t="inlineStr">
        <is>
          <t>152.23%</t>
        </is>
      </c>
      <c r="N81" t="n">
        <v>4.6</v>
      </c>
      <c r="O81" t="n">
        <v>222</v>
      </c>
      <c r="Q81" t="inlineStr">
        <is>
          <t>InStock</t>
        </is>
      </c>
      <c r="R81" t="inlineStr">
        <is>
          <t>undefined</t>
        </is>
      </c>
      <c r="S81" t="inlineStr">
        <is>
          <t>G887988010159</t>
        </is>
      </c>
    </row>
    <row r="82" ht="75" customHeight="1">
      <c r="A82" s="1">
        <f>HYPERLINK("https://www.toysrus.com/lego-storage-head---small-girl-G887988010784.html", "https://www.toysrus.com/lego-storage-head---small-girl-G887988010784.html")</f>
        <v/>
      </c>
      <c r="B82" s="1">
        <f>HYPERLINK("https://www.toysrus.com/lego-storage-head---small-girl-G887988010784.html", "https://www.toysrus.com/lego-storage-head---small-girl-G887988010784.html")</f>
        <v/>
      </c>
      <c r="C82" t="inlineStr">
        <is>
          <t>LEGO Storage Head - Small Girl</t>
        </is>
      </c>
      <c r="D82" t="inlineStr">
        <is>
          <t>Lego Storage Head, Large, Girl, 9-1/2 x 9-1/2 x 10-3/4 Inches, Yellow</t>
        </is>
      </c>
      <c r="E82" s="1">
        <f>HYPERLINK("https://www.amazon.com/LEGO-Large-Storage-Head-Yellow/dp/B008KQ2BZI/ref=sr_1_1?keywords=LEGO+Storage+Head+-+Small+Girl&amp;qid=1695587870&amp;sr=8-1", "https://www.amazon.com/LEGO-Large-Storage-Head-Yellow/dp/B008KQ2BZI/ref=sr_1_1?keywords=LEGO+Storage+Head+-+Small+Girl&amp;qid=1695587870&amp;sr=8-1")</f>
        <v/>
      </c>
      <c r="F82" t="inlineStr">
        <is>
          <t>B008KQ2BZI</t>
        </is>
      </c>
      <c r="G82">
        <f>_xlfn.IMAGE("https://images.toysrus.com/28598/887988010784_1.jpg")</f>
        <v/>
      </c>
      <c r="H82">
        <f>_xlfn.IMAGE("https://m.media-amazon.com/images/I/513iJIl2O4L._AC_UL320_.jpg")</f>
        <v/>
      </c>
      <c r="K82" t="inlineStr">
        <is>
          <t>15.99</t>
        </is>
      </c>
      <c r="L82" t="n">
        <v>34.99</v>
      </c>
      <c r="M82" s="2" t="inlineStr">
        <is>
          <t>118.82%</t>
        </is>
      </c>
      <c r="N82" t="n">
        <v>4.8</v>
      </c>
      <c r="O82" t="n">
        <v>707</v>
      </c>
      <c r="Q82" t="inlineStr">
        <is>
          <t>InStock</t>
        </is>
      </c>
      <c r="R82" t="inlineStr">
        <is>
          <t>undefined</t>
        </is>
      </c>
      <c r="S82" t="inlineStr">
        <is>
          <t>G887988010784</t>
        </is>
      </c>
    </row>
    <row r="83" ht="75" customHeight="1">
      <c r="A83" s="1">
        <f>HYPERLINK("https://www.toysrus.com/little-kids---fubbles-64-fluid-ounce-bubble-solution-G0093539123012.html", "https://www.toysrus.com/little-kids---fubbles-64-fluid-ounce-bubble-solution-G0093539123012.html")</f>
        <v/>
      </c>
      <c r="B83" s="1">
        <f>HYPERLINK("https://www.toysrus.com/little-kids---fubbles-64-fluid-ounce-bubble-solution-G0093539123012.html", "https://www.toysrus.com/little-kids---fubbles-64-fluid-ounce-bubble-solution-G0093539123012.html")</f>
        <v/>
      </c>
      <c r="C83" t="inlineStr">
        <is>
          <t>Little Kids - Fubbles 64 Fluid Ounce Bubble Solution</t>
        </is>
      </c>
      <c r="D83" t="inlineStr">
        <is>
          <t>Little Kids Fubbles Premium Long Lasting Bubble Solution, Assorted Colors, 64 oz (#.2 Count (64 oz))</t>
        </is>
      </c>
      <c r="E83" s="1">
        <f>HYPERLINK("https://www.amazon.com/Little-Kids-Fubbles-Solution-Assorted/dp/B08WLVJ1CQ/ref=sr_1_5?keywords=Little+Kids+-+Fubbles+64+Fluid+Ounce+Bubble+Solution&amp;qid=1695587861&amp;sr=8-5", "https://www.amazon.com/Little-Kids-Fubbles-Solution-Assorted/dp/B08WLVJ1CQ/ref=sr_1_5?keywords=Little+Kids+-+Fubbles+64+Fluid+Ounce+Bubble+Solution&amp;qid=1695587861&amp;sr=8-5")</f>
        <v/>
      </c>
      <c r="F83" t="inlineStr">
        <is>
          <t>B08WLVJ1CQ</t>
        </is>
      </c>
      <c r="G83">
        <f>_xlfn.IMAGE("https://images.toysrus.com/28598/093539123012_1.jpg")</f>
        <v/>
      </c>
      <c r="H83">
        <f>_xlfn.IMAGE("https://m.media-amazon.com/images/I/81oqEdlfJYL._AC_UL320_.jpg")</f>
        <v/>
      </c>
      <c r="K83" t="inlineStr">
        <is>
          <t>12.99</t>
        </is>
      </c>
      <c r="L83" t="n">
        <v>24.99</v>
      </c>
      <c r="M83" s="2" t="inlineStr">
        <is>
          <t>92.38%</t>
        </is>
      </c>
      <c r="N83" t="n">
        <v>5</v>
      </c>
      <c r="O83" t="n">
        <v>10</v>
      </c>
      <c r="Q83" t="inlineStr">
        <is>
          <t>InStock</t>
        </is>
      </c>
      <c r="R83" t="inlineStr">
        <is>
          <t>undefined</t>
        </is>
      </c>
      <c r="S83" t="inlineStr">
        <is>
          <t>G0093539123012</t>
        </is>
      </c>
    </row>
    <row r="84" ht="75" customHeight="1">
      <c r="A84" s="1">
        <f>HYPERLINK("https://www.toysrus.com/lost-in-space-b9-electronic-robot-G699788102695.html", "https://www.toysrus.com/lost-in-space-b9-electronic-robot-G699788102695.html")</f>
        <v/>
      </c>
      <c r="B84" s="1">
        <f>HYPERLINK("https://www.toysrus.com/lost-in-space-b9-electronic-robot-G699788102695.html", "https://www.toysrus.com/lost-in-space-b9-electronic-robot-G699788102695.html")</f>
        <v/>
      </c>
      <c r="C84" t="inlineStr">
        <is>
          <t>Lost in Space B9 Electronic Robot</t>
        </is>
      </c>
      <c r="D84" t="inlineStr">
        <is>
          <t>Lost in Space Robot B9 From Moebius Models Toy, Kids, Play, Children</t>
        </is>
      </c>
      <c r="E84" s="1">
        <f>HYPERLINK("https://www.amazon.com/Space-Robot-Moebius-Models-Children/dp/B00L3DRBPK/ref=sr_1_10?keywords=Lost+in+Space+B9+Electronic+Robot&amp;qid=1695587942&amp;sr=8-10", "https://www.amazon.com/Space-Robot-Moebius-Models-Children/dp/B00L3DRBPK/ref=sr_1_10?keywords=Lost+in+Space+B9+Electronic+Robot&amp;qid=1695587942&amp;sr=8-10")</f>
        <v/>
      </c>
      <c r="F84" t="inlineStr">
        <is>
          <t>B00L3DRBPK</t>
        </is>
      </c>
      <c r="G84">
        <f>_xlfn.IMAGE("https://images.toysrus.com/28598/699788102695_1.jpg")</f>
        <v/>
      </c>
      <c r="H84">
        <f>_xlfn.IMAGE("https://m.media-amazon.com/images/I/410QnpLpSLL._AC_UL320_.jpg")</f>
        <v/>
      </c>
      <c r="K84" t="inlineStr">
        <is>
          <t>53.99</t>
        </is>
      </c>
      <c r="L84" t="n">
        <v>90.5</v>
      </c>
      <c r="M84" s="2" t="inlineStr">
        <is>
          <t>67.62%</t>
        </is>
      </c>
      <c r="N84" t="n">
        <v>4.6</v>
      </c>
      <c r="O84" t="n">
        <v>7</v>
      </c>
      <c r="Q84" t="inlineStr">
        <is>
          <t>InStock</t>
        </is>
      </c>
      <c r="R84" t="inlineStr">
        <is>
          <t>undefined</t>
        </is>
      </c>
      <c r="S84" t="inlineStr">
        <is>
          <t>G699788102695</t>
        </is>
      </c>
    </row>
    <row r="85" ht="75" customHeight="1">
      <c r="A85" s="1">
        <f>HYPERLINK("https://www.toysrus.com/make-it-real-bedazzled-charm-bracelets-kit-G0695929012021.html", "https://www.toysrus.com/make-it-real-bedazzled-charm-bracelets-kit-G0695929012021.html")</f>
        <v/>
      </c>
      <c r="B85" s="1">
        <f>HYPERLINK("https://www.toysrus.com/make-it-real-bedazzled-charm-bracelets-kit-G0695929012021.html", "https://www.toysrus.com/make-it-real-bedazzled-charm-bracelets-kit-G0695929012021.html")</f>
        <v/>
      </c>
      <c r="C85" t="inlineStr">
        <is>
          <t>Make It Real: Bedazzled! Charm Bracelets Kit</t>
        </is>
      </c>
      <c r="D85" t="inlineStr">
        <is>
          <t>Make It Real - Halo Charms Bracelets True Blue - DIY Charm Bracelet Making Kit - Friendship Bracelet Kit with Beads, Charms &amp; Cord - Arts &amp; Crafts Bead Kit for Girls - Makes 3 Bracelets</t>
        </is>
      </c>
      <c r="E85" s="1">
        <f>HYPERLINK("https://www.amazon.com/Make-Real-Bracelets-Bracelet-Friendship/dp/B08WFSGH44/ref=sr_1_2?keywords=Make+It+Real%3A+Bedazzled%21+Charm+Bracelets+Kit&amp;qid=1695587979&amp;sr=8-2", "https://www.amazon.com/Make-Real-Bracelets-Bracelet-Friendship/dp/B08WFSGH44/ref=sr_1_2?keywords=Make+It+Real%3A+Bedazzled%21+Charm+Bracelets+Kit&amp;qid=1695587979&amp;sr=8-2")</f>
        <v/>
      </c>
      <c r="F85" t="inlineStr">
        <is>
          <t>B08WFSGH44</t>
        </is>
      </c>
      <c r="G85">
        <f>_xlfn.IMAGE("https://images.toysrus.com/28598/695929012021_1.jpg")</f>
        <v/>
      </c>
      <c r="H85">
        <f>_xlfn.IMAGE("https://m.media-amazon.com/images/I/81o+qpMGW0L._AC_UL320_.jpg")</f>
        <v/>
      </c>
      <c r="K85" t="inlineStr">
        <is>
          <t>7.99</t>
        </is>
      </c>
      <c r="L85" t="n">
        <v>19.99</v>
      </c>
      <c r="M85" s="2" t="inlineStr">
        <is>
          <t>150.19%</t>
        </is>
      </c>
      <c r="N85" t="n">
        <v>4.5</v>
      </c>
      <c r="O85" t="n">
        <v>73</v>
      </c>
      <c r="Q85" t="inlineStr">
        <is>
          <t>InStock</t>
        </is>
      </c>
      <c r="R85" t="inlineStr">
        <is>
          <t>undefined</t>
        </is>
      </c>
      <c r="S85" t="inlineStr">
        <is>
          <t>G0695929012021</t>
        </is>
      </c>
    </row>
    <row r="86" ht="75" customHeight="1">
      <c r="A86" s="1">
        <f>HYPERLINK("https://www.toysrus.com/make-it-real-bedazzled-charm-bracelets-kit-G0695929012021.html", "https://www.toysrus.com/make-it-real-bedazzled-charm-bracelets-kit-G0695929012021.html")</f>
        <v/>
      </c>
      <c r="B86" s="1">
        <f>HYPERLINK("https://www.toysrus.com/make-it-real-bedazzled-charm-bracelets-kit-G0695929012021.html", "https://www.toysrus.com/make-it-real-bedazzled-charm-bracelets-kit-G0695929012021.html")</f>
        <v/>
      </c>
      <c r="C86" t="inlineStr">
        <is>
          <t>Make It Real: Bedazzled! Charm Bracelets Kit</t>
        </is>
      </c>
      <c r="D86" t="inlineStr">
        <is>
          <t>Make It Real: Bedazzled! Charm Bracelets Kit - Blooming Creativity - Create 3 Unique Bracelets, 104 Pieces, Includes Play Tray, All-in-One, DIY Jewelry Kit, Tweens &amp; Girls, Arts &amp; Crafts, Ages 8+</t>
        </is>
      </c>
      <c r="E86" s="1">
        <f>HYPERLINK("https://www.amazon.com/Make-Real-1202-Bedazzled-Bracelets/dp/B06XZKJR1Z/ref=sr_1_1?keywords=Make+It+Real%3A+Bedazzled%21+Charm+Bracelets+Kit&amp;qid=1695587979&amp;sr=8-1", "https://www.amazon.com/Make-Real-1202-Bedazzled-Bracelets/dp/B06XZKJR1Z/ref=sr_1_1?keywords=Make+It+Real%3A+Bedazzled%21+Charm+Bracelets+Kit&amp;qid=1695587979&amp;sr=8-1")</f>
        <v/>
      </c>
      <c r="F86" t="inlineStr">
        <is>
          <t>B06XZKJR1Z</t>
        </is>
      </c>
      <c r="G86">
        <f>_xlfn.IMAGE("https://images.toysrus.com/28598/695929012021_1.jpg")</f>
        <v/>
      </c>
      <c r="H86">
        <f>_xlfn.IMAGE("https://m.media-amazon.com/images/I/81Iddfh5FLL._AC_UL320_.jpg")</f>
        <v/>
      </c>
      <c r="K86" t="inlineStr">
        <is>
          <t>7.99</t>
        </is>
      </c>
      <c r="L86" t="n">
        <v>16.71</v>
      </c>
      <c r="M86" s="2" t="inlineStr">
        <is>
          <t>109.14%</t>
        </is>
      </c>
      <c r="N86" t="n">
        <v>4.4</v>
      </c>
      <c r="O86" t="n">
        <v>790</v>
      </c>
      <c r="Q86" t="inlineStr">
        <is>
          <t>InStock</t>
        </is>
      </c>
      <c r="R86" t="inlineStr">
        <is>
          <t>undefined</t>
        </is>
      </c>
      <c r="S86" t="inlineStr">
        <is>
          <t>G0695929012021</t>
        </is>
      </c>
    </row>
    <row r="87" ht="75" customHeight="1">
      <c r="A87" s="1">
        <f>HYPERLINK("https://www.toysrus.com/make-it-real-bedazzled-charm-bracelets-kit-G0695929012021.html", "https://www.toysrus.com/make-it-real-bedazzled-charm-bracelets-kit-G0695929012021.html")</f>
        <v/>
      </c>
      <c r="B87" s="1">
        <f>HYPERLINK("https://www.toysrus.com/make-it-real-bedazzled-charm-bracelets-kit-G0695929012021.html", "https://www.toysrus.com/make-it-real-bedazzled-charm-bracelets-kit-G0695929012021.html")</f>
        <v/>
      </c>
      <c r="C87" t="inlineStr">
        <is>
          <t>Make It Real: Bedazzled! Charm Bracelets Kit</t>
        </is>
      </c>
      <c r="D87" t="inlineStr">
        <is>
          <t>Make It Real - Sparkly Spiral Bracelets - DIY Charm Bracelet Making Kit - Friendship Bracelet Kit with Beads, Charms &amp; Coils - Arts &amp; Crafts Bead Kit for Girls - 70 Piece Kit - Makes 5 Bracelets</t>
        </is>
      </c>
      <c r="E87" s="1">
        <f>HYPERLINK("https://www.amazon.com/Make-Real-Bracelets-Bracelet-Friendship/dp/B08WG1L57S/ref=sr_1_5?keywords=Make+It+Real%3A+Bedazzled%21+Charm+Bracelets+Kit&amp;qid=1695587979&amp;sr=8-5", "https://www.amazon.com/Make-Real-Bracelets-Bracelet-Friendship/dp/B08WG1L57S/ref=sr_1_5?keywords=Make+It+Real%3A+Bedazzled%21+Charm+Bracelets+Kit&amp;qid=1695587979&amp;sr=8-5")</f>
        <v/>
      </c>
      <c r="F87" t="inlineStr">
        <is>
          <t>B08WG1L57S</t>
        </is>
      </c>
      <c r="G87">
        <f>_xlfn.IMAGE("https://images.toysrus.com/28598/695929012021_1.jpg")</f>
        <v/>
      </c>
      <c r="H87">
        <f>_xlfn.IMAGE("https://m.media-amazon.com/images/I/81xDatOC+6L._AC_UL320_.jpg")</f>
        <v/>
      </c>
      <c r="K87" t="inlineStr">
        <is>
          <t>7.99</t>
        </is>
      </c>
      <c r="L87" t="n">
        <v>16.49</v>
      </c>
      <c r="M87" s="2" t="inlineStr">
        <is>
          <t>106.38%</t>
        </is>
      </c>
      <c r="N87" t="n">
        <v>4.4</v>
      </c>
      <c r="O87" t="n">
        <v>65</v>
      </c>
      <c r="Q87" t="inlineStr">
        <is>
          <t>InStock</t>
        </is>
      </c>
      <c r="R87" t="inlineStr">
        <is>
          <t>undefined</t>
        </is>
      </c>
      <c r="S87" t="inlineStr">
        <is>
          <t>G0695929012021</t>
        </is>
      </c>
    </row>
    <row r="88" ht="75" customHeight="1">
      <c r="A88" s="1">
        <f>HYPERLINK("https://www.toysrus.com/make-it-real-macrame-friendship-bracelets-G0695929013189.html", "https://www.toysrus.com/make-it-real-macrame-friendship-bracelets-G0695929013189.html")</f>
        <v/>
      </c>
      <c r="B88" s="1">
        <f>HYPERLINK("https://www.toysrus.com/make-it-real-macrame-friendship-bracelets-G0695929013189.html", "https://www.toysrus.com/make-it-real-macrame-friendship-bracelets-G0695929013189.html")</f>
        <v/>
      </c>
      <c r="C88" t="inlineStr">
        <is>
          <t>Make It Real: Macrame Friendship Bracelets</t>
        </is>
      </c>
      <c r="D88" t="inlineStr">
        <is>
          <t>Make It Real: Friendship Bracelet Maker, Make up to 20 Bracelets, 100 Different Pieces to Choose from, for Ages 8 and up</t>
        </is>
      </c>
      <c r="E88" s="1">
        <f>HYPERLINK("https://www.amazon.com/Make-Real-Friendship-Bracelets-Different/dp/B0BNP1D513/ref=sr_1_1?keywords=Make+It+Real%3A+Macrame+Friendship+Bracelets&amp;qid=1695588014&amp;sr=8-1", "https://www.amazon.com/Make-Real-Friendship-Bracelets-Different/dp/B0BNP1D513/ref=sr_1_1?keywords=Make+It+Real%3A+Macrame+Friendship+Bracelets&amp;qid=1695588014&amp;sr=8-1")</f>
        <v/>
      </c>
      <c r="F88" t="inlineStr">
        <is>
          <t>B0BNP1D513</t>
        </is>
      </c>
      <c r="G88">
        <f>_xlfn.IMAGE("https://images.toysrus.com/28598/695929013189_1.jpg")</f>
        <v/>
      </c>
      <c r="H88">
        <f>_xlfn.IMAGE("https://m.media-amazon.com/images/I/81Ht-hWCH1L._AC_UL320_.jpg")</f>
        <v/>
      </c>
      <c r="K88" t="inlineStr">
        <is>
          <t>9.99</t>
        </is>
      </c>
      <c r="L88" t="n">
        <v>24.99</v>
      </c>
      <c r="M88" s="2" t="inlineStr">
        <is>
          <t>150.15%</t>
        </is>
      </c>
      <c r="N88" t="n">
        <v>4.5</v>
      </c>
      <c r="O88" t="n">
        <v>30</v>
      </c>
      <c r="Q88" t="inlineStr">
        <is>
          <t>InStock</t>
        </is>
      </c>
      <c r="R88" t="inlineStr">
        <is>
          <t>undefined</t>
        </is>
      </c>
      <c r="S88" t="inlineStr">
        <is>
          <t>G0695929013189</t>
        </is>
      </c>
    </row>
    <row r="89" ht="75" customHeight="1">
      <c r="A89" s="1">
        <f>HYPERLINK("https://www.toysrus.com/make-it-real-nailcandy-set---diy-nail-art-kit-G0695929023287.html", "https://www.toysrus.com/make-it-real-nailcandy-set---diy-nail-art-kit-G0695929023287.html")</f>
        <v/>
      </c>
      <c r="B89" s="1">
        <f>HYPERLINK("https://www.toysrus.com/make-it-real-nailcandy-set---diy-nail-art-kit-G0695929023287.html", "https://www.toysrus.com/make-it-real-nailcandy-set---diy-nail-art-kit-G0695929023287.html")</f>
        <v/>
      </c>
      <c r="C89" t="inlineStr">
        <is>
          <t>Make It Real: Nail?Candy Set - DIY Nail Art Kit</t>
        </is>
      </c>
      <c r="D89" t="inlineStr">
        <is>
          <t>Amagoing Nail Art Kit for Girls, Kids Nail Polish Play Set with Nail Dryer, 2 in 1 Nail Pens,Sticky Cartoon Fake Nail, DIY Sticker, Nail Studio Decoration Birthday Christmas Gift for Kids Age 6-12</t>
        </is>
      </c>
      <c r="E89" s="1">
        <f>HYPERLINK("https://www.amazon.com/Amagoing-Cartoon-Sticker-Decoration-Birthday/dp/B09PB9GCGD/ref=sr_1_9?keywords=Make+It+Real%3A+Nail%3FCandy+Set+-+DIY+Nail+Art+Kit&amp;qid=1695587958&amp;sr=8-9", "https://www.amazon.com/Amagoing-Cartoon-Sticker-Decoration-Birthday/dp/B09PB9GCGD/ref=sr_1_9?keywords=Make+It+Real%3A+Nail%3FCandy+Set+-+DIY+Nail+Art+Kit&amp;qid=1695587958&amp;sr=8-9")</f>
        <v/>
      </c>
      <c r="F89" t="inlineStr">
        <is>
          <t>B09PB9GCGD</t>
        </is>
      </c>
      <c r="G89">
        <f>_xlfn.IMAGE("https://images.toysrus.com/28598/695929023287_1.jpg")</f>
        <v/>
      </c>
      <c r="H89">
        <f>_xlfn.IMAGE("https://m.media-amazon.com/images/I/810VFyfwSZL._AC_UL320_.jpg")</f>
        <v/>
      </c>
      <c r="K89" t="inlineStr">
        <is>
          <t>12.99</t>
        </is>
      </c>
      <c r="L89" t="n">
        <v>25.98</v>
      </c>
      <c r="M89" s="2" t="inlineStr">
        <is>
          <t>100.00%</t>
        </is>
      </c>
      <c r="N89" t="n">
        <v>4.5</v>
      </c>
      <c r="O89" t="n">
        <v>431</v>
      </c>
      <c r="Q89" t="inlineStr">
        <is>
          <t>InStock</t>
        </is>
      </c>
      <c r="R89" t="inlineStr">
        <is>
          <t>undefined</t>
        </is>
      </c>
      <c r="S89" t="inlineStr">
        <is>
          <t>G0695929023287</t>
        </is>
      </c>
    </row>
    <row r="90" ht="75" customHeight="1">
      <c r="A90" s="1">
        <f>HYPERLINK("https://www.toysrus.com/make-it-real-nailcandy-set---diy-nail-art-kit-G0695929023287.html", "https://www.toysrus.com/make-it-real-nailcandy-set---diy-nail-art-kit-G0695929023287.html")</f>
        <v/>
      </c>
      <c r="B90" s="1">
        <f>HYPERLINK("https://www.toysrus.com/make-it-real-nailcandy-set---diy-nail-art-kit-G0695929023287.html", "https://www.toysrus.com/make-it-real-nailcandy-set---diy-nail-art-kit-G0695929023287.html")</f>
        <v/>
      </c>
      <c r="C90" t="inlineStr">
        <is>
          <t>Make It Real: Nail?Candy Set - DIY Nail Art Kit</t>
        </is>
      </c>
      <c r="D90" t="inlineStr">
        <is>
          <t>Amagoing Nail Polish Kit for Girls, Unique Nail Art Studio Set Gift for 7-12 Year Old Kids , 8 PCS Nail Art Pen, Storage Desk, Glitter, Stickers, Gems, Cool Girls' Stuff, My Nail Salon for Birthday Spa Make up Activity Party</t>
        </is>
      </c>
      <c r="E90" s="1">
        <f>HYPERLINK("https://www.amazon.com/Amagoing-Storage-Stickers-Birthday-Activity/dp/B0BXNTDY2L/ref=sr_1_6?keywords=Make+It+Real%3A+Nail%3FCandy+Set+-+DIY+Nail+Art+Kit&amp;qid=1695587958&amp;sr=8-6", "https://www.amazon.com/Amagoing-Storage-Stickers-Birthday-Activity/dp/B0BXNTDY2L/ref=sr_1_6?keywords=Make+It+Real%3A+Nail%3FCandy+Set+-+DIY+Nail+Art+Kit&amp;qid=1695587958&amp;sr=8-6")</f>
        <v/>
      </c>
      <c r="F90" t="inlineStr">
        <is>
          <t>B0BXNTDY2L</t>
        </is>
      </c>
      <c r="G90">
        <f>_xlfn.IMAGE("https://images.toysrus.com/28598/695929023287_1.jpg")</f>
        <v/>
      </c>
      <c r="H90">
        <f>_xlfn.IMAGE("https://m.media-amazon.com/images/I/817mSVPWjSL._AC_UL320_.jpg")</f>
        <v/>
      </c>
      <c r="K90" t="inlineStr">
        <is>
          <t>12.99</t>
        </is>
      </c>
      <c r="L90" t="n">
        <v>21.99</v>
      </c>
      <c r="M90" s="2" t="inlineStr">
        <is>
          <t>69.28%</t>
        </is>
      </c>
      <c r="N90" t="n">
        <v>4.8</v>
      </c>
      <c r="O90" t="n">
        <v>28</v>
      </c>
      <c r="Q90" t="inlineStr">
        <is>
          <t>InStock</t>
        </is>
      </c>
      <c r="R90" t="inlineStr">
        <is>
          <t>undefined</t>
        </is>
      </c>
      <c r="S90" t="inlineStr">
        <is>
          <t>G0695929023287</t>
        </is>
      </c>
    </row>
    <row r="91" ht="75" customHeight="1">
      <c r="A91" s="1">
        <f>HYPERLINK("https://www.toysrus.com/meow-baby-soft-play-equipment-for-toddlers---safe-climbing-toy-3-elements-kids-indoor-playground-blocks-baby-foam-playset-velvet-powder-pink-KR3EL002.html", "https://www.toysrus.com/meow-baby-soft-play-equipment-for-toddlers---safe-climbing-toy-3-elements-kids-indoor-playground-blocks-baby-foam-playset-velvet-powder-pink-KR3EL002.html")</f>
        <v/>
      </c>
      <c r="B91" s="1">
        <f>HYPERLINK("https://www.toysrus.com/meow-baby-soft-play-equipment-for-toddlers---safe-climbing-toy-3-elements-kids-indoor-playground-blocks-baby-foam-playset-velvet-powder-pink-KR3EL002.html", "https://www.toysrus.com/meow-baby-soft-play-equipment-for-toddlers---safe-climbing-toy-3-elements-kids-indoor-playground-blocks-baby-foam-playset-velvet-powder-pink-KR3EL002.html")</f>
        <v/>
      </c>
      <c r="C91" t="inlineStr">
        <is>
          <t>MEOW BABY Soft Play Equipment for Toddlers - Safe Climbing Toy, 3 Elements Kids Indoor Playground Blocks, Baby Foam Playset, Velvet, Powder Pink</t>
        </is>
      </c>
      <c r="D91" t="inlineStr">
        <is>
          <t>MEOWBABY Foam Playset with Small Ball Pit Playground for Babies &amp; Toddlers with 100 Balls - 57x45x30cm 4 Element Soft Indoor Foam Climbing Blocks, Baby Ball Pit, Velvet, Powder Pink: White/Pastel Pink</t>
        </is>
      </c>
      <c r="E91" s="1" t="n"/>
      <c r="F91" t="inlineStr">
        <is>
          <t>B0C28N6D7T</t>
        </is>
      </c>
      <c r="G91">
        <f>_xlfn.IMAGE("https://meowbaby.eu/userdata/public/gfx/51334/5e5d18f24e111fd28d6ece513c9d5ecc.jpg")</f>
        <v/>
      </c>
      <c r="H91">
        <f>_xlfn.IMAGE("https://m.media-amazon.com/images/I/51bafeCbJrL._AC_UL320_.jpg")</f>
        <v/>
      </c>
      <c r="K91" t="inlineStr">
        <is>
          <t>179.0</t>
        </is>
      </c>
      <c r="L91" t="n">
        <v>299</v>
      </c>
      <c r="M91" s="2" t="inlineStr">
        <is>
          <t>67.04%</t>
        </is>
      </c>
      <c r="N91" t="n">
        <v>4</v>
      </c>
      <c r="O91" t="n">
        <v>1</v>
      </c>
      <c r="Q91" t="inlineStr">
        <is>
          <t>InStock</t>
        </is>
      </c>
      <c r="R91" t="inlineStr">
        <is>
          <t>undefined</t>
        </is>
      </c>
      <c r="S91" t="inlineStr">
        <is>
          <t>KR3EL002</t>
        </is>
      </c>
    </row>
    <row r="92" ht="75" customHeight="1">
      <c r="A92" s="1">
        <f>HYPERLINK("https://www.toysrus.com/metallic-rock-painting-box-set---diy-rock-painting-for-adults-G9781488936357.html", "https://www.toysrus.com/metallic-rock-painting-box-set---diy-rock-painting-for-adults-G9781488936357.html")</f>
        <v/>
      </c>
      <c r="B92" s="1">
        <f>HYPERLINK("https://www.toysrus.com/metallic-rock-painting-box-set---diy-rock-painting-for-adults-G9781488936357.html", "https://www.toysrus.com/metallic-rock-painting-box-set---diy-rock-painting-for-adults-G9781488936357.html")</f>
        <v/>
      </c>
      <c r="C92" t="inlineStr">
        <is>
          <t>Metallic Rock Painting Box Set - DIY Rock Painting for Adults</t>
        </is>
      </c>
      <c r="D92" t="inlineStr">
        <is>
          <t>Ohuhu Metallic Acrylic Paint Set, 24 Metallic Colors (59ml, 2oz) Acrylic Painting Bottles, Canvas Wood Ceramic DIY Crafts Art Paints Rock Painting Arts Pouring Paints for Beginners Students</t>
        </is>
      </c>
      <c r="E92" s="1">
        <f>HYPERLINK("https://www.amazon.com/Metallic-Painting-Ohuhu-Beginners-Students/dp/B08PFJ4VMG/ref=sr_1_8?keywords=Metallic+Rock+Painting+Box+Set+-+DIY+Rock+Painting+for+Adults&amp;qid=1695587943&amp;sr=8-8", "https://www.amazon.com/Metallic-Painting-Ohuhu-Beginners-Students/dp/B08PFJ4VMG/ref=sr_1_8?keywords=Metallic+Rock+Painting+Box+Set+-+DIY+Rock+Painting+for+Adults&amp;qid=1695587943&amp;sr=8-8")</f>
        <v/>
      </c>
      <c r="F92" t="inlineStr">
        <is>
          <t>B08PFJ4VMG</t>
        </is>
      </c>
      <c r="G92">
        <f>_xlfn.IMAGE("https://images.toysrus.com/1285980/9781488936357_1.jpg")</f>
        <v/>
      </c>
      <c r="H92">
        <f>_xlfn.IMAGE("https://m.media-amazon.com/images/I/71PnNP8JLGL._AC_UL320_.jpg")</f>
        <v/>
      </c>
      <c r="K92" t="inlineStr">
        <is>
          <t>12.99</t>
        </is>
      </c>
      <c r="L92" t="n">
        <v>26.09</v>
      </c>
      <c r="M92" s="2" t="inlineStr">
        <is>
          <t>100.85%</t>
        </is>
      </c>
      <c r="N92" t="n">
        <v>4.8</v>
      </c>
      <c r="O92" t="n">
        <v>1119</v>
      </c>
      <c r="Q92" t="inlineStr">
        <is>
          <t>OutOfStock</t>
        </is>
      </c>
      <c r="R92" t="inlineStr">
        <is>
          <t>undefined</t>
        </is>
      </c>
      <c r="S92" t="inlineStr">
        <is>
          <t>G9781488936357</t>
        </is>
      </c>
    </row>
    <row r="93" ht="75" customHeight="1">
      <c r="A93" s="1">
        <f>HYPERLINK("https://www.toysrus.com/metallic-rock-painting-box-set---diy-rock-painting-for-adults-G9781488936357.html", "https://www.toysrus.com/metallic-rock-painting-box-set---diy-rock-painting-for-adults-G9781488936357.html")</f>
        <v/>
      </c>
      <c r="B93" s="1">
        <f>HYPERLINK("https://www.toysrus.com/metallic-rock-painting-box-set---diy-rock-painting-for-adults-G9781488936357.html", "https://www.toysrus.com/metallic-rock-painting-box-set---diy-rock-painting-for-adults-G9781488936357.html")</f>
        <v/>
      </c>
      <c r="C93" t="inlineStr">
        <is>
          <t>Metallic Rock Painting Box Set - DIY Rock Painting for Adults</t>
        </is>
      </c>
      <c r="D93" t="inlineStr">
        <is>
          <t>CeleMoon Acrylic Paint Pens 36 Metallic Colors Painting Markers Set, Quick Dry for Rock Wood Glass Fabric Canvas Ceramic Metal, Dual Flat &amp; Brush Tip</t>
        </is>
      </c>
      <c r="E93" s="1">
        <f>HYPERLINK("https://www.amazon.com/CeleMoon-Acrylic-Metallic-Markers-Ceramic/dp/B0BMBBPPXZ/ref=sr_1_4?keywords=Metallic+Rock+Painting+Box+Set+-+DIY+Rock+Painting+for+Adults&amp;qid=1695587943&amp;sr=8-4", "https://www.amazon.com/CeleMoon-Acrylic-Metallic-Markers-Ceramic/dp/B0BMBBPPXZ/ref=sr_1_4?keywords=Metallic+Rock+Painting+Box+Set+-+DIY+Rock+Painting+for+Adults&amp;qid=1695587943&amp;sr=8-4")</f>
        <v/>
      </c>
      <c r="F93" t="inlineStr">
        <is>
          <t>B0BMBBPPXZ</t>
        </is>
      </c>
      <c r="G93">
        <f>_xlfn.IMAGE("https://images.toysrus.com/1285980/9781488936357_1.jpg")</f>
        <v/>
      </c>
      <c r="H93">
        <f>_xlfn.IMAGE("https://m.media-amazon.com/images/I/81XPUOZD65L._AC_UL320_.jpg")</f>
        <v/>
      </c>
      <c r="K93" t="inlineStr">
        <is>
          <t>12.99</t>
        </is>
      </c>
      <c r="L93" t="n">
        <v>23.39</v>
      </c>
      <c r="M93" s="2" t="inlineStr">
        <is>
          <t>80.06%</t>
        </is>
      </c>
      <c r="N93" t="n">
        <v>4.6</v>
      </c>
      <c r="O93" t="n">
        <v>32</v>
      </c>
      <c r="Q93" t="inlineStr">
        <is>
          <t>OutOfStock</t>
        </is>
      </c>
      <c r="R93" t="inlineStr">
        <is>
          <t>undefined</t>
        </is>
      </c>
      <c r="S93" t="inlineStr">
        <is>
          <t>G9781488936357</t>
        </is>
      </c>
    </row>
    <row r="94" ht="75" customHeight="1">
      <c r="A94" s="1">
        <f>HYPERLINK("https://www.toysrus.com/more-picture-words-skill-drill-flash-cards-G078628530056.html", "https://www.toysrus.com/more-picture-words-skill-drill-flash-cards-G078628530056.html")</f>
        <v/>
      </c>
      <c r="B94" s="1">
        <f>HYPERLINK("https://www.toysrus.com/more-picture-words-skill-drill-flash-cards-G078628530056.html", "https://www.toysrus.com/more-picture-words-skill-drill-flash-cards-G078628530056.html")</f>
        <v/>
      </c>
      <c r="C94" t="inlineStr">
        <is>
          <t>More Picture Words Skill Drill Flash Cards</t>
        </is>
      </c>
      <c r="D94" t="inlineStr">
        <is>
          <t>Spanish Flash Cards from Trend Enterprises, Picture Words &amp; More Picture Words / Palabras e imágenes &amp; Más palabras e imágenes -- Skill Drill Flash Cards -- Bundle of 2 Items by Trend Enterprises</t>
        </is>
      </c>
      <c r="E94" s="1">
        <f>HYPERLINK("https://www.amazon.com/Trend-Enterprises-Palabras-im%C3%A1genes-palabras/dp/B01BXE5GDC/ref=sr_1_2?keywords=More+Picture+Words+Skill+Drill+Flash+Cards&amp;qid=1695587837&amp;sr=8-2", "https://www.amazon.com/Trend-Enterprises-Palabras-im%C3%A1genes-palabras/dp/B01BXE5GDC/ref=sr_1_2?keywords=More+Picture+Words+Skill+Drill+Flash+Cards&amp;qid=1695587837&amp;sr=8-2")</f>
        <v/>
      </c>
      <c r="F94" t="inlineStr">
        <is>
          <t>B01BXE5GDC</t>
        </is>
      </c>
      <c r="G94">
        <f>_xlfn.IMAGE("https://images.toysrus.com/28598/078628530056_1.jpg")</f>
        <v/>
      </c>
      <c r="H94">
        <f>_xlfn.IMAGE("https://m.media-amazon.com/images/I/71N6+26PuQL._AC_UL320_.jpg")</f>
        <v/>
      </c>
      <c r="K94" t="inlineStr">
        <is>
          <t>9.99</t>
        </is>
      </c>
      <c r="L94" t="n">
        <v>25.05</v>
      </c>
      <c r="M94" s="2" t="inlineStr">
        <is>
          <t>150.75%</t>
        </is>
      </c>
      <c r="N94" t="n">
        <v>4.6</v>
      </c>
      <c r="O94" t="n">
        <v>88</v>
      </c>
      <c r="Q94" t="inlineStr">
        <is>
          <t>InStock</t>
        </is>
      </c>
      <c r="R94" t="inlineStr">
        <is>
          <t>undefined</t>
        </is>
      </c>
      <c r="S94" t="inlineStr">
        <is>
          <t>G078628530056</t>
        </is>
      </c>
    </row>
    <row r="95" ht="75" customHeight="1">
      <c r="A95" s="1">
        <f>HYPERLINK("https://www.toysrus.com/mystic-vale-harmony-expansion-game-G729220070302.html", "https://www.toysrus.com/mystic-vale-harmony-expansion-game-G729220070302.html")</f>
        <v/>
      </c>
      <c r="B95" s="1">
        <f>HYPERLINK("https://www.toysrus.com/mystic-vale-harmony-expansion-game-G729220070302.html", "https://www.toysrus.com/mystic-vale-harmony-expansion-game-G729220070302.html")</f>
        <v/>
      </c>
      <c r="C95" t="inlineStr">
        <is>
          <t>Mystic Vale: Harmony Expansion Game</t>
        </is>
      </c>
      <c r="D95" t="inlineStr">
        <is>
          <t>Mystic Vale: Essential Edition - Base Game and Expansions, Complete Set, Card-Crafting, Deck Building, 2-4 Players, Ages 14+, 45 Min Play Time, Alderac Entertainment Group (AEG)</t>
        </is>
      </c>
      <c r="E95" s="1">
        <f>HYPERLINK("https://www.amazon.com/Alderac-Entertainment-Group-AEG-Mystic/dp/B09MC7CWLV/ref=sr_1_4?keywords=Mystic+Vale%3A+Harmony+Expansion+Game&amp;qid=1695588045&amp;sr=8-4", "https://www.amazon.com/Alderac-Entertainment-Group-AEG-Mystic/dp/B09MC7CWLV/ref=sr_1_4?keywords=Mystic+Vale%3A+Harmony+Expansion+Game&amp;qid=1695588045&amp;sr=8-4")</f>
        <v/>
      </c>
      <c r="F95" t="inlineStr">
        <is>
          <t>B09MC7CWLV</t>
        </is>
      </c>
      <c r="G95">
        <f>_xlfn.IMAGE("https://images.toysrus.com/1285980/729220070302_1.jpg")</f>
        <v/>
      </c>
      <c r="H95">
        <f>_xlfn.IMAGE("https://m.media-amazon.com/images/I/81O5DjM1rYL._AC_UL320_.jpg")</f>
        <v/>
      </c>
      <c r="K95" t="inlineStr">
        <is>
          <t>39.99</t>
        </is>
      </c>
      <c r="L95" t="n">
        <v>67</v>
      </c>
      <c r="M95" s="2" t="inlineStr">
        <is>
          <t>67.54%</t>
        </is>
      </c>
      <c r="N95" t="n">
        <v>4.5</v>
      </c>
      <c r="O95" t="n">
        <v>22</v>
      </c>
      <c r="Q95" t="inlineStr">
        <is>
          <t>OutOfStock</t>
        </is>
      </c>
      <c r="R95" t="inlineStr">
        <is>
          <t>undefined</t>
        </is>
      </c>
      <c r="S95" t="inlineStr">
        <is>
          <t>G729220070302</t>
        </is>
      </c>
    </row>
    <row r="96" ht="75" customHeight="1">
      <c r="A96" s="1">
        <f>HYPERLINK("https://www.toysrus.com/nerf-dinosquad-terrodak-15877460.html", "https://www.toysrus.com/nerf-dinosquad-terrodak-15877460.html")</f>
        <v/>
      </c>
      <c r="B96" s="1">
        <f>HYPERLINK("https://www.toysrus.com/nerf-dinosquad-terrodak-15877460.html", "https://www.toysrus.com/nerf-dinosquad-terrodak-15877460.html")</f>
        <v/>
      </c>
      <c r="C96" t="inlineStr">
        <is>
          <t>Nerf Dinosquad Terrodak</t>
        </is>
      </c>
      <c r="D96" t="inlineStr">
        <is>
          <t>Nerf DinoSquad Terrodak Kids Outdoor Game 12 Nerf Elite Darts Dinosaur Nerf Blaster</t>
        </is>
      </c>
      <c r="E96" s="1">
        <f>HYPERLINK("https://www.amazon.com/DinoSquad-Terrodak-Outdoor-Dinosaur-Blaster/dp/B0BS3T8CYH/ref=sr_1_2?keywords=Nerf+Dinosquad+Terrodak&amp;qid=1695588004&amp;sr=8-2", "https://www.amazon.com/DinoSquad-Terrodak-Outdoor-Dinosaur-Blaster/dp/B0BS3T8CYH/ref=sr_1_2?keywords=Nerf+Dinosquad+Terrodak&amp;qid=1695588004&amp;sr=8-2")</f>
        <v/>
      </c>
      <c r="F96" t="inlineStr">
        <is>
          <t>B0BS3T8CYH</t>
        </is>
      </c>
      <c r="G96">
        <f>_xlfn.IMAGE("http://slimages.macys.com/is/image/MCY/products/0/optimized/23916754_fpx.tif")</f>
        <v/>
      </c>
      <c r="H96">
        <f>_xlfn.IMAGE("https://m.media-amazon.com/images/I/61m9E4HP3gL._AC_UL320_.jpg")</f>
        <v/>
      </c>
      <c r="K96" t="inlineStr">
        <is>
          <t>21.99</t>
        </is>
      </c>
      <c r="L96" t="n">
        <v>46.44</v>
      </c>
      <c r="M96" s="2" t="inlineStr">
        <is>
          <t>111.19%</t>
        </is>
      </c>
      <c r="N96" t="n">
        <v>5</v>
      </c>
      <c r="O96" t="n">
        <v>1</v>
      </c>
      <c r="Q96" t="inlineStr">
        <is>
          <t>InStock</t>
        </is>
      </c>
      <c r="R96" t="inlineStr">
        <is>
          <t>undefined</t>
        </is>
      </c>
      <c r="S96" t="inlineStr">
        <is>
          <t>15877460</t>
        </is>
      </c>
    </row>
    <row r="97" ht="75" customHeight="1">
      <c r="A97" s="1">
        <f>HYPERLINK("https://www.toysrus.com/outset-media-kids-charades-G625012007016.html", "https://www.toysrus.com/outset-media-kids-charades-G625012007016.html")</f>
        <v/>
      </c>
      <c r="B97" s="1">
        <f>HYPERLINK("https://www.toysrus.com/outset-media-kids-charades-G625012007016.html", "https://www.toysrus.com/outset-media-kids-charades-G625012007016.html")</f>
        <v/>
      </c>
      <c r="C97" t="inlineStr">
        <is>
          <t>Outset Media Kids Charades</t>
        </is>
      </c>
      <c r="D97" t="inlineStr">
        <is>
          <t>Outset Media Family Charades in-A-Box Compendium</t>
        </is>
      </c>
      <c r="E97" s="1">
        <f>HYPERLINK("https://www.amazon.com/Charades-Party-Game-Charades-Box/dp/B005HUWKAG/ref=sr_1_4?keywords=Outset+Media+Kids+Charades&amp;qid=1695587922&amp;sr=8-4", "https://www.amazon.com/Charades-Party-Game-Charades-Box/dp/B005HUWKAG/ref=sr_1_4?keywords=Outset+Media+Kids+Charades&amp;qid=1695587922&amp;sr=8-4")</f>
        <v/>
      </c>
      <c r="F97" t="inlineStr">
        <is>
          <t>B005HUWKAG</t>
        </is>
      </c>
      <c r="G97">
        <f>_xlfn.IMAGE("https://images.toysrus.com/28598/625012007016_1.jpg")</f>
        <v/>
      </c>
      <c r="H97">
        <f>_xlfn.IMAGE("https://m.media-amazon.com/images/I/81Oxu7ZLvxL._AC_UL320_.jpg")</f>
        <v/>
      </c>
      <c r="K97" t="inlineStr">
        <is>
          <t>13.99</t>
        </is>
      </c>
      <c r="L97" t="n">
        <v>33.48</v>
      </c>
      <c r="M97" s="2" t="inlineStr">
        <is>
          <t>139.31%</t>
        </is>
      </c>
      <c r="N97" t="n">
        <v>4.6</v>
      </c>
      <c r="O97" t="n">
        <v>268</v>
      </c>
      <c r="Q97" t="inlineStr">
        <is>
          <t>InStock</t>
        </is>
      </c>
      <c r="R97" t="inlineStr">
        <is>
          <t>undefined</t>
        </is>
      </c>
      <c r="S97" t="inlineStr">
        <is>
          <t>G625012007016</t>
        </is>
      </c>
    </row>
    <row r="98" ht="75" customHeight="1">
      <c r="A98" s="1">
        <f>HYPERLINK("https://www.toysrus.com/paint-your-own-garden-gnome-16092146.html", "https://www.toysrus.com/paint-your-own-garden-gnome-16092146.html")</f>
        <v/>
      </c>
      <c r="B98" s="1">
        <f>HYPERLINK("https://www.toysrus.com/paint-your-own-garden-gnome-16092146.html", "https://www.toysrus.com/paint-your-own-garden-gnome-16092146.html")</f>
        <v/>
      </c>
      <c r="C98" t="inlineStr">
        <is>
          <t>Paint Your Own Garden Gnome</t>
        </is>
      </c>
      <c r="D98" t="inlineStr">
        <is>
          <t>Super Huge Holiday Light Up Gnome - Paint Your Own Ceramic Keepsake</t>
        </is>
      </c>
      <c r="E98" s="1">
        <f>HYPERLINK("https://www.amazon.com/Super-Huge-Holiday-Light-Gnome/dp/B08ZYTRNH2/ref=sr_1_6?keywords=Paint+Your+Own+Garden+Gnome&amp;qid=1695588078&amp;sr=8-6", "https://www.amazon.com/Super-Huge-Holiday-Light-Gnome/dp/B08ZYTRNH2/ref=sr_1_6?keywords=Paint+Your+Own+Garden+Gnome&amp;qid=1695588078&amp;sr=8-6")</f>
        <v/>
      </c>
      <c r="F98" t="inlineStr">
        <is>
          <t>B08ZYTRNH2</t>
        </is>
      </c>
      <c r="G98">
        <f>_xlfn.IMAGE("http://slimages.macys.com/is/image/MCY/products/0/optimized/24771534_fpx.tif")</f>
        <v/>
      </c>
      <c r="H98">
        <f>_xlfn.IMAGE("https://m.media-amazon.com/images/I/51WA9kRGWPL._AC_UL320_.jpg")</f>
        <v/>
      </c>
      <c r="K98" t="inlineStr">
        <is>
          <t>14.99</t>
        </is>
      </c>
      <c r="L98" t="n">
        <v>98.95</v>
      </c>
      <c r="M98" s="2" t="inlineStr">
        <is>
          <t>560.11%</t>
        </is>
      </c>
      <c r="N98" t="n">
        <v>4.7</v>
      </c>
      <c r="O98" t="n">
        <v>6</v>
      </c>
      <c r="Q98" t="inlineStr">
        <is>
          <t>InStock</t>
        </is>
      </c>
      <c r="R98" t="inlineStr">
        <is>
          <t>undefined</t>
        </is>
      </c>
      <c r="S98" t="inlineStr">
        <is>
          <t>16092146</t>
        </is>
      </c>
    </row>
    <row r="99" ht="75" customHeight="1">
      <c r="A99" s="1">
        <f>HYPERLINK("https://www.toysrus.com/paint-your-own-garden-gnome-16092146.html", "https://www.toysrus.com/paint-your-own-garden-gnome-16092146.html")</f>
        <v/>
      </c>
      <c r="B99" s="1">
        <f>HYPERLINK("https://www.toysrus.com/paint-your-own-garden-gnome-16092146.html", "https://www.toysrus.com/paint-your-own-garden-gnome-16092146.html")</f>
        <v/>
      </c>
      <c r="C99" t="inlineStr">
        <is>
          <t>Paint Your Own Garden Gnome</t>
        </is>
      </c>
      <c r="D99" t="inlineStr">
        <is>
          <t>Gerome The Gnome - Paint Your Own Adorable Ceramic Keepsake</t>
        </is>
      </c>
      <c r="E99" s="1">
        <f>HYPERLINK("https://www.amazon.com/Gerome-Gnome-Adorable-Ceramic-Keepsake/dp/B0C2DKT5N5/ref=sr_1_5?keywords=Paint+Your+Own+Garden+Gnome&amp;qid=1695588078&amp;sr=8-5", "https://www.amazon.com/Gerome-Gnome-Adorable-Ceramic-Keepsake/dp/B0C2DKT5N5/ref=sr_1_5?keywords=Paint+Your+Own+Garden+Gnome&amp;qid=1695588078&amp;sr=8-5")</f>
        <v/>
      </c>
      <c r="F99" t="inlineStr">
        <is>
          <t>B0C2DKT5N5</t>
        </is>
      </c>
      <c r="G99">
        <f>_xlfn.IMAGE("http://slimages.macys.com/is/image/MCY/products/0/optimized/24771534_fpx.tif")</f>
        <v/>
      </c>
      <c r="H99">
        <f>_xlfn.IMAGE("https://m.media-amazon.com/images/I/31PipjtDTmL._AC_UL320_.jpg")</f>
        <v/>
      </c>
      <c r="K99" t="inlineStr">
        <is>
          <t>14.99</t>
        </is>
      </c>
      <c r="L99" t="n">
        <v>38.95</v>
      </c>
      <c r="M99" s="2" t="inlineStr">
        <is>
          <t>159.84%</t>
        </is>
      </c>
      <c r="N99" t="n">
        <v>5</v>
      </c>
      <c r="O99" t="n">
        <v>1</v>
      </c>
      <c r="Q99" t="inlineStr">
        <is>
          <t>InStock</t>
        </is>
      </c>
      <c r="R99" t="inlineStr">
        <is>
          <t>undefined</t>
        </is>
      </c>
      <c r="S99" t="inlineStr">
        <is>
          <t>16092146</t>
        </is>
      </c>
    </row>
    <row r="100" ht="75" customHeight="1">
      <c r="A100" s="1">
        <f>HYPERLINK("https://www.toysrus.com/paint-your-own-garden-gnome-16092146.html", "https://www.toysrus.com/paint-your-own-garden-gnome-16092146.html")</f>
        <v/>
      </c>
      <c r="B100" s="1">
        <f>HYPERLINK("https://www.toysrus.com/paint-your-own-garden-gnome-16092146.html", "https://www.toysrus.com/paint-your-own-garden-gnome-16092146.html")</f>
        <v/>
      </c>
      <c r="C100" t="inlineStr">
        <is>
          <t>Paint Your Own Garden Gnome</t>
        </is>
      </c>
      <c r="D100" t="inlineStr">
        <is>
          <t>Gordon and Gladys The Hugging Gnomes - Paint Your Own Adorable Ceramic Keepsake</t>
        </is>
      </c>
      <c r="E100" s="1">
        <f>HYPERLINK("https://www.amazon.com/Gordon-Gladys-Hugging-Gnomes-Adorable/dp/B09Q6JPDZS/ref=sr_1_4?keywords=Paint+Your+Own+Garden+Gnome&amp;qid=1695588078&amp;sr=8-4", "https://www.amazon.com/Gordon-Gladys-Hugging-Gnomes-Adorable/dp/B09Q6JPDZS/ref=sr_1_4?keywords=Paint+Your+Own+Garden+Gnome&amp;qid=1695588078&amp;sr=8-4")</f>
        <v/>
      </c>
      <c r="F100" t="inlineStr">
        <is>
          <t>B09Q6JPDZS</t>
        </is>
      </c>
      <c r="G100">
        <f>_xlfn.IMAGE("http://slimages.macys.com/is/image/MCY/products/0/optimized/24771534_fpx.tif")</f>
        <v/>
      </c>
      <c r="H100">
        <f>_xlfn.IMAGE("https://m.media-amazon.com/images/I/31Cn7fB-mDL._AC_UL320_.jpg")</f>
        <v/>
      </c>
      <c r="K100" t="inlineStr">
        <is>
          <t>14.99</t>
        </is>
      </c>
      <c r="L100" t="n">
        <v>34.95</v>
      </c>
      <c r="M100" s="2" t="inlineStr">
        <is>
          <t>133.16%</t>
        </is>
      </c>
      <c r="N100" t="n">
        <v>4.9</v>
      </c>
      <c r="O100" t="n">
        <v>44</v>
      </c>
      <c r="Q100" t="inlineStr">
        <is>
          <t>InStock</t>
        </is>
      </c>
      <c r="R100" t="inlineStr">
        <is>
          <t>undefined</t>
        </is>
      </c>
      <c r="S100" t="inlineStr">
        <is>
          <t>16092146</t>
        </is>
      </c>
    </row>
    <row r="101" ht="75" customHeight="1">
      <c r="A101" s="1">
        <f>HYPERLINK("https://www.toysrus.com/paint-your-own-garden-gnome-16092146.html", "https://www.toysrus.com/paint-your-own-garden-gnome-16092146.html")</f>
        <v/>
      </c>
      <c r="B101" s="1">
        <f>HYPERLINK("https://www.toysrus.com/paint-your-own-garden-gnome-16092146.html", "https://www.toysrus.com/paint-your-own-garden-gnome-16092146.html")</f>
        <v/>
      </c>
      <c r="C101" t="inlineStr">
        <is>
          <t>Paint Your Own Garden Gnome</t>
        </is>
      </c>
      <c r="D101" t="inlineStr">
        <is>
          <t>George and Gwen The Garden Gnomes - Paint Your Own Gnome-y Ceramic Keepsakes</t>
        </is>
      </c>
      <c r="E101" s="1">
        <f>HYPERLINK("https://www.amazon.com/George-Gwen-Garden-Gnomes-Keepsakes/dp/B0787SWL81/ref=sr_1_3?keywords=Paint+Your+Own+Garden+Gnome&amp;qid=1695588078&amp;sr=8-3", "https://www.amazon.com/George-Gwen-Garden-Gnomes-Keepsakes/dp/B0787SWL81/ref=sr_1_3?keywords=Paint+Your+Own+Garden+Gnome&amp;qid=1695588078&amp;sr=8-3")</f>
        <v/>
      </c>
      <c r="F101" t="inlineStr">
        <is>
          <t>B0787SWL81</t>
        </is>
      </c>
      <c r="G101">
        <f>_xlfn.IMAGE("http://slimages.macys.com/is/image/MCY/products/0/optimized/24771534_fpx.tif")</f>
        <v/>
      </c>
      <c r="H101">
        <f>_xlfn.IMAGE("https://m.media-amazon.com/images/I/61Ele-OyBkL._AC_UL320_.jpg")</f>
        <v/>
      </c>
      <c r="K101" t="inlineStr">
        <is>
          <t>14.99</t>
        </is>
      </c>
      <c r="L101" t="n">
        <v>28.95</v>
      </c>
      <c r="M101" s="2" t="inlineStr">
        <is>
          <t>93.13%</t>
        </is>
      </c>
      <c r="N101" t="n">
        <v>4.7</v>
      </c>
      <c r="O101" t="n">
        <v>263</v>
      </c>
      <c r="Q101" t="inlineStr">
        <is>
          <t>InStock</t>
        </is>
      </c>
      <c r="R101" t="inlineStr">
        <is>
          <t>undefined</t>
        </is>
      </c>
      <c r="S101" t="inlineStr">
        <is>
          <t>16092146</t>
        </is>
      </c>
    </row>
    <row r="102" ht="75" customHeight="1">
      <c r="A102" s="1">
        <f>HYPERLINK("https://www.toysrus.com/paint-your-own-garden-gnome-16092146.html", "https://www.toysrus.com/paint-your-own-garden-gnome-16092146.html")</f>
        <v/>
      </c>
      <c r="B102" s="1">
        <f>HYPERLINK("https://www.toysrus.com/paint-your-own-garden-gnome-16092146.html", "https://www.toysrus.com/paint-your-own-garden-gnome-16092146.html")</f>
        <v/>
      </c>
      <c r="C102" t="inlineStr">
        <is>
          <t>Paint Your Own Garden Gnome</t>
        </is>
      </c>
      <c r="D102" t="inlineStr">
        <is>
          <t>Gustav The Tall Garden Gnome - Paint Your Own Ceramic Keepsake</t>
        </is>
      </c>
      <c r="E102" s="1">
        <f>HYPERLINK("https://www.amazon.com/Gustav-Tall-Garden-Gnome-Keepsake/dp/B08L6RZVP6/ref=sr_1_7?keywords=Paint+Your+Own+Garden+Gnome&amp;qid=1695588078&amp;sr=8-7", "https://www.amazon.com/Gustav-Tall-Garden-Gnome-Keepsake/dp/B08L6RZVP6/ref=sr_1_7?keywords=Paint+Your+Own+Garden+Gnome&amp;qid=1695588078&amp;sr=8-7")</f>
        <v/>
      </c>
      <c r="F102" t="inlineStr">
        <is>
          <t>B08L6RZVP6</t>
        </is>
      </c>
      <c r="G102">
        <f>_xlfn.IMAGE("http://slimages.macys.com/is/image/MCY/products/0/optimized/24771534_fpx.tif")</f>
        <v/>
      </c>
      <c r="H102">
        <f>_xlfn.IMAGE("https://m.media-amazon.com/images/I/31X2RCFx75L._AC_UL320_.jpg")</f>
        <v/>
      </c>
      <c r="K102" t="inlineStr">
        <is>
          <t>14.99</t>
        </is>
      </c>
      <c r="L102" t="n">
        <v>26.95</v>
      </c>
      <c r="M102" s="2" t="inlineStr">
        <is>
          <t>79.79%</t>
        </is>
      </c>
      <c r="N102" t="n">
        <v>4.8</v>
      </c>
      <c r="O102" t="n">
        <v>16</v>
      </c>
      <c r="Q102" t="inlineStr">
        <is>
          <t>InStock</t>
        </is>
      </c>
      <c r="R102" t="inlineStr">
        <is>
          <t>undefined</t>
        </is>
      </c>
      <c r="S102" t="inlineStr">
        <is>
          <t>16092146</t>
        </is>
      </c>
    </row>
    <row r="103" ht="75" customHeight="1">
      <c r="A103" s="1">
        <f>HYPERLINK("https://www.toysrus.com/parts-of-speech-bingo-game-G078628061345.html", "https://www.toysrus.com/parts-of-speech-bingo-game-G078628061345.html")</f>
        <v/>
      </c>
      <c r="B103" s="1">
        <f>HYPERLINK("https://www.toysrus.com/parts-of-speech-bingo-game-G078628061345.html", "https://www.toysrus.com/parts-of-speech-bingo-game-G078628061345.html")</f>
        <v/>
      </c>
      <c r="C103" t="inlineStr">
        <is>
          <t>Parts of Speech Bingo Game</t>
        </is>
      </c>
      <c r="D103" t="inlineStr">
        <is>
          <t>LEARNING ADVANTAGE Spying Parts of Speech - Board Games for Kids - Word Games - In-Home Learning - Sentence Building</t>
        </is>
      </c>
      <c r="E103" s="1">
        <f>HYPERLINK("https://www.amazon.com/Learning-Advantage-Spying-Parts-Speech/dp/B0016NCQ2A/ref=sr_1_8?keywords=Parts+of+Speech+Bingo+Game&amp;qid=1695587887&amp;sr=8-8", "https://www.amazon.com/Learning-Advantage-Spying-Parts-Speech/dp/B0016NCQ2A/ref=sr_1_8?keywords=Parts+of+Speech+Bingo+Game&amp;qid=1695587887&amp;sr=8-8")</f>
        <v/>
      </c>
      <c r="F103" t="inlineStr">
        <is>
          <t>B0016NCQ2A</t>
        </is>
      </c>
      <c r="G103">
        <f>_xlfn.IMAGE("https://images.toysrus.com/28598/078628061345_1.jpg")</f>
        <v/>
      </c>
      <c r="H103">
        <f>_xlfn.IMAGE("https://m.media-amazon.com/images/I/81APZ6m4z7L._AC_UL320_.jpg")</f>
        <v/>
      </c>
      <c r="K103" t="inlineStr">
        <is>
          <t>10.99</t>
        </is>
      </c>
      <c r="L103" t="n">
        <v>30.15</v>
      </c>
      <c r="M103" s="2" t="inlineStr">
        <is>
          <t>174.34%</t>
        </is>
      </c>
      <c r="N103" t="n">
        <v>4.6</v>
      </c>
      <c r="O103" t="n">
        <v>24</v>
      </c>
      <c r="Q103" t="inlineStr">
        <is>
          <t>InStock</t>
        </is>
      </c>
      <c r="R103" t="inlineStr">
        <is>
          <t>undefined</t>
        </is>
      </c>
      <c r="S103" t="inlineStr">
        <is>
          <t>G078628061345</t>
        </is>
      </c>
    </row>
    <row r="104" ht="75" customHeight="1">
      <c r="A104" s="1">
        <f>HYPERLINK("https://www.toysrus.com/pitchstorm-date-night-deck-card-game-G0752830562950.html", "https://www.toysrus.com/pitchstorm-date-night-deck-card-game-G0752830562950.html")</f>
        <v/>
      </c>
      <c r="B104" s="1">
        <f>HYPERLINK("https://www.toysrus.com/pitchstorm-date-night-deck-card-game-G0752830562950.html", "https://www.toysrus.com/pitchstorm-date-night-deck-card-game-G0752830562950.html")</f>
        <v/>
      </c>
      <c r="C104" t="inlineStr">
        <is>
          <t>Pitchstorm: Date Night Deck Card Game</t>
        </is>
      </c>
      <c r="D104" t="inlineStr">
        <is>
          <t>Bold - Conversation and Question Card Game - 3 Decks &amp; 300+ Questions - Fun Ice Breaker, Relationship and Couples Gifts, Date Night Idea or Dating Cards - Ideal Adult Games or Couple Cards</t>
        </is>
      </c>
      <c r="E104" s="1">
        <f>HYPERLINK("https://www.amazon.com/Bold-Conversation-Question-Questions-Relationship/dp/B0BGYGGY2G/ref=sr_1_4?keywords=Pitchstorm%3A+Date+Night+Deck+Card+Game&amp;qid=1695588062&amp;sr=8-4", "https://www.amazon.com/Bold-Conversation-Question-Questions-Relationship/dp/B0BGYGGY2G/ref=sr_1_4?keywords=Pitchstorm%3A+Date+Night+Deck+Card+Game&amp;qid=1695588062&amp;sr=8-4")</f>
        <v/>
      </c>
      <c r="F104" t="inlineStr">
        <is>
          <t>B0BGYGGY2G</t>
        </is>
      </c>
      <c r="G104">
        <f>_xlfn.IMAGE("https://images.toysrus.com/1285980/752830562950_1.jpg")</f>
        <v/>
      </c>
      <c r="H104">
        <f>_xlfn.IMAGE("https://m.media-amazon.com/images/I/718aTcZQGUL._AC_UL320_.jpg")</f>
        <v/>
      </c>
      <c r="K104" t="inlineStr">
        <is>
          <t>14.99</t>
        </is>
      </c>
      <c r="L104" t="n">
        <v>28.95</v>
      </c>
      <c r="M104" s="2" t="inlineStr">
        <is>
          <t>93.13%</t>
        </is>
      </c>
      <c r="N104" t="n">
        <v>4.6</v>
      </c>
      <c r="O104" t="n">
        <v>209</v>
      </c>
      <c r="Q104" t="inlineStr">
        <is>
          <t>OutOfStock</t>
        </is>
      </c>
      <c r="R104" t="inlineStr">
        <is>
          <t>undefined</t>
        </is>
      </c>
      <c r="S104" t="inlineStr">
        <is>
          <t>G0752830562950</t>
        </is>
      </c>
    </row>
    <row r="105" ht="75" customHeight="1">
      <c r="A105" s="1">
        <f>HYPERLINK("https://www.toysrus.com/pitchstorm-date-night-deck-card-game-G0752830562950.html", "https://www.toysrus.com/pitchstorm-date-night-deck-card-game-G0752830562950.html")</f>
        <v/>
      </c>
      <c r="B105" s="1">
        <f>HYPERLINK("https://www.toysrus.com/pitchstorm-date-night-deck-card-game-G0752830562950.html", "https://www.toysrus.com/pitchstorm-date-night-deck-card-game-G0752830562950.html")</f>
        <v/>
      </c>
      <c r="C105" t="inlineStr">
        <is>
          <t>Pitchstorm: Date Night Deck Card Game</t>
        </is>
      </c>
      <c r="D105" t="inlineStr">
        <is>
          <t>150 Conversation Cards for Couples - Couples Relationship Card Game - Questions for Couples Games Date Night Ideas - Tonights Conversation Starter Intimacy Deck Cards for Couples</t>
        </is>
      </c>
      <c r="E105" s="1">
        <f>HYPERLINK("https://www.amazon.com/Know-Collection-Relationship-Couples-Conversation/dp/B0B19FL3NZ/ref=sr_1_7?keywords=Pitchstorm%3A+Date+Night+Deck+Card+Game&amp;qid=1695588062&amp;sr=8-7", "https://www.amazon.com/Know-Collection-Relationship-Couples-Conversation/dp/B0B19FL3NZ/ref=sr_1_7?keywords=Pitchstorm%3A+Date+Night+Deck+Card+Game&amp;qid=1695588062&amp;sr=8-7")</f>
        <v/>
      </c>
      <c r="F105" t="inlineStr">
        <is>
          <t>B0B19FL3NZ</t>
        </is>
      </c>
      <c r="G105">
        <f>_xlfn.IMAGE("https://images.toysrus.com/1285980/752830562950_1.jpg")</f>
        <v/>
      </c>
      <c r="H105">
        <f>_xlfn.IMAGE("https://m.media-amazon.com/images/I/81jdUR8x5yL._AC_UL320_.jpg")</f>
        <v/>
      </c>
      <c r="K105" t="inlineStr">
        <is>
          <t>14.99</t>
        </is>
      </c>
      <c r="L105" t="n">
        <v>25</v>
      </c>
      <c r="M105" s="2" t="inlineStr">
        <is>
          <t>66.78%</t>
        </is>
      </c>
      <c r="N105" t="n">
        <v>4.5</v>
      </c>
      <c r="O105" t="n">
        <v>62</v>
      </c>
      <c r="Q105" t="inlineStr">
        <is>
          <t>OutOfStock</t>
        </is>
      </c>
      <c r="R105" t="inlineStr">
        <is>
          <t>undefined</t>
        </is>
      </c>
      <c r="S105" t="inlineStr">
        <is>
          <t>G0752830562950</t>
        </is>
      </c>
    </row>
    <row r="106" ht="75" customHeight="1">
      <c r="A106" s="1">
        <f>HYPERLINK("https://www.toysrus.com/ponyland-pink-unicorn-stick-horse-with-sound-toy-G888865000331.html", "https://www.toysrus.com/ponyland-pink-unicorn-stick-horse-with-sound-toy-G888865000331.html")</f>
        <v/>
      </c>
      <c r="B106" s="1">
        <f>HYPERLINK("https://www.toysrus.com/ponyland-pink-unicorn-stick-horse-with-sound-toy-G888865000331.html", "https://www.toysrus.com/ponyland-pink-unicorn-stick-horse-with-sound-toy-G888865000331.html")</f>
        <v/>
      </c>
      <c r="C106" t="inlineStr">
        <is>
          <t>PonyLand Pink Unicorn Stick Horse with Sound Toy</t>
        </is>
      </c>
      <c r="D106" t="inlineStr">
        <is>
          <t>HollyHOME Plush Unicorn Stick Horse with Wood Wheels Real Pony Neighing and Galloping Sounds Plush Unicorn Toy Purple 37 Inches(AA Batteries Required)</t>
        </is>
      </c>
      <c r="E106" s="1" t="n"/>
      <c r="F106" t="inlineStr">
        <is>
          <t>B09S9TVW4V</t>
        </is>
      </c>
      <c r="G106">
        <f>_xlfn.IMAGE("https://images.toysrus.com/28598/888865000331_1.jpg")</f>
        <v/>
      </c>
      <c r="H106">
        <f>_xlfn.IMAGE("https://m.media-amazon.com/images/I/61u7rVaf47L._AC_UL320_.jpg")</f>
        <v/>
      </c>
      <c r="K106" t="inlineStr">
        <is>
          <t>14.99</t>
        </is>
      </c>
      <c r="L106" t="n">
        <v>37.99</v>
      </c>
      <c r="M106" s="2" t="inlineStr">
        <is>
          <t>153.44%</t>
        </is>
      </c>
      <c r="N106" t="n">
        <v>4.2</v>
      </c>
      <c r="O106" t="n">
        <v>935</v>
      </c>
      <c r="Q106" t="inlineStr">
        <is>
          <t>InStock</t>
        </is>
      </c>
      <c r="R106" t="inlineStr">
        <is>
          <t>undefined</t>
        </is>
      </c>
      <c r="S106" t="inlineStr">
        <is>
          <t>G888865000331</t>
        </is>
      </c>
    </row>
    <row r="107" ht="75" customHeight="1">
      <c r="A107" s="1">
        <f>HYPERLINK("https://www.toysrus.com/ponyland-pink-unicorn-stick-horse-with-sound-toy-G888865000331.html", "https://www.toysrus.com/ponyland-pink-unicorn-stick-horse-with-sound-toy-G888865000331.html")</f>
        <v/>
      </c>
      <c r="B107" s="1">
        <f>HYPERLINK("https://www.toysrus.com/ponyland-pink-unicorn-stick-horse-with-sound-toy-G888865000331.html", "https://www.toysrus.com/ponyland-pink-unicorn-stick-horse-with-sound-toy-G888865000331.html")</f>
        <v/>
      </c>
      <c r="C107" t="inlineStr">
        <is>
          <t>PonyLand Pink Unicorn Stick Horse with Sound Toy</t>
        </is>
      </c>
      <c r="D107" t="inlineStr">
        <is>
          <t>HollyHOME Plush Unicorn Stick Horse with Wood Wheels Real Pony Neighing and Galloping Sounds Plush Toy Pink 37 Inches(AA Batteries Required)</t>
        </is>
      </c>
      <c r="E107" s="1">
        <f>HYPERLINK("https://www.amazon.com/HollyHOME-Neighing-Galloping-Batteries-Required/dp/B07PLSLK36/ref=sr_1_5?keywords=PonyLand+Pink+Unicorn+Stick+Horse+with+Sound+Toy&amp;qid=1695587891&amp;sr=8-5", "https://www.amazon.com/HollyHOME-Neighing-Galloping-Batteries-Required/dp/B07PLSLK36/ref=sr_1_5?keywords=PonyLand+Pink+Unicorn+Stick+Horse+with+Sound+Toy&amp;qid=1695587891&amp;sr=8-5")</f>
        <v/>
      </c>
      <c r="F107" t="inlineStr">
        <is>
          <t>B07PLSLK36</t>
        </is>
      </c>
      <c r="G107">
        <f>_xlfn.IMAGE("https://images.toysrus.com/28598/888865000331_1.jpg")</f>
        <v/>
      </c>
      <c r="H107">
        <f>_xlfn.IMAGE("https://m.media-amazon.com/images/I/51ZB6hz1wPL._AC_UL320_.jpg")</f>
        <v/>
      </c>
      <c r="K107" t="inlineStr">
        <is>
          <t>14.99</t>
        </is>
      </c>
      <c r="L107" t="n">
        <v>35.99</v>
      </c>
      <c r="M107" s="2" t="inlineStr">
        <is>
          <t>140.09%</t>
        </is>
      </c>
      <c r="N107" t="n">
        <v>4.2</v>
      </c>
      <c r="O107" t="n">
        <v>935</v>
      </c>
      <c r="Q107" t="inlineStr">
        <is>
          <t>InStock</t>
        </is>
      </c>
      <c r="R107" t="inlineStr">
        <is>
          <t>undefined</t>
        </is>
      </c>
      <c r="S107" t="inlineStr">
        <is>
          <t>G888865000331</t>
        </is>
      </c>
    </row>
    <row r="108" ht="75" customHeight="1">
      <c r="A108" s="1">
        <f>HYPERLINK("https://www.toysrus.com/poo-the-card-game-G6059305668716.html", "https://www.toysrus.com/poo-the-card-game-G6059305668716.html")</f>
        <v/>
      </c>
      <c r="B108" s="1">
        <f>HYPERLINK("https://www.toysrus.com/poo-the-card-game-G6059305668716.html", "https://www.toysrus.com/poo-the-card-game-G6059305668716.html")</f>
        <v/>
      </c>
      <c r="C108" t="inlineStr">
        <is>
          <t>Poo The Card Game</t>
        </is>
      </c>
      <c r="D108" t="inlineStr">
        <is>
          <t>Game: A Party Game for US - Card Game for The Culture. Black Trivia Style Game. Multiple Categories: Pop Culture, Music, General Knowledge, &amp; More!</t>
        </is>
      </c>
      <c r="E108" s="1" t="n"/>
      <c r="F108" t="inlineStr">
        <is>
          <t>B0BMB6CRK4</t>
        </is>
      </c>
      <c r="G108">
        <f>_xlfn.IMAGE("https://images.toysrus.com/28598/6059305668716_1.jpg")</f>
        <v/>
      </c>
      <c r="H108">
        <f>_xlfn.IMAGE("https://m.media-amazon.com/images/I/611HzberozL._AC_UL320_.jpg")</f>
        <v/>
      </c>
      <c r="K108" t="inlineStr">
        <is>
          <t>9.99</t>
        </is>
      </c>
      <c r="L108" t="n">
        <v>34.99</v>
      </c>
      <c r="M108" s="2" t="inlineStr">
        <is>
          <t>250.25%</t>
        </is>
      </c>
      <c r="N108" t="n">
        <v>4.3</v>
      </c>
      <c r="O108" t="n">
        <v>62</v>
      </c>
      <c r="Q108" t="inlineStr">
        <is>
          <t>InStock</t>
        </is>
      </c>
      <c r="R108" t="inlineStr">
        <is>
          <t>undefined</t>
        </is>
      </c>
      <c r="S108" t="inlineStr">
        <is>
          <t>G6059305668716</t>
        </is>
      </c>
    </row>
    <row r="109" ht="75" customHeight="1">
      <c r="A109" s="1">
        <f>HYPERLINK("https://www.toysrus.com/poo-the-card-game-G6059305668716.html", "https://www.toysrus.com/poo-the-card-game-G6059305668716.html")</f>
        <v/>
      </c>
      <c r="B109" s="1">
        <f>HYPERLINK("https://www.toysrus.com/poo-the-card-game-G6059305668716.html", "https://www.toysrus.com/poo-the-card-game-G6059305668716.html")</f>
        <v/>
      </c>
      <c r="C109" t="inlineStr">
        <is>
          <t>Poo The Card Game</t>
        </is>
      </c>
      <c r="D109" t="inlineStr">
        <is>
          <t>The Hilarious Card Game for Immature People - Easy and Strategic Family-Friendly Party Game for Adults, Teens &amp; Kids - 2-4 Players</t>
        </is>
      </c>
      <c r="E109" s="1">
        <f>HYPERLINK("https://www.amazon.com/Poo-Pocalypse-Card-Game-Hilarious/dp/B08WPQD58D/ref=sr_1_2?keywords=Poo+The+Card+Game&amp;qid=1695587991&amp;sr=8-2", "https://www.amazon.com/Poo-Pocalypse-Card-Game-Hilarious/dp/B08WPQD58D/ref=sr_1_2?keywords=Poo+The+Card+Game&amp;qid=1695587991&amp;sr=8-2")</f>
        <v/>
      </c>
      <c r="F109" t="inlineStr">
        <is>
          <t>B08WPQD58D</t>
        </is>
      </c>
      <c r="G109">
        <f>_xlfn.IMAGE("https://images.toysrus.com/28598/6059305668716_1.jpg")</f>
        <v/>
      </c>
      <c r="H109">
        <f>_xlfn.IMAGE("https://m.media-amazon.com/images/I/71fTWysOdKL._AC_UL320_.jpg")</f>
        <v/>
      </c>
      <c r="K109" t="inlineStr">
        <is>
          <t>9.99</t>
        </is>
      </c>
      <c r="L109" t="n">
        <v>19.99</v>
      </c>
      <c r="M109" s="2" t="inlineStr">
        <is>
          <t>100.10%</t>
        </is>
      </c>
      <c r="N109" t="n">
        <v>4.5</v>
      </c>
      <c r="O109" t="n">
        <v>1541</v>
      </c>
      <c r="Q109" t="inlineStr">
        <is>
          <t>InStock</t>
        </is>
      </c>
      <c r="R109" t="inlineStr">
        <is>
          <t>undefined</t>
        </is>
      </c>
      <c r="S109" t="inlineStr">
        <is>
          <t>G6059305668716</t>
        </is>
      </c>
    </row>
    <row r="110" ht="75" customHeight="1">
      <c r="A110" s="1">
        <f>HYPERLINK("https://www.toysrus.com/poo-the-card-game-G6059305668716.html", "https://www.toysrus.com/poo-the-card-game-G6059305668716.html")</f>
        <v/>
      </c>
      <c r="B110" s="1">
        <f>HYPERLINK("https://www.toysrus.com/poo-the-card-game-G6059305668716.html", "https://www.toysrus.com/poo-the-card-game-G6059305668716.html")</f>
        <v/>
      </c>
      <c r="C110" t="inlineStr">
        <is>
          <t>Poo The Card Game</t>
        </is>
      </c>
      <c r="D110" t="inlineStr">
        <is>
          <t>The Hilarious Card Game for Immature People - Easy and Strategic Family-Friendly Party Game for Adults, Teens &amp; Kids - 2-4 Players</t>
        </is>
      </c>
      <c r="E110" s="1" t="n"/>
      <c r="F110" t="inlineStr">
        <is>
          <t>B08WPQD58D</t>
        </is>
      </c>
      <c r="G110">
        <f>_xlfn.IMAGE("https://images.toysrus.com/28598/6059305668716_1.jpg")</f>
        <v/>
      </c>
      <c r="H110">
        <f>_xlfn.IMAGE("https://m.media-amazon.com/images/I/71fTWysOdKL._AC_UL320_.jpg")</f>
        <v/>
      </c>
      <c r="K110" t="inlineStr">
        <is>
          <t>9.99</t>
        </is>
      </c>
      <c r="L110" t="n">
        <v>19.99</v>
      </c>
      <c r="M110" s="2" t="inlineStr">
        <is>
          <t>100.10%</t>
        </is>
      </c>
      <c r="N110" t="n">
        <v>4.5</v>
      </c>
      <c r="O110" t="n">
        <v>1541</v>
      </c>
      <c r="Q110" t="inlineStr">
        <is>
          <t>InStock</t>
        </is>
      </c>
      <c r="R110" t="inlineStr">
        <is>
          <t>undefined</t>
        </is>
      </c>
      <c r="S110" t="inlineStr">
        <is>
          <t>G6059305668716</t>
        </is>
      </c>
    </row>
    <row r="111" ht="75" customHeight="1">
      <c r="A111" s="1">
        <f>HYPERLINK("https://www.toysrus.com/poo-the-card-game-G6059305668716.html", "https://www.toysrus.com/poo-the-card-game-G6059305668716.html")</f>
        <v/>
      </c>
      <c r="B111" s="1">
        <f>HYPERLINK("https://www.toysrus.com/poo-the-card-game-G6059305668716.html", "https://www.toysrus.com/poo-the-card-game-G6059305668716.html")</f>
        <v/>
      </c>
      <c r="C111" t="inlineStr">
        <is>
          <t>Poo The Card Game</t>
        </is>
      </c>
      <c r="D111" t="inlineStr">
        <is>
          <t>Pana Po'o Shape Game - Draw Object Card and Use Shapes to Create The Item in One Minute - Speed is Required! - Ages 8 and Up - Contains 70 Cards, 2 Dice, and 84 Shapes by Outset</t>
        </is>
      </c>
      <c r="E111" s="1">
        <f>HYPERLINK("https://www.amazon.com/Outset-Pana-Poo/dp/B07YVL34L8/ref=sr_1_4?keywords=Poo+The+Card+Game&amp;qid=1695587991&amp;sr=8-4", "https://www.amazon.com/Outset-Pana-Poo/dp/B07YVL34L8/ref=sr_1_4?keywords=Poo+The+Card+Game&amp;qid=1695587991&amp;sr=8-4")</f>
        <v/>
      </c>
      <c r="F111" t="inlineStr">
        <is>
          <t>B07YVL34L8</t>
        </is>
      </c>
      <c r="G111">
        <f>_xlfn.IMAGE("https://images.toysrus.com/28598/6059305668716_1.jpg")</f>
        <v/>
      </c>
      <c r="H111">
        <f>_xlfn.IMAGE("https://m.media-amazon.com/images/I/71E75NlYE9L._AC_UL320_.jpg")</f>
        <v/>
      </c>
      <c r="K111" t="inlineStr">
        <is>
          <t>9.99</t>
        </is>
      </c>
      <c r="L111" t="n">
        <v>19.99</v>
      </c>
      <c r="M111" s="2" t="inlineStr">
        <is>
          <t>100.10%</t>
        </is>
      </c>
      <c r="N111" t="n">
        <v>4.1</v>
      </c>
      <c r="O111" t="n">
        <v>5</v>
      </c>
      <c r="Q111" t="inlineStr">
        <is>
          <t>InStock</t>
        </is>
      </c>
      <c r="R111" t="inlineStr">
        <is>
          <t>undefined</t>
        </is>
      </c>
      <c r="S111" t="inlineStr">
        <is>
          <t>G6059305668716</t>
        </is>
      </c>
    </row>
    <row r="112" ht="75" customHeight="1">
      <c r="A112" s="1">
        <f>HYPERLINK("https://www.toysrus.com/poo-the-card-game-G6059305668716.html", "https://www.toysrus.com/poo-the-card-game-G6059305668716.html")</f>
        <v/>
      </c>
      <c r="B112" s="1">
        <f>HYPERLINK("https://www.toysrus.com/poo-the-card-game-G6059305668716.html", "https://www.toysrus.com/poo-the-card-game-G6059305668716.html")</f>
        <v/>
      </c>
      <c r="C112" t="inlineStr">
        <is>
          <t>Poo The Card Game</t>
        </is>
      </c>
      <c r="D112" t="inlineStr">
        <is>
          <t>WHAT DO YOU MEME? Same Same But Different - The Party Game of Double Entendres – Adult Card Games for Game Night</t>
        </is>
      </c>
      <c r="E112" s="1" t="n"/>
      <c r="F112" t="inlineStr">
        <is>
          <t>B0BNP5DBT9</t>
        </is>
      </c>
      <c r="G112">
        <f>_xlfn.IMAGE("https://images.toysrus.com/28598/6059305668716_1.jpg")</f>
        <v/>
      </c>
      <c r="H112">
        <f>_xlfn.IMAGE("https://m.media-amazon.com/images/I/71roPzIgZzL._AC_UL320_.jpg")</f>
        <v/>
      </c>
      <c r="K112" t="inlineStr">
        <is>
          <t>9.99</t>
        </is>
      </c>
      <c r="L112" t="n">
        <v>19.99</v>
      </c>
      <c r="M112" s="2" t="inlineStr">
        <is>
          <t>100.10%</t>
        </is>
      </c>
      <c r="N112" t="n">
        <v>4.4</v>
      </c>
      <c r="O112" t="n">
        <v>224</v>
      </c>
      <c r="Q112" t="inlineStr">
        <is>
          <t>InStock</t>
        </is>
      </c>
      <c r="R112" t="inlineStr">
        <is>
          <t>undefined</t>
        </is>
      </c>
      <c r="S112" t="inlineStr">
        <is>
          <t>G6059305668716</t>
        </is>
      </c>
    </row>
    <row r="113" ht="75" customHeight="1">
      <c r="A113" s="1">
        <f>HYPERLINK("https://www.toysrus.com/poo-the-card-game-G6059305668716.html", "https://www.toysrus.com/poo-the-card-game-G6059305668716.html")</f>
        <v/>
      </c>
      <c r="B113" s="1">
        <f>HYPERLINK("https://www.toysrus.com/poo-the-card-game-G6059305668716.html", "https://www.toysrus.com/poo-the-card-game-G6059305668716.html")</f>
        <v/>
      </c>
      <c r="C113" t="inlineStr">
        <is>
          <t>Poo The Card Game</t>
        </is>
      </c>
      <c r="D113" t="inlineStr">
        <is>
          <t>PLAY NINE - The Card Game for Families,Best Strategy Game For Couples, Fun Game Night Kids, Teens and Adults, The Perfect Golf Gift</t>
        </is>
      </c>
      <c r="E113" s="1" t="n"/>
      <c r="F113" t="inlineStr">
        <is>
          <t>B000M0P2RE</t>
        </is>
      </c>
      <c r="G113">
        <f>_xlfn.IMAGE("https://images.toysrus.com/28598/6059305668716_1.jpg")</f>
        <v/>
      </c>
      <c r="H113">
        <f>_xlfn.IMAGE("https://m.media-amazon.com/images/I/81qxHmoehLL._AC_UL320_.jpg")</f>
        <v/>
      </c>
      <c r="K113" t="inlineStr">
        <is>
          <t>9.99</t>
        </is>
      </c>
      <c r="L113" t="n">
        <v>17.99</v>
      </c>
      <c r="M113" s="2" t="inlineStr">
        <is>
          <t>80.08%</t>
        </is>
      </c>
      <c r="N113" t="n">
        <v>4.9</v>
      </c>
      <c r="O113" t="n">
        <v>14986</v>
      </c>
      <c r="Q113" t="inlineStr">
        <is>
          <t>InStock</t>
        </is>
      </c>
      <c r="R113" t="inlineStr">
        <is>
          <t>undefined</t>
        </is>
      </c>
      <c r="S113" t="inlineStr">
        <is>
          <t>G6059305668716</t>
        </is>
      </c>
    </row>
    <row r="114" ht="75" customHeight="1">
      <c r="A114" s="1">
        <f>HYPERLINK("https://www.toysrus.com/pop-culture-trivia-game-G625012133524.html", "https://www.toysrus.com/pop-culture-trivia-game-G625012133524.html")</f>
        <v/>
      </c>
      <c r="B114" s="1">
        <f>HYPERLINK("https://www.toysrus.com/pop-culture-trivia-game-G625012133524.html", "https://www.toysrus.com/pop-culture-trivia-game-G625012133524.html")</f>
        <v/>
      </c>
      <c r="C114" t="inlineStr">
        <is>
          <t>Pop Culture Trivia Game</t>
        </is>
      </c>
      <c r="D114" t="inlineStr">
        <is>
          <t>Trivial Pursuit Decades 2010 to 2020 Board Game for Adults and Teens, Pop Culture Trivia Game for 2 to 6 Players, Ages 16 and Up</t>
        </is>
      </c>
      <c r="E114" s="1">
        <f>HYPERLINK("https://www.amazon.com/Hasbro-Gaming-Trivial-Pursuit-Decades/dp/B08TQ74D5T/ref=sr_1_4?keywords=Pop+Culture+Trivia+Game&amp;qid=1695587905&amp;sr=8-4", "https://www.amazon.com/Hasbro-Gaming-Trivial-Pursuit-Decades/dp/B08TQ74D5T/ref=sr_1_4?keywords=Pop+Culture+Trivia+Game&amp;qid=1695587905&amp;sr=8-4")</f>
        <v/>
      </c>
      <c r="F114" t="inlineStr">
        <is>
          <t>B08TQ74D5T</t>
        </is>
      </c>
      <c r="G114">
        <f>_xlfn.IMAGE("https://images.toysrus.com/28598/625012133524_1.jpg")</f>
        <v/>
      </c>
      <c r="H114">
        <f>_xlfn.IMAGE("https://m.media-amazon.com/images/I/71pMBxn00KL._AC_UL320_.jpg")</f>
        <v/>
      </c>
      <c r="K114" t="inlineStr">
        <is>
          <t>11.99</t>
        </is>
      </c>
      <c r="L114" t="n">
        <v>24.99</v>
      </c>
      <c r="M114" s="2" t="inlineStr">
        <is>
          <t>108.42%</t>
        </is>
      </c>
      <c r="N114" t="n">
        <v>4.5</v>
      </c>
      <c r="O114" t="n">
        <v>1713</v>
      </c>
      <c r="Q114" t="inlineStr">
        <is>
          <t>InStock</t>
        </is>
      </c>
      <c r="R114" t="inlineStr">
        <is>
          <t>undefined</t>
        </is>
      </c>
      <c r="S114" t="inlineStr">
        <is>
          <t>G625012133524</t>
        </is>
      </c>
    </row>
    <row r="115" ht="75" customHeight="1">
      <c r="A115" s="1">
        <f>HYPERLINK("https://www.toysrus.com/popohver-pretend-play-kitchen-stove-play-set-G0856884007655.html", "https://www.toysrus.com/popohver-pretend-play-kitchen-stove-play-set-G0856884007655.html")</f>
        <v/>
      </c>
      <c r="B115" s="1">
        <f>HYPERLINK("https://www.toysrus.com/popohver-pretend-play-kitchen-stove-play-set-G0856884007655.html", "https://www.toysrus.com/popohver-pretend-play-kitchen-stove-play-set-G0856884007655.html")</f>
        <v/>
      </c>
      <c r="C115" t="inlineStr">
        <is>
          <t>PopOhVer Pretend Play Kitchen Stove Play Set</t>
        </is>
      </c>
      <c r="D115" t="inlineStr">
        <is>
          <t>Best Choice Products Pretend Play Kitchen Wooden Toy Set for Kids w/Realistic Design, Telephone, Utensils, Oven, Microwave, Sink - Pink Floral</t>
        </is>
      </c>
      <c r="E115" s="1">
        <f>HYPERLINK("https://www.amazon.com/Best-Choice-Products-Realistic-Telephone/dp/B0C9GSD87Y/ref=sr_1_8?keywords=PopOhVer+Pretend+Play+Kitchen+Stove+Play+Set&amp;qid=1695588086&amp;sr=8-8", "https://www.amazon.com/Best-Choice-Products-Realistic-Telephone/dp/B0C9GSD87Y/ref=sr_1_8?keywords=PopOhVer+Pretend+Play+Kitchen+Stove+Play+Set&amp;qid=1695588086&amp;sr=8-8")</f>
        <v/>
      </c>
      <c r="F115" t="inlineStr">
        <is>
          <t>B0C9GSD87Y</t>
        </is>
      </c>
      <c r="G115">
        <f>_xlfn.IMAGE("https://images.toysrus.com/1285/856522005272_1.jpg")</f>
        <v/>
      </c>
      <c r="H115">
        <f>_xlfn.IMAGE("https://m.media-amazon.com/images/I/81dBsOHeAfL._AC_UL320_.jpg")</f>
        <v/>
      </c>
      <c r="K115" t="inlineStr">
        <is>
          <t>29.99</t>
        </is>
      </c>
      <c r="L115" t="n">
        <v>89.98999999999999</v>
      </c>
      <c r="M115" s="2" t="inlineStr">
        <is>
          <t>200.07%</t>
        </is>
      </c>
      <c r="N115" t="n">
        <v>4.2</v>
      </c>
      <c r="O115" t="n">
        <v>4927</v>
      </c>
      <c r="Q115" t="inlineStr">
        <is>
          <t>InStock</t>
        </is>
      </c>
      <c r="R115" t="inlineStr">
        <is>
          <t>undefined</t>
        </is>
      </c>
      <c r="S115" t="inlineStr">
        <is>
          <t>G0856884007655</t>
        </is>
      </c>
    </row>
    <row r="116" ht="75" customHeight="1">
      <c r="A116" s="1">
        <f>HYPERLINK("https://www.toysrus.com/race-for-the-galaxy-expansion-and-brinkmanship-game-G0655132005678.html", "https://www.toysrus.com/race-for-the-galaxy-expansion-and-brinkmanship-game-G0655132005678.html")</f>
        <v/>
      </c>
      <c r="B116" s="1">
        <f>HYPERLINK("https://www.toysrus.com/race-for-the-galaxy-expansion-and-brinkmanship-game-G0655132005678.html", "https://www.toysrus.com/race-for-the-galaxy-expansion-and-brinkmanship-game-G0655132005678.html")</f>
        <v/>
      </c>
      <c r="C116" t="inlineStr">
        <is>
          <t>Race For The Galaxy: Expansion and Brinkmanship Game</t>
        </is>
      </c>
      <c r="D116" t="inlineStr">
        <is>
          <t>Race for The Galaxy Card Game Bundle of Base Game Plus Five Expansions and 2 Space Fighter Buttons</t>
        </is>
      </c>
      <c r="E116" s="1">
        <f>HYPERLINK("https://www.amazon.com/Galaxy-Bundle-Expansions-Fighter-Buttons/dp/B0BCH52WD3/ref=sr_1_4?keywords=Race+For+The+Galaxy%3A+Expansion+and+Brinkmanship+Game&amp;qid=1695588052&amp;sr=8-4", "https://www.amazon.com/Galaxy-Bundle-Expansions-Fighter-Buttons/dp/B0BCH52WD3/ref=sr_1_4?keywords=Race+For+The+Galaxy%3A+Expansion+and+Brinkmanship+Game&amp;qid=1695588052&amp;sr=8-4")</f>
        <v/>
      </c>
      <c r="F116" t="inlineStr">
        <is>
          <t>B0BCH52WD3</t>
        </is>
      </c>
      <c r="G116">
        <f>_xlfn.IMAGE("https://images.toysrus.com/1285980/655132005678_1.jpg")</f>
        <v/>
      </c>
      <c r="H116">
        <f>_xlfn.IMAGE("https://m.media-amazon.com/images/I/81R5c7nrFHL._AC_UL320_.jpg")</f>
        <v/>
      </c>
      <c r="K116" t="inlineStr">
        <is>
          <t>39.95</t>
        </is>
      </c>
      <c r="L116" t="n">
        <v>109.99</v>
      </c>
      <c r="M116" s="2" t="inlineStr">
        <is>
          <t>175.32%</t>
        </is>
      </c>
      <c r="N116" t="n">
        <v>4</v>
      </c>
      <c r="O116" t="n">
        <v>1</v>
      </c>
      <c r="Q116" t="inlineStr">
        <is>
          <t>InStock</t>
        </is>
      </c>
      <c r="R116" t="inlineStr">
        <is>
          <t>undefined</t>
        </is>
      </c>
      <c r="S116" t="inlineStr">
        <is>
          <t>G0655132005678</t>
        </is>
      </c>
    </row>
    <row r="117" ht="75" customHeight="1">
      <c r="A117" s="1">
        <f>HYPERLINK("https://www.toysrus.com/red-dragon-inn-allies---pooky-G9780980209204.html", "https://www.toysrus.com/red-dragon-inn-allies---pooky-G9780980209204.html")</f>
        <v/>
      </c>
      <c r="B117" s="1">
        <f>HYPERLINK("https://www.toysrus.com/red-dragon-inn-allies---pooky-G9780980209204.html", "https://www.toysrus.com/red-dragon-inn-allies---pooky-G9780980209204.html")</f>
        <v/>
      </c>
      <c r="C117" t="inlineStr">
        <is>
          <t>Red Dragon Inn: Allies - Pooky</t>
        </is>
      </c>
      <c r="D117" t="inlineStr">
        <is>
          <t>Slugfest Games Red Dragon Inn: Allies - Piper vs. Ripsnarl</t>
        </is>
      </c>
      <c r="E117" s="1">
        <f>HYPERLINK("https://www.amazon.com/Red-Dragon-Inn-Allies-Ripsnarl/dp/1945323108/ref=sr_1_6?keywords=Red+Dragon+Inn%3A+Allies+-+Pooky&amp;qid=1695588110&amp;sr=8-6", "https://www.amazon.com/Red-Dragon-Inn-Allies-Ripsnarl/dp/1945323108/ref=sr_1_6?keywords=Red+Dragon+Inn%3A+Allies+-+Pooky&amp;qid=1695588110&amp;sr=8-6")</f>
        <v/>
      </c>
      <c r="F117" t="inlineStr">
        <is>
          <t>1945323108</t>
        </is>
      </c>
      <c r="G117">
        <f>_xlfn.IMAGE("https://images.toysrus.com/28598/9780980209204_1.jpg")</f>
        <v/>
      </c>
      <c r="H117">
        <f>_xlfn.IMAGE("https://m.media-amazon.com/images/I/71zgcEikq6L._AC_UL320_.jpg")</f>
        <v/>
      </c>
      <c r="K117" t="inlineStr">
        <is>
          <t>14.95</t>
        </is>
      </c>
      <c r="L117" t="n">
        <v>24.6</v>
      </c>
      <c r="M117" s="2" t="inlineStr">
        <is>
          <t>64.55%</t>
        </is>
      </c>
      <c r="N117" t="n">
        <v>4.9</v>
      </c>
      <c r="O117" t="n">
        <v>316</v>
      </c>
      <c r="Q117" t="inlineStr">
        <is>
          <t>InStock</t>
        </is>
      </c>
      <c r="R117" t="inlineStr">
        <is>
          <t>undefined</t>
        </is>
      </c>
      <c r="S117" t="inlineStr">
        <is>
          <t>G9780980209204</t>
        </is>
      </c>
    </row>
    <row r="118" ht="75" customHeight="1">
      <c r="A118" s="1">
        <f>HYPERLINK("https://www.toysrus.com/renegade-game-studios-arboretum-strategy-card-game-G850505008304.html", "https://www.toysrus.com/renegade-game-studios-arboretum-strategy-card-game-G850505008304.html")</f>
        <v/>
      </c>
      <c r="B118" s="1">
        <f>HYPERLINK("https://www.toysrus.com/renegade-game-studios-arboretum-strategy-card-game-G850505008304.html", "https://www.toysrus.com/renegade-game-studios-arboretum-strategy-card-game-G850505008304.html")</f>
        <v/>
      </c>
      <c r="C118" t="inlineStr">
        <is>
          <t>Renegade Game Studios Arboretum Strategy Card Game</t>
        </is>
      </c>
      <c r="D118" t="inlineStr">
        <is>
          <t>Renegade Game Studios Circadians: Chaos Order - Strategy Boardgame, Ages 14+, 2-5 Players, 120-240 Min</t>
        </is>
      </c>
      <c r="E118" s="1">
        <f>HYPERLINK("https://www.amazon.com/Renegade-Game-Studios-Circadians-Boardgame/dp/B09WGR616F/ref=sr_1_6?keywords=Renegade+Game+Studios+Arboretum+Strategy+Card+Game&amp;qid=1695587865&amp;sr=8-6", "https://www.amazon.com/Renegade-Game-Studios-Circadians-Boardgame/dp/B09WGR616F/ref=sr_1_6?keywords=Renegade+Game+Studios+Arboretum+Strategy+Card+Game&amp;qid=1695587865&amp;sr=8-6")</f>
        <v/>
      </c>
      <c r="F118" t="inlineStr">
        <is>
          <t>B09WGR616F</t>
        </is>
      </c>
      <c r="G118">
        <f>_xlfn.IMAGE("https://images.toysrus.com/1285980/850505008304_1.jpg")</f>
        <v/>
      </c>
      <c r="H118">
        <f>_xlfn.IMAGE("https://m.media-amazon.com/images/I/81s0VnAuWfL._AC_UL320_.jpg")</f>
        <v/>
      </c>
      <c r="K118" t="inlineStr">
        <is>
          <t>21.99</t>
        </is>
      </c>
      <c r="L118" t="n">
        <v>47.98</v>
      </c>
      <c r="M118" s="2" t="inlineStr">
        <is>
          <t>118.19%</t>
        </is>
      </c>
      <c r="N118" t="n">
        <v>4.3</v>
      </c>
      <c r="O118" t="n">
        <v>8</v>
      </c>
      <c r="Q118" t="inlineStr">
        <is>
          <t>InStock</t>
        </is>
      </c>
      <c r="R118" t="inlineStr">
        <is>
          <t>undefined</t>
        </is>
      </c>
      <c r="S118" t="inlineStr">
        <is>
          <t>G850505008304</t>
        </is>
      </c>
    </row>
    <row r="119" ht="75" customHeight="1">
      <c r="A119" s="1">
        <f>HYPERLINK("https://www.toysrus.com/renegade-game-studios-arboretum-strategy-card-game-G850505008304.html", "https://www.toysrus.com/renegade-game-studios-arboretum-strategy-card-game-G850505008304.html")</f>
        <v/>
      </c>
      <c r="B119" s="1">
        <f>HYPERLINK("https://www.toysrus.com/renegade-game-studios-arboretum-strategy-card-game-G850505008304.html", "https://www.toysrus.com/renegade-game-studios-arboretum-strategy-card-game-G850505008304.html")</f>
        <v/>
      </c>
      <c r="C119" t="inlineStr">
        <is>
          <t>Renegade Game Studios Arboretum Strategy Card Game</t>
        </is>
      </c>
      <c r="D119" t="inlineStr">
        <is>
          <t>Renegade Game Studios Dead Men Tell No Tales Strategy Boxed Board Game Ages 12 &amp; Up</t>
        </is>
      </c>
      <c r="E119" s="1">
        <f>HYPERLINK("https://www.amazon.com/Dead-Tell-Tales-Board-Game/dp/B00XPY2B0A/ref=sr_1_10?keywords=Renegade+Game+Studios+Arboretum+Strategy+Card+Game&amp;qid=1695587865&amp;sr=8-10", "https://www.amazon.com/Dead-Tell-Tales-Board-Game/dp/B00XPY2B0A/ref=sr_1_10?keywords=Renegade+Game+Studios+Arboretum+Strategy+Card+Game&amp;qid=1695587865&amp;sr=8-10")</f>
        <v/>
      </c>
      <c r="F119" t="inlineStr">
        <is>
          <t>B00XPY2B0A</t>
        </is>
      </c>
      <c r="G119">
        <f>_xlfn.IMAGE("https://images.toysrus.com/1285980/850505008304_1.jpg")</f>
        <v/>
      </c>
      <c r="H119">
        <f>_xlfn.IMAGE("https://m.media-amazon.com/images/I/61FOGxiVKqL._AC_UL320_.jpg")</f>
        <v/>
      </c>
      <c r="K119" t="inlineStr">
        <is>
          <t>21.99</t>
        </is>
      </c>
      <c r="L119" t="n">
        <v>41.76</v>
      </c>
      <c r="M119" s="2" t="inlineStr">
        <is>
          <t>89.90%</t>
        </is>
      </c>
      <c r="N119" t="n">
        <v>4.6</v>
      </c>
      <c r="O119" t="n">
        <v>272</v>
      </c>
      <c r="Q119" t="inlineStr">
        <is>
          <t>InStock</t>
        </is>
      </c>
      <c r="R119" t="inlineStr">
        <is>
          <t>undefined</t>
        </is>
      </c>
      <c r="S119" t="inlineStr">
        <is>
          <t>G850505008304</t>
        </is>
      </c>
    </row>
    <row r="120" ht="75" customHeight="1">
      <c r="A120" s="1">
        <f>HYPERLINK("https://www.toysrus.com/renegade-games-vampire-the-masquerade-dice-set----for-vampire-the-masquerade-roleplaying-game-G0810011723115.html", "https://www.toysrus.com/renegade-games-vampire-the-masquerade-dice-set----for-vampire-the-masquerade-roleplaying-game-G0810011723115.html")</f>
        <v/>
      </c>
      <c r="B120" s="1">
        <f>HYPERLINK("https://www.toysrus.com/renegade-games-vampire-the-masquerade-dice-set----for-vampire-the-masquerade-roleplaying-game-G0810011723115.html", "https://www.toysrus.com/renegade-games-vampire-the-masquerade-dice-set----for-vampire-the-masquerade-roleplaying-game-G0810011723115.html")</f>
        <v/>
      </c>
      <c r="C120" t="inlineStr">
        <is>
          <t>Renegade Games Vampire: The Masquerade Dice Set - For Vampire: the Masquerade Roleplaying Game</t>
        </is>
      </c>
      <c r="D120" t="inlineStr">
        <is>
          <t>Renegade Game Studios Vampire: The Masquerade 5th Edition Roleplaying Game Anarch Sourcebook</t>
        </is>
      </c>
      <c r="E120" s="1">
        <f>HYPERLINK("https://www.amazon.com/Vampire-The-Masquerade-Anarch-Sourcebook/dp/1735993832/ref=sr_1_4?keywords=Renegade+Games+Vampire%3A+The+Masquerade+Dice+Set+-+For+Vampire%3A+the+Masquerade+Roleplaying+Game&amp;qid=1695587843&amp;sr=8-4", "https://www.amazon.com/Vampire-The-Masquerade-Anarch-Sourcebook/dp/1735993832/ref=sr_1_4?keywords=Renegade+Games+Vampire%3A+The+Masquerade+Dice+Set+-+For+Vampire%3A+the+Masquerade+Roleplaying+Game&amp;qid=1695587843&amp;sr=8-4")</f>
        <v/>
      </c>
      <c r="F120" t="inlineStr">
        <is>
          <t>1735993832</t>
        </is>
      </c>
      <c r="G120">
        <f>_xlfn.IMAGE("https://images.toysrus.com/1285980/810011723115_1.jpg")</f>
        <v/>
      </c>
      <c r="H120">
        <f>_xlfn.IMAGE("https://m.media-amazon.com/images/I/71235tSNBHL._AC_UL320_.jpg")</f>
        <v/>
      </c>
      <c r="K120" t="inlineStr">
        <is>
          <t>19.99</t>
        </is>
      </c>
      <c r="L120" t="n">
        <v>39.31</v>
      </c>
      <c r="M120" s="2" t="inlineStr">
        <is>
          <t>96.65%</t>
        </is>
      </c>
      <c r="N120" t="n">
        <v>4.8</v>
      </c>
      <c r="O120" t="n">
        <v>360</v>
      </c>
      <c r="Q120" t="inlineStr">
        <is>
          <t>OutOfStock</t>
        </is>
      </c>
      <c r="R120" t="inlineStr">
        <is>
          <t>undefined</t>
        </is>
      </c>
      <c r="S120" t="inlineStr">
        <is>
          <t>G0810011723115</t>
        </is>
      </c>
    </row>
    <row r="121" ht="75" customHeight="1">
      <c r="A121" s="1">
        <f>HYPERLINK("https://www.toysrus.com/renegade-games-vampire-the-masquerade-dice-set----for-vampire-the-masquerade-roleplaying-game-G0810011723115.html", "https://www.toysrus.com/renegade-games-vampire-the-masquerade-dice-set----for-vampire-the-masquerade-roleplaying-game-G0810011723115.html")</f>
        <v/>
      </c>
      <c r="B121" s="1">
        <f>HYPERLINK("https://www.toysrus.com/renegade-games-vampire-the-masquerade-dice-set----for-vampire-the-masquerade-roleplaying-game-G0810011723115.html", "https://www.toysrus.com/renegade-games-vampire-the-masquerade-dice-set----for-vampire-the-masquerade-roleplaying-game-G0810011723115.html")</f>
        <v/>
      </c>
      <c r="C121" t="inlineStr">
        <is>
          <t>Renegade Games Vampire: The Masquerade Dice Set - For Vampire: the Masquerade Roleplaying Game</t>
        </is>
      </c>
      <c r="D121" t="inlineStr">
        <is>
          <t>Renegade Game Studios Vampire: The Masquerade 5th Edition Roleplaying Game Second Inquisition</t>
        </is>
      </c>
      <c r="E121" s="1">
        <f>HYPERLINK("https://www.amazon.com/Vampire-The-Masquerade-Second-Inquisition/dp/1735993891/ref=sr_1_5?keywords=Renegade+Games+Vampire%3A+The+Masquerade+Dice+Set+-+For+Vampire%3A+the+Masquerade+Roleplaying+Game&amp;qid=1695587843&amp;sr=8-5", "https://www.amazon.com/Vampire-The-Masquerade-Second-Inquisition/dp/1735993891/ref=sr_1_5?keywords=Renegade+Games+Vampire%3A+The+Masquerade+Dice+Set+-+For+Vampire%3A+the+Masquerade+Roleplaying+Game&amp;qid=1695587843&amp;sr=8-5")</f>
        <v/>
      </c>
      <c r="F121" t="inlineStr">
        <is>
          <t>1735993891</t>
        </is>
      </c>
      <c r="G121">
        <f>_xlfn.IMAGE("https://images.toysrus.com/1285980/810011723115_1.jpg")</f>
        <v/>
      </c>
      <c r="H121">
        <f>_xlfn.IMAGE("https://m.media-amazon.com/images/I/81B5XQg2BFL._AC_UL320_.jpg")</f>
        <v/>
      </c>
      <c r="K121" t="inlineStr">
        <is>
          <t>19.99</t>
        </is>
      </c>
      <c r="L121" t="n">
        <v>35.99</v>
      </c>
      <c r="M121" s="2" t="inlineStr">
        <is>
          <t>80.04%</t>
        </is>
      </c>
      <c r="N121" t="n">
        <v>4.6</v>
      </c>
      <c r="O121" t="n">
        <v>98</v>
      </c>
      <c r="Q121" t="inlineStr">
        <is>
          <t>OutOfStock</t>
        </is>
      </c>
      <c r="R121" t="inlineStr">
        <is>
          <t>undefined</t>
        </is>
      </c>
      <c r="S121" t="inlineStr">
        <is>
          <t>G0810011723115</t>
        </is>
      </c>
    </row>
    <row r="122" ht="75" customHeight="1">
      <c r="A122" s="1">
        <f>HYPERLINK("https://www.toysrus.com/renegade-games-vampire-the-masquerade-dice-set----for-vampire-the-masquerade-roleplaying-game-G0810011723115.html", "https://www.toysrus.com/renegade-games-vampire-the-masquerade-dice-set----for-vampire-the-masquerade-roleplaying-game-G0810011723115.html")</f>
        <v/>
      </c>
      <c r="B122" s="1">
        <f>HYPERLINK("https://www.toysrus.com/renegade-games-vampire-the-masquerade-dice-set----for-vampire-the-masquerade-roleplaying-game-G0810011723115.html", "https://www.toysrus.com/renegade-games-vampire-the-masquerade-dice-set----for-vampire-the-masquerade-roleplaying-game-G0810011723115.html")</f>
        <v/>
      </c>
      <c r="C122" t="inlineStr">
        <is>
          <t>Renegade Games Vampire: The Masquerade Dice Set - For Vampire: the Masquerade Roleplaying Game</t>
        </is>
      </c>
      <c r="D122" t="inlineStr">
        <is>
          <t>Renegade Game Studios Vampire: The Masquerade 5th Edition Roleplaying Game Sabbat The Black Hand</t>
        </is>
      </c>
      <c r="E122" s="1">
        <f>HYPERLINK("https://www.amazon.com/Vampire-Masquerade-Sabbat-Black-Hand/dp/1735993883/ref=sr_1_3?keywords=Renegade+Games+Vampire%3A+The+Masquerade+Dice+Set+-+For+Vampire%3A+the+Masquerade+Roleplaying+Game&amp;qid=1695587843&amp;sr=8-3", "https://www.amazon.com/Vampire-Masquerade-Sabbat-Black-Hand/dp/1735993883/ref=sr_1_3?keywords=Renegade+Games+Vampire%3A+The+Masquerade+Dice+Set+-+For+Vampire%3A+the+Masquerade+Roleplaying+Game&amp;qid=1695587843&amp;sr=8-3")</f>
        <v/>
      </c>
      <c r="F122" t="inlineStr">
        <is>
          <t>1735993883</t>
        </is>
      </c>
      <c r="G122">
        <f>_xlfn.IMAGE("https://images.toysrus.com/1285980/810011723115_1.jpg")</f>
        <v/>
      </c>
      <c r="H122">
        <f>_xlfn.IMAGE("https://m.media-amazon.com/images/I/51XFAvUoKKL._AC_UL320_.jpg")</f>
        <v/>
      </c>
      <c r="K122" t="inlineStr">
        <is>
          <t>19.99</t>
        </is>
      </c>
      <c r="L122" t="n">
        <v>34.36</v>
      </c>
      <c r="M122" s="2" t="inlineStr">
        <is>
          <t>71.89%</t>
        </is>
      </c>
      <c r="N122" t="n">
        <v>4.7</v>
      </c>
      <c r="O122" t="n">
        <v>166</v>
      </c>
      <c r="Q122" t="inlineStr">
        <is>
          <t>OutOfStock</t>
        </is>
      </c>
      <c r="R122" t="inlineStr">
        <is>
          <t>undefined</t>
        </is>
      </c>
      <c r="S122" t="inlineStr">
        <is>
          <t>G0810011723115</t>
        </is>
      </c>
    </row>
    <row r="123" ht="75" customHeight="1">
      <c r="A123" s="1">
        <f>HYPERLINK("https://www.toysrus.com/rio-grande-games-dominion-adventures-board-game-G655132005104.html", "https://www.toysrus.com/rio-grande-games-dominion-adventures-board-game-G655132005104.html")</f>
        <v/>
      </c>
      <c r="B123" s="1">
        <f>HYPERLINK("https://www.toysrus.com/rio-grande-games-dominion-adventures-board-game-G655132005104.html", "https://www.toysrus.com/rio-grande-games-dominion-adventures-board-game-G655132005104.html")</f>
        <v/>
      </c>
      <c r="C123" t="inlineStr">
        <is>
          <t>Rio Grande Games Dominion: Adventures Board Game</t>
        </is>
      </c>
      <c r="D123" t="inlineStr">
        <is>
          <t>Rio Grande Games: Dominion Big Box 2nd Edition: Strategy Board Game, Comes with Extra Base Cards for 5-6 Players, Compatible with all Dominion Expansions</t>
        </is>
      </c>
      <c r="E123" s="1">
        <f>HYPERLINK("https://www.amazon.com/Rio-Grande-Games-Compatible-Expansions/dp/B01MA5AJY9/ref=sr_1_2?keywords=Rio+Grande+Games+Dominion%3A+Adventures+Board+Game&amp;qid=1695588144&amp;sr=8-2", "https://www.amazon.com/Rio-Grande-Games-Compatible-Expansions/dp/B01MA5AJY9/ref=sr_1_2?keywords=Rio+Grande+Games+Dominion%3A+Adventures+Board+Game&amp;qid=1695588144&amp;sr=8-2")</f>
        <v/>
      </c>
      <c r="F123" t="inlineStr">
        <is>
          <t>B01MA5AJY9</t>
        </is>
      </c>
      <c r="G123">
        <f>_xlfn.IMAGE("https://images.toysrus.com/1285980/655132005104_1.jpg")</f>
        <v/>
      </c>
      <c r="H123">
        <f>_xlfn.IMAGE("https://m.media-amazon.com/images/I/81pQ76xmsHS._AC_UL320_.jpg")</f>
        <v/>
      </c>
      <c r="K123" t="inlineStr">
        <is>
          <t>44.99</t>
        </is>
      </c>
      <c r="L123" t="n">
        <v>74.59</v>
      </c>
      <c r="M123" s="2" t="inlineStr">
        <is>
          <t>65.79%</t>
        </is>
      </c>
      <c r="N123" t="n">
        <v>4.8</v>
      </c>
      <c r="O123" t="n">
        <v>1766</v>
      </c>
      <c r="Q123" t="inlineStr">
        <is>
          <t>InStock</t>
        </is>
      </c>
      <c r="R123" t="inlineStr">
        <is>
          <t>undefined</t>
        </is>
      </c>
      <c r="S123" t="inlineStr">
        <is>
          <t>G655132005104</t>
        </is>
      </c>
    </row>
    <row r="124" ht="75" customHeight="1">
      <c r="A124" s="1">
        <f>HYPERLINK("https://www.toysrus.com/rio-grande-games-roll-for-the-galaxy-ambition-board-game-expansion-G655132005203.html", "https://www.toysrus.com/rio-grande-games-roll-for-the-galaxy-ambition-board-game-expansion-G655132005203.html")</f>
        <v/>
      </c>
      <c r="B124" s="1">
        <f>HYPERLINK("https://www.toysrus.com/rio-grande-games-roll-for-the-galaxy-ambition-board-game-expansion-G655132005203.html", "https://www.toysrus.com/rio-grande-games-roll-for-the-galaxy-ambition-board-game-expansion-G655132005203.html")</f>
        <v/>
      </c>
      <c r="C124" t="inlineStr">
        <is>
          <t>Rio Grande Games Roll for the Galaxy: Ambition Board Game Expansion</t>
        </is>
      </c>
      <c r="D124" t="inlineStr">
        <is>
          <t>Rio Grande Games Roll for The Galaxy Board Game: Rivalry Expansion (Rio557)</t>
        </is>
      </c>
      <c r="E124" s="1">
        <f>HYPERLINK("https://www.amazon.com/Rio-Grande-Games-RIO557-Rivalry/dp/B07N3CXCRZ/ref=sr_1_3?keywords=Rio+Grande+Games+Roll+for+the+Galaxy%3A+Ambition+Board+Game+Expansion&amp;qid=1695588004&amp;sr=8-3", "https://www.amazon.com/Rio-Grande-Games-RIO557-Rivalry/dp/B07N3CXCRZ/ref=sr_1_3?keywords=Rio+Grande+Games+Roll+for+the+Galaxy%3A+Ambition+Board+Game+Expansion&amp;qid=1695588004&amp;sr=8-3")</f>
        <v/>
      </c>
      <c r="F124" t="inlineStr">
        <is>
          <t>B07N3CXCRZ</t>
        </is>
      </c>
      <c r="G124">
        <f>_xlfn.IMAGE("https://images.toysrus.com/1285980/655132005203_1.jpg")</f>
        <v/>
      </c>
      <c r="H124">
        <f>_xlfn.IMAGE("https://m.media-amazon.com/images/I/81p4OZrySCL._AC_UL320_.jpg")</f>
        <v/>
      </c>
      <c r="K124" t="inlineStr">
        <is>
          <t>39.99</t>
        </is>
      </c>
      <c r="L124" t="n">
        <v>68.90000000000001</v>
      </c>
      <c r="M124" s="2" t="inlineStr">
        <is>
          <t>72.29%</t>
        </is>
      </c>
      <c r="N124" t="n">
        <v>4.7</v>
      </c>
      <c r="O124" t="n">
        <v>63</v>
      </c>
      <c r="Q124" t="inlineStr">
        <is>
          <t>OutOfStock</t>
        </is>
      </c>
      <c r="R124" t="inlineStr">
        <is>
          <t>undefined</t>
        </is>
      </c>
      <c r="S124" t="inlineStr">
        <is>
          <t>G655132005203</t>
        </is>
      </c>
    </row>
    <row r="125" ht="75" customHeight="1">
      <c r="A125" s="1">
        <f>HYPERLINK("https://www.toysrus.com/schylling-loop-refill-for-metal-potholder-loom-G019649227372.html", "https://www.toysrus.com/schylling-loop-refill-for-metal-potholder-loom-G019649227372.html")</f>
        <v/>
      </c>
      <c r="B125" s="1">
        <f>HYPERLINK("https://www.toysrus.com/schylling-loop-refill-for-metal-potholder-loom-G019649227372.html", "https://www.toysrus.com/schylling-loop-refill-for-metal-potholder-loom-G019649227372.html")</f>
        <v/>
      </c>
      <c r="C125" t="inlineStr">
        <is>
          <t>Schylling Loop Refill For Metal Potholder Loom</t>
        </is>
      </c>
      <c r="D125" t="inlineStr">
        <is>
          <t>Friendly Loom 10" PRO Size Black Potholder Metal Loom Kit with Bright Rainbow Color Cotton Loops to Make 2 Potholders, Weaving Crafts for Kids &amp; Adults MADE IN THE USA by Harrisville Designs</t>
        </is>
      </c>
      <c r="E125" s="1">
        <f>HYPERLINK("https://www.amazon.com/Harrisville-Designs-Potholder-Packaging-Black/dp/B002EDNZD0/ref=sr_1_2?keywords=Schylling+Loop+Refill+For+Metal+Potholder+Loom&amp;qid=1695588089&amp;sr=8-2", "https://www.amazon.com/Harrisville-Designs-Potholder-Packaging-Black/dp/B002EDNZD0/ref=sr_1_2?keywords=Schylling+Loop+Refill+For+Metal+Potholder+Loom&amp;qid=1695588089&amp;sr=8-2")</f>
        <v/>
      </c>
      <c r="F125" t="inlineStr">
        <is>
          <t>B002EDNZD0</t>
        </is>
      </c>
      <c r="G125">
        <f>_xlfn.IMAGE("https://images.toysrus.com/28598/019649227372_1.jpg")</f>
        <v/>
      </c>
      <c r="H125">
        <f>_xlfn.IMAGE("https://m.media-amazon.com/images/I/81zE9COHh8L._AC_UL320_.jpg")</f>
        <v/>
      </c>
      <c r="K125" t="inlineStr">
        <is>
          <t>6.99</t>
        </is>
      </c>
      <c r="L125" t="n">
        <v>32.95</v>
      </c>
      <c r="M125" s="2" t="inlineStr">
        <is>
          <t>371.39%</t>
        </is>
      </c>
      <c r="N125" t="n">
        <v>4.7</v>
      </c>
      <c r="O125" t="n">
        <v>2253</v>
      </c>
      <c r="Q125" t="inlineStr">
        <is>
          <t>InStock</t>
        </is>
      </c>
      <c r="R125" t="inlineStr">
        <is>
          <t>undefined</t>
        </is>
      </c>
      <c r="S125" t="inlineStr">
        <is>
          <t>G019649227372</t>
        </is>
      </c>
    </row>
    <row r="126" ht="75" customHeight="1">
      <c r="A126" s="1">
        <f>HYPERLINK("https://www.toysrus.com/schylling-loop-refill-for-metal-potholder-loom-G019649227372.html", "https://www.toysrus.com/schylling-loop-refill-for-metal-potholder-loom-G019649227372.html")</f>
        <v/>
      </c>
      <c r="B126" s="1">
        <f>HYPERLINK("https://www.toysrus.com/schylling-loop-refill-for-metal-potholder-loom-G019649227372.html", "https://www.toysrus.com/schylling-loop-refill-for-metal-potholder-loom-G019649227372.html")</f>
        <v/>
      </c>
      <c r="C126" t="inlineStr">
        <is>
          <t>Schylling Loop Refill For Metal Potholder Loom</t>
        </is>
      </c>
      <c r="D126" t="inlineStr">
        <is>
          <t>Aodaer 288 Pieces Loom Potholder Loops Weaving Loom Loops Elastic Potholder Loops Weaving Craft Loops Refill with Multiple Colors for DIY Crafts Supplies Favors, Compatible with 7 Inch Weaving Loom</t>
        </is>
      </c>
      <c r="E126" s="1">
        <f>HYPERLINK("https://www.amazon.com/Aodaer-Potholder-Multiple-Supplies-Compatible/dp/B08JSQLP78/ref=sr_1_3?keywords=Schylling+Loop+Refill+For+Metal+Potholder+Loom&amp;qid=1695588089&amp;sr=8-3", "https://www.amazon.com/Aodaer-Potholder-Multiple-Supplies-Compatible/dp/B08JSQLP78/ref=sr_1_3?keywords=Schylling+Loop+Refill+For+Metal+Potholder+Loom&amp;qid=1695588089&amp;sr=8-3")</f>
        <v/>
      </c>
      <c r="F126" t="inlineStr">
        <is>
          <t>B08JSQLP78</t>
        </is>
      </c>
      <c r="G126">
        <f>_xlfn.IMAGE("https://images.toysrus.com/28598/019649227372_1.jpg")</f>
        <v/>
      </c>
      <c r="H126">
        <f>_xlfn.IMAGE("https://m.media-amazon.com/images/I/81n83bzlKFL._AC_UL320_.jpg")</f>
        <v/>
      </c>
      <c r="K126" t="inlineStr">
        <is>
          <t>6.99</t>
        </is>
      </c>
      <c r="L126" t="n">
        <v>17.99</v>
      </c>
      <c r="M126" s="2" t="inlineStr">
        <is>
          <t>157.37%</t>
        </is>
      </c>
      <c r="N126" t="n">
        <v>4.6</v>
      </c>
      <c r="O126" t="n">
        <v>187</v>
      </c>
      <c r="Q126" t="inlineStr">
        <is>
          <t>InStock</t>
        </is>
      </c>
      <c r="R126" t="inlineStr">
        <is>
          <t>undefined</t>
        </is>
      </c>
      <c r="S126" t="inlineStr">
        <is>
          <t>G019649227372</t>
        </is>
      </c>
    </row>
    <row r="127" ht="75" customHeight="1">
      <c r="A127" s="1">
        <f>HYPERLINK("https://www.toysrus.com/scopa---the-traditional-italian-card-game-G625012133302.html", "https://www.toysrus.com/scopa---the-traditional-italian-card-game-G625012133302.html")</f>
        <v/>
      </c>
      <c r="B127" s="1">
        <f>HYPERLINK("https://www.toysrus.com/scopa---the-traditional-italian-card-game-G625012133302.html", "https://www.toysrus.com/scopa---the-traditional-italian-card-game-G625012133302.html")</f>
        <v/>
      </c>
      <c r="C127" t="inlineStr">
        <is>
          <t>Scopa - The Traditional Italian Card Game</t>
        </is>
      </c>
      <c r="D127" t="inlineStr">
        <is>
          <t>Italian Game Night Bundle - Tombola Bingo Board Game + Traditional Napoletane Playing Cards - Italian Game of Chance for Family, Friends and Large Parties Up to 24 Players - Fun for Adults &amp; Kids</t>
        </is>
      </c>
      <c r="E127" s="1">
        <f>HYPERLINK("https://www.amazon.com/Italian-Game-Night-Bundle-Traditional/dp/B088JM42VH/ref=sr_1_4?keywords=Scopa+-+The+Traditional+Italian+Card+Game&amp;qid=1695587943&amp;sr=8-4", "https://www.amazon.com/Italian-Game-Night-Bundle-Traditional/dp/B088JM42VH/ref=sr_1_4?keywords=Scopa+-+The+Traditional+Italian+Card+Game&amp;qid=1695587943&amp;sr=8-4")</f>
        <v/>
      </c>
      <c r="F127" t="inlineStr">
        <is>
          <t>B088JM42VH</t>
        </is>
      </c>
      <c r="G127">
        <f>_xlfn.IMAGE("https://images.toysrus.com/28598/625012133302_1.jpg")</f>
        <v/>
      </c>
      <c r="H127">
        <f>_xlfn.IMAGE("https://m.media-amazon.com/images/I/91xXxQQFaUL._AC_UL320_.jpg")</f>
        <v/>
      </c>
      <c r="K127" t="inlineStr">
        <is>
          <t>13.99</t>
        </is>
      </c>
      <c r="L127" t="n">
        <v>24.99</v>
      </c>
      <c r="M127" s="2" t="inlineStr">
        <is>
          <t>78.63%</t>
        </is>
      </c>
      <c r="N127" t="n">
        <v>4.2</v>
      </c>
      <c r="O127" t="n">
        <v>18</v>
      </c>
      <c r="Q127" t="inlineStr">
        <is>
          <t>InStock</t>
        </is>
      </c>
      <c r="R127" t="inlineStr">
        <is>
          <t>undefined</t>
        </is>
      </c>
      <c r="S127" t="inlineStr">
        <is>
          <t>G625012133302</t>
        </is>
      </c>
    </row>
    <row r="128" ht="75" customHeight="1">
      <c r="A128" s="1">
        <f>HYPERLINK("https://www.toysrus.com/scythe-invaders-from-afar-expansion-G653341026903.html", "https://www.toysrus.com/scythe-invaders-from-afar-expansion-G653341026903.html")</f>
        <v/>
      </c>
      <c r="B128" s="1">
        <f>HYPERLINK("https://www.toysrus.com/scythe-invaders-from-afar-expansion-G653341026903.html", "https://www.toysrus.com/scythe-invaders-from-afar-expansion-G653341026903.html")</f>
        <v/>
      </c>
      <c r="C128" t="inlineStr">
        <is>
          <t>Scythe: Invaders From Afar Expansion</t>
        </is>
      </c>
      <c r="D128" t="inlineStr">
        <is>
          <t>TowerRex Board Game Organizer for Scythe board game Legendary Box, Scythe Invaders from Afar expansion, Scythe Rise of Fenris expansion, Scythe Wind Gambit expansion, Scythe LB game organizer storage</t>
        </is>
      </c>
      <c r="E128" s="1">
        <f>HYPERLINK("https://www.amazon.com/TowerRex-Storage-Organizer-Scythe-Legendary/dp/B0BCX9TLBZ/ref=sr_1_2?keywords=Scythe%3A+Invaders+From+Afar+Expansion&amp;qid=1695587957&amp;sr=8-2", "https://www.amazon.com/TowerRex-Storage-Organizer-Scythe-Legendary/dp/B0BCX9TLBZ/ref=sr_1_2?keywords=Scythe%3A+Invaders+From+Afar+Expansion&amp;qid=1695587957&amp;sr=8-2")</f>
        <v/>
      </c>
      <c r="F128" t="inlineStr">
        <is>
          <t>B0BCX9TLBZ</t>
        </is>
      </c>
      <c r="G128">
        <f>_xlfn.IMAGE("https://images.toysrus.com/1285980/653341026903_1.jpg")</f>
        <v/>
      </c>
      <c r="H128">
        <f>_xlfn.IMAGE("https://m.media-amazon.com/images/I/71C1YQZnh8L._AC_UL320_.jpg")</f>
        <v/>
      </c>
      <c r="K128" t="inlineStr">
        <is>
          <t>29.99</t>
        </is>
      </c>
      <c r="L128" t="n">
        <v>68.98999999999999</v>
      </c>
      <c r="M128" s="2" t="inlineStr">
        <is>
          <t>130.04%</t>
        </is>
      </c>
      <c r="N128" t="n">
        <v>3.9</v>
      </c>
      <c r="O128" t="n">
        <v>2</v>
      </c>
      <c r="Q128" t="inlineStr">
        <is>
          <t>InStock</t>
        </is>
      </c>
      <c r="R128" t="inlineStr">
        <is>
          <t>undefined</t>
        </is>
      </c>
      <c r="S128" t="inlineStr">
        <is>
          <t>G653341026903</t>
        </is>
      </c>
    </row>
    <row r="129" ht="75" customHeight="1">
      <c r="A129" s="1">
        <f>HYPERLINK("https://www.toysrus.com/sentinels-of-the-multiverse-vengeance---expansion---comic-book-game-card-game-G798304258806.html", "https://www.toysrus.com/sentinels-of-the-multiverse-vengeance---expansion---comic-book-game-card-game-G798304258806.html")</f>
        <v/>
      </c>
      <c r="B129" s="1">
        <f>HYPERLINK("https://www.toysrus.com/sentinels-of-the-multiverse-vengeance---expansion---comic-book-game-card-game-G798304258806.html", "https://www.toysrus.com/sentinels-of-the-multiverse-vengeance---expansion---comic-book-game-card-game-G798304258806.html")</f>
        <v/>
      </c>
      <c r="C129" t="inlineStr">
        <is>
          <t>Sentinels of The Multiverse: Vengeance - Expansion - Comic Book Game Card Game</t>
        </is>
      </c>
      <c r="D129" t="inlineStr">
        <is>
          <t>Greater Than Games: Sentinels of The Multiverse: Definitive Edition, The Classic Comic Book Card Game, 2 to 6 Players, for Ages 14 and up</t>
        </is>
      </c>
      <c r="E129" s="1">
        <f>HYPERLINK("https://www.amazon.com/Greater-Than-Games-Sentinels-Multiverse/dp/B0992PXW6L/ref=sr_1_2?keywords=Sentinels+of+The+Multiverse%3A+Vengeance+-+Expansion+-+Comic+Book+Game+Card+Game&amp;qid=1695588037&amp;sr=8-2", "https://www.amazon.com/Greater-Than-Games-Sentinels-Multiverse/dp/B0992PXW6L/ref=sr_1_2?keywords=Sentinels+of+The+Multiverse%3A+Vengeance+-+Expansion+-+Comic+Book+Game+Card+Game&amp;qid=1695588037&amp;sr=8-2")</f>
        <v/>
      </c>
      <c r="F129" t="inlineStr">
        <is>
          <t>B0992PXW6L</t>
        </is>
      </c>
      <c r="G129">
        <f>_xlfn.IMAGE("https://images.toysrus.com/1285980/798304258806_1.jpg")</f>
        <v/>
      </c>
      <c r="H129">
        <f>_xlfn.IMAGE("https://m.media-amazon.com/images/I/71YzKtLAJlL._AC_UL320_.jpg")</f>
        <v/>
      </c>
      <c r="K129" t="inlineStr">
        <is>
          <t>29.99</t>
        </is>
      </c>
      <c r="L129" t="n">
        <v>60.14</v>
      </c>
      <c r="M129" s="2" t="inlineStr">
        <is>
          <t>100.53%</t>
        </is>
      </c>
      <c r="N129" t="n">
        <v>4.8</v>
      </c>
      <c r="O129" t="n">
        <v>116</v>
      </c>
      <c r="Q129" t="inlineStr">
        <is>
          <t>InStock</t>
        </is>
      </c>
      <c r="R129" t="inlineStr">
        <is>
          <t>undefined</t>
        </is>
      </c>
      <c r="S129" t="inlineStr">
        <is>
          <t>G798304258806</t>
        </is>
      </c>
    </row>
    <row r="130" ht="75" customHeight="1">
      <c r="A130" s="1">
        <f>HYPERLINK("https://www.toysrus.com/simba-toys---steffi-love-animal-world-playset-G0806044002877.html", "https://www.toysrus.com/simba-toys---steffi-love-animal-world-playset-G0806044002877.html")</f>
        <v/>
      </c>
      <c r="B130" s="1">
        <f>HYPERLINK("https://www.toysrus.com/simba-toys---steffi-love-animal-world-playset-G0806044002877.html", "https://www.toysrus.com/simba-toys---steffi-love-animal-world-playset-G0806044002877.html")</f>
        <v/>
      </c>
      <c r="C130" t="inlineStr">
        <is>
          <t>Simba Toys - Steffi Love Animal World Playset</t>
        </is>
      </c>
      <c r="D130" t="inlineStr">
        <is>
          <t>Simba Toys - Steffi Love Dream Castle Playset, Multicolor</t>
        </is>
      </c>
      <c r="E130" s="1">
        <f>HYPERLINK("https://www.amazon.com/Simba-Toys-Steffi-Castle-Playset/dp/B07NFRWRFC/ref=sr_1_2?keywords=Simba+Toys+-+Steffi+Love+Animal+World+Playset&amp;qid=1695587937&amp;sr=8-2", "https://www.amazon.com/Simba-Toys-Steffi-Castle-Playset/dp/B07NFRWRFC/ref=sr_1_2?keywords=Simba+Toys+-+Steffi+Love+Animal+World+Playset&amp;qid=1695587937&amp;sr=8-2")</f>
        <v/>
      </c>
      <c r="F130" t="inlineStr">
        <is>
          <t>B07NFRWRFC</t>
        </is>
      </c>
      <c r="G130">
        <f>_xlfn.IMAGE("https://images.toysrus.com/28598/806044002877_1.jpg")</f>
        <v/>
      </c>
      <c r="H130">
        <f>_xlfn.IMAGE("https://m.media-amazon.com/images/I/912xTUwlURL._AC_UL320_.jpg")</f>
        <v/>
      </c>
      <c r="K130" t="inlineStr">
        <is>
          <t>24.99</t>
        </is>
      </c>
      <c r="L130" t="n">
        <v>42.75</v>
      </c>
      <c r="M130" s="2" t="inlineStr">
        <is>
          <t>71.07%</t>
        </is>
      </c>
      <c r="N130" t="n">
        <v>4.5</v>
      </c>
      <c r="O130" t="n">
        <v>4</v>
      </c>
      <c r="Q130" t="inlineStr">
        <is>
          <t>InStock</t>
        </is>
      </c>
      <c r="R130" t="inlineStr">
        <is>
          <t>undefined</t>
        </is>
      </c>
      <c r="S130" t="inlineStr">
        <is>
          <t>G0806044002877</t>
        </is>
      </c>
    </row>
    <row r="131" ht="75" customHeight="1">
      <c r="A131" s="1">
        <f>HYPERLINK("https://www.toysrus.com/simba-toys---steffi-love-baby-doctor-playset-G0806044001481.html", "https://www.toysrus.com/simba-toys---steffi-love-baby-doctor-playset-G0806044001481.html")</f>
        <v/>
      </c>
      <c r="B131" s="1">
        <f>HYPERLINK("https://www.toysrus.com/simba-toys---steffi-love-baby-doctor-playset-G0806044001481.html", "https://www.toysrus.com/simba-toys---steffi-love-baby-doctor-playset-G0806044001481.html")</f>
        <v/>
      </c>
      <c r="C131" t="inlineStr">
        <is>
          <t>Simba Toys - Steffi Love Baby Doctor Playset</t>
        </is>
      </c>
      <c r="D131" t="inlineStr">
        <is>
          <t>Simba Toys - Steffi Love Dream Castle Playset, Multicolor</t>
        </is>
      </c>
      <c r="E131" s="1">
        <f>HYPERLINK("https://www.amazon.com/Simba-Toys-Steffi-Castle-Playset/dp/B07NFRWRFC/ref=sr_1_3?keywords=Simba+Toys+-+Steffi+Love+Baby+Doctor+Playset&amp;qid=1695587905&amp;sr=8-3", "https://www.amazon.com/Simba-Toys-Steffi-Castle-Playset/dp/B07NFRWRFC/ref=sr_1_3?keywords=Simba+Toys+-+Steffi+Love+Baby+Doctor+Playset&amp;qid=1695587905&amp;sr=8-3")</f>
        <v/>
      </c>
      <c r="F131" t="inlineStr">
        <is>
          <t>B07NFRWRFC</t>
        </is>
      </c>
      <c r="G131">
        <f>_xlfn.IMAGE("https://images.toysrus.com/28598/806044001481_1.jpg")</f>
        <v/>
      </c>
      <c r="H131">
        <f>_xlfn.IMAGE("https://m.media-amazon.com/images/I/912xTUwlURL._AC_UL320_.jpg")</f>
        <v/>
      </c>
      <c r="K131" t="inlineStr">
        <is>
          <t>14.99</t>
        </is>
      </c>
      <c r="L131" t="n">
        <v>42.75</v>
      </c>
      <c r="M131" s="2" t="inlineStr">
        <is>
          <t>185.19%</t>
        </is>
      </c>
      <c r="N131" t="n">
        <v>4.5</v>
      </c>
      <c r="O131" t="n">
        <v>4</v>
      </c>
      <c r="Q131" t="inlineStr">
        <is>
          <t>InStock</t>
        </is>
      </c>
      <c r="R131" t="inlineStr">
        <is>
          <t>undefined</t>
        </is>
      </c>
      <c r="S131" t="inlineStr">
        <is>
          <t>G0806044001481</t>
        </is>
      </c>
    </row>
    <row r="132" ht="75" customHeight="1">
      <c r="A132" s="1">
        <f>HYPERLINK("https://www.toysrus.com/simba-toys---steffi-love-mermaid-friends-G0806044004383.html", "https://www.toysrus.com/simba-toys---steffi-love-mermaid-friends-G0806044004383.html")</f>
        <v/>
      </c>
      <c r="B132" s="1">
        <f>HYPERLINK("https://www.toysrus.com/simba-toys---steffi-love-mermaid-friends-G0806044004383.html", "https://www.toysrus.com/simba-toys---steffi-love-mermaid-friends-G0806044004383.html")</f>
        <v/>
      </c>
      <c r="C132" t="inlineStr">
        <is>
          <t>Simba Toys - Steffi Love Mermaid Friends</t>
        </is>
      </c>
      <c r="D132" t="inlineStr">
        <is>
          <t>Simba Toys - Steffi Love Dream Castle Playset, Multicolor</t>
        </is>
      </c>
      <c r="E132" s="1">
        <f>HYPERLINK("https://www.amazon.com/Simba-Toys-Steffi-Castle-Playset/dp/B07NFRWRFC/ref=sr_1_3?keywords=Simba+Toys+-+Steffi+Love+Mermaid+Friends&amp;qid=1695587836&amp;sr=8-3", "https://www.amazon.com/Simba-Toys-Steffi-Castle-Playset/dp/B07NFRWRFC/ref=sr_1_3?keywords=Simba+Toys+-+Steffi+Love+Mermaid+Friends&amp;qid=1695587836&amp;sr=8-3")</f>
        <v/>
      </c>
      <c r="F132" t="inlineStr">
        <is>
          <t>B07NFRWRFC</t>
        </is>
      </c>
      <c r="G132">
        <f>_xlfn.IMAGE("https://images.toysrus.com/28598/806044004383_1.jpg")</f>
        <v/>
      </c>
      <c r="H132">
        <f>_xlfn.IMAGE("https://m.media-amazon.com/images/I/912xTUwlURL._AC_UL320_.jpg")</f>
        <v/>
      </c>
      <c r="K132" t="inlineStr">
        <is>
          <t>12.99</t>
        </is>
      </c>
      <c r="L132" t="n">
        <v>42.75</v>
      </c>
      <c r="M132" s="2" t="inlineStr">
        <is>
          <t>229.10%</t>
        </is>
      </c>
      <c r="N132" t="n">
        <v>4.5</v>
      </c>
      <c r="O132" t="n">
        <v>4</v>
      </c>
      <c r="Q132" t="inlineStr">
        <is>
          <t>InStock</t>
        </is>
      </c>
      <c r="R132" t="inlineStr">
        <is>
          <t>undefined</t>
        </is>
      </c>
      <c r="S132" t="inlineStr">
        <is>
          <t>G0806044004383</t>
        </is>
      </c>
    </row>
    <row r="133" ht="75" customHeight="1">
      <c r="A133" s="1">
        <f>HYPERLINK("https://www.toysrus.com/simba-toys---steffi-love-mermaid-friends-G0806044004383.html", "https://www.toysrus.com/simba-toys---steffi-love-mermaid-friends-G0806044004383.html")</f>
        <v/>
      </c>
      <c r="B133" s="1">
        <f>HYPERLINK("https://www.toysrus.com/simba-toys---steffi-love-mermaid-friends-G0806044004383.html", "https://www.toysrus.com/simba-toys---steffi-love-mermaid-friends-G0806044004383.html")</f>
        <v/>
      </c>
      <c r="C133" t="inlineStr">
        <is>
          <t>Simba Toys - Steffi Love Mermaid Friends</t>
        </is>
      </c>
      <c r="D133" t="inlineStr">
        <is>
          <t>Simba 105733524 Steffi Love Mermaid Family, Doll as Pregnant Mermaid with Kevin as a Merman, with Baby Bed, 29 cm Dress-up Dolls, Toy Dolls, for Children from 3 Years</t>
        </is>
      </c>
      <c r="E133" s="1">
        <f>HYPERLINK("https://www.amazon.com/Steffi-Mermaid-Family-Pregnant-Children/dp/B08R3PFWJ7/ref=sr_1_8?keywords=Simba+Toys+-+Steffi+Love+Mermaid+Friends&amp;qid=1695587836&amp;sr=8-8", "https://www.amazon.com/Steffi-Mermaid-Family-Pregnant-Children/dp/B08R3PFWJ7/ref=sr_1_8?keywords=Simba+Toys+-+Steffi+Love+Mermaid+Friends&amp;qid=1695587836&amp;sr=8-8")</f>
        <v/>
      </c>
      <c r="F133" t="inlineStr">
        <is>
          <t>B08R3PFWJ7</t>
        </is>
      </c>
      <c r="G133">
        <f>_xlfn.IMAGE("https://images.toysrus.com/28598/806044004383_1.jpg")</f>
        <v/>
      </c>
      <c r="H133">
        <f>_xlfn.IMAGE("https://m.media-amazon.com/images/I/81EvuwY2H9L._AC_UL320_.jpg")</f>
        <v/>
      </c>
      <c r="K133" t="inlineStr">
        <is>
          <t>12.99</t>
        </is>
      </c>
      <c r="L133" t="n">
        <v>39.78</v>
      </c>
      <c r="M133" s="2" t="inlineStr">
        <is>
          <t>206.24%</t>
        </is>
      </c>
      <c r="N133" t="n">
        <v>4.2</v>
      </c>
      <c r="O133" t="n">
        <v>537</v>
      </c>
      <c r="Q133" t="inlineStr">
        <is>
          <t>InStock</t>
        </is>
      </c>
      <c r="R133" t="inlineStr">
        <is>
          <t>undefined</t>
        </is>
      </c>
      <c r="S133" t="inlineStr">
        <is>
          <t>G0806044004383</t>
        </is>
      </c>
    </row>
    <row r="134" ht="75" customHeight="1">
      <c r="A134" s="1">
        <f>HYPERLINK("https://www.toysrus.com/simba-toys---steffi-love-mermaid-friends-G0806044004383.html", "https://www.toysrus.com/simba-toys---steffi-love-mermaid-friends-G0806044004383.html")</f>
        <v/>
      </c>
      <c r="B134" s="1">
        <f>HYPERLINK("https://www.toysrus.com/simba-toys---steffi-love-mermaid-friends-G0806044004383.html", "https://www.toysrus.com/simba-toys---steffi-love-mermaid-friends-G0806044004383.html")</f>
        <v/>
      </c>
      <c r="C134" t="inlineStr">
        <is>
          <t>Simba Toys - Steffi Love Mermaid Friends</t>
        </is>
      </c>
      <c r="D134" t="inlineStr">
        <is>
          <t>Simba 105733498 - Steffi Love Colour Swap, 3 Assorted Designs, Only One Item Delivered, Doll as a Mermaid with Sequin Tail Fin and Great Swap Effect, 29 cm, for Children from 3 Years</t>
        </is>
      </c>
      <c r="E134" s="1">
        <f>HYPERLINK("https://www.amazon.com/Assorted-Designs-Supplied-Mermaid-Children/dp/B08QM8VFCN/ref=sr_1_10?keywords=Simba+Toys+-+Steffi+Love+Mermaid+Friends&amp;qid=1695587836&amp;sr=8-10", "https://www.amazon.com/Assorted-Designs-Supplied-Mermaid-Children/dp/B08QM8VFCN/ref=sr_1_10?keywords=Simba+Toys+-+Steffi+Love+Mermaid+Friends&amp;qid=1695587836&amp;sr=8-10")</f>
        <v/>
      </c>
      <c r="F134" t="inlineStr">
        <is>
          <t>B08QM8VFCN</t>
        </is>
      </c>
      <c r="G134">
        <f>_xlfn.IMAGE("https://images.toysrus.com/28598/806044004383_1.jpg")</f>
        <v/>
      </c>
      <c r="H134">
        <f>_xlfn.IMAGE("https://m.media-amazon.com/images/I/61iVXFpqQML._AC_UL320_.jpg")</f>
        <v/>
      </c>
      <c r="K134" t="inlineStr">
        <is>
          <t>12.99</t>
        </is>
      </c>
      <c r="L134" t="n">
        <v>29.98</v>
      </c>
      <c r="M134" s="2" t="inlineStr">
        <is>
          <t>130.79%</t>
        </is>
      </c>
      <c r="N134" t="n">
        <v>4.6</v>
      </c>
      <c r="O134" t="n">
        <v>5</v>
      </c>
      <c r="Q134" t="inlineStr">
        <is>
          <t>InStock</t>
        </is>
      </c>
      <c r="R134" t="inlineStr">
        <is>
          <t>undefined</t>
        </is>
      </c>
      <c r="S134" t="inlineStr">
        <is>
          <t>G0806044004383</t>
        </is>
      </c>
    </row>
    <row r="135" ht="75" customHeight="1">
      <c r="A135" s="1">
        <f>HYPERLINK("https://www.toysrus.com/simba-toys---steffi-love-mermaid-friends-G0806044004383.html", "https://www.toysrus.com/simba-toys---steffi-love-mermaid-friends-G0806044004383.html")</f>
        <v/>
      </c>
      <c r="B135" s="1">
        <f>HYPERLINK("https://www.toysrus.com/simba-toys---steffi-love-mermaid-friends-G0806044004383.html", "https://www.toysrus.com/simba-toys---steffi-love-mermaid-friends-G0806044004383.html")</f>
        <v/>
      </c>
      <c r="C135" t="inlineStr">
        <is>
          <t>Simba Toys - Steffi Love Mermaid Friends</t>
        </is>
      </c>
      <c r="D135" t="inlineStr">
        <is>
          <t>Simba 105733049 "Steffi Love - Light &amp; Glitter Mermaid Doll</t>
        </is>
      </c>
      <c r="E135" s="1">
        <f>HYPERLINK("https://www.amazon.com/Simba-105733049-Steffi-Glitter-ZEEMEERMIN/dp/B01MZWYXD8/ref=sr_1_6?keywords=Simba+Toys+-+Steffi+Love+Mermaid+Friends&amp;qid=1695587836&amp;sr=8-6", "https://www.amazon.com/Simba-105733049-Steffi-Glitter-ZEEMEERMIN/dp/B01MZWYXD8/ref=sr_1_6?keywords=Simba+Toys+-+Steffi+Love+Mermaid+Friends&amp;qid=1695587836&amp;sr=8-6")</f>
        <v/>
      </c>
      <c r="F135" t="inlineStr">
        <is>
          <t>B01MZWYXD8</t>
        </is>
      </c>
      <c r="G135">
        <f>_xlfn.IMAGE("https://images.toysrus.com/28598/806044004383_1.jpg")</f>
        <v/>
      </c>
      <c r="H135">
        <f>_xlfn.IMAGE("https://m.media-amazon.com/images/I/710j9SNSKjS._AC_UL320_.jpg")</f>
        <v/>
      </c>
      <c r="K135" t="inlineStr">
        <is>
          <t>12.99</t>
        </is>
      </c>
      <c r="L135" t="n">
        <v>28.19</v>
      </c>
      <c r="M135" s="2" t="inlineStr">
        <is>
          <t>117.01%</t>
        </is>
      </c>
      <c r="N135" t="n">
        <v>4.2</v>
      </c>
      <c r="O135" t="n">
        <v>723</v>
      </c>
      <c r="Q135" t="inlineStr">
        <is>
          <t>InStock</t>
        </is>
      </c>
      <c r="R135" t="inlineStr">
        <is>
          <t>undefined</t>
        </is>
      </c>
      <c r="S135" t="inlineStr">
        <is>
          <t>G0806044004383</t>
        </is>
      </c>
    </row>
    <row r="136" ht="75" customHeight="1">
      <c r="A136" s="1">
        <f>HYPERLINK("https://www.toysrus.com/simba-toys---steffi-love-mermaid-friends-G0806044004383.html", "https://www.toysrus.com/simba-toys---steffi-love-mermaid-friends-G0806044004383.html")</f>
        <v/>
      </c>
      <c r="B136" s="1">
        <f>HYPERLINK("https://www.toysrus.com/simba-toys---steffi-love-mermaid-friends-G0806044004383.html", "https://www.toysrus.com/simba-toys---steffi-love-mermaid-friends-G0806044004383.html")</f>
        <v/>
      </c>
      <c r="C136" t="inlineStr">
        <is>
          <t>Simba Toys - Steffi Love Mermaid Friends</t>
        </is>
      </c>
      <c r="D136" t="inlineStr">
        <is>
          <t>Simba Toys - Steffi Love Animal World Playset, Multicolor</t>
        </is>
      </c>
      <c r="E136" s="1">
        <f>HYPERLINK("https://www.amazon.com/Simba-105733040-Toys-Playset-Multicolor/dp/B07NFQNBJ8/ref=sr_1_5?keywords=Simba+Toys+-+Steffi+Love+Mermaid+Friends&amp;qid=1695587836&amp;sr=8-5", "https://www.amazon.com/Simba-105733040-Toys-Playset-Multicolor/dp/B07NFQNBJ8/ref=sr_1_5?keywords=Simba+Toys+-+Steffi+Love+Mermaid+Friends&amp;qid=1695587836&amp;sr=8-5")</f>
        <v/>
      </c>
      <c r="F136" t="inlineStr">
        <is>
          <t>B07NFQNBJ8</t>
        </is>
      </c>
      <c r="G136">
        <f>_xlfn.IMAGE("https://images.toysrus.com/28598/806044004383_1.jpg")</f>
        <v/>
      </c>
      <c r="H136">
        <f>_xlfn.IMAGE("https://m.media-amazon.com/images/I/81JcPlZjCoL._AC_UL320_.jpg")</f>
        <v/>
      </c>
      <c r="K136" t="inlineStr">
        <is>
          <t>12.99</t>
        </is>
      </c>
      <c r="L136" t="n">
        <v>22.99</v>
      </c>
      <c r="M136" s="2" t="inlineStr">
        <is>
          <t>76.98%</t>
        </is>
      </c>
      <c r="N136" t="n">
        <v>5</v>
      </c>
      <c r="O136" t="n">
        <v>6</v>
      </c>
      <c r="Q136" t="inlineStr">
        <is>
          <t>InStock</t>
        </is>
      </c>
      <c r="R136" t="inlineStr">
        <is>
          <t>undefined</t>
        </is>
      </c>
      <c r="S136" t="inlineStr">
        <is>
          <t>G0806044004383</t>
        </is>
      </c>
    </row>
    <row r="137" ht="75" customHeight="1">
      <c r="A137" s="1">
        <f>HYPERLINK("https://www.toysrus.com/simba-toys---steffi-love-swap-mermaid-G0806044004475.html", "https://www.toysrus.com/simba-toys---steffi-love-swap-mermaid-G0806044004475.html")</f>
        <v/>
      </c>
      <c r="B137" s="1">
        <f>HYPERLINK("https://www.toysrus.com/simba-toys---steffi-love-swap-mermaid-G0806044004475.html", "https://www.toysrus.com/simba-toys---steffi-love-swap-mermaid-G0806044004475.html")</f>
        <v/>
      </c>
      <c r="C137" t="inlineStr">
        <is>
          <t>Simba Toys - Steffi Love Swap Mermaid</t>
        </is>
      </c>
      <c r="D137" t="inlineStr">
        <is>
          <t>Simba Toys - Steffi Love Dream Castle Playset, Multicolor</t>
        </is>
      </c>
      <c r="E137" s="1">
        <f>HYPERLINK("https://www.amazon.com/Simba-Toys-Steffi-Castle-Playset/dp/B07NFRWRFC/ref=sr_1_4?keywords=Simba+Toys+-+Steffi+Love+Swap+Mermaid&amp;qid=1695587926&amp;sr=8-4", "https://www.amazon.com/Simba-Toys-Steffi-Castle-Playset/dp/B07NFRWRFC/ref=sr_1_4?keywords=Simba+Toys+-+Steffi+Love+Swap+Mermaid&amp;qid=1695587926&amp;sr=8-4")</f>
        <v/>
      </c>
      <c r="F137" t="inlineStr">
        <is>
          <t>B07NFRWRFC</t>
        </is>
      </c>
      <c r="G137">
        <f>_xlfn.IMAGE("https://images.toysrus.com/28598/806044004475_1.jpg")</f>
        <v/>
      </c>
      <c r="H137">
        <f>_xlfn.IMAGE("https://m.media-amazon.com/images/I/912xTUwlURL._AC_UL320_.jpg")</f>
        <v/>
      </c>
      <c r="K137" t="inlineStr">
        <is>
          <t>12.99</t>
        </is>
      </c>
      <c r="L137" t="n">
        <v>42.75</v>
      </c>
      <c r="M137" s="2" t="inlineStr">
        <is>
          <t>229.10%</t>
        </is>
      </c>
      <c r="N137" t="n">
        <v>4.5</v>
      </c>
      <c r="O137" t="n">
        <v>4</v>
      </c>
      <c r="Q137" t="inlineStr">
        <is>
          <t>InStock</t>
        </is>
      </c>
      <c r="R137" t="inlineStr">
        <is>
          <t>undefined</t>
        </is>
      </c>
      <c r="S137" t="inlineStr">
        <is>
          <t>G0806044004475</t>
        </is>
      </c>
    </row>
    <row r="138" ht="75" customHeight="1">
      <c r="A138" s="1">
        <f>HYPERLINK("https://www.toysrus.com/simba-toys---steffi-love-swap-mermaid-G0806044004475.html", "https://www.toysrus.com/simba-toys---steffi-love-swap-mermaid-G0806044004475.html")</f>
        <v/>
      </c>
      <c r="B138" s="1">
        <f>HYPERLINK("https://www.toysrus.com/simba-toys---steffi-love-swap-mermaid-G0806044004475.html", "https://www.toysrus.com/simba-toys---steffi-love-swap-mermaid-G0806044004475.html")</f>
        <v/>
      </c>
      <c r="C138" t="inlineStr">
        <is>
          <t>Simba Toys - Steffi Love Swap Mermaid</t>
        </is>
      </c>
      <c r="D138" t="inlineStr">
        <is>
          <t>Simba 105733498 - Steffi Love Colour Swap, 3 Assorted Designs, Only One Item Delivered, Doll as a Mermaid with Sequin Tail Fin and Great Swap Effect, 29 cm, for Children from 3 Years</t>
        </is>
      </c>
      <c r="E138" s="1">
        <f>HYPERLINK("https://www.amazon.com/Assorted-Designs-Supplied-Mermaid-Children/dp/B08QM8VFCN/ref=sr_1_3?keywords=Simba+Toys+-+Steffi+Love+Swap+Mermaid&amp;qid=1695587926&amp;sr=8-3", "https://www.amazon.com/Assorted-Designs-Supplied-Mermaid-Children/dp/B08QM8VFCN/ref=sr_1_3?keywords=Simba+Toys+-+Steffi+Love+Swap+Mermaid&amp;qid=1695587926&amp;sr=8-3")</f>
        <v/>
      </c>
      <c r="F138" t="inlineStr">
        <is>
          <t>B08QM8VFCN</t>
        </is>
      </c>
      <c r="G138">
        <f>_xlfn.IMAGE("https://images.toysrus.com/28598/806044004475_1.jpg")</f>
        <v/>
      </c>
      <c r="H138">
        <f>_xlfn.IMAGE("https://m.media-amazon.com/images/I/61iVXFpqQML._AC_UL320_.jpg")</f>
        <v/>
      </c>
      <c r="K138" t="inlineStr">
        <is>
          <t>12.99</t>
        </is>
      </c>
      <c r="L138" t="n">
        <v>29.98</v>
      </c>
      <c r="M138" s="2" t="inlineStr">
        <is>
          <t>130.79%</t>
        </is>
      </c>
      <c r="N138" t="n">
        <v>4.6</v>
      </c>
      <c r="O138" t="n">
        <v>5</v>
      </c>
      <c r="Q138" t="inlineStr">
        <is>
          <t>InStock</t>
        </is>
      </c>
      <c r="R138" t="inlineStr">
        <is>
          <t>undefined</t>
        </is>
      </c>
      <c r="S138" t="inlineStr">
        <is>
          <t>G0806044004475</t>
        </is>
      </c>
    </row>
    <row r="139" ht="75" customHeight="1">
      <c r="A139" s="1">
        <f>HYPERLINK("https://www.toysrus.com/simba-toys---steffi-love-swap-mermaid-G0806044004475.html", "https://www.toysrus.com/simba-toys---steffi-love-swap-mermaid-G0806044004475.html")</f>
        <v/>
      </c>
      <c r="B139" s="1">
        <f>HYPERLINK("https://www.toysrus.com/simba-toys---steffi-love-swap-mermaid-G0806044004475.html", "https://www.toysrus.com/simba-toys---steffi-love-swap-mermaid-G0806044004475.html")</f>
        <v/>
      </c>
      <c r="C139" t="inlineStr">
        <is>
          <t>Simba Toys - Steffi Love Swap Mermaid</t>
        </is>
      </c>
      <c r="D139" t="inlineStr">
        <is>
          <t>Simba 105733049 "Steffi Love - Light &amp; Glitter Mermaid Doll</t>
        </is>
      </c>
      <c r="E139" s="1">
        <f>HYPERLINK("https://www.amazon.com/Simba-105733049-Steffi-Glitter-ZEEMEERMIN/dp/B01MZWYXD8/ref=sr_1_8?keywords=Simba+Toys+-+Steffi+Love+Swap+Mermaid&amp;qid=1695587926&amp;sr=8-8", "https://www.amazon.com/Simba-105733049-Steffi-Glitter-ZEEMEERMIN/dp/B01MZWYXD8/ref=sr_1_8?keywords=Simba+Toys+-+Steffi+Love+Swap+Mermaid&amp;qid=1695587926&amp;sr=8-8")</f>
        <v/>
      </c>
      <c r="F139" t="inlineStr">
        <is>
          <t>B01MZWYXD8</t>
        </is>
      </c>
      <c r="G139">
        <f>_xlfn.IMAGE("https://images.toysrus.com/28598/806044004475_1.jpg")</f>
        <v/>
      </c>
      <c r="H139">
        <f>_xlfn.IMAGE("https://m.media-amazon.com/images/I/710j9SNSKjS._AC_UL320_.jpg")</f>
        <v/>
      </c>
      <c r="K139" t="inlineStr">
        <is>
          <t>12.99</t>
        </is>
      </c>
      <c r="L139" t="n">
        <v>28.19</v>
      </c>
      <c r="M139" s="2" t="inlineStr">
        <is>
          <t>117.01%</t>
        </is>
      </c>
      <c r="N139" t="n">
        <v>4.2</v>
      </c>
      <c r="O139" t="n">
        <v>723</v>
      </c>
      <c r="Q139" t="inlineStr">
        <is>
          <t>InStock</t>
        </is>
      </c>
      <c r="R139" t="inlineStr">
        <is>
          <t>undefined</t>
        </is>
      </c>
      <c r="S139" t="inlineStr">
        <is>
          <t>G0806044004475</t>
        </is>
      </c>
    </row>
    <row r="140" ht="75" customHeight="1">
      <c r="A140" s="1">
        <f>HYPERLINK("https://www.toysrus.com/simba-toys---steffi-love-swap-mermaid-G0806044004475.html", "https://www.toysrus.com/simba-toys---steffi-love-swap-mermaid-G0806044004475.html")</f>
        <v/>
      </c>
      <c r="B140" s="1">
        <f>HYPERLINK("https://www.toysrus.com/simba-toys---steffi-love-swap-mermaid-G0806044004475.html", "https://www.toysrus.com/simba-toys---steffi-love-swap-mermaid-G0806044004475.html")</f>
        <v/>
      </c>
      <c r="C140" t="inlineStr">
        <is>
          <t>Simba Toys - Steffi Love Swap Mermaid</t>
        </is>
      </c>
      <c r="D140" t="inlineStr">
        <is>
          <t>Simba Toys - Steffi Love Animal World Playset, Multicolor</t>
        </is>
      </c>
      <c r="E140" s="1">
        <f>HYPERLINK("https://www.amazon.com/Simba-105733040-Toys-Playset-Multicolor/dp/B07NFQNBJ8/ref=sr_1_6?keywords=Simba+Toys+-+Steffi+Love+Swap+Mermaid&amp;qid=1695587926&amp;sr=8-6", "https://www.amazon.com/Simba-105733040-Toys-Playset-Multicolor/dp/B07NFQNBJ8/ref=sr_1_6?keywords=Simba+Toys+-+Steffi+Love+Swap+Mermaid&amp;qid=1695587926&amp;sr=8-6")</f>
        <v/>
      </c>
      <c r="F140" t="inlineStr">
        <is>
          <t>B07NFQNBJ8</t>
        </is>
      </c>
      <c r="G140">
        <f>_xlfn.IMAGE("https://images.toysrus.com/28598/806044004475_1.jpg")</f>
        <v/>
      </c>
      <c r="H140">
        <f>_xlfn.IMAGE("https://m.media-amazon.com/images/I/81JcPlZjCoL._AC_UL320_.jpg")</f>
        <v/>
      </c>
      <c r="K140" t="inlineStr">
        <is>
          <t>12.99</t>
        </is>
      </c>
      <c r="L140" t="n">
        <v>22.99</v>
      </c>
      <c r="M140" s="2" t="inlineStr">
        <is>
          <t>76.98%</t>
        </is>
      </c>
      <c r="N140" t="n">
        <v>5</v>
      </c>
      <c r="O140" t="n">
        <v>6</v>
      </c>
      <c r="Q140" t="inlineStr">
        <is>
          <t>InStock</t>
        </is>
      </c>
      <c r="R140" t="inlineStr">
        <is>
          <t>undefined</t>
        </is>
      </c>
      <c r="S140" t="inlineStr">
        <is>
          <t>G0806044004475</t>
        </is>
      </c>
    </row>
    <row r="141" ht="75" customHeight="1">
      <c r="A141" s="1">
        <f>HYPERLINK("https://www.toysrus.com/space-poo-the-card-game-G6059305668334.html", "https://www.toysrus.com/space-poo-the-card-game-G6059305668334.html")</f>
        <v/>
      </c>
      <c r="B141" s="1">
        <f>HYPERLINK("https://www.toysrus.com/space-poo-the-card-game-G6059305668334.html", "https://www.toysrus.com/space-poo-the-card-game-G6059305668334.html")</f>
        <v/>
      </c>
      <c r="C141" t="inlineStr">
        <is>
          <t>Space Poo The Card Game</t>
        </is>
      </c>
      <c r="D141" t="inlineStr">
        <is>
          <t>Poo Pocalypse Card Game + Expansions Bundle - The Hilarious Family Party Game for Kids, Teens, and Adults - 2-8 Players</t>
        </is>
      </c>
      <c r="E141" s="1">
        <f>HYPERLINK("https://www.amazon.com/Poo-Pocalypse-Card-Expansions-Bundle/dp/B09VSZ4FNP/ref=sr_1_6?keywords=Space+Poo+The+Card+Game&amp;qid=1695588000&amp;sr=8-6", "https://www.amazon.com/Poo-Pocalypse-Card-Expansions-Bundle/dp/B09VSZ4FNP/ref=sr_1_6?keywords=Space+Poo+The+Card+Game&amp;qid=1695588000&amp;sr=8-6")</f>
        <v/>
      </c>
      <c r="F141" t="inlineStr">
        <is>
          <t>B09VSZ4FNP</t>
        </is>
      </c>
      <c r="G141">
        <f>_xlfn.IMAGE("https://images.toysrus.com/28598/6059305668334_1.jpg")</f>
        <v/>
      </c>
      <c r="H141">
        <f>_xlfn.IMAGE("https://m.media-amazon.com/images/I/61HrqzDzSsL._AC_UL320_.jpg")</f>
        <v/>
      </c>
      <c r="K141" t="inlineStr">
        <is>
          <t>9.99</t>
        </is>
      </c>
      <c r="L141" t="n">
        <v>39.99</v>
      </c>
      <c r="M141" s="2" t="inlineStr">
        <is>
          <t>300.30%</t>
        </is>
      </c>
      <c r="N141" t="n">
        <v>4.8</v>
      </c>
      <c r="O141" t="n">
        <v>24</v>
      </c>
      <c r="Q141" t="inlineStr">
        <is>
          <t>InStock</t>
        </is>
      </c>
      <c r="R141" t="inlineStr">
        <is>
          <t>undefined</t>
        </is>
      </c>
      <c r="S141" t="inlineStr">
        <is>
          <t>G6059305668334</t>
        </is>
      </c>
    </row>
    <row r="142" ht="75" customHeight="1">
      <c r="A142" s="1">
        <f>HYPERLINK("https://www.toysrus.com/space-poo-the-card-game-G6059305668334.html", "https://www.toysrus.com/space-poo-the-card-game-G6059305668334.html")</f>
        <v/>
      </c>
      <c r="B142" s="1">
        <f>HYPERLINK("https://www.toysrus.com/space-poo-the-card-game-G6059305668334.html", "https://www.toysrus.com/space-poo-the-card-game-G6059305668334.html")</f>
        <v/>
      </c>
      <c r="C142" t="inlineStr">
        <is>
          <t>Space Poo The Card Game</t>
        </is>
      </c>
      <c r="D142" t="inlineStr">
        <is>
          <t>Butts in Space: The Card Game - Fun Family Game for All Ages by The Dusty Top Hat</t>
        </is>
      </c>
      <c r="E142" s="1">
        <f>HYPERLINK("https://www.amazon.com/Butts-Space-Card-Game/dp/B07CRQP182/ref=sr_1_3?keywords=Space+Poo+The+Card+Game&amp;qid=1695588000&amp;sr=8-3", "https://www.amazon.com/Butts-Space-Card-Game/dp/B07CRQP182/ref=sr_1_3?keywords=Space+Poo+The+Card+Game&amp;qid=1695588000&amp;sr=8-3")</f>
        <v/>
      </c>
      <c r="F142" t="inlineStr">
        <is>
          <t>B07CRQP182</t>
        </is>
      </c>
      <c r="G142">
        <f>_xlfn.IMAGE("https://images.toysrus.com/28598/6059305668334_1.jpg")</f>
        <v/>
      </c>
      <c r="H142">
        <f>_xlfn.IMAGE("https://m.media-amazon.com/images/I/81hjnQalI-L._AC_UL320_.jpg")</f>
        <v/>
      </c>
      <c r="K142" t="inlineStr">
        <is>
          <t>9.99</t>
        </is>
      </c>
      <c r="L142" t="n">
        <v>25</v>
      </c>
      <c r="M142" s="2" t="inlineStr">
        <is>
          <t>150.25%</t>
        </is>
      </c>
      <c r="N142" t="n">
        <v>4.5</v>
      </c>
      <c r="O142" t="n">
        <v>2069</v>
      </c>
      <c r="Q142" t="inlineStr">
        <is>
          <t>InStock</t>
        </is>
      </c>
      <c r="R142" t="inlineStr">
        <is>
          <t>undefined</t>
        </is>
      </c>
      <c r="S142" t="inlineStr">
        <is>
          <t>G6059305668334</t>
        </is>
      </c>
    </row>
    <row r="143" ht="75" customHeight="1">
      <c r="A143" s="1">
        <f>HYPERLINK("https://www.toysrus.com/space-poo-the-card-game-G6059305668334.html", "https://www.toysrus.com/space-poo-the-card-game-G6059305668334.html")</f>
        <v/>
      </c>
      <c r="B143" s="1">
        <f>HYPERLINK("https://www.toysrus.com/space-poo-the-card-game-G6059305668334.html", "https://www.toysrus.com/space-poo-the-card-game-G6059305668334.html")</f>
        <v/>
      </c>
      <c r="C143" t="inlineStr">
        <is>
          <t>Space Poo The Card Game</t>
        </is>
      </c>
      <c r="D143" t="inlineStr">
        <is>
          <t>Poo Pocalypse - The Hilarious Card Game for Immature People - Easy and Strategic Family-Friendly Party Game for Adults, Teens &amp; Kids - 2-4 Players</t>
        </is>
      </c>
      <c r="E143" s="1">
        <f>HYPERLINK("https://www.amazon.com/Poo-Pocalypse-Card-Game-Hilarious/dp/B08WPQD58D/ref=sr_1_2?keywords=Space+Poo+The+Card+Game&amp;qid=1695588000&amp;sr=8-2", "https://www.amazon.com/Poo-Pocalypse-Card-Game-Hilarious/dp/B08WPQD58D/ref=sr_1_2?keywords=Space+Poo+The+Card+Game&amp;qid=1695588000&amp;sr=8-2")</f>
        <v/>
      </c>
      <c r="F143" t="inlineStr">
        <is>
          <t>B08WPQD58D</t>
        </is>
      </c>
      <c r="G143">
        <f>_xlfn.IMAGE("https://images.toysrus.com/28598/6059305668334_1.jpg")</f>
        <v/>
      </c>
      <c r="H143">
        <f>_xlfn.IMAGE("https://m.media-amazon.com/images/I/71fTWysOdKL._AC_UL320_.jpg")</f>
        <v/>
      </c>
      <c r="K143" t="inlineStr">
        <is>
          <t>9.99</t>
        </is>
      </c>
      <c r="L143" t="n">
        <v>19.99</v>
      </c>
      <c r="M143" s="2" t="inlineStr">
        <is>
          <t>100.10%</t>
        </is>
      </c>
      <c r="N143" t="n">
        <v>4.5</v>
      </c>
      <c r="O143" t="n">
        <v>1541</v>
      </c>
      <c r="Q143" t="inlineStr">
        <is>
          <t>InStock</t>
        </is>
      </c>
      <c r="R143" t="inlineStr">
        <is>
          <t>undefined</t>
        </is>
      </c>
      <c r="S143" t="inlineStr">
        <is>
          <t>G6059305668334</t>
        </is>
      </c>
    </row>
    <row r="144" ht="75" customHeight="1">
      <c r="A144" s="1">
        <f>HYPERLINK("https://www.toysrus.com/space-poo-the-card-game-G6059305668334.html", "https://www.toysrus.com/space-poo-the-card-game-G6059305668334.html")</f>
        <v/>
      </c>
      <c r="B144" s="1">
        <f>HYPERLINK("https://www.toysrus.com/space-poo-the-card-game-G6059305668334.html", "https://www.toysrus.com/space-poo-the-card-game-G6059305668334.html")</f>
        <v/>
      </c>
      <c r="C144" t="inlineStr">
        <is>
          <t>Space Poo The Card Game</t>
        </is>
      </c>
      <c r="D144" t="inlineStr">
        <is>
          <t>Wild Card Games Astronauts – The Ultimate Space Game for Kids Teenagers and Adults as You Travel The Solar System Exploring Planets and Moons - Fun and Educational Astronomy Gift</t>
        </is>
      </c>
      <c r="E144" s="1">
        <f>HYPERLINK("https://www.amazon.com/Wild-Card-Games-Astronauts-Educational/dp/B006EKESDU/ref=sr_1_9?keywords=Space+Poo+The+Card+Game&amp;qid=1695588000&amp;sr=8-9", "https://www.amazon.com/Wild-Card-Games-Astronauts-Educational/dp/B006EKESDU/ref=sr_1_9?keywords=Space+Poo+The+Card+Game&amp;qid=1695588000&amp;sr=8-9")</f>
        <v/>
      </c>
      <c r="F144" t="inlineStr">
        <is>
          <t>B006EKESDU</t>
        </is>
      </c>
      <c r="G144">
        <f>_xlfn.IMAGE("https://images.toysrus.com/28598/6059305668334_1.jpg")</f>
        <v/>
      </c>
      <c r="H144">
        <f>_xlfn.IMAGE("https://m.media-amazon.com/images/I/81scfmlAoaL._AC_UL320_.jpg")</f>
        <v/>
      </c>
      <c r="K144" t="inlineStr">
        <is>
          <t>9.99</t>
        </is>
      </c>
      <c r="L144" t="n">
        <v>19.95</v>
      </c>
      <c r="M144" s="2" t="inlineStr">
        <is>
          <t>99.70%</t>
        </is>
      </c>
      <c r="N144" t="n">
        <v>4.3</v>
      </c>
      <c r="O144" t="n">
        <v>470</v>
      </c>
      <c r="Q144" t="inlineStr">
        <is>
          <t>InStock</t>
        </is>
      </c>
      <c r="R144" t="inlineStr">
        <is>
          <t>undefined</t>
        </is>
      </c>
      <c r="S144" t="inlineStr">
        <is>
          <t>G6059305668334</t>
        </is>
      </c>
    </row>
    <row r="145" ht="75" customHeight="1">
      <c r="A145" s="1">
        <f>HYPERLINK("https://www.toysrus.com/star-trek-ascendancy-expansion-dice-x9---federation-G9781940825960.html", "https://www.toysrus.com/star-trek-ascendancy-expansion-dice-x9---federation-G9781940825960.html")</f>
        <v/>
      </c>
      <c r="B145" s="1">
        <f>HYPERLINK("https://www.toysrus.com/star-trek-ascendancy-expansion-dice-x9---federation-G9781940825960.html", "https://www.toysrus.com/star-trek-ascendancy-expansion-dice-x9---federation-G9781940825960.html")</f>
        <v/>
      </c>
      <c r="C145" t="inlineStr">
        <is>
          <t>Star Trek Ascendancy Expansion: Dice (x9) - Federation</t>
        </is>
      </c>
      <c r="D145" t="inlineStr">
        <is>
          <t>Star Trek Ascendancy Player Expansion: Breen Confederation</t>
        </is>
      </c>
      <c r="E145" s="1">
        <f>HYPERLINK("https://www.amazon.com/Star-Trek-Ascendancy-Player-Expansion/dp/1638840350/ref=sr_1_9?keywords=Star+Trek+Ascendancy+Expansion%3A+Dice+%28x9%29+-+Federation&amp;qid=1695588152&amp;sr=8-9", "https://www.amazon.com/Star-Trek-Ascendancy-Player-Expansion/dp/1638840350/ref=sr_1_9?keywords=Star+Trek+Ascendancy+Expansion%3A+Dice+%28x9%29+-+Federation&amp;qid=1695588152&amp;sr=8-9")</f>
        <v/>
      </c>
      <c r="F145" t="inlineStr">
        <is>
          <t>1638840350</t>
        </is>
      </c>
      <c r="G145">
        <f>_xlfn.IMAGE("https://images.toysrus.com/1285980/9781940825960_1.jpg")</f>
        <v/>
      </c>
      <c r="H145">
        <f>_xlfn.IMAGE("https://m.media-amazon.com/images/I/71bipGRHjfL._AC_UL320_.jpg")</f>
        <v/>
      </c>
      <c r="K145" t="inlineStr">
        <is>
          <t>9.99</t>
        </is>
      </c>
      <c r="L145" t="n">
        <v>35.31</v>
      </c>
      <c r="M145" s="2" t="inlineStr">
        <is>
          <t>253.45%</t>
        </is>
      </c>
      <c r="N145" t="n">
        <v>4.9</v>
      </c>
      <c r="O145" t="n">
        <v>19</v>
      </c>
      <c r="Q145" t="inlineStr">
        <is>
          <t>OutOfStock</t>
        </is>
      </c>
      <c r="R145" t="inlineStr">
        <is>
          <t>undefined</t>
        </is>
      </c>
      <c r="S145" t="inlineStr">
        <is>
          <t>G9781940825960</t>
        </is>
      </c>
    </row>
    <row r="146" ht="75" customHeight="1">
      <c r="A146" s="1">
        <f>HYPERLINK("https://www.toysrus.com/superfight-the-walking-dead-deck-card-game-G0709853019381.html", "https://www.toysrus.com/superfight-the-walking-dead-deck-card-game-G0709853019381.html")</f>
        <v/>
      </c>
      <c r="B146" s="1">
        <f>HYPERLINK("https://www.toysrus.com/superfight-the-walking-dead-deck-card-game-G0709853019381.html", "https://www.toysrus.com/superfight-the-walking-dead-deck-card-game-G0709853019381.html")</f>
        <v/>
      </c>
      <c r="C146" t="inlineStr">
        <is>
          <t>Superfight: The Walking Dead Deck Card Game</t>
        </is>
      </c>
      <c r="D146" t="inlineStr">
        <is>
          <t>Cardinal Brybelly TTTI-006 The Walking Dead Trivia Game</t>
        </is>
      </c>
      <c r="E146" s="1">
        <f>HYPERLINK("https://www.amazon.com/Brybelly-TTTI-006-Walking-Dead-Trivia/dp/B00V50SGD2/ref=sr_1_6?keywords=Superfight%3A+The+Walking+Dead+Deck+Card+Game&amp;qid=1695587878&amp;sr=8-6", "https://www.amazon.com/Brybelly-TTTI-006-Walking-Dead-Trivia/dp/B00V50SGD2/ref=sr_1_6?keywords=Superfight%3A+The+Walking+Dead+Deck+Card+Game&amp;qid=1695587878&amp;sr=8-6")</f>
        <v/>
      </c>
      <c r="F146" t="inlineStr">
        <is>
          <t>B00V50SGD2</t>
        </is>
      </c>
      <c r="G146">
        <f>_xlfn.IMAGE("https://images.toysrus.com/1285980/709853019381_1.jpg")</f>
        <v/>
      </c>
      <c r="H146">
        <f>_xlfn.IMAGE("https://m.media-amazon.com/images/I/71iCTH4WsVL._AC_UL320_.jpg")</f>
        <v/>
      </c>
      <c r="K146" t="inlineStr">
        <is>
          <t>14.99</t>
        </is>
      </c>
      <c r="L146" t="n">
        <v>29.49</v>
      </c>
      <c r="M146" s="2" t="inlineStr">
        <is>
          <t>96.73%</t>
        </is>
      </c>
      <c r="N146" t="n">
        <v>4.2</v>
      </c>
      <c r="O146" t="n">
        <v>62</v>
      </c>
      <c r="Q146" t="inlineStr">
        <is>
          <t>InStock</t>
        </is>
      </c>
      <c r="R146" t="inlineStr">
        <is>
          <t>undefined</t>
        </is>
      </c>
      <c r="S146" t="inlineStr">
        <is>
          <t>G0709853019381</t>
        </is>
      </c>
    </row>
    <row r="147" ht="75" customHeight="1">
      <c r="A147" s="1">
        <f>HYPERLINK("https://www.toysrus.com/terra-mystica-merchants-of-the-seas-G0850000576179.html", "https://www.toysrus.com/terra-mystica-merchants-of-the-seas-G0850000576179.html")</f>
        <v/>
      </c>
      <c r="B147" s="1">
        <f>HYPERLINK("https://www.toysrus.com/terra-mystica-merchants-of-the-seas-G0850000576179.html", "https://www.toysrus.com/terra-mystica-merchants-of-the-seas-G0850000576179.html")</f>
        <v/>
      </c>
      <c r="C147" t="inlineStr">
        <is>
          <t>Terra Mystica: Merchants of the Seas</t>
        </is>
      </c>
      <c r="D147" t="inlineStr">
        <is>
          <t>Capstone Games Terra Mystica: Big Box - Contains: Terra Mystica: Base Game, Fire &amp; Ice Expansion, Merchants of The Seas Expansion by Automa Factory. Ages 14+, 1-5 Players, 30 Min Per Player</t>
        </is>
      </c>
      <c r="E147" s="1">
        <f>HYPERLINK("https://www.amazon.com/Capstone-Games-Terra-Mystica-Expansion/dp/B09TWMLR4B/ref=sr_1_4?keywords=Terra+Mystica%3A+Merchants+of+the+Seas&amp;qid=1695588082&amp;sr=8-4", "https://www.amazon.com/Capstone-Games-Terra-Mystica-Expansion/dp/B09TWMLR4B/ref=sr_1_4?keywords=Terra+Mystica%3A+Merchants+of+the+Seas&amp;qid=1695588082&amp;sr=8-4")</f>
        <v/>
      </c>
      <c r="F147" t="inlineStr">
        <is>
          <t>B09TWMLR4B</t>
        </is>
      </c>
      <c r="G147">
        <f>_xlfn.IMAGE("https://images.toysrus.com/0128598/850000576179_1.jpg")</f>
        <v/>
      </c>
      <c r="H147">
        <f>_xlfn.IMAGE("https://m.media-amazon.com/images/I/81dqL2OtjQL._AC_UL320_.jpg")</f>
        <v/>
      </c>
      <c r="K147" t="inlineStr">
        <is>
          <t>34.99</t>
        </is>
      </c>
      <c r="L147" t="n">
        <v>113.05</v>
      </c>
      <c r="M147" s="2" t="inlineStr">
        <is>
          <t>223.09%</t>
        </is>
      </c>
      <c r="N147" t="n">
        <v>4.4</v>
      </c>
      <c r="O147" t="n">
        <v>24</v>
      </c>
      <c r="Q147" t="inlineStr">
        <is>
          <t>InStock</t>
        </is>
      </c>
      <c r="R147" t="inlineStr">
        <is>
          <t>undefined</t>
        </is>
      </c>
      <c r="S147" t="inlineStr">
        <is>
          <t>G0850000576179</t>
        </is>
      </c>
    </row>
    <row r="148" ht="75" customHeight="1">
      <c r="A148" s="1">
        <f>HYPERLINK("https://www.toysrus.com/tiger-tribe-dinosaur-coloring-set-G9341736004629.html", "https://www.toysrus.com/tiger-tribe-dinosaur-coloring-set-G9341736004629.html")</f>
        <v/>
      </c>
      <c r="B148" s="1">
        <f>HYPERLINK("https://www.toysrus.com/tiger-tribe-dinosaur-coloring-set-G9341736004629.html", "https://www.toysrus.com/tiger-tribe-dinosaur-coloring-set-G9341736004629.html")</f>
        <v/>
      </c>
      <c r="C148" t="inlineStr">
        <is>
          <t>Tiger Tribe Dinosaur Coloring Set</t>
        </is>
      </c>
      <c r="D148" t="inlineStr">
        <is>
          <t>Tiger Tribe Neon Coloring Set - Glow Friends - Black Paper Art - Take Along Travel Kit - All Supplies Included - Easy Clean Up and Storage - Ages 5+ 60329</t>
        </is>
      </c>
      <c r="E148" s="1">
        <f>HYPERLINK("https://www.amazon.com/Neon-Colouring-Sets-glow-Friends/dp/B074VYQ2DQ/ref=sr_1_8?keywords=Tiger+Tribe+Dinosaur+Coloring+Set&amp;qid=1695587982&amp;sr=8-8", "https://www.amazon.com/Neon-Colouring-Sets-glow-Friends/dp/B074VYQ2DQ/ref=sr_1_8?keywords=Tiger+Tribe+Dinosaur+Coloring+Set&amp;qid=1695587982&amp;sr=8-8")</f>
        <v/>
      </c>
      <c r="F148" t="inlineStr">
        <is>
          <t>B074VYQ2DQ</t>
        </is>
      </c>
      <c r="G148">
        <f>_xlfn.IMAGE("https://images.toysrus.com/28598/9341736004629_1.jpg")</f>
        <v/>
      </c>
      <c r="H148">
        <f>_xlfn.IMAGE("https://m.media-amazon.com/images/I/81x42ZMTfBL._AC_UL320_.jpg")</f>
        <v/>
      </c>
      <c r="K148" t="inlineStr">
        <is>
          <t>10.99</t>
        </is>
      </c>
      <c r="L148" t="n">
        <v>19.91</v>
      </c>
      <c r="M148" s="2" t="inlineStr">
        <is>
          <t>81.16%</t>
        </is>
      </c>
      <c r="N148" t="n">
        <v>4.3</v>
      </c>
      <c r="O148" t="n">
        <v>41</v>
      </c>
      <c r="Q148" t="inlineStr">
        <is>
          <t>InStock</t>
        </is>
      </c>
      <c r="R148" t="inlineStr">
        <is>
          <t>undefined</t>
        </is>
      </c>
      <c r="S148" t="inlineStr">
        <is>
          <t>G9341736004629</t>
        </is>
      </c>
    </row>
    <row r="149" ht="75" customHeight="1">
      <c r="A149" s="1">
        <f>HYPERLINK("https://www.toysrus.com/tiger-tribe-mermaids-coloring-set-G9341736008597.html", "https://www.toysrus.com/tiger-tribe-mermaids-coloring-set-G9341736008597.html")</f>
        <v/>
      </c>
      <c r="B149" s="1">
        <f>HYPERLINK("https://www.toysrus.com/tiger-tribe-mermaids-coloring-set-G9341736008597.html", "https://www.toysrus.com/tiger-tribe-mermaids-coloring-set-G9341736008597.html")</f>
        <v/>
      </c>
      <c r="C149" t="inlineStr">
        <is>
          <t>Tiger Tribe Mermaids Coloring Set</t>
        </is>
      </c>
      <c r="D149" t="inlineStr">
        <is>
          <t>Tiger Tribe Neon Coloring Set - Glow Friends - Black Paper Art - Take Along Travel Kit - All Supplies Included - Easy Clean Up and Storage - Ages 5+ 60329</t>
        </is>
      </c>
      <c r="E149" s="1">
        <f>HYPERLINK("https://www.amazon.com/Neon-Colouring-Sets-glow-Friends/dp/B074VYQ2DQ/ref=sr_1_9?keywords=Tiger+Tribe+Mermaids+Coloring+Set&amp;qid=1695587926&amp;sr=8-9", "https://www.amazon.com/Neon-Colouring-Sets-glow-Friends/dp/B074VYQ2DQ/ref=sr_1_9?keywords=Tiger+Tribe+Mermaids+Coloring+Set&amp;qid=1695587926&amp;sr=8-9")</f>
        <v/>
      </c>
      <c r="F149" t="inlineStr">
        <is>
          <t>B074VYQ2DQ</t>
        </is>
      </c>
      <c r="G149">
        <f>_xlfn.IMAGE("https://images.toysrus.com/28598/9341736008597_1.jpg")</f>
        <v/>
      </c>
      <c r="H149">
        <f>_xlfn.IMAGE("https://m.media-amazon.com/images/I/81x42ZMTfBL._AC_UL320_.jpg")</f>
        <v/>
      </c>
      <c r="K149" t="inlineStr">
        <is>
          <t>10.99</t>
        </is>
      </c>
      <c r="L149" t="n">
        <v>18.99</v>
      </c>
      <c r="M149" s="2" t="inlineStr">
        <is>
          <t>72.79%</t>
        </is>
      </c>
      <c r="N149" t="n">
        <v>4.3</v>
      </c>
      <c r="O149" t="n">
        <v>41</v>
      </c>
      <c r="Q149" t="inlineStr">
        <is>
          <t>InStock</t>
        </is>
      </c>
      <c r="R149" t="inlineStr">
        <is>
          <t>undefined</t>
        </is>
      </c>
      <c r="S149" t="inlineStr">
        <is>
          <t>G9341736008597</t>
        </is>
      </c>
    </row>
    <row r="150" ht="75" customHeight="1">
      <c r="A150" s="1">
        <f>HYPERLINK("https://www.toysrus.com/tinkerturf-sci-fi-terrain-maglev-rail-add-on---neutral-theme-G0855223008377.html", "https://www.toysrus.com/tinkerturf-sci-fi-terrain-maglev-rail-add-on---neutral-theme-G0855223008377.html")</f>
        <v/>
      </c>
      <c r="B150" s="1">
        <f>HYPERLINK("https://www.toysrus.com/tinkerturf-sci-fi-terrain-maglev-rail-add-on---neutral-theme-G0855223008377.html", "https://www.toysrus.com/tinkerturf-sci-fi-terrain-maglev-rail-add-on---neutral-theme-G0855223008377.html")</f>
        <v/>
      </c>
      <c r="C150" t="inlineStr">
        <is>
          <t>TinkerTurf Sci-Fi Terrain: MagLev Rail Add-On - Neutral Theme</t>
        </is>
      </c>
      <c r="D150" t="inlineStr">
        <is>
          <t>TinkerTurf Sci-Fi Terrain: MagLev Depot v2, Neutral Theme, Sturdy, Affordable, Great-Looking Full-Color Terrain, Quick and Easy to Assemble, Virtually Limitless Setups</t>
        </is>
      </c>
      <c r="E150" s="1">
        <f>HYPERLINK("https://www.amazon.com/TinkerTurf-Sci-Fi-Terrain-MagLev-Neutral/dp/B0B5LZT9JR/ref=sr_1_3?keywords=TinkerTurf+Sci-Fi+Terrain%3A+MagLev+Rail+Add-On+-+Neutral+Theme&amp;qid=1695588057&amp;sr=8-3", "https://www.amazon.com/TinkerTurf-Sci-Fi-Terrain-MagLev-Neutral/dp/B0B5LZT9JR/ref=sr_1_3?keywords=TinkerTurf+Sci-Fi+Terrain%3A+MagLev+Rail+Add-On+-+Neutral+Theme&amp;qid=1695588057&amp;sr=8-3")</f>
        <v/>
      </c>
      <c r="F150" t="inlineStr">
        <is>
          <t>B0B5LZT9JR</t>
        </is>
      </c>
      <c r="G150">
        <f>_xlfn.IMAGE("https://images.toysrus.com/1285980/855223008377_1.jpg")</f>
        <v/>
      </c>
      <c r="H150">
        <f>_xlfn.IMAGE("https://m.media-amazon.com/images/I/71SAXxO1gQL._AC_UL320_.jpg")</f>
        <v/>
      </c>
      <c r="K150" t="inlineStr">
        <is>
          <t>32.99</t>
        </is>
      </c>
      <c r="L150" t="n">
        <v>65.98999999999999</v>
      </c>
      <c r="M150" s="2" t="inlineStr">
        <is>
          <t>100.03%</t>
        </is>
      </c>
      <c r="N150" t="n">
        <v>5</v>
      </c>
      <c r="O150" t="n">
        <v>4</v>
      </c>
      <c r="Q150" t="inlineStr">
        <is>
          <t>InStock</t>
        </is>
      </c>
      <c r="R150" t="inlineStr">
        <is>
          <t>undefined</t>
        </is>
      </c>
      <c r="S150" t="inlineStr">
        <is>
          <t>G0855223008377</t>
        </is>
      </c>
    </row>
    <row r="151" ht="75" customHeight="1">
      <c r="A151" s="1">
        <f>HYPERLINK("https://www.toysrus.com/tiny-treasures-brown-haired-baby-G812046025523.html", "https://www.toysrus.com/tiny-treasures-brown-haired-baby-G812046025523.html")</f>
        <v/>
      </c>
      <c r="B151" s="1">
        <f>HYPERLINK("https://www.toysrus.com/tiny-treasures-brown-haired-baby-G812046025523.html", "https://www.toysrus.com/tiny-treasures-brown-haired-baby-G812046025523.html")</f>
        <v/>
      </c>
      <c r="C151" t="inlineStr">
        <is>
          <t>Tiny Treasures Brown haired baby</t>
        </is>
      </c>
      <c r="D151" t="inlineStr">
        <is>
          <t>Tiny Treasures Baby Doll with carseat Set (Brown Hair) (KK5351)</t>
        </is>
      </c>
      <c r="E151" s="1">
        <f>HYPERLINK("https://www.amazon.com/Tiny-Treasures-Baby-carseat-Brown/dp/B086Z15HT5/ref=sr_1_2?keywords=Tiny+Treasures+Brown+haired+baby&amp;qid=1695588091&amp;sr=8-2", "https://www.amazon.com/Tiny-Treasures-Baby-carseat-Brown/dp/B086Z15HT5/ref=sr_1_2?keywords=Tiny+Treasures+Brown+haired+baby&amp;qid=1695588091&amp;sr=8-2")</f>
        <v/>
      </c>
      <c r="F151" t="inlineStr">
        <is>
          <t>B086Z15HT5</t>
        </is>
      </c>
      <c r="G151">
        <f>_xlfn.IMAGE("https://images.toysrus.com/1285/812046025523_1.jpg")</f>
        <v/>
      </c>
      <c r="H151">
        <f>_xlfn.IMAGE("https://m.media-amazon.com/images/I/71fAMWf1GDL._AC_UL320_.jpg")</f>
        <v/>
      </c>
      <c r="K151" t="inlineStr">
        <is>
          <t>39.99</t>
        </is>
      </c>
      <c r="L151" t="n">
        <v>65.98999999999999</v>
      </c>
      <c r="M151" s="2" t="inlineStr">
        <is>
          <t>65.02%</t>
        </is>
      </c>
      <c r="N151" t="n">
        <v>5</v>
      </c>
      <c r="O151" t="n">
        <v>1</v>
      </c>
      <c r="Q151" t="inlineStr">
        <is>
          <t>InStock</t>
        </is>
      </c>
      <c r="R151" t="inlineStr">
        <is>
          <t>undefined</t>
        </is>
      </c>
      <c r="S151" t="inlineStr">
        <is>
          <t>G812046025523</t>
        </is>
      </c>
    </row>
    <row r="152" ht="75" customHeight="1">
      <c r="A152" s="1">
        <f>HYPERLINK("https://www.toysrus.com/toysmith-3-d-mirascope-instant-illusion-maker-G085761797475.html", "https://www.toysrus.com/toysmith-3-d-mirascope-instant-illusion-maker-G085761797475.html")</f>
        <v/>
      </c>
      <c r="B152" s="1">
        <f>HYPERLINK("https://www.toysrus.com/toysmith-3-d-mirascope-instant-illusion-maker-G085761797475.html", "https://www.toysrus.com/toysmith-3-d-mirascope-instant-illusion-maker-G085761797475.html")</f>
        <v/>
      </c>
      <c r="C152" t="inlineStr">
        <is>
          <t>Toysmith 3-D Mirascope Instant Illusion Maker</t>
        </is>
      </c>
      <c r="D152" t="inlineStr">
        <is>
          <t>3D Mirascope Illusion Toy, Instant Illusion Maker, Instant Mirascope Hologram Image Mirror, Parabolic Optical Image Magic Toy for Kids, Projection Gift for Adult Children</t>
        </is>
      </c>
      <c r="E152" s="1">
        <f>HYPERLINK("https://www.amazon.com/Mirascope-Illusion-Hologram-Parabolic-Projection/dp/B08FC81MCK/ref=sr_1_2?keywords=Toysmith+3-D+Mirascope+Instant+Illusion+Maker&amp;qid=1695587946&amp;sr=8-2", "https://www.amazon.com/Mirascope-Illusion-Hologram-Parabolic-Projection/dp/B08FC81MCK/ref=sr_1_2?keywords=Toysmith+3-D+Mirascope+Instant+Illusion+Maker&amp;qid=1695587946&amp;sr=8-2")</f>
        <v/>
      </c>
      <c r="F152" t="inlineStr">
        <is>
          <t>B08FC81MCK</t>
        </is>
      </c>
      <c r="G152">
        <f>_xlfn.IMAGE("https://images.toysrus.com/28598/085761797475_1.jpg")</f>
        <v/>
      </c>
      <c r="H152">
        <f>_xlfn.IMAGE("https://m.media-amazon.com/images/I/519vZxbyMBS._AC_UL320_.jpg")</f>
        <v/>
      </c>
      <c r="K152" t="inlineStr">
        <is>
          <t>10.99</t>
        </is>
      </c>
      <c r="L152" t="n">
        <v>18.95</v>
      </c>
      <c r="M152" s="2" t="inlineStr">
        <is>
          <t>72.43%</t>
        </is>
      </c>
      <c r="N152" t="n">
        <v>4.5</v>
      </c>
      <c r="O152" t="n">
        <v>13</v>
      </c>
      <c r="Q152" t="inlineStr">
        <is>
          <t>InStock</t>
        </is>
      </c>
      <c r="R152" t="inlineStr">
        <is>
          <t>undefined</t>
        </is>
      </c>
      <c r="S152" t="inlineStr">
        <is>
          <t>G085761797475</t>
        </is>
      </c>
    </row>
    <row r="153" ht="75" customHeight="1">
      <c r="A153" s="1">
        <f>HYPERLINK("https://www.toysrus.com/toysmith-outdoor-discovery-backyard-critter-case-G085761073975.html", "https://www.toysrus.com/toysmith-outdoor-discovery-backyard-critter-case-G085761073975.html")</f>
        <v/>
      </c>
      <c r="B153" s="1">
        <f>HYPERLINK("https://www.toysrus.com/toysmith-outdoor-discovery-backyard-critter-case-G085761073975.html", "https://www.toysrus.com/toysmith-outdoor-discovery-backyard-critter-case-G085761073975.html")</f>
        <v/>
      </c>
      <c r="C153" t="inlineStr">
        <is>
          <t>Toysmith Outdoor Discovery Backyard Critter Case</t>
        </is>
      </c>
      <c r="D153" t="inlineStr">
        <is>
          <t>Toysmith Outdoor Discovery Hoot N Holler Animal Caller and Critter Case; Outdor Play and Discovery Set</t>
        </is>
      </c>
      <c r="E153" s="1">
        <f>HYPERLINK("https://www.amazon.com/Toysmith-Outdoor-Discovery-Holler-Critter/dp/B0BM23ZDYJ/ref=sr_1_2?keywords=Toysmith+Outdoor+Discovery+Backyard+Critter+Case&amp;qid=1695588082&amp;sr=8-2", "https://www.amazon.com/Toysmith-Outdoor-Discovery-Holler-Critter/dp/B0BM23ZDYJ/ref=sr_1_2?keywords=Toysmith+Outdoor+Discovery+Backyard+Critter+Case&amp;qid=1695588082&amp;sr=8-2")</f>
        <v/>
      </c>
      <c r="F153" t="inlineStr">
        <is>
          <t>B0BM23ZDYJ</t>
        </is>
      </c>
      <c r="G153">
        <f>_xlfn.IMAGE("https://images.toysrus.com/28598/085761073975_1.jpg")</f>
        <v/>
      </c>
      <c r="H153">
        <f>_xlfn.IMAGE("https://m.media-amazon.com/images/I/61PMCmwlC7L._AC_UL320_.jpg")</f>
        <v/>
      </c>
      <c r="K153" t="inlineStr">
        <is>
          <t>13.99</t>
        </is>
      </c>
      <c r="L153" t="n">
        <v>36.98</v>
      </c>
      <c r="M153" s="2" t="inlineStr">
        <is>
          <t>164.33%</t>
        </is>
      </c>
      <c r="N153" t="n">
        <v>5</v>
      </c>
      <c r="O153" t="n">
        <v>1</v>
      </c>
      <c r="Q153" t="inlineStr">
        <is>
          <t>InStock</t>
        </is>
      </c>
      <c r="R153" t="inlineStr">
        <is>
          <t>undefined</t>
        </is>
      </c>
      <c r="S153" t="inlineStr">
        <is>
          <t>G085761073975</t>
        </is>
      </c>
    </row>
    <row r="154" ht="75" customHeight="1">
      <c r="A154" s="1">
        <f>HYPERLINK("https://www.toysrus.com/toysmith-rock-science-kit-G085761089532.html", "https://www.toysrus.com/toysmith-rock-science-kit-G085761089532.html")</f>
        <v/>
      </c>
      <c r="B154" s="1">
        <f>HYPERLINK("https://www.toysrus.com/toysmith-rock-science-kit-G085761089532.html", "https://www.toysrus.com/toysmith-rock-science-kit-G085761089532.html")</f>
        <v/>
      </c>
      <c r="C154" t="inlineStr">
        <is>
          <t>Toysmith Rock Science Kit</t>
        </is>
      </c>
      <c r="D154" t="inlineStr">
        <is>
          <t>Rock Collection for Kids - 30 Pcs Rocks, Gemstones &amp; Crystals Kit with Learning Guide,Mineral Education Set Geology Science STEM Toys, Earth Science Activity,Gifts for Boys &amp; Girls</t>
        </is>
      </c>
      <c r="E154" s="1">
        <f>HYPERLINK("https://www.amazon.com/Rock-Collection-Kids-Gemstones-Education/dp/B0C9Z5MB1T/ref=sr_1_6?keywords=Toysmith+Rock+Science+Kit&amp;qid=1695587836&amp;sr=8-6", "https://www.amazon.com/Rock-Collection-Kids-Gemstones-Education/dp/B0C9Z5MB1T/ref=sr_1_6?keywords=Toysmith+Rock+Science+Kit&amp;qid=1695587836&amp;sr=8-6")</f>
        <v/>
      </c>
      <c r="F154" t="inlineStr">
        <is>
          <t>B0C9Z5MB1T</t>
        </is>
      </c>
      <c r="G154">
        <f>_xlfn.IMAGE("https://images.toysrus.com/28598/085761089532_1.jpg")</f>
        <v/>
      </c>
      <c r="H154">
        <f>_xlfn.IMAGE("https://m.media-amazon.com/images/I/71HOWbJKHzL._AC_UL320_.jpg")</f>
        <v/>
      </c>
      <c r="K154" t="inlineStr">
        <is>
          <t>13.99</t>
        </is>
      </c>
      <c r="L154" t="n">
        <v>29.99</v>
      </c>
      <c r="M154" s="2" t="inlineStr">
        <is>
          <t>114.37%</t>
        </is>
      </c>
      <c r="N154" t="n">
        <v>4.9</v>
      </c>
      <c r="O154" t="n">
        <v>22</v>
      </c>
      <c r="Q154" t="inlineStr">
        <is>
          <t>InStock</t>
        </is>
      </c>
      <c r="R154" t="inlineStr">
        <is>
          <t>undefined</t>
        </is>
      </c>
      <c r="S154" t="inlineStr">
        <is>
          <t>G085761089532</t>
        </is>
      </c>
    </row>
    <row r="155" ht="75" customHeight="1">
      <c r="A155" s="1">
        <f>HYPERLINK("https://www.toysrus.com/ultra-pro-pokmon-x-and-y-2-3-ring-binder-G074427842376.html", "https://www.toysrus.com/ultra-pro-pokmon-x-and-y-2-3-ring-binder-G074427842376.html")</f>
        <v/>
      </c>
      <c r="B155" s="1">
        <f>HYPERLINK("https://www.toysrus.com/ultra-pro-pokmon-x-and-y-2-3-ring-binder-G074427842376.html", "https://www.toysrus.com/ultra-pro-pokmon-x-and-y-2-3-ring-binder-G074427842376.html")</f>
        <v/>
      </c>
      <c r="C155" t="inlineStr">
        <is>
          <t>Ultra Pro Pok?mon X &amp; Y 2" 3-Ring Binder</t>
        </is>
      </c>
      <c r="D155" t="inlineStr">
        <is>
          <t>Ultra Pro -Pokemon X &amp; Y 2' 3-Ring Binder with 100 Ultra Pro Platinum 9-Pocket Sheets</t>
        </is>
      </c>
      <c r="E155" s="1">
        <f>HYPERLINK("https://www.amazon.com/Pokemon-Ultra-Pro-Platinum-9-Pocket/dp/B01897IQOW/ref=sr_1_3?keywords=Ultra+Pro+Pok%3Fmon+X+%26+Y+2%22+3-Ring+Binder&amp;qid=1695587863&amp;sr=8-3", "https://www.amazon.com/Pokemon-Ultra-Pro-Platinum-9-Pocket/dp/B01897IQOW/ref=sr_1_3?keywords=Ultra+Pro+Pok%3Fmon+X+%26+Y+2%22+3-Ring+Binder&amp;qid=1695587863&amp;sr=8-3")</f>
        <v/>
      </c>
      <c r="F155" t="inlineStr">
        <is>
          <t>B01897IQOW</t>
        </is>
      </c>
      <c r="G155">
        <f>_xlfn.IMAGE("https://images.toysrus.com/28598/074427842376_1.jpg")</f>
        <v/>
      </c>
      <c r="H155">
        <f>_xlfn.IMAGE("https://m.media-amazon.com/images/I/61P23c9yS4L._AC_UL320_.jpg")</f>
        <v/>
      </c>
      <c r="K155" t="inlineStr">
        <is>
          <t>13.99</t>
        </is>
      </c>
      <c r="L155" t="n">
        <v>23.99</v>
      </c>
      <c r="M155" s="2" t="inlineStr">
        <is>
          <t>71.48%</t>
        </is>
      </c>
      <c r="N155" t="n">
        <v>4.7</v>
      </c>
      <c r="O155" t="n">
        <v>544</v>
      </c>
      <c r="Q155" t="inlineStr">
        <is>
          <t>InStock</t>
        </is>
      </c>
      <c r="R155" t="inlineStr">
        <is>
          <t>undefined</t>
        </is>
      </c>
      <c r="S155" t="inlineStr">
        <is>
          <t>G074427842376</t>
        </is>
      </c>
    </row>
    <row r="156" ht="75" customHeight="1">
      <c r="A156" s="1">
        <f>HYPERLINK("https://www.toysrus.com/wizards-of-the-coast-dungeon-mayhem-board-game-G630509785148.html", "https://www.toysrus.com/wizards-of-the-coast-dungeon-mayhem-board-game-G630509785148.html")</f>
        <v/>
      </c>
      <c r="B156" s="1">
        <f>HYPERLINK("https://www.toysrus.com/wizards-of-the-coast-dungeon-mayhem-board-game-G630509785148.html", "https://www.toysrus.com/wizards-of-the-coast-dungeon-mayhem-board-game-G630509785148.html")</f>
        <v/>
      </c>
      <c r="C156" t="inlineStr">
        <is>
          <t>Wizards of the Coast Dungeon Mayhem Board Game</t>
        </is>
      </c>
      <c r="D156" t="inlineStr">
        <is>
          <t>Wizards of the Coast Dungeons &amp; Dragons Basic Game (2006)</t>
        </is>
      </c>
      <c r="E156" s="1">
        <f>HYPERLINK("https://www.amazon.com/Dungeons-Dragons-Basic-Game/dp/0786939443/ref=sr_1_9?keywords=Wizards+of+the+Coast+Dungeon+Mayhem+Board+Game&amp;qid=1695587901&amp;sr=8-9", "https://www.amazon.com/Dungeons-Dragons-Basic-Game/dp/0786939443/ref=sr_1_9?keywords=Wizards+of+the+Coast+Dungeon+Mayhem+Board+Game&amp;qid=1695587901&amp;sr=8-9")</f>
        <v/>
      </c>
      <c r="F156" t="inlineStr">
        <is>
          <t>0786939443</t>
        </is>
      </c>
      <c r="G156">
        <f>_xlfn.IMAGE("https://images.toysrus.com/1128598/630509785148_1.jpg")</f>
        <v/>
      </c>
      <c r="H156">
        <f>_xlfn.IMAGE("https://m.media-amazon.com/images/I/9185InoCsaL._AC_UL320_.jpg")</f>
        <v/>
      </c>
      <c r="K156" t="inlineStr">
        <is>
          <t>14.99</t>
        </is>
      </c>
      <c r="L156" t="n">
        <v>239.95</v>
      </c>
      <c r="M156" s="2" t="inlineStr">
        <is>
          <t>1500.73%</t>
        </is>
      </c>
      <c r="N156" t="n">
        <v>4.2</v>
      </c>
      <c r="O156" t="n">
        <v>24</v>
      </c>
      <c r="Q156" t="inlineStr">
        <is>
          <t>InStock</t>
        </is>
      </c>
      <c r="R156" t="inlineStr">
        <is>
          <t>undefined</t>
        </is>
      </c>
      <c r="S156" t="inlineStr">
        <is>
          <t>G630509785148</t>
        </is>
      </c>
    </row>
  </sheetData>
  <autoFilter ref="A1:W156">
    <sortState ref="A2:W156">
      <sortCondition ref="A1:A156"/>
    </sortState>
  </autoFilter>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2023-09-27T00:45:08Z</dcterms:created>
  <dcterms:modified xsi:type="dcterms:W3CDTF">2023-09-29T19:58:40Z</dcterms:modified>
  <cp:lastModifiedBy>John Connolly</cp:lastModifiedBy>
</cp:coreProperties>
</file>