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8696" tabRatio="600" firstSheet="0" activeTab="5" autoFilterDateGrouping="1"/>
  </bookViews>
  <sheets>
    <sheet name="Unreviewed matching products" sheetId="1" state="visible" r:id="rId1"/>
    <sheet name="Products ready for purchase" sheetId="2" state="visible" r:id="rId2"/>
    <sheet name="Sheet1" sheetId="3" state="visible" r:id="rId3"/>
    <sheet name="Hazmat" sheetId="4" state="visible" r:id="rId4"/>
    <sheet name="OOS" sheetId="5" state="visible" r:id="rId5"/>
    <sheet name="Items Ordered" sheetId="6" state="visible" r:id="rId6"/>
  </sheets>
  <definedNames>
    <definedName name="_xlnm._FilterDatabase" localSheetId="0" hidden="1">'Unreviewed matching products'!$A$1:$AD$296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0"/>
      <sz val="12"/>
      <scheme val="minor"/>
    </font>
    <font>
      <name val="Calibri"/>
      <family val="2"/>
      <b val="1"/>
      <sz val="11"/>
    </font>
    <font>
      <name val="Calibri"/>
      <b val="1"/>
      <sz val="11"/>
    </font>
    <font>
      <name val="Calibri"/>
      <family val="2"/>
      <sz val="11"/>
      <scheme val="minor"/>
    </font>
    <font>
      <name val="Calibri"/>
      <color rgb="FF000000"/>
      <sz val="10"/>
      <scheme val="minor"/>
    </font>
    <font>
      <name val="Arial"/>
      <color theme="1"/>
      <sz val="10"/>
    </font>
    <font>
      <name val="Arial"/>
      <color rgb="FF1155CC"/>
      <sz val="10"/>
      <u val="single"/>
    </font>
    <font>
      <name val="Work Sans"/>
      <color rgb="FF232323"/>
      <sz val="10"/>
    </font>
    <font>
      <name val="Work Sans"/>
      <b val="1"/>
      <color rgb="FF232323"/>
      <sz val="10"/>
    </font>
    <font>
      <name val="Arial"/>
      <family val="2"/>
      <color rgb="FF333333"/>
      <sz val="14"/>
    </font>
    <font>
      <name val="Arial"/>
      <family val="2"/>
      <color theme="1"/>
      <sz val="10"/>
    </font>
    <font>
      <name val="Arial"/>
      <family val="2"/>
      <color rgb="FF0F1111"/>
      <sz val="14"/>
    </font>
    <font>
      <name val="Arial"/>
      <family val="2"/>
      <color rgb="FF000000"/>
      <sz val="8"/>
    </font>
    <font>
      <name val="Calibri"/>
      <family val="2"/>
      <strike val="1"/>
      <color theme="1"/>
      <sz val="11"/>
      <scheme val="minor"/>
    </font>
    <font>
      <name val="Arial"/>
      <family val="2"/>
      <strike val="1"/>
      <color theme="1"/>
      <sz val="10"/>
    </font>
    <font>
      <name val="Montserrat"/>
      <strike val="1"/>
      <color rgb="FF1C2B33"/>
      <sz val="11"/>
    </font>
    <font>
      <name val="Calibri"/>
      <family val="2"/>
      <strike val="1"/>
      <color theme="10"/>
      <sz val="11"/>
      <u val="single"/>
      <scheme val="minor"/>
    </font>
    <font>
      <name val="Segoe UI"/>
      <family val="2"/>
      <color rgb="FF545454"/>
      <sz val="8"/>
    </font>
    <font>
      <name val="Montserrat"/>
      <color rgb="FF333333"/>
      <sz val="8"/>
    </font>
    <font>
      <name val="Arial"/>
      <family val="2"/>
      <color rgb="FFED2690"/>
      <sz val="10"/>
    </font>
    <font>
      <name val="Arial"/>
      <family val="2"/>
      <color rgb="FF545454"/>
      <sz val="8"/>
    </font>
  </fonts>
  <fills count="24">
    <fill>
      <patternFill/>
    </fill>
    <fill>
      <patternFill patternType="gray125"/>
    </fill>
    <fill>
      <patternFill patternType="solid">
        <fgColor rgb="FF91BF4D"/>
        <bgColor rgb="FF91BF4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1BF4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1BF4D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"/>
        <bgColor rgb="FF91BF4D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91BF4D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1BF4D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rgb="FF91BF4D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91BF4D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0091bf4d"/>
        <bgColor rgb="0091bf4d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74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10" fontId="1" fillId="2" borderId="0" pivotButton="0" quotePrefix="0" xfId="0"/>
    <xf numFmtId="0" fontId="2" fillId="3" borderId="0" pivotButton="0" quotePrefix="0" xfId="1"/>
    <xf numFmtId="0" fontId="0" fillId="3" borderId="0" pivotButton="0" quotePrefix="0" xfId="0"/>
    <xf numFmtId="10" fontId="1" fillId="4" borderId="0" pivotButton="0" quotePrefix="0" xfId="0"/>
    <xf numFmtId="0" fontId="1" fillId="4" borderId="0" pivotButton="0" quotePrefix="0" xfId="0"/>
    <xf numFmtId="4" fontId="0" fillId="0" borderId="0" pivotButton="0" quotePrefix="0" xfId="0"/>
    <xf numFmtId="0" fontId="2" fillId="5" borderId="0" pivotButton="0" quotePrefix="0" xfId="1"/>
    <xf numFmtId="0" fontId="0" fillId="5" borderId="0" pivotButton="0" quotePrefix="0" xfId="0"/>
    <xf numFmtId="0" fontId="1" fillId="6" borderId="0" pivotButton="0" quotePrefix="0" xfId="0"/>
    <xf numFmtId="10" fontId="1" fillId="6" borderId="0" pivotButton="0" quotePrefix="0" xfId="0"/>
    <xf numFmtId="0" fontId="3" fillId="5" borderId="0" pivotButton="0" quotePrefix="0" xfId="0"/>
    <xf numFmtId="0" fontId="4" fillId="5" borderId="0" pivotButton="0" quotePrefix="0" xfId="1"/>
    <xf numFmtId="0" fontId="5" fillId="6" borderId="0" pivotButton="0" quotePrefix="0" xfId="0"/>
    <xf numFmtId="0" fontId="6" fillId="2" borderId="0" pivotButton="0" quotePrefix="0" xfId="0"/>
    <xf numFmtId="0" fontId="0" fillId="7" borderId="0" pivotButton="0" quotePrefix="0" xfId="0"/>
    <xf numFmtId="0" fontId="6" fillId="8" borderId="0" pivotButton="0" quotePrefix="0" xfId="0"/>
    <xf numFmtId="16" fontId="0" fillId="0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6" fillId="4" borderId="0" pivotButton="0" quotePrefix="0" xfId="0"/>
    <xf numFmtId="16" fontId="0" fillId="3" borderId="0" pivotButton="0" quotePrefix="0" xfId="0"/>
    <xf numFmtId="0" fontId="7" fillId="7" borderId="0" pivotButton="0" quotePrefix="0" xfId="0"/>
    <xf numFmtId="0" fontId="0" fillId="12" borderId="0" pivotButton="0" quotePrefix="0" xfId="0"/>
    <xf numFmtId="0" fontId="2" fillId="7" borderId="0" pivotButton="0" quotePrefix="0" xfId="1"/>
    <xf numFmtId="0" fontId="1" fillId="13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2" fillId="14" borderId="0" pivotButton="0" quotePrefix="0" xfId="1"/>
    <xf numFmtId="0" fontId="0" fillId="14" borderId="0" pivotButton="0" quotePrefix="0" xfId="0"/>
    <xf numFmtId="0" fontId="0" fillId="15" borderId="0" pivotButton="0" quotePrefix="0" xfId="0"/>
    <xf numFmtId="0" fontId="3" fillId="0" borderId="0" pivotButton="0" quotePrefix="0" xfId="0"/>
    <xf numFmtId="0" fontId="9" fillId="16" borderId="1" pivotButton="0" quotePrefix="0" xfId="2"/>
    <xf numFmtId="0" fontId="9" fillId="0" borderId="1" pivotButton="0" quotePrefix="0" xfId="2"/>
    <xf numFmtId="0" fontId="10" fillId="0" borderId="2" pivotButton="0" quotePrefix="0" xfId="2"/>
    <xf numFmtId="0" fontId="11" fillId="0" borderId="0" pivotButton="0" quotePrefix="0" xfId="0"/>
    <xf numFmtId="0" fontId="13" fillId="0" borderId="0" pivotButton="0" quotePrefix="0" xfId="0"/>
    <xf numFmtId="0" fontId="14" fillId="5" borderId="3" applyAlignment="1" pivotButton="0" quotePrefix="0" xfId="0">
      <alignment wrapText="1"/>
    </xf>
    <xf numFmtId="0" fontId="15" fillId="0" borderId="0" applyAlignment="1" pivotButton="0" quotePrefix="0" xfId="0">
      <alignment vertical="center" wrapText="1"/>
    </xf>
    <xf numFmtId="0" fontId="16" fillId="0" borderId="0" pivotButton="0" quotePrefix="0" xfId="0"/>
    <xf numFmtId="0" fontId="17" fillId="0" borderId="0" pivotButton="0" quotePrefix="0" xfId="0"/>
    <xf numFmtId="0" fontId="18" fillId="0" borderId="3" applyAlignment="1" pivotButton="0" quotePrefix="0" xfId="0">
      <alignment wrapText="1"/>
    </xf>
    <xf numFmtId="0" fontId="19" fillId="0" borderId="0" pivotButton="0" quotePrefix="0" xfId="0"/>
    <xf numFmtId="0" fontId="20" fillId="0" borderId="0" pivotButton="0" quotePrefix="0" xfId="1"/>
    <xf numFmtId="0" fontId="20" fillId="0" borderId="3" applyAlignment="1" pivotButton="0" quotePrefix="0" xfId="1">
      <alignment vertical="center"/>
    </xf>
    <xf numFmtId="14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15" fillId="10" borderId="0" applyAlignment="1" pivotButton="0" quotePrefix="0" xfId="0">
      <alignment vertical="center" wrapText="1"/>
    </xf>
    <xf numFmtId="0" fontId="22" fillId="10" borderId="0" pivotButton="0" quotePrefix="0" xfId="0"/>
    <xf numFmtId="0" fontId="0" fillId="17" borderId="0" pivotButton="0" quotePrefix="0" xfId="0"/>
    <xf numFmtId="0" fontId="21" fillId="17" borderId="0" pivotButton="0" quotePrefix="0" xfId="0"/>
    <xf numFmtId="0" fontId="23" fillId="17" borderId="0" pivotButton="0" quotePrefix="0" xfId="0"/>
    <xf numFmtId="0" fontId="21" fillId="3" borderId="0" pivotButton="0" quotePrefix="0" xfId="0"/>
    <xf numFmtId="14" fontId="0" fillId="9" borderId="0" pivotButton="0" quotePrefix="0" xfId="0"/>
    <xf numFmtId="0" fontId="2" fillId="17" borderId="0" pivotButton="0" quotePrefix="0" xfId="1"/>
    <xf numFmtId="0" fontId="6" fillId="18" borderId="0" pivotButton="0" quotePrefix="0" xfId="0"/>
    <xf numFmtId="0" fontId="0" fillId="13" borderId="0" pivotButton="0" quotePrefix="0" xfId="0"/>
    <xf numFmtId="10" fontId="0" fillId="0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2" fillId="20" borderId="0" pivotButton="0" quotePrefix="0" xfId="1"/>
    <xf numFmtId="0" fontId="0" fillId="20" borderId="0" pivotButton="0" quotePrefix="0" xfId="0"/>
    <xf numFmtId="0" fontId="0" fillId="21" borderId="0" pivotButton="0" quotePrefix="0" xfId="0"/>
    <xf numFmtId="10" fontId="0" fillId="20" borderId="0" pivotButton="0" quotePrefix="0" xfId="0"/>
    <xf numFmtId="0" fontId="8" fillId="0" borderId="0" pivotButton="0" quotePrefix="0" xfId="2"/>
    <xf numFmtId="0" fontId="0" fillId="22" borderId="0" pivotButton="0" quotePrefix="0" xfId="0"/>
    <xf numFmtId="0" fontId="24" fillId="22" borderId="0" pivotButton="0" quotePrefix="0" xfId="0"/>
    <xf numFmtId="0" fontId="2" fillId="22" borderId="0" pivotButton="0" quotePrefix="0" xfId="1"/>
    <xf numFmtId="0" fontId="0" fillId="23" borderId="0" pivotButton="0" quotePrefix="0" xfId="0"/>
  </cellXfs>
  <cellStyles count="3">
    <cellStyle name="Normal" xfId="0" builtinId="0"/>
    <cellStyle name="Hyperlink" xfId="1" builtinId="8"/>
    <cellStyle name="Normal 2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fun.com/among-us-red-12-plush-w-devil-horns.html" TargetMode="External" Id="rId1" /><Relationship Type="http://schemas.openxmlformats.org/officeDocument/2006/relationships/hyperlink" Target="https://www.gmesupply.com/benchmark-flame-resistant-hard-hat-liner?cat_id=376450" TargetMode="External" Id="rId2" /><Relationship Type="http://schemas.openxmlformats.org/officeDocument/2006/relationships/hyperlink" Target="https://hasbropulse.com/products/transformers-masterpiece-mp-44s-optimus-prime" TargetMode="External" Id="rId3" /></Relationships>
</file>

<file path=xl/worksheets/_rels/sheet6.xml.rels><Relationships xmlns="http://schemas.openxmlformats.org/package/2006/relationships"><Relationship Type="http://schemas.openxmlformats.org/officeDocument/2006/relationships/hyperlink" Target="https://everymarket.com/products/angelicmisto-eyebrow-growth-serum-brow-enhancer-for-full-bold-eyebrows-promotes-appearance-in-as-soon-as-4-weeks-volume-5ml-6-month-supply" TargetMode="External" Id="rId1" /><Relationship Type="http://schemas.openxmlformats.org/officeDocument/2006/relationships/hyperlink" Target="https://www.yardstore.com/air-capital-rivet-removal-tool-fractional-air-capital" TargetMode="External" Id="rId2" /><Relationship Type="http://schemas.openxmlformats.org/officeDocument/2006/relationships/hyperlink" Target="https://www.homedepot.com/p/Saint-Gobain-ADFORS-FibaFuse-6-in-x-75-ft-Paperless-Drywall-and-Plaster-Repair-Fabric-FDW9018-U/205713595" TargetMode="External" Id="rId3" /><Relationship Type="http://schemas.openxmlformats.org/officeDocument/2006/relationships/hyperlink" Target="https://www.meta.com/order/3409603429261161/complete/" TargetMode="External" Id="rId4" /><Relationship Type="http://schemas.openxmlformats.org/officeDocument/2006/relationships/hyperlink" Target="https://www.meta.com/quest/accessories/quest-2-controllers/" TargetMode="External" Id="rId5" /><Relationship Type="http://schemas.openxmlformats.org/officeDocument/2006/relationships/hyperlink" Target="https://www.amazon.com/Jellycat-Devilled-Egg-Food-Plush/dp/B09RH26G4V/ref=sr_1_1?keywords=Jellycat+-+Amuseable+Devilled+Egg&amp;qid=1694736578&amp;sr=8-1" TargetMode="External" Id="rId6" /><Relationship Type="http://schemas.openxmlformats.org/officeDocument/2006/relationships/hyperlink" Target="https://www.amazon.com/Norton-ProSand-MULTI-AIR-Multi-Hole-Pattern/dp/B00OZH3O48/ref=sr_1_1?keywords=Norton+ProSand+Multi-AIR+5%22+Multi-Hole+Pattern+Hook+%26+Sand+Disc%2C+220+grit%2C+10+Pack+%2803218%29&amp;qid=1694738136&amp;sr=8-1" TargetMode="External" Id="rId7" /><Relationship Type="http://schemas.openxmlformats.org/officeDocument/2006/relationships/hyperlink" Target="https://www.amazon.com/Norton-07660768104-Drywall-Sanding-Diameter/dp/B00FFJ4O8A/ref=sr_1_1?keywords=Norton+%2868104%29+Drywall+Disc+Sander+for+Hook+and+Loop+Sanding+Disc%2C+9%22+Diameter+%28Pack+of+1%29&amp;qid=1694737666&amp;sr=8-1" TargetMode="External" Id="rId8" /><Relationship Type="http://schemas.openxmlformats.org/officeDocument/2006/relationships/hyperlink" Target="https://www.amazon.com/Forney-71923-Double-Sided-Flap-Grits/dp/B071NFLS31/ref=sr_1_1?keywords=Forney+71923+4+1%2F2%22+Double-Sided+Flap+Disc%2C+40%2F80+Grits&amp;qid=1694737697&amp;sr=8-1" TargetMode="External" Id="rId9" /><Relationship Type="http://schemas.openxmlformats.org/officeDocument/2006/relationships/hyperlink" Target="https://www.amazon.com/Performance-Tool-W30978-Profile-Driver/dp/B08L8F7YG4/ref=sr_1_1?keywords=B08L8F7YG4&amp;qid=1695039089&amp;sr=8-1&amp;th=1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AD502"/>
  <sheetViews>
    <sheetView topLeftCell="A474" zoomScale="85" zoomScaleNormal="85" workbookViewId="0">
      <selection activeCell="A385" sqref="A385"/>
    </sheetView>
  </sheetViews>
  <sheetFormatPr baseColWidth="8" defaultRowHeight="14.4" outlineLevelCol="0"/>
  <cols>
    <col width="31.33203125" customWidth="1" min="1" max="1"/>
    <col width="1" customWidth="1" min="2" max="2"/>
    <col width="12.6640625" customWidth="1" min="3" max="3"/>
    <col width="28.109375" customWidth="1" min="4" max="4"/>
    <col width="12.109375" customWidth="1" min="5" max="5"/>
    <col width="2.6640625" customWidth="1" min="6" max="6"/>
    <col width="24.5546875" customWidth="1" min="7" max="7"/>
    <col width="13" customWidth="1" min="8" max="8"/>
    <col width="7.21875" customWidth="1" min="9" max="9"/>
    <col width="52.6640625" customWidth="1" min="10" max="10"/>
    <col width="22.109375" customWidth="1" min="11" max="11"/>
    <col width="24" customWidth="1" min="12" max="12"/>
    <col width="13.88671875" customWidth="1" min="13" max="13"/>
  </cols>
  <sheetData>
    <row r="1" ht="92.40000000000001" customHeight="1">
      <c r="A1" t="inlineStr">
        <is>
          <t>Among Us Red 12" Plush w/ Devil Horns</t>
        </is>
      </c>
      <c r="B1" s="3" t="inlineStr">
        <is>
          <t>https://www.fun.com/among-us-red-12-plush-w-devil-horns.html</t>
        </is>
      </c>
      <c r="C1" s="3" t="inlineStr">
        <is>
          <t>n</t>
        </is>
      </c>
      <c r="D1" s="3">
        <f>HYPERLINK(B1)</f>
        <v/>
      </c>
      <c r="E1" t="inlineStr">
        <is>
          <t>Zoofy Among Us Red 12" Plush w/ Devil Horns Standard</t>
        </is>
      </c>
      <c r="F1" s="3" t="inlineStr">
        <is>
          <t>https://www.amazon.com/Zoofy-Among-Plush-Devil-Standard/dp/B097D256FF/ref=sr_1_1?keywords=Among+Us+Red+12%22+Plush+w%2F+Devil+Horns&amp;qid=1692911702&amp;sr=8-1</t>
        </is>
      </c>
      <c r="G1" s="3">
        <f>HYPERLINK(F1)</f>
        <v/>
      </c>
      <c r="H1" s="3" t="n"/>
      <c r="I1" t="inlineStr">
        <is>
          <t>B097D256FF</t>
        </is>
      </c>
      <c r="K1" t="e">
        <v>#VALUE!</v>
      </c>
      <c r="L1" t="e">
        <v>#VALUE!</v>
      </c>
      <c r="M1" t="inlineStr">
        <is>
          <t>y</t>
        </is>
      </c>
      <c r="N1" t="inlineStr">
        <is>
          <t>$17.67</t>
        </is>
      </c>
      <c r="Q1" t="n">
        <v>34.99</v>
      </c>
      <c r="R1" s="2" t="inlineStr">
        <is>
          <t>98.02%</t>
        </is>
      </c>
      <c r="S1" t="n">
        <v>4.8</v>
      </c>
      <c r="T1" t="n">
        <v>98.02</v>
      </c>
      <c r="U1" t="n">
        <v>103</v>
      </c>
      <c r="V1" t="n">
        <v>2</v>
      </c>
    </row>
    <row r="2" ht="92.40000000000001" customFormat="1" customHeight="1" s="6">
      <c r="A2" t="inlineStr">
        <is>
          <t>Benchmark 3033FRLG Flame Resistant Hard Hat Liner</t>
        </is>
      </c>
      <c r="B2" s="3" t="inlineStr">
        <is>
          <t>https://www.gmesupply.com/benchmark-flame-resistant-hard-hat-liner?cat_id=376450</t>
        </is>
      </c>
      <c r="C2" s="3" t="inlineStr">
        <is>
          <t>n</t>
        </is>
      </c>
      <c r="D2" s="3">
        <f>HYPERLINK(B2)</f>
        <v/>
      </c>
      <c r="E2" t="inlineStr">
        <is>
          <t>Benchmark FR Flame Resistant FR Hard Hat Liner, Sun Shade, One Size Light Gray</t>
        </is>
      </c>
      <c r="F2" s="3" t="inlineStr">
        <is>
          <t>https://www.amazon.com/Flame-Resistant-FR-Liner-Shade/dp/B07NGM7L16/ref=sr_1_1?keywords=Benchmark+3033FRLG+Flame+Resistant+Hard+Hat+Liner&amp;qid=1692909813&amp;sr=8-1</t>
        </is>
      </c>
      <c r="G2" s="3">
        <f>HYPERLINK(F2)</f>
        <v/>
      </c>
      <c r="H2" s="3" t="n"/>
      <c r="I2" t="inlineStr">
        <is>
          <t>B07NGM7L16</t>
        </is>
      </c>
      <c r="K2" t="e">
        <v>#VALUE!</v>
      </c>
      <c r="L2" t="e">
        <v>#VALUE!</v>
      </c>
      <c r="M2" t="inlineStr">
        <is>
          <t>y</t>
        </is>
      </c>
      <c r="N2" t="inlineStr">
        <is>
          <t>$10.99</t>
        </is>
      </c>
      <c r="Q2" t="n">
        <v>18.99</v>
      </c>
      <c r="R2" s="2" t="inlineStr">
        <is>
          <t>72.79%</t>
        </is>
      </c>
      <c r="S2" t="n">
        <v>4.5</v>
      </c>
      <c r="T2" t="n">
        <v>72.79000000000001</v>
      </c>
      <c r="U2" t="n">
        <v>719</v>
      </c>
      <c r="V2" t="n">
        <v>2</v>
      </c>
    </row>
    <row r="3" ht="92.40000000000001" customHeight="1">
      <c r="A3" s="6" t="inlineStr">
        <is>
          <t>Double K Groomers Edge Keri-Cot Conditioner</t>
        </is>
      </c>
      <c r="B3" s="3" t="inlineStr">
        <is>
          <t>https://www.cherrybrook.com/double-k-groomers-edge-keri-cot-conditioner/</t>
        </is>
      </c>
      <c r="C3" s="3" t="inlineStr">
        <is>
          <t>oos</t>
        </is>
      </c>
      <c r="D3" s="3">
        <f>HYPERLINK(B3)</f>
        <v/>
      </c>
      <c r="E3" s="6" t="inlineStr">
        <is>
          <t>Double K Groomers Edge Keri-Cot Conditioner, 16 oz</t>
        </is>
      </c>
      <c r="F3" s="5" t="inlineStr">
        <is>
          <t>https://www.amazon.com/Double-Groomers-Edge-Keri-Cot-Conditioner/dp/B00061MP3S/ref=sr_1_1?keywords=Double+K+Groomers+Edge+Keri-Cot+Conditioner&amp;qid=1693248365&amp;sr=8-1</t>
        </is>
      </c>
      <c r="G3" s="3">
        <f>HYPERLINK(F3)</f>
        <v/>
      </c>
      <c r="H3" s="3" t="n"/>
      <c r="I3" s="6" t="inlineStr">
        <is>
          <t>oos</t>
        </is>
      </c>
      <c r="J3" s="6" t="n"/>
      <c r="K3" s="6" t="e">
        <v>#VALUE!</v>
      </c>
      <c r="L3" s="6" t="e">
        <v>#VALUE!</v>
      </c>
      <c r="M3" s="6" t="inlineStr">
        <is>
          <t>y</t>
        </is>
      </c>
      <c r="N3" s="6" t="inlineStr">
        <is>
          <t xml:space="preserve">  $7.99</t>
        </is>
      </c>
      <c r="O3" s="6" t="n"/>
      <c r="P3" s="6" t="inlineStr">
        <is>
          <t>OOS</t>
        </is>
      </c>
      <c r="Q3" s="6" t="n">
        <v>23.95</v>
      </c>
      <c r="R3" s="8" t="inlineStr">
        <is>
          <t>199.75%</t>
        </is>
      </c>
      <c r="S3" s="6" t="n">
        <v>4.4</v>
      </c>
      <c r="T3" s="6" t="n">
        <v>199.75</v>
      </c>
      <c r="U3" s="6" t="n">
        <v>20</v>
      </c>
      <c r="V3" s="6" t="n">
        <v>4</v>
      </c>
      <c r="W3" s="6" t="n"/>
      <c r="X3" s="6" t="n"/>
      <c r="Y3" s="6" t="n"/>
      <c r="Z3" s="6" t="n"/>
      <c r="AA3" s="6" t="n"/>
      <c r="AB3" s="6" t="n"/>
      <c r="AC3" s="6" t="n"/>
      <c r="AD3" s="6" t="n"/>
    </row>
    <row r="4" ht="92.40000000000001" customHeight="1">
      <c r="A4" s="14" t="inlineStr">
        <is>
          <t>Field Day Tall Kitchen Trash Bags, 16 oz.</t>
        </is>
      </c>
      <c r="B4" s="3" t="inlineStr">
        <is>
          <t>https://www.fruitfulyield.com/field-day-tall-kitchen-trash-bags-16-oz.html</t>
        </is>
      </c>
      <c r="C4" s="3" t="inlineStr">
        <is>
          <t>n</t>
        </is>
      </c>
      <c r="D4" s="3">
        <f>HYPERLINK(B4)</f>
        <v/>
      </c>
      <c r="E4" s="14" t="inlineStr">
        <is>
          <t>Field Day Drawstring Tall Kitchen Trash Bags, 20 Count</t>
        </is>
      </c>
      <c r="F4" s="15" t="inlineStr">
        <is>
          <t>https://www.amazon.com/Field-Day-Drawstring-Kitchen-Trash/dp/B076HW7DS1/ref=sr_1_2?keywords=Field+Day+Tall+Kitchen+Trash+Bags%2C+16+oz.&amp;qid=1692920712&amp;sr=8-2</t>
        </is>
      </c>
      <c r="G4" s="3">
        <f>HYPERLINK(F4)</f>
        <v/>
      </c>
      <c r="H4" s="3" t="n"/>
      <c r="I4" s="14" t="inlineStr">
        <is>
          <t>B076HW7DS1</t>
        </is>
      </c>
      <c r="J4" s="14" t="n"/>
      <c r="K4" s="14" t="e">
        <v>#VALUE!</v>
      </c>
      <c r="L4" s="14" t="e">
        <v>#VALUE!</v>
      </c>
      <c r="M4" s="14" t="inlineStr">
        <is>
          <t>y</t>
        </is>
      </c>
      <c r="N4" s="14" t="inlineStr">
        <is>
          <t>$3.83</t>
        </is>
      </c>
      <c r="O4" s="14" t="n"/>
      <c r="P4" s="14" t="n"/>
      <c r="Q4" s="14" t="n">
        <v>13</v>
      </c>
      <c r="R4" s="16" t="inlineStr">
        <is>
          <t>239.43%</t>
        </is>
      </c>
      <c r="S4" s="14" t="n">
        <v>4</v>
      </c>
      <c r="T4" s="14" t="n">
        <v>239.43</v>
      </c>
      <c r="U4" s="14" t="n">
        <v>4</v>
      </c>
      <c r="V4" s="14" t="n">
        <v>4</v>
      </c>
      <c r="W4" s="14" t="n"/>
      <c r="X4" s="14" t="n"/>
      <c r="Y4" s="14" t="n"/>
      <c r="Z4" s="14" t="n"/>
      <c r="AA4" s="14" t="n"/>
      <c r="AB4" s="14" t="n"/>
      <c r="AC4" s="14" t="n"/>
      <c r="AD4" s="14" t="n"/>
    </row>
    <row r="5" ht="92.40000000000001" customHeight="1">
      <c r="A5" t="inlineStr">
        <is>
          <t>Funko POP Games: Fortnite Scratch</t>
        </is>
      </c>
      <c r="B5" s="3" t="inlineStr">
        <is>
          <t>https://www.fun.com/pop-games-fortnite-scratch.html</t>
        </is>
      </c>
      <c r="C5" s="3" t="inlineStr">
        <is>
          <t>n</t>
        </is>
      </c>
      <c r="D5" s="3">
        <f>HYPERLINK(B5)</f>
        <v/>
      </c>
      <c r="E5" t="inlineStr">
        <is>
          <t>Funko Pop! Games: Fortnite - Scratch, Multicolor</t>
        </is>
      </c>
      <c r="F5" s="3" t="inlineStr">
        <is>
          <t>https://www.amazon.com/Funko-Pop-Games-Fortnite-Multicolor/dp/B082FS7KBG/ref=sr_1_3?keywords=Funko+POP+Games%3A+Fortnite+Scratch&amp;qid=1692912098&amp;sr=8-3</t>
        </is>
      </c>
      <c r="G5" s="3">
        <f>HYPERLINK(F5)</f>
        <v/>
      </c>
      <c r="H5" s="3" t="n"/>
      <c r="I5" t="inlineStr">
        <is>
          <t>B082FS7KBG</t>
        </is>
      </c>
      <c r="K5" t="e">
        <v>#VALUE!</v>
      </c>
      <c r="L5" t="e">
        <v>#VALUE!</v>
      </c>
      <c r="M5" t="inlineStr">
        <is>
          <t>y</t>
        </is>
      </c>
      <c r="N5" t="inlineStr">
        <is>
          <t>$7.49</t>
        </is>
      </c>
      <c r="Q5" t="n">
        <v>13.11</v>
      </c>
      <c r="R5" s="2" t="inlineStr">
        <is>
          <t>75.03%</t>
        </is>
      </c>
      <c r="S5" t="n">
        <v>4.7</v>
      </c>
      <c r="T5" t="n">
        <v>75.03</v>
      </c>
      <c r="U5" t="n">
        <v>243</v>
      </c>
      <c r="V5" t="n">
        <v>2</v>
      </c>
    </row>
    <row r="6" ht="92.40000000000001" customHeight="1">
      <c r="A6" t="inlineStr">
        <is>
          <t>Funko POP! Disney: Lightyear - Buzz Lightyear (XL-01)</t>
        </is>
      </c>
      <c r="B6" s="3" t="inlineStr">
        <is>
          <t>https://www.fun.com/pop-disney-lightyear-buzz-lightyear-xl-01-.html</t>
        </is>
      </c>
      <c r="C6" s="3" t="inlineStr">
        <is>
          <t>n</t>
        </is>
      </c>
      <c r="D6" s="3">
        <f>HYPERLINK(B6)</f>
        <v/>
      </c>
      <c r="E6" t="inlineStr">
        <is>
          <t>POP Disney: Lightyear – Buzz Lightyear (XL-01 Suit) Vinyl Figure Pop (Bundled with Compatible Pop Box Protector Case)</t>
        </is>
      </c>
      <c r="F6" s="3" t="inlineStr">
        <is>
          <t>https://www.amazon.com/POP-Disney-Lightyear-Compatible-Protector/dp/B0B65ZFLF7/ref=sr_1_5?keywords=Funko+POP%21+Disney%3A+Lightyear+-+Buzz+Lightyear+%28XL-01%29&amp;qid=1692912818&amp;sr=8-5</t>
        </is>
      </c>
      <c r="G6" s="3">
        <f>HYPERLINK(F6)</f>
        <v/>
      </c>
      <c r="H6" s="3" t="n"/>
      <c r="I6" t="inlineStr">
        <is>
          <t>B0B65ZFLF7</t>
        </is>
      </c>
      <c r="K6" t="e">
        <v>#VALUE!</v>
      </c>
      <c r="L6" t="e">
        <v>#VALUE!</v>
      </c>
      <c r="M6" t="inlineStr">
        <is>
          <t>y</t>
        </is>
      </c>
      <c r="N6" t="inlineStr">
        <is>
          <t>$6.99</t>
        </is>
      </c>
      <c r="Q6" t="n">
        <v>12.97</v>
      </c>
      <c r="R6" s="2" t="inlineStr">
        <is>
          <t>85.55%</t>
        </is>
      </c>
      <c r="S6" t="n">
        <v>4.7</v>
      </c>
      <c r="T6" t="n">
        <v>85.55</v>
      </c>
      <c r="U6" t="n">
        <v>3</v>
      </c>
      <c r="V6" t="n">
        <v>2</v>
      </c>
    </row>
    <row r="7" ht="92.40000000000001" customHeight="1">
      <c r="A7" t="inlineStr">
        <is>
          <t>Funko POP! Games: Fortnite Eternal Voyager</t>
        </is>
      </c>
      <c r="B7" s="3" t="inlineStr">
        <is>
          <t>https://www.fun.com/pop-games-fortnite-eternal-voyager.html</t>
        </is>
      </c>
      <c r="C7" s="3" t="inlineStr">
        <is>
          <t>n</t>
        </is>
      </c>
      <c r="D7" s="3">
        <f>HYPERLINK(B7)</f>
        <v/>
      </c>
      <c r="E7" t="inlineStr">
        <is>
          <t>Funko Pop! Games: Fortnite - Eternal Voyager, Multicolor</t>
        </is>
      </c>
      <c r="F7" s="3" t="inlineStr">
        <is>
          <t>https://www.amazon.com/Funko-Pop-Games-Fortnite-Multicolor/dp/B08CB8G46S/ref=sr_1_1?keywords=Funko+POP%21+Games%3A+Fortnite+Eternal+Voyager&amp;qid=1692912100&amp;sr=8-1</t>
        </is>
      </c>
      <c r="G7" s="3">
        <f>HYPERLINK(F7)</f>
        <v/>
      </c>
      <c r="H7" s="3" t="n"/>
      <c r="I7" t="inlineStr">
        <is>
          <t>B08CB8G46S</t>
        </is>
      </c>
      <c r="K7" t="e">
        <v>#VALUE!</v>
      </c>
      <c r="L7" t="e">
        <v>#VALUE!</v>
      </c>
      <c r="M7" t="inlineStr">
        <is>
          <t>y</t>
        </is>
      </c>
      <c r="N7" t="inlineStr">
        <is>
          <t>$6.49</t>
        </is>
      </c>
      <c r="Q7" t="n">
        <v>12.93</v>
      </c>
      <c r="R7" s="2" t="inlineStr">
        <is>
          <t>99.23%</t>
        </is>
      </c>
      <c r="S7" t="n">
        <v>4.8</v>
      </c>
      <c r="T7" t="n">
        <v>99.23</v>
      </c>
      <c r="U7" t="n">
        <v>345</v>
      </c>
      <c r="V7" t="n">
        <v>4</v>
      </c>
    </row>
    <row r="8" ht="92.40000000000001" customFormat="1" customHeight="1" s="6">
      <c r="A8" s="6" t="inlineStr">
        <is>
          <t>GE Advanced Almond Silicone 28 g/L VOC Kitchen &amp; Bath Caulk Sealant 2.8 oz</t>
        </is>
      </c>
      <c r="B8" s="3" t="inlineStr">
        <is>
          <t>https://www.maxwarehouse.com/products/ge-silicone-ge286-2-8-oz-almond-silicone-caulking</t>
        </is>
      </c>
      <c r="C8" s="3" t="inlineStr">
        <is>
          <t>oos</t>
        </is>
      </c>
      <c r="D8" s="3">
        <f>HYPERLINK(B8)</f>
        <v/>
      </c>
      <c r="E8" s="6" t="inlineStr">
        <is>
          <t>GE Momentive Performance Materials GE286 Advanced Silicone 2 Kitchen &amp; Bath Sealant, 2.8oz, Almond</t>
        </is>
      </c>
      <c r="F8" s="5" t="inlineStr">
        <is>
          <t>https://www.amazon.com/GE-GE286-Silicone-Kitchen-Squeeze/dp/B000BQWKCY/ref=sr_1_2?keywords=GE+Advanced+Almond+Silicone+28+g%2FL+VOC+Kitchen+%26+Bath+Caulk+Sealant+2.8+oz&amp;qid=1692928431&amp;sr=8-2</t>
        </is>
      </c>
      <c r="G8" s="3">
        <f>HYPERLINK(F8)</f>
        <v/>
      </c>
      <c r="H8" s="3" t="inlineStr">
        <is>
          <t>oos</t>
        </is>
      </c>
      <c r="I8" s="6" t="inlineStr">
        <is>
          <t>B000BQWKCY</t>
        </is>
      </c>
      <c r="K8" s="6" t="e">
        <v>#VALUE!</v>
      </c>
      <c r="L8" s="6" t="e">
        <v>#VALUE!</v>
      </c>
      <c r="M8" s="6" t="inlineStr">
        <is>
          <t>y</t>
        </is>
      </c>
      <c r="N8" s="6" t="inlineStr">
        <is>
          <t>$8.02</t>
        </is>
      </c>
      <c r="P8" s="6" t="inlineStr">
        <is>
          <t>OOS</t>
        </is>
      </c>
      <c r="Q8" s="6" t="n">
        <v>24</v>
      </c>
      <c r="R8" s="8" t="inlineStr">
        <is>
          <t>199.25%</t>
        </is>
      </c>
      <c r="S8" s="6" t="n">
        <v>4.5</v>
      </c>
      <c r="T8" s="6" t="n">
        <v>199.25</v>
      </c>
      <c r="U8" s="6" t="n">
        <v>1676</v>
      </c>
      <c r="V8" s="6" t="n">
        <v>7</v>
      </c>
      <c r="AD8" s="6" t="inlineStr">
        <is>
          <t>OOS</t>
        </is>
      </c>
    </row>
    <row r="9" ht="92.40000000000001" customFormat="1" customHeight="1" s="11">
      <c r="A9" s="14" t="inlineStr">
        <is>
          <t>Gilmour 315MTL Bubbler Sprinkler, Aluminum</t>
        </is>
      </c>
      <c r="B9" s="15" t="inlineStr">
        <is>
          <t>https://www.shelllumber.com/gilmour-mfg-315mtl-bubbler-aluminum-const.html</t>
        </is>
      </c>
      <c r="C9" s="3" t="inlineStr">
        <is>
          <t>n</t>
        </is>
      </c>
      <c r="D9" s="3">
        <f>HYPERLINK(B9)</f>
        <v/>
      </c>
      <c r="E9" s="14" t="inlineStr">
        <is>
          <t>Gilmour Aluminum Bubbler Sprinkler</t>
        </is>
      </c>
      <c r="F9" s="15" t="inlineStr">
        <is>
          <t>https://www.amazon.com/Gilmour-Metal-Bubbler-Sprinkler-315MTL/dp/B01MYEIOH8/ref=sr_1_1?keywords=Gilmour+315MTL+Bubbler+Sprinkler%2C+Aluminum&amp;qid=1692914323&amp;sr=8-1</t>
        </is>
      </c>
      <c r="G9" s="3">
        <f>HYPERLINK(F9)</f>
        <v/>
      </c>
      <c r="H9" s="3" t="n"/>
      <c r="I9" s="14" t="inlineStr">
        <is>
          <t>B01MYEIOH8</t>
        </is>
      </c>
      <c r="J9" s="14" t="n"/>
      <c r="K9" s="14" t="e">
        <v>#VALUE!</v>
      </c>
      <c r="L9" s="14" t="e">
        <v>#VALUE!</v>
      </c>
      <c r="M9" s="14" t="inlineStr">
        <is>
          <t>y</t>
        </is>
      </c>
      <c r="N9" s="14" t="inlineStr">
        <is>
          <t>$7.94</t>
        </is>
      </c>
      <c r="O9" s="14" t="n"/>
      <c r="P9" s="14" t="n"/>
      <c r="Q9" s="14" t="n">
        <v>35.81</v>
      </c>
      <c r="R9" s="16" t="inlineStr">
        <is>
          <t>351.01%</t>
        </is>
      </c>
      <c r="S9" s="14" t="n">
        <v>4.6</v>
      </c>
      <c r="T9" s="14" t="n">
        <v>351.01</v>
      </c>
      <c r="U9" s="14" t="n">
        <v>5</v>
      </c>
      <c r="V9" s="14" t="n">
        <v>3</v>
      </c>
      <c r="W9" s="14" t="n"/>
      <c r="X9" s="14" t="n"/>
      <c r="Y9" s="14" t="n"/>
      <c r="Z9" s="14" t="n"/>
      <c r="AA9" s="14" t="n"/>
      <c r="AB9" s="14" t="n"/>
      <c r="AC9" s="14" t="n"/>
      <c r="AD9" s="14" t="n"/>
    </row>
    <row r="10" ht="92.40000000000001" customFormat="1" customHeight="1" s="6">
      <c r="A10" t="inlineStr">
        <is>
          <t>Gilmour Aluminum Bubbler Sprinkler</t>
        </is>
      </c>
      <c r="B10" s="3" t="inlineStr">
        <is>
          <t>https://www.maxwarehouse.com/products/gilmour-aluminum-bubbler-sprinkler</t>
        </is>
      </c>
      <c r="C10" s="3" t="inlineStr">
        <is>
          <t>n</t>
        </is>
      </c>
      <c r="D10" s="3">
        <f>HYPERLINK(B10)</f>
        <v/>
      </c>
      <c r="E10" t="inlineStr">
        <is>
          <t>Gilmour Aluminum Bubbler Sprinkler</t>
        </is>
      </c>
      <c r="F10" s="3" t="inlineStr">
        <is>
          <t>https://www.amazon.com/Gilmour-Metal-Bubbler-Sprinkler-315MTL/dp/B00VO1EZD2/ref=sr_1_1?keywords=Gilmour+Aluminum+Bubbler+Sprinkler&amp;qid=1692926263&amp;sr=8-1</t>
        </is>
      </c>
      <c r="G10" s="3">
        <f>HYPERLINK(F10)</f>
        <v/>
      </c>
      <c r="H10" s="3" t="n"/>
      <c r="I10" t="inlineStr">
        <is>
          <t>B00VO1EZD2</t>
        </is>
      </c>
      <c r="K10" t="e">
        <v>#VALUE!</v>
      </c>
      <c r="L10" t="e">
        <v>#VALUE!</v>
      </c>
      <c r="M10" t="inlineStr">
        <is>
          <t>y</t>
        </is>
      </c>
      <c r="N10" t="inlineStr">
        <is>
          <t>$7.51</t>
        </is>
      </c>
      <c r="Q10" t="n">
        <v>16.96</v>
      </c>
      <c r="R10" s="2" t="inlineStr">
        <is>
          <t>125.83%</t>
        </is>
      </c>
      <c r="S10" t="n">
        <v>4.5</v>
      </c>
      <c r="T10" t="n">
        <v>125.83</v>
      </c>
      <c r="U10" t="n">
        <v>172</v>
      </c>
      <c r="V10" t="n">
        <v>3</v>
      </c>
    </row>
    <row r="11" ht="92.40000000000001" customHeight="1">
      <c r="A11" t="inlineStr">
        <is>
          <t>GIOVANNI Smoothing Castor Oil Conditioner, 13.5 oz.</t>
        </is>
      </c>
      <c r="B11" s="3" t="inlineStr">
        <is>
          <t>https://www.fruitfulyield.com/giovanni-smoothing-castor-oil-conditioner-13-5-oz.html</t>
        </is>
      </c>
      <c r="C11" s="3" t="inlineStr">
        <is>
          <t>n</t>
        </is>
      </c>
      <c r="D11" s="3">
        <f>HYPERLINK(B11)</f>
        <v/>
      </c>
      <c r="E11" t="inlineStr">
        <is>
          <t>GIOVANNI Smoothing Castor Oil Conditioner, 13.5 oz. – All Hair Types, Moisturize Hair &amp; Scalp, Hydrate &amp; Tame Frizz, Jojoba, Argan Oil, Coconut Oil, Shea Butter, Keratin</t>
        </is>
      </c>
      <c r="F11" s="3" t="inlineStr">
        <is>
          <t>https://www.amazon.com/GIOVANNI-Smoothing-Castor-Conditioner-13-5/dp/B09BGK124D/ref=sr_1_1?keywords=GIOVANNI+Smoothing+Castor+Oil+Conditioner%2C+13.5+oz.&amp;qid=1692920847&amp;sr=8-1</t>
        </is>
      </c>
      <c r="G11" s="3">
        <f>HYPERLINK(F11)</f>
        <v/>
      </c>
      <c r="H11" s="3" t="n"/>
      <c r="I11" t="inlineStr">
        <is>
          <t>B09BGK124D</t>
        </is>
      </c>
      <c r="K11" t="e">
        <v>#VALUE!</v>
      </c>
      <c r="L11" t="e">
        <v>#VALUE!</v>
      </c>
      <c r="M11" t="inlineStr">
        <is>
          <t>y</t>
        </is>
      </c>
      <c r="N11" t="inlineStr">
        <is>
          <t>$7.79</t>
        </is>
      </c>
      <c r="Q11" t="n">
        <v>14.85</v>
      </c>
      <c r="R11" s="2" t="inlineStr">
        <is>
          <t>90.63%</t>
        </is>
      </c>
      <c r="S11" t="n">
        <v>4.3</v>
      </c>
      <c r="T11" t="n">
        <v>90.63</v>
      </c>
      <c r="U11" t="n">
        <v>38</v>
      </c>
      <c r="V11" t="n">
        <v>10</v>
      </c>
    </row>
    <row r="12" ht="92.40000000000001" customHeight="1">
      <c r="A12" s="3" t="inlineStr">
        <is>
          <t>https://gemplers.com/collections/clothing-and-footwear-closeout/products/carhartt-rugged-flex-relaxed-fit-straight-leg-jean-dusty-black</t>
        </is>
      </c>
      <c r="B12" s="3" t="inlineStr">
        <is>
          <t>https://gemplers.com/products/carhartt-rugged-flex-relaxed-fit-straight-leg-jean-dusty-black</t>
        </is>
      </c>
      <c r="C12" s="3" t="inlineStr">
        <is>
          <t>n</t>
        </is>
      </c>
      <c r="D12" s="3">
        <f>HYPERLINK(B12)</f>
        <v/>
      </c>
      <c r="E12" t="inlineStr">
        <is>
          <t>Carhartt Rugged Flex Relaxed Fit 5-Pocket Jean-Dusty Black</t>
        </is>
      </c>
      <c r="F12" t="inlineStr">
        <is>
          <t>Carhartt Men’s Rugged Flex® Relaxed Fit 5-Pocket Jean</t>
        </is>
      </c>
      <c r="G12" s="3">
        <f>HYPERLINK(F12)</f>
        <v/>
      </c>
      <c r="H12" s="3" t="n"/>
      <c r="I12" s="3" t="inlineStr">
        <is>
          <t>https://www.amazon.com/Carhartt-102804-Rugged-Relaxed-Straight/dp/B07WDCC7M2/ref=sr_1_1?keywords=Carhartt+Rugged+Flex+Relaxed+Fit+5-Pocket+Jean-Dusty+Black&amp;qid=1692819481&amp;sr=8-1</t>
        </is>
      </c>
      <c r="J12" s="3">
        <f>HYPERLINK(I12)</f>
        <v/>
      </c>
      <c r="K12" t="inlineStr">
        <is>
          <t>B07WDCC7M2</t>
        </is>
      </c>
      <c r="L12" t="e">
        <v>#VALUE!</v>
      </c>
      <c r="M12" t="e">
        <v>#VALUE!</v>
      </c>
      <c r="N12" t="inlineStr">
        <is>
          <t>y</t>
        </is>
      </c>
      <c r="Q12" t="inlineStr">
        <is>
          <t>20.0</t>
        </is>
      </c>
      <c r="R12" t="n">
        <v>56.6</v>
      </c>
      <c r="S12" s="2" t="inlineStr">
        <is>
          <t>183.00%</t>
        </is>
      </c>
      <c r="T12" t="n">
        <v>4.5</v>
      </c>
      <c r="U12" t="n">
        <v>183</v>
      </c>
      <c r="V12" t="n">
        <v>8056</v>
      </c>
      <c r="W12" t="n">
        <v>7</v>
      </c>
      <c r="X12" t="inlineStr">
        <is>
          <t>OutOfStock</t>
        </is>
      </c>
      <c r="Y12" t="inlineStr">
        <is>
          <t>34.99</t>
        </is>
      </c>
      <c r="Z12" t="inlineStr">
        <is>
          <t>6535298285683</t>
        </is>
      </c>
    </row>
    <row r="13" ht="92.40000000000001" customHeight="1">
      <c r="A13" s="3" t="inlineStr">
        <is>
          <t>https://gemplers.com/collections/clothing-and-footwear-closeout/products/under-armour-girls-ua-tech-twist-arch-big-logo-short-sleeve-t-shirt</t>
        </is>
      </c>
      <c r="B13" s="3" t="inlineStr">
        <is>
          <t>https://gemplers.com/products/under-armour-girls-ua-tech-twist-arch-big-logo-short-sleeve-t-shirt</t>
        </is>
      </c>
      <c r="C13" s="3" t="inlineStr">
        <is>
          <t>n</t>
        </is>
      </c>
      <c r="D13" s="3">
        <f>HYPERLINK(B13)</f>
        <v/>
      </c>
      <c r="E13" t="inlineStr">
        <is>
          <t>Under Armour Girls UA Tech Twist Arch Big Logo Short Sleeve T-Shirt</t>
        </is>
      </c>
      <c r="F13" t="inlineStr">
        <is>
          <t>Under Armour Girls' Tech Twist Arch Big Logo Short-Sleeve Crew Neck T-Shirt</t>
        </is>
      </c>
      <c r="G13" s="3">
        <f>HYPERLINK(F13)</f>
        <v/>
      </c>
      <c r="H13" s="3" t="n"/>
      <c r="I13" s="3" t="inlineStr">
        <is>
          <t>https://www.amazon.com/Under-Armour-Short-Sleeve-Electric-Tangerine/dp/B093LSTC4R/ref=sr_1_4?keywords=Under+Armour+Girls+UA+Tech+Twist+Arch+Big+Logo+Short+Sleeve+T-Shirt&amp;qid=1692819475&amp;sr=8-4</t>
        </is>
      </c>
      <c r="J13" s="3">
        <f>HYPERLINK(I13)</f>
        <v/>
      </c>
      <c r="K13" t="inlineStr">
        <is>
          <t>B093LSTC4R</t>
        </is>
      </c>
      <c r="L13" t="e">
        <v>#VALUE!</v>
      </c>
      <c r="M13" t="e">
        <v>#VALUE!</v>
      </c>
      <c r="N13" t="inlineStr">
        <is>
          <t>y</t>
        </is>
      </c>
      <c r="Q13" t="inlineStr">
        <is>
          <t>10.0</t>
        </is>
      </c>
      <c r="R13" t="n">
        <v>16.95</v>
      </c>
      <c r="S13" s="2" t="inlineStr">
        <is>
          <t>69.50%</t>
        </is>
      </c>
      <c r="T13" t="n">
        <v>4.8</v>
      </c>
      <c r="U13" t="n">
        <v>69.5</v>
      </c>
      <c r="V13" t="n">
        <v>106</v>
      </c>
      <c r="W13" t="n">
        <v>13</v>
      </c>
      <c r="X13" t="inlineStr">
        <is>
          <t>InStock</t>
        </is>
      </c>
      <c r="Y13" t="inlineStr">
        <is>
          <t>15.0</t>
        </is>
      </c>
      <c r="Z13" t="inlineStr">
        <is>
          <t>6774765682803</t>
        </is>
      </c>
    </row>
    <row r="14" ht="92.40000000000001" customFormat="1" customHeight="1" s="6">
      <c r="A14" s="3" t="inlineStr">
        <is>
          <t>https://hasbropulse.com/collections/marvel-legends/products/marvel-legends-series-moon-knight-action-figure</t>
        </is>
      </c>
      <c r="B14" s="3" t="inlineStr">
        <is>
          <t>https://hasbropulse.com/products/marvel-legends-series-moon-knight-action-figure</t>
        </is>
      </c>
      <c r="C14" s="3" t="inlineStr">
        <is>
          <t>n</t>
        </is>
      </c>
      <c r="D14" s="3">
        <f>HYPERLINK(B14)</f>
        <v/>
      </c>
      <c r="E14" t="inlineStr">
        <is>
          <t>Marvel Legends Series Moon Knight Action Figure</t>
        </is>
      </c>
      <c r="F14" t="inlineStr">
        <is>
          <t>Marvel Legends Spider-Man Moon Knight Action Figure (Build Vulture's Flight Gear), 6 Inches</t>
        </is>
      </c>
      <c r="G14" s="3">
        <f>HYPERLINK(F14)</f>
        <v/>
      </c>
      <c r="H14" s="3" t="n"/>
      <c r="I14" s="3" t="inlineStr">
        <is>
          <t>https://www.amazon.com/Marvel-Legends-Spider-Man-Knight-Vultures/dp/B01G3A8WWS/ref=sr_1_5?keywords=Marvel+Legends+Series+Moon+Knight+Action+Figure&amp;qid=1692819799&amp;sr=8-5</t>
        </is>
      </c>
      <c r="J14" s="3">
        <f>HYPERLINK(I14)</f>
        <v/>
      </c>
      <c r="K14" t="inlineStr">
        <is>
          <t>B01G3A8WWS</t>
        </is>
      </c>
      <c r="L14" t="e">
        <v>#VALUE!</v>
      </c>
      <c r="M14" t="e">
        <v>#VALUE!</v>
      </c>
      <c r="N14" t="inlineStr">
        <is>
          <t>y</t>
        </is>
      </c>
      <c r="Q14" t="inlineStr">
        <is>
          <t>24.99</t>
        </is>
      </c>
      <c r="R14" t="n">
        <v>58.09</v>
      </c>
      <c r="S14" s="2" t="inlineStr">
        <is>
          <t>132.45%</t>
        </is>
      </c>
      <c r="T14" t="n">
        <v>4.6</v>
      </c>
      <c r="U14" t="n">
        <v>132.45</v>
      </c>
      <c r="V14" t="n">
        <v>324</v>
      </c>
      <c r="W14" t="n">
        <v>9</v>
      </c>
      <c r="X14" t="inlineStr">
        <is>
          <t>InStock</t>
        </is>
      </c>
      <c r="Y14" t="inlineStr">
        <is>
          <t>undefined</t>
        </is>
      </c>
      <c r="Z14" t="inlineStr">
        <is>
          <t>6814514020454</t>
        </is>
      </c>
    </row>
    <row r="15" ht="55.8" customHeight="1">
      <c r="A15" s="3" t="inlineStr">
        <is>
          <t>https://hasbropulse.com/collections/marvel-legends/products/marvel-legends-series-star-lord-electronic-role-play-helmet</t>
        </is>
      </c>
      <c r="B15" s="3" t="inlineStr">
        <is>
          <t>https://hasbropulse.com/products/marvel-legends-series-star-lord-electronic-role-play-helmet</t>
        </is>
      </c>
      <c r="C15" s="3" t="inlineStr">
        <is>
          <t>n</t>
        </is>
      </c>
      <c r="D15" s="3">
        <f>HYPERLINK(B15)</f>
        <v/>
      </c>
      <c r="E15" t="inlineStr">
        <is>
          <t>Marvel Legends Series Star-Lord Electronic Role Play Helmet</t>
        </is>
      </c>
      <c r="F15" t="inlineStr">
        <is>
          <t>Marvel Legends Series Star-Lord Electronic Helmet</t>
        </is>
      </c>
      <c r="G15" s="3">
        <f>HYPERLINK(F15)</f>
        <v/>
      </c>
      <c r="H15" s="3" t="n"/>
      <c r="I15" s="3" t="inlineStr">
        <is>
          <t>https://www.amazon.com/Marvel-Legends-Star-Lord-Electronic-Helmet/dp/B01MR4MC7O/ref=sr_1_3?keywords=Marvel+Legends+Series+Star-Lord+Electronic+Role+Play+Helmet&amp;qid=1692819819&amp;sr=8-3</t>
        </is>
      </c>
      <c r="J15" s="3">
        <f>HYPERLINK(I15)</f>
        <v/>
      </c>
      <c r="K15" t="inlineStr">
        <is>
          <t>B01MR4MC7O</t>
        </is>
      </c>
      <c r="L15" t="e">
        <v>#VALUE!</v>
      </c>
      <c r="M15" t="e">
        <v>#VALUE!</v>
      </c>
      <c r="N15" t="inlineStr">
        <is>
          <t>y</t>
        </is>
      </c>
      <c r="Q15" t="inlineStr">
        <is>
          <t>131.99</t>
        </is>
      </c>
      <c r="R15" t="n">
        <v>499.99</v>
      </c>
      <c r="S15" s="2" t="inlineStr">
        <is>
          <t>278.81%</t>
        </is>
      </c>
      <c r="T15" t="n">
        <v>4.7</v>
      </c>
      <c r="U15" t="n">
        <v>278.81</v>
      </c>
      <c r="V15" t="n">
        <v>746</v>
      </c>
      <c r="W15" t="n">
        <v>3</v>
      </c>
      <c r="X15" t="inlineStr">
        <is>
          <t>InStock</t>
        </is>
      </c>
      <c r="Y15" t="inlineStr">
        <is>
          <t>undefined</t>
        </is>
      </c>
      <c r="Z15" t="inlineStr">
        <is>
          <t>6853083431014</t>
        </is>
      </c>
    </row>
    <row r="16" ht="55.8" customHeight="1">
      <c r="A16" s="10" t="inlineStr">
        <is>
          <t>https://hasbropulse.com/collections/transformers/products/transformers-studio-series-deluxe-97-airazor</t>
        </is>
      </c>
      <c r="B16" s="10" t="inlineStr">
        <is>
          <t>https://hasbropulse.com/products/transformers-studio-series-deluxe-97-airazor</t>
        </is>
      </c>
      <c r="C16" s="3" t="inlineStr">
        <is>
          <t>n</t>
        </is>
      </c>
      <c r="D16" s="3">
        <f>HYPERLINK(B16)</f>
        <v/>
      </c>
      <c r="E16" s="11" t="inlineStr">
        <is>
          <t>Transformers Studio Series Deluxe 97 Airazor</t>
        </is>
      </c>
      <c r="F16" s="11" t="inlineStr">
        <is>
          <t>Transformers Studio Series Deluxe 97 Rise of The Beasts Airazor 11 CM Action Figure</t>
        </is>
      </c>
      <c r="G16" s="3">
        <f>HYPERLINK(F16)</f>
        <v/>
      </c>
      <c r="H16" s="3" t="n"/>
      <c r="I16" s="10" t="inlineStr">
        <is>
          <t>https://www.amazon.com/Transformers-Studio-Deluxe-Beasts-Airazor/dp/B0BRYCBH97/ref=sr_1_2?keywords=Transformers+Studio+Series+Deluxe+97+Airazor&amp;qid=1692819744&amp;sr=8-2</t>
        </is>
      </c>
      <c r="J16" s="3">
        <f>HYPERLINK(I16)</f>
        <v/>
      </c>
      <c r="K16" s="11" t="inlineStr">
        <is>
          <t>B0BRYCBH97</t>
        </is>
      </c>
      <c r="L16" s="11" t="e">
        <v>#VALUE!</v>
      </c>
      <c r="M16" s="11" t="e">
        <v>#VALUE!</v>
      </c>
      <c r="N16" s="11" t="inlineStr">
        <is>
          <t>y</t>
        </is>
      </c>
      <c r="O16" s="11" t="n"/>
      <c r="P16" s="11" t="n"/>
      <c r="Q16" s="11" t="inlineStr">
        <is>
          <t>24.99</t>
        </is>
      </c>
      <c r="R16" s="11" t="n">
        <v>41.19</v>
      </c>
      <c r="S16" s="12" t="inlineStr">
        <is>
          <t>64.83%</t>
        </is>
      </c>
      <c r="T16" s="11" t="n">
        <v>4.8</v>
      </c>
      <c r="U16" s="11" t="n">
        <v>64.83</v>
      </c>
      <c r="V16" s="11" t="n">
        <v>19</v>
      </c>
      <c r="W16" s="11" t="n">
        <v>3</v>
      </c>
      <c r="X16" s="11" t="inlineStr">
        <is>
          <t>InStock</t>
        </is>
      </c>
      <c r="Y16" s="11" t="inlineStr">
        <is>
          <t>undefined</t>
        </is>
      </c>
      <c r="Z16" s="11" t="inlineStr">
        <is>
          <t>6843318698086</t>
        </is>
      </c>
      <c r="AA16" s="11" t="n"/>
      <c r="AB16" s="11" t="n"/>
      <c r="AC16" s="11" t="n"/>
      <c r="AD16" s="11" t="n"/>
    </row>
    <row r="17" ht="55.8" customHeight="1">
      <c r="A17" s="3" t="inlineStr">
        <is>
          <t>https://owlandgoosegifts.com/products/aurora-mythical-creatures-9-inch-moh-the-ogre-plush-toy</t>
        </is>
      </c>
      <c r="B17" s="3" t="inlineStr">
        <is>
          <t>https://owlandgoosegifts.com/products/aurora-mythical-creatures-9-inch-moh-the-ogre-plush-toy</t>
        </is>
      </c>
      <c r="C17" s="3" t="inlineStr">
        <is>
          <t>n</t>
        </is>
      </c>
      <c r="D17" s="3">
        <f>HYPERLINK(B17)</f>
        <v/>
      </c>
      <c r="E17" t="inlineStr">
        <is>
          <t>Aurora Mythical Creatures 9 Inch Moh the Ogre Plush Toy</t>
        </is>
      </c>
      <c r="F17" t="inlineStr">
        <is>
          <t>Aurora® Enchanting Mythical Creatures MOH The Ogre™ Stuffed Animal - Magical Adventures - Endless Play - Pink 9 Inches</t>
        </is>
      </c>
      <c r="G17" s="3">
        <f>HYPERLINK(F17)</f>
        <v/>
      </c>
      <c r="H17" s="3" t="n"/>
      <c r="I17" s="3" t="inlineStr">
        <is>
          <t>https://www.amazon.com/Aurora-Mythical-Creatures-MOH-Ogre/dp/B09RQBPHBN/ref=sr_1_1?keywords=Aurora+Mythical+Creatures+9+Inch+Moh+the+Ogre+Plush+Toy&amp;qid=1692821300&amp;sr=8-1</t>
        </is>
      </c>
      <c r="J17" s="3">
        <f>HYPERLINK(I17)</f>
        <v/>
      </c>
      <c r="K17" t="inlineStr">
        <is>
          <t>B09RQBPHBN</t>
        </is>
      </c>
      <c r="L17" t="e">
        <v>#VALUE!</v>
      </c>
      <c r="M17" t="e">
        <v>#VALUE!</v>
      </c>
      <c r="N17" t="inlineStr">
        <is>
          <t>y</t>
        </is>
      </c>
      <c r="Q17" t="inlineStr">
        <is>
          <t>11.99</t>
        </is>
      </c>
      <c r="R17" t="n">
        <v>19.99</v>
      </c>
      <c r="S17" s="2" t="inlineStr">
        <is>
          <t>66.72%</t>
        </is>
      </c>
      <c r="T17" t="n">
        <v>4.9</v>
      </c>
      <c r="U17" t="n">
        <v>66.72</v>
      </c>
      <c r="V17" t="n">
        <v>50</v>
      </c>
      <c r="W17" t="n">
        <v>2</v>
      </c>
      <c r="X17" t="inlineStr">
        <is>
          <t>OutOfStock</t>
        </is>
      </c>
      <c r="Y17" t="inlineStr">
        <is>
          <t>undefined</t>
        </is>
      </c>
      <c r="Z17" t="inlineStr">
        <is>
          <t>7388492693699</t>
        </is>
      </c>
    </row>
    <row r="18" ht="55.8" customHeight="1">
      <c r="A18" s="10" t="inlineStr">
        <is>
          <t>https://www.6pm.com/p/anne-cole-plus-size-convertible-high-low-shirred-bottoms-juicy/product/9740229/color/137809</t>
        </is>
      </c>
      <c r="B18" s="10" t="inlineStr">
        <is>
          <t>https://www.6pm.com/p/anne-cole-plus-size-convertible-high-low-shirred-bottoms/product/9740229</t>
        </is>
      </c>
      <c r="C18" s="3" t="inlineStr">
        <is>
          <t>n</t>
        </is>
      </c>
      <c r="D18" s="3">
        <f>HYPERLINK(B18)</f>
        <v/>
      </c>
      <c r="E18" s="11" t="inlineStr">
        <is>
          <t>Plus Size Convertible High-Low Shirred Bottoms</t>
        </is>
      </c>
      <c r="F18" s="11" t="inlineStr">
        <is>
          <t>Anne Cole Plus Size Convertible High-Low Shirred Bottoms</t>
        </is>
      </c>
      <c r="G18" s="3">
        <f>HYPERLINK(F18)</f>
        <v/>
      </c>
      <c r="H18" s="3" t="n"/>
      <c r="I18" s="10" t="inlineStr">
        <is>
          <t>https://www.amazon.com/Anne-Cole-Convertible-High-Low-Shirred/dp/B09X4539B7/ref=sr_1_1?keywords=Plus+Size+Convertible+High-Low+Shirred+Bottoms&amp;qid=1692904627&amp;sr=8-1</t>
        </is>
      </c>
      <c r="J18" s="3">
        <f>HYPERLINK(I18)</f>
        <v/>
      </c>
      <c r="K18" s="11" t="inlineStr">
        <is>
          <t>B09X4539B7</t>
        </is>
      </c>
      <c r="L18" s="11" t="e">
        <v>#VALUE!</v>
      </c>
      <c r="M18" s="11" t="e">
        <v>#VALUE!</v>
      </c>
      <c r="N18" s="11" t="inlineStr">
        <is>
          <t>y</t>
        </is>
      </c>
      <c r="O18" s="11" t="n"/>
      <c r="P18" s="11" t="inlineStr">
        <is>
          <t>sales too low</t>
        </is>
      </c>
      <c r="Q18" s="11" t="inlineStr">
        <is>
          <t>11.09</t>
        </is>
      </c>
      <c r="R18" s="11" t="n">
        <v>22.61</v>
      </c>
      <c r="S18" s="13" t="n">
        <v>1.0388</v>
      </c>
      <c r="T18" s="11" t="n">
        <v>103.88</v>
      </c>
      <c r="U18" s="11" t="n">
        <v>4</v>
      </c>
      <c r="V18" s="11" t="n">
        <v>8</v>
      </c>
      <c r="W18" s="11" t="n">
        <v>2</v>
      </c>
      <c r="X18" s="11" t="inlineStr">
        <is>
          <t>InStock</t>
        </is>
      </c>
      <c r="Y18" s="11" t="inlineStr">
        <is>
          <t>64.0</t>
        </is>
      </c>
      <c r="Z18" s="11" t="inlineStr">
        <is>
          <t>9740229</t>
        </is>
      </c>
      <c r="AA18" s="11" t="n"/>
      <c r="AB18" s="11" t="n"/>
      <c r="AC18" s="11" t="n"/>
      <c r="AD18" s="11" t="n"/>
    </row>
    <row r="19" ht="55.8" customHeight="1">
      <c r="A19" s="5" t="inlineStr">
        <is>
          <t>https://www.acehardware.com/departments/tools/workwear-and-safety-gear/safety-glasses/2006414</t>
        </is>
      </c>
      <c r="B19" s="5" t="inlineStr">
        <is>
          <t>https://www.acehardware.com/departments/tools/workwear-and-safety-gear/safety-glasses/2006414</t>
        </is>
      </c>
      <c r="C19" s="3" t="inlineStr">
        <is>
          <t>n</t>
        </is>
      </c>
      <c r="D19" s="3">
        <f>HYPERLINK(B19)</f>
        <v/>
      </c>
      <c r="E19" s="6" t="inlineStr">
        <is>
          <t>Milwaukee Anti-Fog Performance Safety Glasses Tinted Lens Black/Red Frame 1 pc</t>
        </is>
      </c>
      <c r="F19" s="6" t="inlineStr">
        <is>
          <t>Milwaukee Tinted Performance Safety Glasses</t>
        </is>
      </c>
      <c r="G19" s="3">
        <f>HYPERLINK(F19)</f>
        <v/>
      </c>
      <c r="H19" s="3" t="n"/>
      <c r="I19" s="5" t="inlineStr">
        <is>
          <t>https://www.amazon.com/Milwaukee-Tinted-Performance-Safety-Glasses/dp/B083KM3QF9/ref=sr_1_36?keywords=Milwaukee+Anti-Fog+Performance+Safety+Glasses+Tinted+Lens+Black%2FRed+Frame+1+pc&amp;qid=1692821395&amp;sr=8-36</t>
        </is>
      </c>
      <c r="J19" s="3">
        <f>HYPERLINK(I19)</f>
        <v/>
      </c>
      <c r="K19" s="6" t="inlineStr">
        <is>
          <t>B083KM3QF9</t>
        </is>
      </c>
      <c r="L19" s="6" t="e">
        <v>#VALUE!</v>
      </c>
      <c r="M19" s="6" t="e">
        <v>#VALUE!</v>
      </c>
      <c r="N19" s="6" t="inlineStr">
        <is>
          <t>y</t>
        </is>
      </c>
      <c r="O19" s="6" t="n">
        <v>3</v>
      </c>
      <c r="P19" s="6" t="n"/>
      <c r="Q19" s="6" t="inlineStr">
        <is>
          <t>14.97</t>
        </is>
      </c>
      <c r="R19" s="6" t="n">
        <v>33.36</v>
      </c>
      <c r="S19" s="8" t="inlineStr">
        <is>
          <t>122.85%</t>
        </is>
      </c>
      <c r="T19" s="6" t="n">
        <v>4.7</v>
      </c>
      <c r="U19" s="6" t="n">
        <v>122.85</v>
      </c>
      <c r="V19" s="6" t="n">
        <v>351</v>
      </c>
      <c r="W19" s="6" t="n">
        <v>11</v>
      </c>
      <c r="X19" s="6" t="inlineStr">
        <is>
          <t>undefined</t>
        </is>
      </c>
      <c r="Y19" s="6" t="inlineStr">
        <is>
          <t>19.99</t>
        </is>
      </c>
      <c r="Z19" s="6" t="inlineStr">
        <is>
          <t>2006414</t>
        </is>
      </c>
      <c r="AA19" s="6" t="n"/>
      <c r="AB19" s="6" t="n"/>
      <c r="AC19" s="6" t="n"/>
      <c r="AD19" s="6" t="n"/>
    </row>
    <row r="20" ht="55.8" customHeight="1">
      <c r="A20" s="5" t="inlineStr">
        <is>
          <t>https://www.allstarhealth.com/f/adventure_medical_kits-adventure_dog_series_trail_dog_medical_kit.htm</t>
        </is>
      </c>
      <c r="B20" s="5" t="inlineStr">
        <is>
          <t>https://www.allstarhealth.com/f/adventure_medical_kits-adventure_dog_series_trail_dog_medical_kit.htm</t>
        </is>
      </c>
      <c r="C20" s="3" t="inlineStr">
        <is>
          <t>y</t>
        </is>
      </c>
      <c r="D20" s="3">
        <f>HYPERLINK(B20)</f>
        <v/>
      </c>
      <c r="E20" s="6" t="inlineStr">
        <is>
          <t>Adventure Medical Kits Adventure Dog Series Trail Dog Medical Kit 1 kit</t>
        </is>
      </c>
      <c r="F20" s="6" t="inlineStr">
        <is>
          <t>Adventure Medical Kits Adventure Dog Series Trail Dog?Canine First Aid Kit by Adventure Medical Kits</t>
        </is>
      </c>
      <c r="G20" s="3">
        <f>HYPERLINK(F20)</f>
        <v/>
      </c>
      <c r="H20" s="3" t="n"/>
      <c r="I20" s="5" t="inlineStr">
        <is>
          <t>https://www.amazon.com/Adventure-Medical-Kits-Trail-Canine/dp/B01N9OW10M/ref=sr_1_1?keywords=Adventure+Medical+Kits+Adventure+Dog+Series+Trail+Dog+Medical+Kit+1+kit&amp;qid=1692904927&amp;sr=8-1</t>
        </is>
      </c>
      <c r="J20" s="3">
        <f>HYPERLINK(I20)</f>
        <v/>
      </c>
      <c r="K20" s="6" t="inlineStr">
        <is>
          <t>B01N9OW10M</t>
        </is>
      </c>
      <c r="L20" s="6" t="e">
        <v>#VALUE!</v>
      </c>
      <c r="M20" s="6" t="e">
        <v>#VALUE!</v>
      </c>
      <c r="N20" s="6" t="inlineStr">
        <is>
          <t>y</t>
        </is>
      </c>
      <c r="O20" s="6" t="n">
        <v>3</v>
      </c>
      <c r="P20" s="6" t="n"/>
      <c r="Q20" s="6" t="inlineStr">
        <is>
          <t>17.99</t>
        </is>
      </c>
      <c r="R20" s="6" t="n">
        <v>36.19</v>
      </c>
      <c r="S20" s="7" t="n">
        <v>1.0117</v>
      </c>
      <c r="T20" s="6" t="n">
        <v>101.17</v>
      </c>
      <c r="U20" s="6" t="n">
        <v>4.8</v>
      </c>
      <c r="V20" s="6" t="n">
        <v>17</v>
      </c>
      <c r="W20" s="6" t="n">
        <v>4</v>
      </c>
      <c r="X20" s="6" t="inlineStr">
        <is>
          <t>undefined</t>
        </is>
      </c>
      <c r="Y20" s="6" t="inlineStr">
        <is>
          <t>28.99</t>
        </is>
      </c>
      <c r="Z20" s="6" t="inlineStr">
        <is>
          <t>undefined</t>
        </is>
      </c>
      <c r="AA20" s="6" t="n"/>
      <c r="AB20" s="6" t="n"/>
      <c r="AC20" s="6" t="n"/>
      <c r="AD20" s="6" t="n"/>
    </row>
    <row r="21" ht="55.8" customHeight="1">
      <c r="A21" s="3" t="inlineStr">
        <is>
          <t>https://www.allstarhealth.com/f/home_health-liquid_lanolin.htm</t>
        </is>
      </c>
      <c r="B21" s="3" t="inlineStr">
        <is>
          <t>https://www.allstarhealth.com/f/home_health-liquid_lanolin.htm</t>
        </is>
      </c>
      <c r="C21" s="3" t="inlineStr">
        <is>
          <t>n</t>
        </is>
      </c>
      <c r="D21" s="3">
        <f>HYPERLINK(B21)</f>
        <v/>
      </c>
      <c r="E21" t="inlineStr">
        <is>
          <t>Home Health Liquid Lanolin 4 fl.oz</t>
        </is>
      </c>
      <c r="F21" t="inlineStr">
        <is>
          <t>Home Health Liquid Lanolin - 4 fl oz</t>
        </is>
      </c>
      <c r="G21" s="3">
        <f>HYPERLINK(F21)</f>
        <v/>
      </c>
      <c r="H21" s="3" t="n"/>
      <c r="I21" s="3" t="inlineStr">
        <is>
          <t>https://www.amazon.com/Home-Health-Liquid-Lanolin-OZ/dp/B001E0XTAI/ref=sr_1_2?keywords=Home+Health+Liquid+Lanolin+4+fl.oz&amp;qid=1692904851&amp;sr=8-2</t>
        </is>
      </c>
      <c r="J21" s="3">
        <f>HYPERLINK(I21)</f>
        <v/>
      </c>
      <c r="K21" t="inlineStr">
        <is>
          <t>B001E0XTAI</t>
        </is>
      </c>
      <c r="L21" t="e">
        <v>#VALUE!</v>
      </c>
      <c r="M21" t="e">
        <v>#VALUE!</v>
      </c>
      <c r="N21" t="inlineStr">
        <is>
          <t>y</t>
        </is>
      </c>
      <c r="Q21" t="inlineStr">
        <is>
          <t>5.99</t>
        </is>
      </c>
      <c r="R21" t="n">
        <v>13.46</v>
      </c>
      <c r="S21" s="4" t="n">
        <v>1.2471</v>
      </c>
      <c r="T21" t="n">
        <v>124.71</v>
      </c>
      <c r="U21" t="n">
        <v>5</v>
      </c>
      <c r="V21" t="n">
        <v>18</v>
      </c>
      <c r="W21" t="n">
        <v>3</v>
      </c>
      <c r="X21" t="inlineStr">
        <is>
          <t>undefined</t>
        </is>
      </c>
      <c r="Y21" t="inlineStr">
        <is>
          <t>11.09</t>
        </is>
      </c>
      <c r="Z21" t="inlineStr">
        <is>
          <t>undefined</t>
        </is>
      </c>
    </row>
    <row r="22" ht="55.8" customHeight="1">
      <c r="A22" s="3" t="inlineStr">
        <is>
          <t>https://www.allstarhealth.com/f/now-8_billion_acidophilus_and_bifidus.htm</t>
        </is>
      </c>
      <c r="B22" s="3" t="inlineStr">
        <is>
          <t>https://www.allstarhealth.com/f/now-8_billion_acidophilus_and_bifidus.htm</t>
        </is>
      </c>
      <c r="C22" s="3" t="inlineStr">
        <is>
          <t>n</t>
        </is>
      </c>
      <c r="D22" s="3">
        <f>HYPERLINK(B22)</f>
        <v/>
      </c>
      <c r="E22" t="inlineStr">
        <is>
          <t>Now 8 Billion Acidophilus and Bifidus 120 caps</t>
        </is>
      </c>
      <c r="F22" t="inlineStr">
        <is>
          <t>NOW Foods - 8 Billion Acidophilus &amp; Bifidus 120 vcap</t>
        </is>
      </c>
      <c r="G22" s="3">
        <f>HYPERLINK(F22)</f>
        <v/>
      </c>
      <c r="H22" s="3" t="n"/>
      <c r="I22" s="3" t="inlineStr">
        <is>
          <t>https://www.amazon.com/NOW-Foods-Billion-Acidophilus-Bifidus/dp/B0019LVHYM/ref=sr_1_2?keywords=Now+8+Billion+Acidophilus+and+Bifidus+120+caps&amp;qid=1692904943&amp;sr=8-2</t>
        </is>
      </c>
      <c r="J22" s="3">
        <f>HYPERLINK(I22)</f>
        <v/>
      </c>
      <c r="K22" t="inlineStr">
        <is>
          <t>B0019LVHYM</t>
        </is>
      </c>
      <c r="L22" t="e">
        <v>#VALUE!</v>
      </c>
      <c r="M22" t="e">
        <v>#VALUE!</v>
      </c>
      <c r="N22" t="inlineStr">
        <is>
          <t>y</t>
        </is>
      </c>
      <c r="Q22" t="inlineStr">
        <is>
          <t>13.39</t>
        </is>
      </c>
      <c r="R22" t="n">
        <v>25.24</v>
      </c>
      <c r="S22" s="4" t="n">
        <v>0.885</v>
      </c>
      <c r="T22" t="n">
        <v>88.5</v>
      </c>
      <c r="U22" t="n">
        <v>4.2</v>
      </c>
      <c r="V22" t="n">
        <v>51</v>
      </c>
      <c r="W22" t="n">
        <v>2</v>
      </c>
      <c r="X22" t="inlineStr">
        <is>
          <t>undefined</t>
        </is>
      </c>
      <c r="Y22" t="inlineStr">
        <is>
          <t>29.99</t>
        </is>
      </c>
      <c r="Z22" t="inlineStr">
        <is>
          <t>undefined</t>
        </is>
      </c>
    </row>
    <row r="23" ht="55.8" customHeight="1">
      <c r="A23" s="3" t="inlineStr">
        <is>
          <t>https://www.allstarhealth.com/f/now-cocoa_butter_100PERCENT_pure.htm</t>
        </is>
      </c>
      <c r="B23" s="3" t="inlineStr">
        <is>
          <t>https://www.allstarhealth.com/f/now-cocoa_butter_100percent_pure.htm</t>
        </is>
      </c>
      <c r="C23" s="3" t="inlineStr">
        <is>
          <t>n</t>
        </is>
      </c>
      <c r="D23" s="3">
        <f>HYPERLINK(B23)</f>
        <v/>
      </c>
      <c r="E23" t="inlineStr">
        <is>
          <t>Now Cocoa Butter - 100% Pure 7 fl.oz</t>
        </is>
      </c>
      <c r="F23" t="inlineStr">
        <is>
          <t>Now Foods Cocoa Butter (100% Pure) - 7 oz. (pack of 2)</t>
        </is>
      </c>
      <c r="G23" s="3">
        <f>HYPERLINK(F23)</f>
        <v/>
      </c>
      <c r="H23" s="3" t="n"/>
      <c r="I23" s="3" t="inlineStr">
        <is>
          <t>https://www.amazon.com/Foods-Cocoa-Butter-100-Pure/dp/B0041TXVRK/ref=sr_1_1?keywords=Now+Cocoa+Butter+-+100%25+Pure+7+fl.oz&amp;qid=1692904851&amp;sr=8-1</t>
        </is>
      </c>
      <c r="J23" s="3">
        <f>HYPERLINK(I23)</f>
        <v/>
      </c>
      <c r="K23" t="inlineStr">
        <is>
          <t>B0041TXVRK</t>
        </is>
      </c>
      <c r="L23" t="e">
        <v>#VALUE!</v>
      </c>
      <c r="M23" t="e">
        <v>#VALUE!</v>
      </c>
      <c r="N23" t="inlineStr">
        <is>
          <t>y</t>
        </is>
      </c>
      <c r="Q23" t="inlineStr">
        <is>
          <t>5.29</t>
        </is>
      </c>
      <c r="R23" t="n">
        <v>19.98</v>
      </c>
      <c r="S23" s="4" t="n">
        <v>2.7769</v>
      </c>
      <c r="T23" t="n">
        <v>277.69</v>
      </c>
      <c r="U23" t="n">
        <v>4.2</v>
      </c>
      <c r="V23" t="n">
        <v>111</v>
      </c>
      <c r="W23" t="n">
        <v>2</v>
      </c>
      <c r="X23" t="inlineStr">
        <is>
          <t>undefined</t>
        </is>
      </c>
      <c r="Y23" t="inlineStr">
        <is>
          <t>9.99</t>
        </is>
      </c>
      <c r="Z23" t="inlineStr">
        <is>
          <t>undefined</t>
        </is>
      </c>
    </row>
    <row r="24" ht="55.8" customHeight="1">
      <c r="A24" s="5" t="inlineStr">
        <is>
          <t>https://www.asos.com/us/nike/nike-dri-fit-essential-cotton-stretch-3-pack-jock-straps-in-black/prd/202486282?clr=black&amp;colourWayId=202486307&amp;cid=27452</t>
        </is>
      </c>
      <c r="B24" s="5" t="inlineStr">
        <is>
          <t>https://www.asos.com/us/nike/nike-dri-fit-essential-cotton-stretch-3-pack-jock-straps-in-black/prd/202486282</t>
        </is>
      </c>
      <c r="C24" s="3" t="inlineStr">
        <is>
          <t>n</t>
        </is>
      </c>
      <c r="D24" s="3">
        <f>HYPERLINK(B24)</f>
        <v/>
      </c>
      <c r="E24" s="6" t="inlineStr">
        <is>
          <t>Nike Dri-FIT Essential Cotton Stretch 3 pack jock straps in black</t>
        </is>
      </c>
      <c r="F24" s="6" t="inlineStr">
        <is>
          <t>Nike Men`s Dri-FIT Essential Cotton Stretch Jock Strap 3 Pack</t>
        </is>
      </c>
      <c r="G24" s="3">
        <f>HYPERLINK(F24)</f>
        <v/>
      </c>
      <c r="H24" s="3" t="n"/>
      <c r="I24" s="5" t="inlineStr">
        <is>
          <t>https://www.amazon.com/Nike-Dri-FIT-Essential-Stretch-regular/dp/B0CBQLMFZZ/ref=sr_1_2?keywords=Nike+Dri-FIT+Essential+Cotton+Stretch+3+pack+jock+straps+in+black&amp;qid=1692905099&amp;sr=8-2</t>
        </is>
      </c>
      <c r="J24" s="3">
        <f>HYPERLINK(I24)</f>
        <v/>
      </c>
      <c r="K24" s="6" t="inlineStr">
        <is>
          <t>B0CBQLMFZZ</t>
        </is>
      </c>
      <c r="L24" s="6" t="e">
        <v>#VALUE!</v>
      </c>
      <c r="M24" s="6" t="e">
        <v>#VALUE!</v>
      </c>
      <c r="N24" s="6" t="inlineStr">
        <is>
          <t>y</t>
        </is>
      </c>
      <c r="O24" s="6" t="n">
        <v>3</v>
      </c>
      <c r="P24" s="6" t="n"/>
      <c r="Q24" s="6" t="inlineStr">
        <is>
          <t>25.5</t>
        </is>
      </c>
      <c r="R24" s="6" t="n">
        <v>44.6</v>
      </c>
      <c r="S24" s="7" t="n">
        <v>0.749</v>
      </c>
      <c r="T24" s="6" t="n">
        <v>74.90000000000001</v>
      </c>
      <c r="U24" s="6" t="n">
        <v>3.3</v>
      </c>
      <c r="V24" s="6" t="n">
        <v>3</v>
      </c>
      <c r="W24" s="6" t="n">
        <v>7</v>
      </c>
      <c r="X24" s="6" t="inlineStr">
        <is>
          <t>InStock</t>
        </is>
      </c>
      <c r="Y24" s="6" t="inlineStr">
        <is>
          <t>42.5</t>
        </is>
      </c>
      <c r="Z24" s="6" t="inlineStr">
        <is>
          <t>202486282</t>
        </is>
      </c>
      <c r="AA24" s="6" t="n"/>
      <c r="AB24" s="6" t="n"/>
      <c r="AC24" s="6" t="n"/>
      <c r="AD24" s="6" t="n"/>
    </row>
    <row r="25" ht="55.8" customHeight="1">
      <c r="A25" s="5" t="inlineStr">
        <is>
          <t>https://www.asos.com/us/nike/nike-dri-fit-essential-micro-3-pack-jock-straps-with-contrast-waistbands-in-black/prd/202486354?clr=black&amp;colourWayId=202486363&amp;cid=27452</t>
        </is>
      </c>
      <c r="B25" s="5" t="inlineStr">
        <is>
          <t>https://www.asos.com/us/nike/nike-dri-fit-essential-micro-3-pack-jock-straps-with-contrast-waistbands-in-black/prd/202486354</t>
        </is>
      </c>
      <c r="C25" s="3" t="inlineStr">
        <is>
          <t>oos</t>
        </is>
      </c>
      <c r="D25" s="3">
        <f>HYPERLINK(B25)</f>
        <v/>
      </c>
      <c r="E25" s="6" t="inlineStr">
        <is>
          <t>Nike Dri-FIT Essential Micro 3-pack jock straps with contrast waistbands in black</t>
        </is>
      </c>
      <c r="F25" s="6" t="inlineStr">
        <is>
          <t>Nike Men`s Dri-FIT Essential Micro Jock Strap 3 Pack</t>
        </is>
      </c>
      <c r="G25" s="3">
        <f>HYPERLINK(F25)</f>
        <v/>
      </c>
      <c r="H25" s="3" t="n"/>
      <c r="I25" s="5" t="inlineStr">
        <is>
          <t>https://www.amazon.com/Nike-Dri-FIT-Essential-KE1144-001-Medium/dp/B0C2RH8VZ4/ref=sr_1_1?keywords=Nike+Dri-FIT+Essential+Micro+3-pack+jock+straps+with+contrast+waistbands+in+black&amp;qid=1692905093&amp;sr=8-1</t>
        </is>
      </c>
      <c r="J25" s="3">
        <f>HYPERLINK(I25)</f>
        <v/>
      </c>
      <c r="K25" s="6" t="inlineStr">
        <is>
          <t>B0C2RH8VZ4</t>
        </is>
      </c>
      <c r="L25" s="6" t="e">
        <v>#VALUE!</v>
      </c>
      <c r="M25" s="6" t="e">
        <v>#VALUE!</v>
      </c>
      <c r="N25" s="6" t="inlineStr">
        <is>
          <t>y</t>
        </is>
      </c>
      <c r="O25" s="6" t="n"/>
      <c r="P25" s="6" t="inlineStr">
        <is>
          <t>OOS</t>
        </is>
      </c>
      <c r="Q25" s="6" t="inlineStr">
        <is>
          <t>25.0</t>
        </is>
      </c>
      <c r="R25" s="6" t="n">
        <v>56.04</v>
      </c>
      <c r="S25" s="7" t="n">
        <v>1.2416</v>
      </c>
      <c r="T25" s="6" t="n">
        <v>124.16</v>
      </c>
      <c r="U25" s="6" t="n">
        <v>4.8</v>
      </c>
      <c r="V25" s="6" t="n">
        <v>7</v>
      </c>
      <c r="W25" s="6" t="n">
        <v>2</v>
      </c>
      <c r="X25" s="6" t="inlineStr">
        <is>
          <t>undefined</t>
        </is>
      </c>
      <c r="Y25" s="6" t="inlineStr">
        <is>
          <t>undefined</t>
        </is>
      </c>
      <c r="Z25" s="6" t="inlineStr">
        <is>
          <t>202486354</t>
        </is>
      </c>
      <c r="AA25" s="6" t="n"/>
      <c r="AB25" s="6" t="n"/>
      <c r="AC25" s="6" t="n"/>
      <c r="AD25" s="6" t="n"/>
    </row>
    <row r="26" ht="55.8" customHeight="1">
      <c r="A26" s="3" t="inlineStr">
        <is>
          <t>https://www.asos.com/us/vans/vans-authentic-plimsolls-in-triple-black/prd/202552498?clr=black&amp;colourWayId=202552499&amp;cid=27437</t>
        </is>
      </c>
      <c r="B26" s="3" t="inlineStr">
        <is>
          <t>https://www.asos.com/us/vans/vans-authentic-plimsolls-in-triple-black/prd/202552498</t>
        </is>
      </c>
      <c r="C26" s="3" t="inlineStr">
        <is>
          <t>n</t>
        </is>
      </c>
      <c r="D26" s="3">
        <f>HYPERLINK(B26)</f>
        <v/>
      </c>
      <c r="E26" t="inlineStr">
        <is>
          <t>Vans Authentic plimsolls in triple black</t>
        </is>
      </c>
      <c r="F26" t="inlineStr">
        <is>
          <t>Vans Authentic</t>
        </is>
      </c>
      <c r="G26" s="3">
        <f>HYPERLINK(F26)</f>
        <v/>
      </c>
      <c r="H26" s="3" t="n"/>
      <c r="I26" s="3" t="inlineStr">
        <is>
          <t>https://www.amazon.com/Vans-Authentic-Unisex-Adults-Sneakers/dp/B07L254382/ref=sr_1_18?keywords=Vans+Authentic+plimsolls+in+triple+black&amp;qid=1692905318&amp;sr=8-18</t>
        </is>
      </c>
      <c r="J26" s="3">
        <f>HYPERLINK(I26)</f>
        <v/>
      </c>
      <c r="K26" t="inlineStr">
        <is>
          <t>B07L254382</t>
        </is>
      </c>
      <c r="L26" t="e">
        <v>#VALUE!</v>
      </c>
      <c r="M26" t="e">
        <v>#VALUE!</v>
      </c>
      <c r="N26" t="inlineStr">
        <is>
          <t>y</t>
        </is>
      </c>
      <c r="Q26" t="inlineStr">
        <is>
          <t>27.6</t>
        </is>
      </c>
      <c r="R26" t="n">
        <v>55</v>
      </c>
      <c r="S26" s="4" t="n">
        <v>0.9928</v>
      </c>
      <c r="T26" t="n">
        <v>99.28</v>
      </c>
      <c r="U26" t="n">
        <v>4.7</v>
      </c>
      <c r="V26" t="n">
        <v>23</v>
      </c>
      <c r="W26" t="n">
        <v>6</v>
      </c>
      <c r="X26" t="inlineStr">
        <is>
          <t>undefined</t>
        </is>
      </c>
      <c r="Y26" t="inlineStr">
        <is>
          <t>undefined</t>
        </is>
      </c>
      <c r="Z26" t="inlineStr">
        <is>
          <t>202552498</t>
        </is>
      </c>
    </row>
    <row r="27" ht="55.8" customFormat="1" customHeight="1" s="6">
      <c r="A27" s="3" t="inlineStr">
        <is>
          <t>https://www.bobstores.com/skechers-girls-s-lights-twisty-brights-dazzle-flash-sneaker/2075962.html#508</t>
        </is>
      </c>
      <c r="B27" s="3" t="inlineStr">
        <is>
          <t>https://www.bobstores.com/skechers-girls-s-lights-twisty-brights-dazzle-flash-sneaker/2075962.html</t>
        </is>
      </c>
      <c r="C27" s="3" t="inlineStr">
        <is>
          <t>n</t>
        </is>
      </c>
      <c r="D27" s="3">
        <f>HYPERLINK(B27)</f>
        <v/>
      </c>
      <c r="E27" t="inlineStr">
        <is>
          <t>SKECHERS Girls' S Lights: Twisty Brights - Dazzle Flash Sneaker</t>
        </is>
      </c>
      <c r="F27" t="inlineStr">
        <is>
          <t>Skechers Unisex-Child Twisty Brights-Dazzle Flash Sneaker</t>
        </is>
      </c>
      <c r="G27" s="3">
        <f>HYPERLINK(F27)</f>
        <v/>
      </c>
      <c r="H27" s="3" t="n"/>
      <c r="I27" s="3" t="inlineStr">
        <is>
          <t>https://www.amazon.com/Skechers-Twisty-Brights-Dazzle-Sneaker-Lavender/dp/B08NFLFVGT/ref=sr_1_2?keywords=SKECHERS+Girls+S+Lights%3A+Twisty+Brights+-+Dazzle+Flash+Sneaker&amp;qid=1693177705&amp;sr=8-2</t>
        </is>
      </c>
      <c r="J27" s="3">
        <f>HYPERLINK(I27)</f>
        <v/>
      </c>
      <c r="K27" t="inlineStr">
        <is>
          <t>B08NFLFVGT</t>
        </is>
      </c>
      <c r="L27" t="e">
        <v>#VALUE!</v>
      </c>
      <c r="M27" t="e">
        <v>#VALUE!</v>
      </c>
      <c r="N27" t="inlineStr">
        <is>
          <t>y</t>
        </is>
      </c>
      <c r="Q27" t="inlineStr">
        <is>
          <t>24.97</t>
        </is>
      </c>
      <c r="R27" t="n">
        <v>49.9</v>
      </c>
      <c r="S27" s="2" t="inlineStr">
        <is>
          <t>99.84%</t>
        </is>
      </c>
      <c r="T27" t="n">
        <v>4.8</v>
      </c>
      <c r="U27" t="n">
        <v>99.84</v>
      </c>
      <c r="V27" t="n">
        <v>170</v>
      </c>
      <c r="W27" t="n">
        <v>8</v>
      </c>
      <c r="X27" t="inlineStr">
        <is>
          <t>InStock</t>
        </is>
      </c>
      <c r="Y27" t="inlineStr">
        <is>
          <t>50.0</t>
        </is>
      </c>
      <c r="Z27" t="inlineStr">
        <is>
          <t>35722300041</t>
        </is>
      </c>
    </row>
    <row r="28" ht="55.8" customFormat="1" customHeight="1" s="6">
      <c r="A28" s="3" t="inlineStr">
        <is>
          <t>https://www.bobstores.com/skechers-girls-s-lights-twisty-brights-mystical-bliss-sneakers/2079457.html#007</t>
        </is>
      </c>
      <c r="B28" s="3" t="inlineStr">
        <is>
          <t>https://www.bobstores.com/skechers-girls-s-lights-twisty-brights-mystical-bliss-sneakers/2079457.html</t>
        </is>
      </c>
      <c r="C28" s="3" t="inlineStr">
        <is>
          <t>n</t>
        </is>
      </c>
      <c r="D28" s="3">
        <f>HYPERLINK(B28)</f>
        <v/>
      </c>
      <c r="E28" t="inlineStr">
        <is>
          <t>SKECHERS Girls' S Lights: Twisty Brights - Mystical Bliss Sneakers</t>
        </is>
      </c>
      <c r="F28" t="inlineStr">
        <is>
          <t>Skechers Unisex-Child Twisty Brights-Mystical Bli Sneaker</t>
        </is>
      </c>
      <c r="G28" s="3">
        <f>HYPERLINK(F28)</f>
        <v/>
      </c>
      <c r="H28" s="3" t="n"/>
      <c r="I28" s="3" t="inlineStr">
        <is>
          <t>https://www.amazon.com/Skechers-Twisty-Brights-Mystical-Sneaker-Toddler/dp/B0992W194N/ref=sr_1_2?keywords=SKECHERS+Girls%27+S+Lights%3A+Twisty+Brights+-+Mystical+Bliss+Sneakers&amp;qid=1693177702&amp;sr=8-2</t>
        </is>
      </c>
      <c r="J28" s="3">
        <f>HYPERLINK(I28)</f>
        <v/>
      </c>
      <c r="K28" t="inlineStr">
        <is>
          <t>B0992W194N</t>
        </is>
      </c>
      <c r="L28" t="e">
        <v>#VALUE!</v>
      </c>
      <c r="M28" t="e">
        <v>#VALUE!</v>
      </c>
      <c r="N28" t="inlineStr">
        <is>
          <t>y</t>
        </is>
      </c>
      <c r="Q28" t="inlineStr">
        <is>
          <t>24.97</t>
        </is>
      </c>
      <c r="R28" t="n">
        <v>47.15</v>
      </c>
      <c r="S28" s="2" t="inlineStr">
        <is>
          <t>88.83%</t>
        </is>
      </c>
      <c r="T28" t="n">
        <v>4.7</v>
      </c>
      <c r="U28" t="n">
        <v>88.83</v>
      </c>
      <c r="V28" t="n">
        <v>116</v>
      </c>
      <c r="W28" t="n">
        <v>8</v>
      </c>
      <c r="X28" t="inlineStr">
        <is>
          <t>InStock</t>
        </is>
      </c>
      <c r="Y28" t="inlineStr">
        <is>
          <t>50.0</t>
        </is>
      </c>
      <c r="Z28" t="inlineStr">
        <is>
          <t>36090100033</t>
        </is>
      </c>
    </row>
    <row r="29" ht="55.8" customFormat="1" customHeight="1" s="11">
      <c r="A29" s="3" t="inlineStr">
        <is>
          <t>https://www.boscovs.com/product/womens-easy-spirit-tess-clogs-sunflower/753624</t>
        </is>
      </c>
      <c r="B29" s="3" t="inlineStr">
        <is>
          <t>https://www.boscovs.com/product/womens-easy-spirit-tess-clogs-sunflower/753624</t>
        </is>
      </c>
      <c r="C29" s="3" t="inlineStr">
        <is>
          <t>n</t>
        </is>
      </c>
      <c r="D29" s="3">
        <f>HYPERLINK(B29)</f>
        <v/>
      </c>
      <c r="E29" t="inlineStr">
        <is>
          <t>Womens Easy Spirit Tess Clogs - Sunflower</t>
        </is>
      </c>
      <c r="F29" t="inlineStr">
        <is>
          <t>Easy Spirit Tess</t>
        </is>
      </c>
      <c r="G29" s="3">
        <f>HYPERLINK(F29)</f>
        <v/>
      </c>
      <c r="H29" s="3" t="n"/>
      <c r="I29" s="3" t="inlineStr">
        <is>
          <t>https://www.amazon.com/Easy-Spirit-Tess-Blue-Multi/dp/B09TT2PKTS/ref=sr_1_1?keywords=Womens+Easy+Spirit+Tess+Clogs+-+Sunflower&amp;qid=1693178290&amp;sr=8-1</t>
        </is>
      </c>
      <c r="J29" s="3">
        <f>HYPERLINK(I29)</f>
        <v/>
      </c>
      <c r="K29" t="inlineStr">
        <is>
          <t>B09TT2PKTS</t>
        </is>
      </c>
      <c r="L29" t="e">
        <v>#VALUE!</v>
      </c>
      <c r="M29" t="e">
        <v>#VALUE!</v>
      </c>
      <c r="N29" t="inlineStr">
        <is>
          <t>y</t>
        </is>
      </c>
      <c r="P29" t="inlineStr">
        <is>
          <t>low ratings</t>
        </is>
      </c>
      <c r="Q29" t="inlineStr">
        <is>
          <t>12.49</t>
        </is>
      </c>
      <c r="R29" t="n">
        <v>32.95</v>
      </c>
      <c r="S29" s="2" t="inlineStr">
        <is>
          <t>163.81%</t>
        </is>
      </c>
      <c r="T29" t="n">
        <v>2.7</v>
      </c>
      <c r="U29" t="n">
        <v>163.81</v>
      </c>
      <c r="V29" t="n">
        <v>10</v>
      </c>
      <c r="W29" t="n">
        <v>6</v>
      </c>
      <c r="X29" t="inlineStr">
        <is>
          <t>undefined</t>
        </is>
      </c>
      <c r="Y29" t="inlineStr">
        <is>
          <t>undefined</t>
        </is>
      </c>
      <c r="Z29" t="inlineStr">
        <is>
          <t>753624</t>
        </is>
      </c>
    </row>
    <row r="30" ht="55.8" customFormat="1" customHeight="1" s="6">
      <c r="A30" s="3" t="inlineStr">
        <is>
          <t>https://www.boscovs.com/product/womens-puma-mirrored-rib-cross-back-sports-bra/284007</t>
        </is>
      </c>
      <c r="B30" s="3" t="inlineStr">
        <is>
          <t>https://www.boscovs.com/product/womens-puma-mirrored-rib-cross-back-sports-bra/284007</t>
        </is>
      </c>
      <c r="C30" s="3" t="inlineStr">
        <is>
          <t>n</t>
        </is>
      </c>
      <c r="D30" s="3">
        <f>HYPERLINK(B30)</f>
        <v/>
      </c>
      <c r="E30" t="inlineStr">
        <is>
          <t>Womens Puma Mirrored Rib Cross Back Sports Bra</t>
        </is>
      </c>
      <c r="F30" t="inlineStr">
        <is>
          <t>womens Puma Womens Bra</t>
        </is>
      </c>
      <c r="G30" s="3">
        <f>HYPERLINK(F30)</f>
        <v/>
      </c>
      <c r="H30" s="3" t="n"/>
      <c r="I30" s="3" t="inlineStr">
        <is>
          <t>https://www.amazon.com/PUMA-Womens-Removable-Racerback-Sports/dp/B09Z9XHVN8/ref=sr_1_33?keywords=Womens+Puma+Mirrored+Rib+Cross+Back+Sports+Bra&amp;qid=1693177968&amp;sr=8-33</t>
        </is>
      </c>
      <c r="J30" s="3">
        <f>HYPERLINK(I30)</f>
        <v/>
      </c>
      <c r="K30" t="inlineStr">
        <is>
          <t>B09Z9XHVN8</t>
        </is>
      </c>
      <c r="L30" t="e">
        <v>#VALUE!</v>
      </c>
      <c r="M30" t="e">
        <v>#VALUE!</v>
      </c>
      <c r="N30" t="inlineStr">
        <is>
          <t>y</t>
        </is>
      </c>
      <c r="Q30" t="inlineStr">
        <is>
          <t>15.99</t>
        </is>
      </c>
      <c r="R30" t="n">
        <v>30.18</v>
      </c>
      <c r="S30" s="2" t="inlineStr">
        <is>
          <t>88.74%</t>
        </is>
      </c>
      <c r="T30" t="n">
        <v>2.9</v>
      </c>
      <c r="U30" t="n">
        <v>88.73999999999999</v>
      </c>
      <c r="V30" t="n">
        <v>4</v>
      </c>
      <c r="W30" t="n">
        <v>2</v>
      </c>
      <c r="X30" t="inlineStr">
        <is>
          <t>undefined</t>
        </is>
      </c>
      <c r="Y30" t="inlineStr">
        <is>
          <t>15.99</t>
        </is>
      </c>
      <c r="Z30" t="inlineStr">
        <is>
          <t>284007</t>
        </is>
      </c>
    </row>
    <row r="31" ht="55.8" customHeight="1">
      <c r="A31" s="3" t="inlineStr">
        <is>
          <t>https://www.boxlunch.com/product/funko-pop-deluxe-disney-peter-pan-tinker-bell-vinyl-figure---boxlunch-exclusive/15687168.html</t>
        </is>
      </c>
      <c r="B31" s="3" t="inlineStr">
        <is>
          <t>https://www.boxlunch.com/product/funko-pop-deluxe-disney-peter-pan-tinker-bell-vinyl-figure---boxlunch-exclusive/15687168.html</t>
        </is>
      </c>
      <c r="C31" s="3" t="inlineStr">
        <is>
          <t>n</t>
        </is>
      </c>
      <c r="D31" s="3">
        <f>HYPERLINK(B31)</f>
        <v/>
      </c>
      <c r="E31" t="inlineStr">
        <is>
          <t>Funko Pop! Deluxe Disney Peter Pan Tinker Bell Vinyl Figure - BoxLunch Exclusive</t>
        </is>
      </c>
      <c r="F31" t="inlineStr">
        <is>
          <t>POP Funko Deluxe Disney Peter Pan Tinker Bell Vinyl Figure - BoxLunch Exclusive</t>
        </is>
      </c>
      <c r="G31" s="3">
        <f>HYPERLINK(F31)</f>
        <v/>
      </c>
      <c r="H31" s="3" t="n"/>
      <c r="I31" s="3" t="inlineStr">
        <is>
          <t>https://www.amazon.com/Funko-Deluxe-Disney-Tinker-Figure/dp/B09R49NZWH/ref=sr_1_1?keywords=Funko+Pop%21+Deluxe+Disney+Peter+Pan+Tinker+Bell+Vinyl+Figure+-+BoxLunch+Exclusive&amp;qid=1692822499&amp;sr=8-1</t>
        </is>
      </c>
      <c r="J31" s="3">
        <f>HYPERLINK(I31)</f>
        <v/>
      </c>
      <c r="K31" t="inlineStr">
        <is>
          <t>B09R49NZWH</t>
        </is>
      </c>
      <c r="L31" t="e">
        <v>#VALUE!</v>
      </c>
      <c r="M31" t="e">
        <v>#VALUE!</v>
      </c>
      <c r="N31" t="inlineStr">
        <is>
          <t>y</t>
        </is>
      </c>
      <c r="Q31" t="inlineStr">
        <is>
          <t>14.99</t>
        </is>
      </c>
      <c r="R31" t="n">
        <v>24.22</v>
      </c>
      <c r="S31" s="2" t="inlineStr">
        <is>
          <t>61.57%</t>
        </is>
      </c>
      <c r="T31" t="n">
        <v>4.7</v>
      </c>
      <c r="U31" t="n">
        <v>61.57</v>
      </c>
      <c r="V31" t="n">
        <v>93</v>
      </c>
      <c r="W31" t="n">
        <v>8</v>
      </c>
      <c r="X31" t="inlineStr">
        <is>
          <t>InStock</t>
        </is>
      </c>
      <c r="Y31" t="inlineStr">
        <is>
          <t>29.99</t>
        </is>
      </c>
      <c r="Z31" t="inlineStr">
        <is>
          <t>15687168</t>
        </is>
      </c>
    </row>
    <row r="32" ht="55.8" customHeight="1">
      <c r="A32" s="5" t="inlineStr">
        <is>
          <t>https://www.coastalcountry.com/products/clothing-footwear/mens-apparel/shirts/ariat-mens-camo-flag-sweatshirt-in-black-ariat10041729</t>
        </is>
      </c>
      <c r="B32" s="5" t="inlineStr">
        <is>
          <t>https://www.coastalcountry.com/products/clothing-footwear/mens-apparel/shirts/ariat-mens-camo-flag-sweatshirt-in-black-ariat10041729</t>
        </is>
      </c>
      <c r="C32" s="3" t="inlineStr">
        <is>
          <t>n</t>
        </is>
      </c>
      <c r="D32" s="3">
        <f>HYPERLINK(B32)</f>
        <v/>
      </c>
      <c r="E32" s="6" t="inlineStr">
        <is>
          <t>Ariat Men's Camo Flag Sweatshirt in Black</t>
        </is>
      </c>
      <c r="F32" s="6" t="inlineStr">
        <is>
          <t>ARIAT Male Camo Flag Sweatshirt Black X-Large</t>
        </is>
      </c>
      <c r="G32" s="3">
        <f>HYPERLINK(F32)</f>
        <v/>
      </c>
      <c r="H32" s="3" t="n"/>
      <c r="I32" s="5" t="inlineStr">
        <is>
          <t>https://www.amazon.com/ARIAT-Hooded-Sweathshirt-Flag-Black-X-Large/dp/B0B5M55XPN/ref=sr_1_2?keywords=Ariat+Men%27s+Camo+Flag+Sweatshirt+in+Black&amp;qid=1692905879&amp;sr=8-2</t>
        </is>
      </c>
      <c r="J32" s="3">
        <f>HYPERLINK(I32)</f>
        <v/>
      </c>
      <c r="K32" s="6" t="inlineStr">
        <is>
          <t>B0B5M55XPN</t>
        </is>
      </c>
      <c r="L32" s="6" t="e">
        <v>#VALUE!</v>
      </c>
      <c r="M32" s="6" t="e">
        <v>#VALUE!</v>
      </c>
      <c r="N32" s="6" t="inlineStr">
        <is>
          <t>y</t>
        </is>
      </c>
      <c r="O32" s="6" t="n">
        <v>3</v>
      </c>
      <c r="P32" s="6" t="n"/>
      <c r="Q32" s="6" t="inlineStr">
        <is>
          <t>7.58</t>
        </is>
      </c>
      <c r="R32" s="6" t="n">
        <v>30.64</v>
      </c>
      <c r="S32" s="7" t="n">
        <v>3.0422</v>
      </c>
      <c r="T32" s="6" t="n">
        <v>304.22</v>
      </c>
      <c r="U32" s="6" t="n">
        <v>4.7</v>
      </c>
      <c r="V32" s="6" t="n">
        <v>5</v>
      </c>
      <c r="W32" s="6" t="n">
        <v>3</v>
      </c>
      <c r="X32" s="6" t="inlineStr">
        <is>
          <t>InStock</t>
        </is>
      </c>
      <c r="Y32" s="6" t="inlineStr">
        <is>
          <t>undefined</t>
        </is>
      </c>
      <c r="Z32" s="6" t="inlineStr">
        <is>
          <t>ariat10041729</t>
        </is>
      </c>
      <c r="AA32" s="6" t="n"/>
      <c r="AB32" s="6" t="n"/>
      <c r="AC32" s="6" t="n"/>
      <c r="AD32" s="6" t="n"/>
    </row>
    <row r="33" ht="55.8" customHeight="1">
      <c r="A33" s="3" t="inlineStr">
        <is>
          <t>https://www.coastalcountry.com/products/clothing-footwear/mens-apparel/socks/pixie-crew-light-sock-in-black-dato1692blk</t>
        </is>
      </c>
      <c r="B33" s="3" t="inlineStr">
        <is>
          <t>https://www.coastalcountry.com/products/clothing-footwear/mens-apparel/socks/pixie-crew-light-sock-in-black-dato1692blk</t>
        </is>
      </c>
      <c r="C33" s="3" t="inlineStr">
        <is>
          <t>n</t>
        </is>
      </c>
      <c r="D33" s="3">
        <f>HYPERLINK(B33)</f>
        <v/>
      </c>
      <c r="E33" t="inlineStr">
        <is>
          <t>Pixie Crew Light Sock in Black</t>
        </is>
      </c>
      <c r="F33" t="inlineStr">
        <is>
          <t>Darn Tough Pixie Crew Light Black LG (US 10-11.5)</t>
        </is>
      </c>
      <c r="G33" s="3">
        <f>HYPERLINK(F33)</f>
        <v/>
      </c>
      <c r="H33" s="3" t="n"/>
      <c r="I33" s="3" t="inlineStr">
        <is>
          <t>https://www.amazon.com/Darn-Tough-Pixie-Crew-Light/dp/B07BHXMBNT/ref=sr_1_1?keywords=Pixie+Crew+Light+Sock+in+Black&amp;qid=1692905772&amp;sr=8-1</t>
        </is>
      </c>
      <c r="J33" s="3">
        <f>HYPERLINK(I33)</f>
        <v/>
      </c>
      <c r="K33" t="inlineStr">
        <is>
          <t>B07BHXMBNT</t>
        </is>
      </c>
      <c r="L33" t="e">
        <v>#VALUE!</v>
      </c>
      <c r="M33" t="e">
        <v>#VALUE!</v>
      </c>
      <c r="N33" t="inlineStr">
        <is>
          <t>y</t>
        </is>
      </c>
      <c r="Q33" t="inlineStr">
        <is>
          <t>12.55</t>
        </is>
      </c>
      <c r="R33" t="n">
        <v>22.95</v>
      </c>
      <c r="S33" s="4" t="n">
        <v>0.8287</v>
      </c>
      <c r="T33" t="n">
        <v>82.87</v>
      </c>
      <c r="U33" t="n">
        <v>4.6</v>
      </c>
      <c r="V33" t="n">
        <v>16</v>
      </c>
      <c r="W33" t="n">
        <v>2</v>
      </c>
      <c r="X33" t="inlineStr">
        <is>
          <t>InStock</t>
        </is>
      </c>
      <c r="Y33" t="inlineStr">
        <is>
          <t>undefined</t>
        </is>
      </c>
      <c r="Z33" t="inlineStr">
        <is>
          <t>642249162653</t>
        </is>
      </c>
    </row>
    <row r="34" ht="55.8" customFormat="1" customHeight="1" s="6">
      <c r="A34" s="10" t="inlineStr">
        <is>
          <t>https://www.coastaltool.com/collections/hand-tools/products/ridgid-straight-pipe-wrenches</t>
        </is>
      </c>
      <c r="B34" s="10" t="inlineStr">
        <is>
          <t>https://www.coastaltool.com/products/ridgid-straight-pipe-wrenches</t>
        </is>
      </c>
      <c r="C34" s="3" t="inlineStr">
        <is>
          <t>n</t>
        </is>
      </c>
      <c r="D34" s="3">
        <f>HYPERLINK(B34)</f>
        <v/>
      </c>
      <c r="E34" s="11" t="inlineStr">
        <is>
          <t>Ridgid Straight Pipe Wrenches</t>
        </is>
      </c>
      <c r="F34" s="11" t="inlineStr">
        <is>
          <t>RIDGID Straight Pipe Wrench, Cast Iron, 10 in. L</t>
        </is>
      </c>
      <c r="G34" s="3">
        <f>HYPERLINK(F34)</f>
        <v/>
      </c>
      <c r="H34" s="3" t="n"/>
      <c r="I34" s="10" t="inlineStr">
        <is>
          <t>https://www.amazon.com/Straight-Pipe-Wrench-Cast-Iron/dp/B000UE7EL4/ref=sr_1_12?keywords=Ridgid+Straight+Pipe+Wrenches&amp;qid=1693236779&amp;sr=8-12</t>
        </is>
      </c>
      <c r="J34" s="3">
        <f>HYPERLINK(I34)</f>
        <v/>
      </c>
      <c r="K34" s="11" t="inlineStr">
        <is>
          <t>B000UE7EL4</t>
        </is>
      </c>
      <c r="L34" s="11" t="e">
        <v>#VALUE!</v>
      </c>
      <c r="M34" s="11" t="e">
        <v>#VALUE!</v>
      </c>
      <c r="N34" s="11" t="inlineStr">
        <is>
          <t>y</t>
        </is>
      </c>
      <c r="O34" s="11" t="n"/>
      <c r="P34" s="11" t="inlineStr">
        <is>
          <t>low sales</t>
        </is>
      </c>
      <c r="Q34" s="11" t="inlineStr">
        <is>
          <t>27.5</t>
        </is>
      </c>
      <c r="R34" s="11" t="n">
        <v>48.1</v>
      </c>
      <c r="S34" s="12" t="inlineStr">
        <is>
          <t>74.91%</t>
        </is>
      </c>
      <c r="T34" s="11" t="n">
        <v>4.8</v>
      </c>
      <c r="U34" s="11" t="n">
        <v>74.91</v>
      </c>
      <c r="V34" s="11" t="n">
        <v>12</v>
      </c>
      <c r="W34" s="11" t="n">
        <v>6</v>
      </c>
      <c r="X34" s="11" t="inlineStr">
        <is>
          <t>InStock</t>
        </is>
      </c>
      <c r="Y34" s="11" t="inlineStr">
        <is>
          <t>undefined</t>
        </is>
      </c>
      <c r="Z34" s="11" t="inlineStr">
        <is>
          <t>4929034616969</t>
        </is>
      </c>
      <c r="AA34" s="11" t="n"/>
      <c r="AB34" s="11" t="n"/>
      <c r="AC34" s="11" t="n"/>
      <c r="AD34" s="11" t="n"/>
    </row>
    <row r="35" hidden="1" ht="55.8" customFormat="1" customHeight="1" s="6">
      <c r="A35" s="3" t="inlineStr">
        <is>
          <t>https://www.entertainmentearth.com/product/lego-10772-disney-mickey-mouses-propeller-plane/lg10772</t>
        </is>
      </c>
      <c r="B35" s="3" t="inlineStr">
        <is>
          <t>https://www.entertainmentearth.com/product/lego-10772-disney-mickey-mouses-propeller-plane/lg10772</t>
        </is>
      </c>
      <c r="C35" s="3" t="inlineStr">
        <is>
          <t>n</t>
        </is>
      </c>
      <c r="D35" s="3">
        <f>HYPERLINK(B35)</f>
        <v/>
      </c>
      <c r="E35" t="inlineStr">
        <is>
          <t>LEGO 10772 Disney Mickey Mouse's Propeller Plane</t>
        </is>
      </c>
      <c r="F35" t="inlineStr">
        <is>
          <t>LEGO Disney Mickey and Friends Mickey Mouse’s Propeller Plane 10772 Building Kit Toy; Perfect for Creative Play; New 2021 (59 Pieces), Multicolor</t>
        </is>
      </c>
      <c r="G35" s="3">
        <f>HYPERLINK(F35)</f>
        <v/>
      </c>
      <c r="H35" s="3" t="n"/>
      <c r="I35" s="3" t="inlineStr">
        <is>
          <t>https://www.amazon.com/LEGO-Friends-Propeller-Building-Creative/dp/B08YP5DT9B/ref=sr_1_1?keywords=lego+10772+disney+mickey+mouse+propeller+plane&amp;qid=1692823585&amp;sr=8-1</t>
        </is>
      </c>
      <c r="J35" s="3">
        <f>HYPERLINK(I35)</f>
        <v/>
      </c>
      <c r="K35" t="inlineStr">
        <is>
          <t>B08YP5DT9B</t>
        </is>
      </c>
      <c r="L35" t="e">
        <v>#VALUE!</v>
      </c>
      <c r="M35" t="e">
        <v>#VALUE!</v>
      </c>
      <c r="N35" t="inlineStr">
        <is>
          <t>y</t>
        </is>
      </c>
      <c r="Q35" t="inlineStr">
        <is>
          <t>9.99</t>
        </is>
      </c>
      <c r="R35" t="n">
        <v>19.98</v>
      </c>
      <c r="S35" s="2" t="inlineStr">
        <is>
          <t>100.00%</t>
        </is>
      </c>
      <c r="T35" t="n">
        <v>4.8</v>
      </c>
      <c r="U35" t="n">
        <v>100</v>
      </c>
      <c r="V35" t="n">
        <v>1357</v>
      </c>
      <c r="W35" t="n">
        <v>15</v>
      </c>
      <c r="X35" t="inlineStr">
        <is>
          <t>OutOfStock</t>
        </is>
      </c>
      <c r="Y35" t="inlineStr">
        <is>
          <t>undefined</t>
        </is>
      </c>
      <c r="Z35" t="inlineStr">
        <is>
          <t>LG10772</t>
        </is>
      </c>
    </row>
    <row r="36" hidden="1" ht="55.8" customHeight="1">
      <c r="A36" s="3" t="inlineStr">
        <is>
          <t>https://www.entertainmentearth.com/product/lego-43200-disney-encanto-antonios-magical-door/lg43200</t>
        </is>
      </c>
      <c r="B36" s="3" t="inlineStr">
        <is>
          <t>https://www.entertainmentearth.com/product/lego-43200-disney-encanto-antonios-magical-door/lg43200</t>
        </is>
      </c>
      <c r="C36" s="3" t="inlineStr">
        <is>
          <t>n</t>
        </is>
      </c>
      <c r="D36" s="3">
        <f>HYPERLINK(B36)</f>
        <v/>
      </c>
      <c r="E36" t="inlineStr">
        <is>
          <t>LEGO 43200 Disney Encanto Antonio's Magical Door</t>
        </is>
      </c>
      <c r="F36" t="inlineStr">
        <is>
          <t>LEGO 43200 Disney Princess Antonio's Magical Door</t>
        </is>
      </c>
      <c r="G36" s="3">
        <f>HYPERLINK(F36)</f>
        <v/>
      </c>
      <c r="H36" s="3" t="n"/>
      <c r="I36" s="3" t="inlineStr">
        <is>
          <t>https://www.amazon.com/LEGO-43200-Antonios-Foldable-Treehouse/dp/B08XDL7X33/ref=sr_1_2?keywords=LEGO+43200+Disney+Encanto+Antonio%27s+Magical+Door&amp;qid=1692823379&amp;sr=8-2</t>
        </is>
      </c>
      <c r="J36" s="3">
        <f>HYPERLINK(I36)</f>
        <v/>
      </c>
      <c r="K36" t="inlineStr">
        <is>
          <t>B08XDL7X33</t>
        </is>
      </c>
      <c r="L36" t="e">
        <v>#VALUE!</v>
      </c>
      <c r="M36" t="e">
        <v>#VALUE!</v>
      </c>
      <c r="N36" t="inlineStr">
        <is>
          <t>y</t>
        </is>
      </c>
      <c r="Q36" t="inlineStr">
        <is>
          <t>19.99</t>
        </is>
      </c>
      <c r="R36" t="n">
        <v>32.99</v>
      </c>
      <c r="S36" s="2" t="inlineStr">
        <is>
          <t>65.03%</t>
        </is>
      </c>
      <c r="T36" t="n">
        <v>4.7</v>
      </c>
      <c r="U36" t="n">
        <v>65.03</v>
      </c>
      <c r="V36" t="n">
        <v>1840</v>
      </c>
      <c r="W36" t="n">
        <v>9</v>
      </c>
      <c r="X36" t="inlineStr">
        <is>
          <t>InStock</t>
        </is>
      </c>
      <c r="Y36" t="inlineStr">
        <is>
          <t>undefined</t>
        </is>
      </c>
      <c r="Z36" t="inlineStr">
        <is>
          <t>LG43200</t>
        </is>
      </c>
    </row>
    <row r="37" hidden="1" ht="55.8" customHeight="1">
      <c r="A37" s="3" t="inlineStr">
        <is>
          <t>https://www.entertainmentearth.com/product/lego-70689-ninjago-lloyds-spinjitzu-ninja-training/lg70689</t>
        </is>
      </c>
      <c r="B37" s="3" t="inlineStr">
        <is>
          <t>https://www.entertainmentearth.com/product/lego-70689-ninjago-lloyds-spinjitzu-ninja-training/lg70689</t>
        </is>
      </c>
      <c r="C37" s="3" t="inlineStr">
        <is>
          <t>n</t>
        </is>
      </c>
      <c r="D37" s="3">
        <f>HYPERLINK(B37)</f>
        <v/>
      </c>
      <c r="E37" t="inlineStr">
        <is>
          <t>LEGO 70689 Ninjago Lloyd's Spinjitzu Ninja Training</t>
        </is>
      </c>
      <c r="F37" t="inlineStr">
        <is>
          <t>LEGO NINJAGO Lloyd’s Spinjitzu Ninja Training 70689 Spinning Toy Building Kit with NINJAGO Lloyd; Toy for Kids Aged 6+ (32 Pieces)</t>
        </is>
      </c>
      <c r="G37" s="3">
        <f>HYPERLINK(F37)</f>
        <v/>
      </c>
      <c r="H37" s="3" t="n"/>
      <c r="I37" s="3" t="inlineStr">
        <is>
          <t>https://www.amazon.com/LEGO-Spinjitzu-Training-Spinning-Building/dp/B09JKYNY8T/ref=sr_1_1?keywords=LEGO+70689+Ninjago+Lloyds+Spinjitzu+Ninja+Training&amp;qid=1692823579&amp;sr=8-1</t>
        </is>
      </c>
      <c r="J37" s="3">
        <f>HYPERLINK(I37)</f>
        <v/>
      </c>
      <c r="K37" t="inlineStr">
        <is>
          <t>B09JKYNY8T</t>
        </is>
      </c>
      <c r="L37" t="e">
        <v>#VALUE!</v>
      </c>
      <c r="M37" t="e">
        <v>#VALUE!</v>
      </c>
      <c r="N37" t="inlineStr">
        <is>
          <t>y</t>
        </is>
      </c>
      <c r="Q37" t="inlineStr">
        <is>
          <t>9.99</t>
        </is>
      </c>
      <c r="R37" t="n">
        <v>19.76</v>
      </c>
      <c r="S37" s="2" t="inlineStr">
        <is>
          <t>97.80%</t>
        </is>
      </c>
      <c r="T37" t="n">
        <v>4.8</v>
      </c>
      <c r="U37" t="n">
        <v>97.8</v>
      </c>
      <c r="V37" t="n">
        <v>395</v>
      </c>
      <c r="W37" t="n">
        <v>10</v>
      </c>
      <c r="X37" t="inlineStr">
        <is>
          <t>OutOfStock</t>
        </is>
      </c>
      <c r="Y37" t="inlineStr">
        <is>
          <t>undefined</t>
        </is>
      </c>
      <c r="Z37" t="inlineStr">
        <is>
          <t>LG70689</t>
        </is>
      </c>
    </row>
    <row r="38" hidden="1" ht="55.8" customFormat="1" customHeight="1" s="6">
      <c r="A38" s="5" t="inlineStr">
        <is>
          <t>https://www.entertainmentearth.com/product/lego-71752-ninjago-ninja-sub-speeder/lg71752</t>
        </is>
      </c>
      <c r="B38" s="5" t="inlineStr">
        <is>
          <t>https://www.entertainmentearth.com/product/lego-71752-ninjago-ninja-sub-speeder/lg71752</t>
        </is>
      </c>
      <c r="C38" s="3" t="inlineStr">
        <is>
          <t>n</t>
        </is>
      </c>
      <c r="D38" s="3">
        <f>HYPERLINK(B38)</f>
        <v/>
      </c>
      <c r="E38" s="6" t="inlineStr">
        <is>
          <t>LEGO 71752 Ninjago Ninja Sub Speeder</t>
        </is>
      </c>
      <c r="F38" s="6" t="inlineStr">
        <is>
          <t>LEGO 71752 NINJAGO Ninja Sub Speeder Building Set, 2in1 Submarine &amp; Car Toys for Boys and Girls with Cole and Jay Minifigures, Gifts for Kids 8 Plus</t>
        </is>
      </c>
      <c r="G38" s="3">
        <f>HYPERLINK(F38)</f>
        <v/>
      </c>
      <c r="H38" s="3" t="n"/>
      <c r="I38" s="5" t="inlineStr">
        <is>
          <t>https://www.amazon.com/LEGO-71752-Building-Submarine-Minifigures/dp/B08W8JMTP6/ref=sr_1_1?keywords=LEGO+71752+Ninjago+Ninja+Sub+Speeder&amp;qid=1692823595&amp;sr=8-1</t>
        </is>
      </c>
      <c r="J38" s="3">
        <f>HYPERLINK(I38)</f>
        <v/>
      </c>
      <c r="K38" s="6" t="inlineStr">
        <is>
          <t>B08W8JMTP6</t>
        </is>
      </c>
      <c r="L38" s="6" t="e">
        <v>#VALUE!</v>
      </c>
      <c r="M38" s="6" t="e">
        <v>#VALUE!</v>
      </c>
      <c r="N38" s="6" t="inlineStr">
        <is>
          <t>y</t>
        </is>
      </c>
      <c r="P38" s="6" t="inlineStr">
        <is>
          <t>OOS</t>
        </is>
      </c>
      <c r="Q38" s="6" t="inlineStr">
        <is>
          <t>39.99</t>
        </is>
      </c>
      <c r="R38" s="6" t="n">
        <v>70.7</v>
      </c>
      <c r="S38" s="8" t="inlineStr">
        <is>
          <t>76.79%</t>
        </is>
      </c>
      <c r="T38" s="6" t="n">
        <v>4.7</v>
      </c>
      <c r="U38" s="6" t="n">
        <v>76.79000000000001</v>
      </c>
      <c r="V38" s="6" t="n">
        <v>1825</v>
      </c>
      <c r="W38" s="6" t="n">
        <v>10</v>
      </c>
      <c r="X38" s="6" t="inlineStr">
        <is>
          <t>OutOfStock</t>
        </is>
      </c>
      <c r="Y38" s="6" t="inlineStr">
        <is>
          <t>undefined</t>
        </is>
      </c>
      <c r="Z38" s="6" t="inlineStr">
        <is>
          <t>LG71752</t>
        </is>
      </c>
      <c r="AD38" s="6" t="inlineStr">
        <is>
          <t>OOS</t>
        </is>
      </c>
    </row>
    <row r="39" hidden="1" ht="55.8" customHeight="1">
      <c r="A39" s="5" t="inlineStr">
        <is>
          <t>https://www.entertainmentearth.com/product/lego-75311-star-wars-imperial-armored-marauder/lg75311</t>
        </is>
      </c>
      <c r="B39" s="5" t="inlineStr">
        <is>
          <t>https://www.entertainmentearth.com/product/lego-75311-star-wars-imperial-armored-marauder/lg75311</t>
        </is>
      </c>
      <c r="C39" s="3" t="inlineStr">
        <is>
          <t>n</t>
        </is>
      </c>
      <c r="D39" s="3">
        <f>HYPERLINK(B39)</f>
        <v/>
      </c>
      <c r="E39" s="6" t="inlineStr">
        <is>
          <t>LEGO 75311 Star Wars Imperial Armored Marauder</t>
        </is>
      </c>
      <c r="F39" s="6" t="inlineStr">
        <is>
          <t>LEGO 75311 Star Wars Imperial Armoured Marauder Vehicle Building Toy, Gift idea for Boys and Girls, Mandalorian Model Set with 4 Minifigures</t>
        </is>
      </c>
      <c r="G39" s="3">
        <f>HYPERLINK(F39)</f>
        <v/>
      </c>
      <c r="H39" s="3" t="n"/>
      <c r="I39" s="5" t="inlineStr">
        <is>
          <t>https://www.amazon.com/LEGO-75311-Imperial-Mandalorian-Minifigures/dp/B08WB22HQY/ref=sr_1_2?keywords=LEGO+75311+Star+Wars+Imperial+Armored+Marauder&amp;qid=1692823573&amp;sr=8-2</t>
        </is>
      </c>
      <c r="J39" s="3">
        <f>HYPERLINK(I39)</f>
        <v/>
      </c>
      <c r="K39" s="6" t="inlineStr">
        <is>
          <t>B08WB22HQY</t>
        </is>
      </c>
      <c r="L39" s="6" t="e">
        <v>#VALUE!</v>
      </c>
      <c r="M39" s="6" t="e">
        <v>#VALUE!</v>
      </c>
      <c r="N39" s="6" t="inlineStr">
        <is>
          <t>y</t>
        </is>
      </c>
      <c r="O39" s="6" t="n"/>
      <c r="P39" s="6" t="inlineStr">
        <is>
          <t>OOS</t>
        </is>
      </c>
      <c r="Q39" s="6" t="inlineStr">
        <is>
          <t>39.99</t>
        </is>
      </c>
      <c r="R39" s="6" t="n">
        <v>66</v>
      </c>
      <c r="S39" s="8" t="inlineStr">
        <is>
          <t>65.04%</t>
        </is>
      </c>
      <c r="T39" s="6" t="n">
        <v>4.8</v>
      </c>
      <c r="U39" s="6" t="n">
        <v>65.04000000000001</v>
      </c>
      <c r="V39" s="6" t="n">
        <v>2156</v>
      </c>
      <c r="W39" s="6" t="n">
        <v>6</v>
      </c>
      <c r="X39" s="6" t="inlineStr">
        <is>
          <t>OutOfStock</t>
        </is>
      </c>
      <c r="Y39" s="6" t="inlineStr">
        <is>
          <t>undefined</t>
        </is>
      </c>
      <c r="Z39" s="6" t="inlineStr">
        <is>
          <t>LG75311</t>
        </is>
      </c>
      <c r="AA39" s="6" t="n"/>
      <c r="AB39" s="6" t="n"/>
      <c r="AC39" s="6" t="n"/>
      <c r="AD39" s="6" t="inlineStr">
        <is>
          <t>OOS</t>
        </is>
      </c>
    </row>
    <row r="40" hidden="1" ht="55.8" customFormat="1" customHeight="1" s="6">
      <c r="A40" s="5" t="inlineStr">
        <is>
          <t>https://www.entertainmentearth.com/product/lego-75551-minions-brickbuilt-minions-and-their-lair/lg75551</t>
        </is>
      </c>
      <c r="B40" s="5" t="inlineStr">
        <is>
          <t>https://www.entertainmentearth.com/product/lego-75551-minions-brickbuilt-minions-and-their-lair/lg75551</t>
        </is>
      </c>
      <c r="C40" s="3" t="inlineStr">
        <is>
          <t>n</t>
        </is>
      </c>
      <c r="D40" s="3">
        <f>HYPERLINK(B40)</f>
        <v/>
      </c>
      <c r="E40" s="6" t="inlineStr">
        <is>
          <t>LEGO 75551 Minions Brick-built Minions and their Lair</t>
        </is>
      </c>
      <c r="F40" s="6" t="inlineStr">
        <is>
          <t>LEGO Minions: The Rise of Gru: Brick-Built Minions and Their Lair (75551) Building Set for Kids, Great Birthday Present for Kids Who Love Minions, Kevin, Bob and Stuart (876 Pieces)</t>
        </is>
      </c>
      <c r="G40" s="3">
        <f>HYPERLINK(F40)</f>
        <v/>
      </c>
      <c r="H40" s="3" t="n"/>
      <c r="I40" s="5" t="inlineStr">
        <is>
          <t>https://www.amazon.com/LEGO-Minions-Brick-Built-Building-Characters/dp/B083JXYSHX/ref=sr_1_1?keywords=LEGO+75551+Minions+Brick-built+Minions+and+their+Lair&amp;qid=1692823569&amp;sr=8-1</t>
        </is>
      </c>
      <c r="J40" s="3">
        <f>HYPERLINK(I40)</f>
        <v/>
      </c>
      <c r="K40" s="6" t="inlineStr">
        <is>
          <t>B083JXYSHX</t>
        </is>
      </c>
      <c r="L40" s="6" t="e">
        <v>#VALUE!</v>
      </c>
      <c r="M40" s="6" t="e">
        <v>#VALUE!</v>
      </c>
      <c r="N40" s="6" t="inlineStr">
        <is>
          <t>y</t>
        </is>
      </c>
      <c r="P40" s="6" t="inlineStr">
        <is>
          <t>OOS</t>
        </is>
      </c>
      <c r="Q40" s="6" t="inlineStr">
        <is>
          <t>49.99</t>
        </is>
      </c>
      <c r="R40" s="6" t="n">
        <v>83.98999999999999</v>
      </c>
      <c r="S40" s="8" t="inlineStr">
        <is>
          <t>68.01%</t>
        </is>
      </c>
      <c r="T40" s="6" t="n">
        <v>4.8</v>
      </c>
      <c r="U40" s="6" t="n">
        <v>68.01000000000001</v>
      </c>
      <c r="V40" s="6" t="n">
        <v>2968</v>
      </c>
      <c r="W40" s="6" t="n">
        <v>11</v>
      </c>
      <c r="X40" s="6" t="inlineStr">
        <is>
          <t>OutOfStock</t>
        </is>
      </c>
      <c r="Y40" s="6" t="inlineStr">
        <is>
          <t>undefined</t>
        </is>
      </c>
      <c r="Z40" s="6" t="inlineStr">
        <is>
          <t>LG75551</t>
        </is>
      </c>
      <c r="AD40" s="6" t="inlineStr">
        <is>
          <t>OOS</t>
        </is>
      </c>
    </row>
    <row r="41" hidden="1" ht="55.8" customFormat="1" customHeight="1" s="6">
      <c r="A41" s="5" t="inlineStr">
        <is>
          <t>https://www.entertainmentearth.com/product/lego-76180-dc-comics-super-heroes-batman-vs-the-joker-batmobile-chase/lg76180</t>
        </is>
      </c>
      <c r="B41" s="5" t="inlineStr">
        <is>
          <t>https://www.entertainmentearth.com/product/lego-76180-dc-comics-super-heroes-batman-vs-the-joker-batmobile-chase/lg76180</t>
        </is>
      </c>
      <c r="C41" s="3" t="inlineStr">
        <is>
          <t>n</t>
        </is>
      </c>
      <c r="D41" s="3">
        <f>HYPERLINK(B41)</f>
        <v/>
      </c>
      <c r="E41" s="6" t="inlineStr">
        <is>
          <t>LEGO 76180 DC Comics Super Heroes Batman vs. The Joker: Batmobile Chase</t>
        </is>
      </c>
      <c r="F41" s="6" t="inlineStr">
        <is>
          <t>Lego Super Heroes Batman vs. The Joker: Batmobile Chase Set (76180)</t>
        </is>
      </c>
      <c r="G41" s="3">
        <f>HYPERLINK(F41)</f>
        <v/>
      </c>
      <c r="H41" s="3" t="n"/>
      <c r="I41" s="5" t="inlineStr">
        <is>
          <t>https://www.amazon.com/Lego-Super-Heroes-Batman-Joker/dp/B08G4QHPFN/ref=sr_1_2?keywords=LEGO+76180+DC+Comics+Super+Heroes+Batman+vs.+The+Joker%3A+Batmobile+Chase&amp;qid=1692823602&amp;sr=8-2</t>
        </is>
      </c>
      <c r="J41" s="3">
        <f>HYPERLINK(I41)</f>
        <v/>
      </c>
      <c r="K41" s="6" t="inlineStr">
        <is>
          <t>B08G4QHPFN</t>
        </is>
      </c>
      <c r="L41" s="6" t="e">
        <v>#VALUE!</v>
      </c>
      <c r="M41" s="6" t="e">
        <v>#VALUE!</v>
      </c>
      <c r="N41" s="6" t="inlineStr">
        <is>
          <t>y</t>
        </is>
      </c>
      <c r="P41" s="6" t="inlineStr">
        <is>
          <t>OOS</t>
        </is>
      </c>
      <c r="Q41" s="6" t="inlineStr">
        <is>
          <t>29.99</t>
        </is>
      </c>
      <c r="R41" s="6" t="n">
        <v>48</v>
      </c>
      <c r="S41" s="8" t="inlineStr">
        <is>
          <t>60.05%</t>
        </is>
      </c>
      <c r="T41" s="6" t="n">
        <v>4.7</v>
      </c>
      <c r="U41" s="6" t="n">
        <v>60.05</v>
      </c>
      <c r="V41" s="6" t="n">
        <v>1978</v>
      </c>
      <c r="W41" s="6" t="n">
        <v>2</v>
      </c>
      <c r="X41" s="6" t="inlineStr">
        <is>
          <t>OutOfStock</t>
        </is>
      </c>
      <c r="Y41" s="6" t="inlineStr">
        <is>
          <t>undefined</t>
        </is>
      </c>
      <c r="Z41" s="6" t="inlineStr">
        <is>
          <t>LG76180</t>
        </is>
      </c>
      <c r="AD41" s="6" t="inlineStr">
        <is>
          <t>OOS</t>
        </is>
      </c>
    </row>
    <row r="42" hidden="1" ht="55.8" customFormat="1" customHeight="1" s="6">
      <c r="A42" s="5" t="inlineStr">
        <is>
          <t>https://www.entertainmentearth.com/product/lego-76186-marvel-super-heroes-black-panther-dragon-flyer/lg76186</t>
        </is>
      </c>
      <c r="B42" s="5" t="inlineStr">
        <is>
          <t>https://www.entertainmentearth.com/product/lego-76186-marvel-super-heroes-black-panther-dragon-flyer/lg76186</t>
        </is>
      </c>
      <c r="C42" s="3" t="inlineStr">
        <is>
          <t>n</t>
        </is>
      </c>
      <c r="D42" s="3">
        <f>HYPERLINK(B42)</f>
        <v/>
      </c>
      <c r="E42" s="6" t="inlineStr">
        <is>
          <t>LEGO 76186 Marvel Super Heroes Black Panther Dragon Flyer</t>
        </is>
      </c>
      <c r="F42" s="6" t="inlineStr">
        <is>
          <t>LEGO 76186 Marvel Black Panther Dragon Flyer, Avengers Building Toy with 3 Minifigures, Super Heroes Set</t>
        </is>
      </c>
      <c r="G42" s="3">
        <f>HYPERLINK(F42)</f>
        <v/>
      </c>
      <c r="H42" s="3" t="n"/>
      <c r="I42" s="5" t="inlineStr">
        <is>
          <t>https://www.amazon.com/LEGO-76186-Avengers-Building-Minifigures/dp/B08W8KPVKC/ref=sr_1_1?keywords=LEGO+76186+Marvel+Super+Heroes+Black+Panther+Dragon+Flyer&amp;qid=1692823571&amp;sr=8-1</t>
        </is>
      </c>
      <c r="J42" s="3">
        <f>HYPERLINK(I42)</f>
        <v/>
      </c>
      <c r="K42" s="6" t="inlineStr">
        <is>
          <t>B08W8KPVKC</t>
        </is>
      </c>
      <c r="L42" s="6" t="e">
        <v>#VALUE!</v>
      </c>
      <c r="M42" s="6" t="e">
        <v>#VALUE!</v>
      </c>
      <c r="N42" s="6" t="inlineStr">
        <is>
          <t>y</t>
        </is>
      </c>
      <c r="P42" s="6" t="inlineStr">
        <is>
          <t>OOS</t>
        </is>
      </c>
      <c r="Q42" s="6" t="inlineStr">
        <is>
          <t>19.99</t>
        </is>
      </c>
      <c r="R42" s="6" t="n">
        <v>37.02</v>
      </c>
      <c r="S42" s="8" t="inlineStr">
        <is>
          <t>85.19%</t>
        </is>
      </c>
      <c r="T42" s="6" t="n">
        <v>4.7</v>
      </c>
      <c r="U42" s="6" t="n">
        <v>85.19</v>
      </c>
      <c r="V42" s="6" t="n">
        <v>1940</v>
      </c>
      <c r="W42" s="6" t="n">
        <v>5</v>
      </c>
      <c r="X42" s="6" t="inlineStr">
        <is>
          <t>OutOfStock</t>
        </is>
      </c>
      <c r="Y42" s="6" t="inlineStr">
        <is>
          <t>undefined</t>
        </is>
      </c>
      <c r="Z42" s="6" t="inlineStr">
        <is>
          <t>LG76186</t>
        </is>
      </c>
      <c r="AD42" s="6" t="inlineStr">
        <is>
          <t>OOS</t>
        </is>
      </c>
    </row>
    <row r="43" hidden="1" ht="55.8" customFormat="1" customHeight="1" s="6">
      <c r="A43" s="5" t="inlineStr">
        <is>
          <t>https://www.entertainmentearth.com/product/lego-76195-marvel-super-heroes-spidermans-drone-duel/lg76195</t>
        </is>
      </c>
      <c r="B43" s="5" t="inlineStr">
        <is>
          <t>https://www.entertainmentearth.com/product/lego-76195-marvel-super-heroes-spidermans-drone-duel/lg76195</t>
        </is>
      </c>
      <c r="C43" s="3" t="inlineStr">
        <is>
          <t>n</t>
        </is>
      </c>
      <c r="D43" s="3">
        <f>HYPERLINK(B43)</f>
        <v/>
      </c>
      <c r="E43" s="6" t="inlineStr">
        <is>
          <t>LEGO 76195 Marvel Super Heroes Spider-Man’s Drone Duel</t>
        </is>
      </c>
      <c r="F43" s="6" t="inlineStr">
        <is>
          <t>LEGO 76195 Super Heroes Spider-Man’s Drone Duel</t>
        </is>
      </c>
      <c r="G43" s="3">
        <f>HYPERLINK(F43)</f>
        <v/>
      </c>
      <c r="H43" s="3" t="n"/>
      <c r="I43" s="5" t="inlineStr">
        <is>
          <t>https://www.amazon.com/LEGO-76195-Spider-Mans-Building-Superhero/dp/B08W9HBYV7/ref=sr_1_1?keywords=LEGO+76195+Marvel+Super+Heroes+Spider-Man%E2%80%99s+Drone+Duel&amp;qid=1692823384&amp;sr=8-1</t>
        </is>
      </c>
      <c r="J43" s="3">
        <f>HYPERLINK(I43)</f>
        <v/>
      </c>
      <c r="K43" s="6" t="inlineStr">
        <is>
          <t>B08W9HBYV7</t>
        </is>
      </c>
      <c r="L43" s="6" t="e">
        <v>#VALUE!</v>
      </c>
      <c r="M43" s="6" t="e">
        <v>#VALUE!</v>
      </c>
      <c r="N43" s="6" t="inlineStr">
        <is>
          <t>y</t>
        </is>
      </c>
      <c r="P43" s="6" t="inlineStr">
        <is>
          <t>OOS</t>
        </is>
      </c>
      <c r="Q43" s="6" t="inlineStr">
        <is>
          <t>19.99</t>
        </is>
      </c>
      <c r="R43" s="6" t="n">
        <v>40</v>
      </c>
      <c r="S43" s="8" t="inlineStr">
        <is>
          <t>100.10%</t>
        </is>
      </c>
      <c r="T43" s="6" t="n">
        <v>4.7</v>
      </c>
      <c r="U43" s="6" t="n">
        <v>100.1</v>
      </c>
      <c r="V43" s="6" t="n">
        <v>1637</v>
      </c>
      <c r="W43" s="6" t="n">
        <v>9</v>
      </c>
      <c r="X43" s="6" t="inlineStr">
        <is>
          <t>InStock</t>
        </is>
      </c>
      <c r="Y43" s="6" t="inlineStr">
        <is>
          <t>undefined</t>
        </is>
      </c>
      <c r="Z43" s="6" t="inlineStr">
        <is>
          <t>LG76195</t>
        </is>
      </c>
      <c r="AD43" s="6" t="inlineStr">
        <is>
          <t>OOS</t>
        </is>
      </c>
    </row>
    <row r="44" ht="55.8" customHeight="1">
      <c r="A44" s="3" t="inlineStr">
        <is>
          <t>https://www.farmandfleet.com/products/1331096-multipet-international-catnip-garden-buddies-cat-toy-assortment.html</t>
        </is>
      </c>
      <c r="B44" s="3" t="inlineStr">
        <is>
          <t>https://www.farmandfleet.com/products/1331096-multipet-international-catnip-garden-buddies-cat-toy-assortment.html</t>
        </is>
      </c>
      <c r="C44" s="3" t="inlineStr">
        <is>
          <t>n</t>
        </is>
      </c>
      <c r="D44" s="3">
        <f>HYPERLINK(B44)</f>
        <v/>
      </c>
      <c r="E44" t="inlineStr">
        <is>
          <t>Catnip Garden Buddies Cat Toy Assortment</t>
        </is>
      </c>
      <c r="F44" t="inlineStr">
        <is>
          <t>Multipet Catnip Garden Buddies Assorted</t>
        </is>
      </c>
      <c r="G44" s="3">
        <f>HYPERLINK(F44)</f>
        <v/>
      </c>
      <c r="H44" s="3" t="n"/>
      <c r="I44" s="3" t="inlineStr">
        <is>
          <t>https://www.amazon.com/Multipet-Catnip-Garden-Buddies-Assorted/dp/B086BKDZZK/ref=sr_1_5?keywords=Catnip+Garden+Buddies+Cat+Toy+Assortment&amp;qid=1692823699&amp;sr=8-5</t>
        </is>
      </c>
      <c r="J44" s="3">
        <f>HYPERLINK(I44)</f>
        <v/>
      </c>
      <c r="K44" t="inlineStr">
        <is>
          <t>B086BKDZZK</t>
        </is>
      </c>
      <c r="L44" t="e">
        <v>#VALUE!</v>
      </c>
      <c r="M44" t="e">
        <v>#VALUE!</v>
      </c>
      <c r="N44" t="inlineStr">
        <is>
          <t>y</t>
        </is>
      </c>
      <c r="Q44" t="inlineStr">
        <is>
          <t>3.49</t>
        </is>
      </c>
      <c r="R44" t="n">
        <v>15.21</v>
      </c>
      <c r="S44" s="2" t="inlineStr">
        <is>
          <t>335.82%</t>
        </is>
      </c>
      <c r="T44" t="n">
        <v>3.8</v>
      </c>
      <c r="U44" t="n">
        <v>335.82</v>
      </c>
      <c r="V44" t="n">
        <v>3</v>
      </c>
      <c r="W44" t="n">
        <v>3</v>
      </c>
      <c r="X44" t="inlineStr">
        <is>
          <t>InStock</t>
        </is>
      </c>
      <c r="Y44" t="inlineStr">
        <is>
          <t>undefined</t>
        </is>
      </c>
      <c r="Z44" t="inlineStr">
        <is>
          <t>Blain # 1331096 | Mfr # 20332</t>
        </is>
      </c>
    </row>
    <row r="45" ht="55.8" customFormat="1" customHeight="1" s="11">
      <c r="A45" s="3" t="inlineStr">
        <is>
          <t>https://www.fleetfarm.com/detail/baby-alive-lil-snacks-dolls-assorted/0000000379143;jsessionid=p5YjrxjGY8Cmt2HN_x7LQ7QD3Kmq-QJ2fHoC39PXJgtIrdIQblxa!102045253?bc=10873%7C10948</t>
        </is>
      </c>
      <c r="B45" s="3" t="inlineStr">
        <is>
          <t>https://www.fleetfarm.com/detail/baby-alive-lil-snacks-dolls-assorted/0000000379143</t>
        </is>
      </c>
      <c r="C45" s="3" t="inlineStr">
        <is>
          <t>n</t>
        </is>
      </c>
      <c r="D45" s="3">
        <f>HYPERLINK(B45)</f>
        <v/>
      </c>
      <c r="E45" t="inlineStr">
        <is>
          <t>Baby Alive Lil Snacks Dolls - Assorted</t>
        </is>
      </c>
      <c r="F45" t="inlineStr">
        <is>
          <t>Baby Alive Lil Snacks Doll, Eats and Poops, Snack-Themed 8-Inch Baby Doll, Snack Box Mold, Toy for Kids Ages 3 and Up, Blonde Hair</t>
        </is>
      </c>
      <c r="G45" s="3">
        <f>HYPERLINK(F45)</f>
        <v/>
      </c>
      <c r="H45" s="3" t="n"/>
      <c r="I45" s="3" t="inlineStr">
        <is>
          <t>https://www.amazon.com/Baby-Alive-Snacks-Snack-Themed-8-Inch/dp/B08M6KJDHP/ref=sr_1_1?keywords=Baby+Alive+Lil+Snacks+Dolls+-+Assorted&amp;qid=1692824087&amp;sr=8-1</t>
        </is>
      </c>
      <c r="J45" s="3">
        <f>HYPERLINK(I45)</f>
        <v/>
      </c>
      <c r="K45" t="inlineStr">
        <is>
          <t>B08M6KJDHP</t>
        </is>
      </c>
      <c r="L45" t="e">
        <v>#VALUE!</v>
      </c>
      <c r="M45" t="e">
        <v>#VALUE!</v>
      </c>
      <c r="N45" t="inlineStr">
        <is>
          <t>y</t>
        </is>
      </c>
      <c r="Q45" t="inlineStr">
        <is>
          <t>8.49</t>
        </is>
      </c>
      <c r="R45" t="n">
        <v>14.88</v>
      </c>
      <c r="S45" s="2" t="inlineStr">
        <is>
          <t>75.27%</t>
        </is>
      </c>
      <c r="T45" t="n">
        <v>4.4</v>
      </c>
      <c r="U45" t="n">
        <v>75.27</v>
      </c>
      <c r="V45" t="n">
        <v>531</v>
      </c>
      <c r="W45" t="n">
        <v>2</v>
      </c>
      <c r="X45" t="inlineStr">
        <is>
          <t>OutOfStock</t>
        </is>
      </c>
      <c r="Y45" t="inlineStr">
        <is>
          <t>16.99</t>
        </is>
      </c>
      <c r="Z45" t="inlineStr">
        <is>
          <t>101620885</t>
        </is>
      </c>
    </row>
    <row r="46" ht="55.8" customHeight="1">
      <c r="A46" s="5" t="inlineStr">
        <is>
          <t>https://www.fleetfarm.com/detail/barbie-dreamtopia-dress-up-gift-set/0000000376882;jsessionid=FecjvRWZMiuErmh0X1gJkl7K0PKDwvlo7wWHZVO3b9lbWQwJgCH2!-483172255?bc=10873%7C10948</t>
        </is>
      </c>
      <c r="B46" s="5" t="inlineStr">
        <is>
          <t>https://www.fleetfarm.com/detail/barbie-dreamtopia-dress-up-gift-set/0000000376882</t>
        </is>
      </c>
      <c r="C46" s="3" t="inlineStr">
        <is>
          <t>n</t>
        </is>
      </c>
      <c r="D46" s="3">
        <f>HYPERLINK(B46)</f>
        <v/>
      </c>
      <c r="E46" s="6" t="inlineStr">
        <is>
          <t>Barbie Dreamtopia Dress Up Gift Set</t>
        </is>
      </c>
      <c r="F46" s="6" t="inlineStr">
        <is>
          <t>Barbie Dreamtopia Dress Up Doll Gift Set, 12.5-inch, Blonde with Princess, Fairy and Mermaid Costumes, Gift for 3 to 7 Year Olds</t>
        </is>
      </c>
      <c r="G46" s="3">
        <f>HYPERLINK(F46)</f>
        <v/>
      </c>
      <c r="H46" s="3" t="n"/>
      <c r="I46" s="5" t="inlineStr">
        <is>
          <t>https://www.amazon.com/Barbie-Dreamtopia-12-5-Inch-Princess-Costumes/dp/B07XD6F2WT/ref=sr_1_1?keywords=Barbie+Dreamtopia+Dress+Up+Gift+Set&amp;qid=1692824129&amp;sr=8-1</t>
        </is>
      </c>
      <c r="J46" s="3">
        <f>HYPERLINK(I46)</f>
        <v/>
      </c>
      <c r="K46" s="6" t="inlineStr">
        <is>
          <t>B07XD6F2WT</t>
        </is>
      </c>
      <c r="L46" s="6" t="e">
        <v>#VALUE!</v>
      </c>
      <c r="M46" s="6" t="e">
        <v>#VALUE!</v>
      </c>
      <c r="N46" s="6" t="inlineStr">
        <is>
          <t>y</t>
        </is>
      </c>
      <c r="O46" s="6" t="n"/>
      <c r="P46" s="6" t="inlineStr">
        <is>
          <t>OOS</t>
        </is>
      </c>
      <c r="Q46" s="6" t="inlineStr">
        <is>
          <t>11.49</t>
        </is>
      </c>
      <c r="R46" s="6" t="n">
        <v>32.99</v>
      </c>
      <c r="S46" s="8" t="inlineStr">
        <is>
          <t>187.12%</t>
        </is>
      </c>
      <c r="T46" s="6" t="n">
        <v>4.8</v>
      </c>
      <c r="U46" s="6" t="n">
        <v>187.12</v>
      </c>
      <c r="V46" s="6" t="n">
        <v>5171</v>
      </c>
      <c r="W46" s="6" t="n">
        <v>12</v>
      </c>
      <c r="X46" s="6" t="inlineStr">
        <is>
          <t>OutOfStock</t>
        </is>
      </c>
      <c r="Y46" s="6" t="inlineStr">
        <is>
          <t>22.99</t>
        </is>
      </c>
      <c r="Z46" s="6" t="inlineStr">
        <is>
          <t>101624636</t>
        </is>
      </c>
      <c r="AA46" s="6" t="n"/>
      <c r="AB46" s="6" t="n"/>
      <c r="AC46" s="6" t="n"/>
      <c r="AD46" s="6" t="inlineStr">
        <is>
          <t>OOS</t>
        </is>
      </c>
    </row>
    <row r="47" ht="55.8" customHeight="1">
      <c r="A47" s="3" t="inlineStr">
        <is>
          <t>https://www.fleetfarm.com/detail/barbie-puppy-party-doll-playset/0000000376795;jsessionid=EWkjuLX0izxY8LFORYIT1tem6ECIwHgCEu5U278ZSu9n6XlL5pKg!-388940675?bc=10873%7C10948</t>
        </is>
      </c>
      <c r="B47" s="3" t="inlineStr">
        <is>
          <t>https://www.fleetfarm.com/detail/barbie-puppy-party-doll-playset/0000000376795</t>
        </is>
      </c>
      <c r="C47" s="3" t="inlineStr">
        <is>
          <t>n</t>
        </is>
      </c>
      <c r="D47" s="3">
        <f>HYPERLINK(B47)</f>
        <v/>
      </c>
      <c r="E47" t="inlineStr">
        <is>
          <t>Barbie Puppy Party Doll &amp; Playset</t>
        </is>
      </c>
      <c r="F47" t="inlineStr">
        <is>
          <t>Barbie Puppy Party Doll and Playset, Blonde Doll with Sunflower Dress, 2 Pet Puppies, Cake Mold, Dough and Accessories</t>
        </is>
      </c>
      <c r="G47" s="3">
        <f>HYPERLINK(F47)</f>
        <v/>
      </c>
      <c r="H47" s="3" t="n"/>
      <c r="I47" s="3" t="inlineStr">
        <is>
          <t>https://www.amazon.com/Barbie-11-5-Inch-Playset-Puppies-Accessories/dp/B08J2PJ3FS/ref=sr_1_1?keywords=Barbie+Puppy+Party+Doll&amp;qid=1692824114&amp;sr=8-1</t>
        </is>
      </c>
      <c r="J47" s="3">
        <f>HYPERLINK(I47)</f>
        <v/>
      </c>
      <c r="K47" t="inlineStr">
        <is>
          <t>B08J2PJ3FS</t>
        </is>
      </c>
      <c r="L47" t="e">
        <v>#VALUE!</v>
      </c>
      <c r="M47" t="e">
        <v>#VALUE!</v>
      </c>
      <c r="N47" t="inlineStr">
        <is>
          <t>y</t>
        </is>
      </c>
      <c r="Q47" t="inlineStr">
        <is>
          <t>11.49</t>
        </is>
      </c>
      <c r="R47" t="n">
        <v>22.99</v>
      </c>
      <c r="S47" s="2" t="inlineStr">
        <is>
          <t>100.09%</t>
        </is>
      </c>
      <c r="T47" t="n">
        <v>4.8</v>
      </c>
      <c r="U47" t="n">
        <v>100.09</v>
      </c>
      <c r="V47" t="n">
        <v>2911</v>
      </c>
      <c r="W47" t="n">
        <v>4</v>
      </c>
      <c r="X47" t="inlineStr">
        <is>
          <t>OutOfStock</t>
        </is>
      </c>
      <c r="Y47" t="inlineStr">
        <is>
          <t>22.99</t>
        </is>
      </c>
      <c r="Z47" t="inlineStr">
        <is>
          <t>101624625</t>
        </is>
      </c>
    </row>
    <row r="48" ht="55.8" customHeight="1">
      <c r="A48" s="5" t="inlineStr">
        <is>
          <t>https://www.fleetfarm.com/detail/disney-princess-ultimate-celebration-castle/0000000379178;jsessionid=mo4js8WOdboq8MN6DS2eamdE6aBbuHaeZjbUhhZJZaMUvwaXVvDo!988020303?bc=10873%7C10948</t>
        </is>
      </c>
      <c r="B48" s="5" t="inlineStr">
        <is>
          <t>https://www.fleetfarm.com/detail/disney-princess-ultimate-celebration-castle/0000000379178</t>
        </is>
      </c>
      <c r="C48" s="3" t="inlineStr">
        <is>
          <t>n</t>
        </is>
      </c>
      <c r="D48" s="3">
        <f>HYPERLINK(B48)</f>
        <v/>
      </c>
      <c r="E48" s="6" t="inlineStr">
        <is>
          <t>Disney Princess Ultimate Celebration Castle</t>
        </is>
      </c>
      <c r="F48" s="6" t="inlineStr">
        <is>
          <t>Disney Princess Ultimate Celebration Castle, 4 Feet Tall Doll House with Furniture and Accessories, Musical Fireworks Light Show, Toy for Girls 3 and Up</t>
        </is>
      </c>
      <c r="G48" s="3">
        <f>HYPERLINK(F48)</f>
        <v/>
      </c>
      <c r="H48" s="3" t="n"/>
      <c r="I48" s="5" t="inlineStr">
        <is>
          <t>https://www.amazon.com/Disney-Princess-Ultimate-Celebration-Castle/dp/B08P2S8NPX/ref=sr_1_1?keywords=Disney+Princess+Ultimate+Celebration+Castle&amp;qid=1692824102&amp;sr=8-1</t>
        </is>
      </c>
      <c r="J48" s="3">
        <f>HYPERLINK(I48)</f>
        <v/>
      </c>
      <c r="K48" s="6" t="inlineStr">
        <is>
          <t>B08P2S8NPX</t>
        </is>
      </c>
      <c r="L48" s="6" t="e">
        <v>#VALUE!</v>
      </c>
      <c r="M48" s="6" t="e">
        <v>#VALUE!</v>
      </c>
      <c r="N48" s="6" t="inlineStr">
        <is>
          <t>y</t>
        </is>
      </c>
      <c r="O48" s="6" t="n"/>
      <c r="P48" s="6" t="inlineStr">
        <is>
          <t>OOS</t>
        </is>
      </c>
      <c r="Q48" s="6" t="inlineStr">
        <is>
          <t>78.99</t>
        </is>
      </c>
      <c r="R48" s="6" t="n">
        <v>164.99</v>
      </c>
      <c r="S48" s="8" t="inlineStr">
        <is>
          <t>108.87%</t>
        </is>
      </c>
      <c r="T48" s="6" t="n">
        <v>4.7</v>
      </c>
      <c r="U48" s="6" t="n">
        <v>108.87</v>
      </c>
      <c r="V48" s="6" t="n">
        <v>6082</v>
      </c>
      <c r="W48" s="6" t="n">
        <v>5</v>
      </c>
      <c r="X48" s="6" t="inlineStr">
        <is>
          <t>OutOfStock</t>
        </is>
      </c>
      <c r="Y48" s="6" t="inlineStr">
        <is>
          <t>157.99</t>
        </is>
      </c>
      <c r="Z48" s="6" t="inlineStr">
        <is>
          <t>101620893</t>
        </is>
      </c>
      <c r="AA48" s="6" t="n"/>
      <c r="AB48" s="6" t="n"/>
      <c r="AC48" s="6" t="n"/>
      <c r="AD48" s="6" t="inlineStr">
        <is>
          <t>OOS</t>
        </is>
      </c>
    </row>
    <row r="49" ht="55.8" customHeight="1">
      <c r="A49" s="3" t="inlineStr">
        <is>
          <t>https://www.fleetfarm.com/detail/gabby-s-dollhouse-8-in-gabby-girl-doll/0000000382217;jsessionid=8OkjsQGqwYoEA67XVtBv5AY1Li7aWynAI6LITzrLS7lxtU7Euq9t!829401321?bc=10873%7C10948</t>
        </is>
      </c>
      <c r="B49" s="3" t="inlineStr">
        <is>
          <t>https://www.fleetfarm.com/detail/gabby-s-dollhouse-8-in-gabby-girl-doll/0000000382217</t>
        </is>
      </c>
      <c r="C49" s="3" t="inlineStr">
        <is>
          <t>n</t>
        </is>
      </c>
      <c r="D49" s="3">
        <f>HYPERLINK(B49)</f>
        <v/>
      </c>
      <c r="E49" t="inlineStr">
        <is>
          <t>Gabby's Dollhouse 8 in Gabby Girl Doll</t>
        </is>
      </c>
      <c r="F49" t="inlineStr">
        <is>
          <t>Gabby's Dollhouse, 8-inch Gabby Girl Doll, Kids Toys for Ages 3 and up</t>
        </is>
      </c>
      <c r="G49" s="3">
        <f>HYPERLINK(F49)</f>
        <v/>
      </c>
      <c r="H49" s="3" t="n"/>
      <c r="I49" s="3" t="inlineStr">
        <is>
          <t>https://www.amazon.com/Gabbys-Dollhouse-8-inch-Gabby-Girl/dp/B08TTTW6TY/ref=sr_1_1?keywords=Gabby%27s+Dollhouse+8+in+Gabby+Girl+Doll&amp;qid=1692824096&amp;sr=8-1</t>
        </is>
      </c>
      <c r="J49" s="3">
        <f>HYPERLINK(I49)</f>
        <v/>
      </c>
      <c r="K49" t="inlineStr">
        <is>
          <t>B08TTTW6TY</t>
        </is>
      </c>
      <c r="L49" t="e">
        <v>#VALUE!</v>
      </c>
      <c r="M49" t="e">
        <v>#VALUE!</v>
      </c>
      <c r="N49" t="inlineStr">
        <is>
          <t>y</t>
        </is>
      </c>
      <c r="Q49" t="inlineStr">
        <is>
          <t>7.49</t>
        </is>
      </c>
      <c r="R49" t="n">
        <v>14.29</v>
      </c>
      <c r="S49" s="2" t="inlineStr">
        <is>
          <t>90.79%</t>
        </is>
      </c>
      <c r="T49" t="n">
        <v>4.8</v>
      </c>
      <c r="U49" t="n">
        <v>90.79000000000001</v>
      </c>
      <c r="V49" t="n">
        <v>6063</v>
      </c>
      <c r="W49" t="n">
        <v>18</v>
      </c>
      <c r="X49" t="inlineStr">
        <is>
          <t>OutOfStock</t>
        </is>
      </c>
      <c r="Y49" t="inlineStr">
        <is>
          <t>14.99</t>
        </is>
      </c>
      <c r="Z49" t="inlineStr">
        <is>
          <t>101634933</t>
        </is>
      </c>
    </row>
    <row r="50" ht="66.59999999999999" customHeight="1">
      <c r="A50" s="3" t="inlineStr">
        <is>
          <t>https://www.fleetfarm.com/detail/gabby-s-dollhouse-deluxe-figure-set/0000101718330;jsessionid=p5YjrxjGY8Cmt2HN_x7LQ7QD3Kmq-QJ2fHoC39PXJgtIrdIQblxa!102045253?bc=10873%7C10948</t>
        </is>
      </c>
      <c r="B50" s="3" t="inlineStr">
        <is>
          <t>https://www.fleetfarm.com/detail/gabby-s-dollhouse-deluxe-figure-set/0000101718330</t>
        </is>
      </c>
      <c r="C50" s="3" t="inlineStr">
        <is>
          <t>n</t>
        </is>
      </c>
      <c r="D50" s="3">
        <f>HYPERLINK(B50)</f>
        <v/>
      </c>
      <c r="E50" t="inlineStr">
        <is>
          <t>Gabby's Dollhouse Deluxe Figure Set</t>
        </is>
      </c>
      <c r="F50" t="inlineStr">
        <is>
          <t>Gabby's Dollhouse, Deluxe Figure Gift Set with 7 Toy Figures and Surprise Accessory, Kids Toys for Ages 3 and up</t>
        </is>
      </c>
      <c r="G50" s="3">
        <f>HYPERLINK(F50)</f>
        <v/>
      </c>
      <c r="H50" s="3" t="n"/>
      <c r="I50" s="3" t="inlineStr">
        <is>
          <t>https://www.amazon.com/Gabbys-Dollhouse-Figures-Surprise-Accessory/dp/B08TTS7VP3/ref=sr_1_1?keywords=Gabby%27s+Dollhouse+Deluxe+Figure+Set&amp;qid=1692824090&amp;sr=8-1</t>
        </is>
      </c>
      <c r="J50" s="3">
        <f>HYPERLINK(I50)</f>
        <v/>
      </c>
      <c r="K50" t="inlineStr">
        <is>
          <t>B08TTS7VP3</t>
        </is>
      </c>
      <c r="L50" t="e">
        <v>#VALUE!</v>
      </c>
      <c r="M50" t="e">
        <v>#VALUE!</v>
      </c>
      <c r="N50" t="inlineStr">
        <is>
          <t>y</t>
        </is>
      </c>
      <c r="Q50" t="inlineStr">
        <is>
          <t>10.49</t>
        </is>
      </c>
      <c r="R50" t="n">
        <v>19.99</v>
      </c>
      <c r="S50" s="2" t="inlineStr">
        <is>
          <t>90.56%</t>
        </is>
      </c>
      <c r="T50" t="n">
        <v>4.8</v>
      </c>
      <c r="U50" t="n">
        <v>90.56</v>
      </c>
      <c r="V50" t="n">
        <v>3926</v>
      </c>
      <c r="W50" t="n">
        <v>9</v>
      </c>
      <c r="X50" t="inlineStr">
        <is>
          <t>OutOfStock</t>
        </is>
      </c>
      <c r="Y50" t="inlineStr">
        <is>
          <t>20.99</t>
        </is>
      </c>
      <c r="Z50" t="inlineStr">
        <is>
          <t>101718330</t>
        </is>
      </c>
    </row>
    <row r="51" ht="66.59999999999999" customHeight="1">
      <c r="A51" s="3" t="inlineStr">
        <is>
          <t>https://www.fleetfarm.com/detail/gabby-s-dollhouse-kitty-fairy-s-garden-treehouse-playset/0000101667801;jsessionid=w0MjqqTkIc-L3AlZmoSBNTtHiso_chobegjlPfoxNBCxmYZR14aI!988020303?bc=10873%7C10948</t>
        </is>
      </c>
      <c r="B51" s="3" t="inlineStr">
        <is>
          <t>https://www.fleetfarm.com/detail/gabby-s-dollhouse-kitty-fairy-s-garden-treehouse-playset/0000101667801</t>
        </is>
      </c>
      <c r="C51" s="3" t="inlineStr">
        <is>
          <t>n</t>
        </is>
      </c>
      <c r="D51" s="3">
        <f>HYPERLINK(B51)</f>
        <v/>
      </c>
      <c r="E51" t="inlineStr">
        <is>
          <t>Gabby's Dollhouse Kitty Fairy's Garden Treehouse Playset</t>
        </is>
      </c>
      <c r="F51" t="inlineStr">
        <is>
          <t>Gabby's Dollhouse, Transforming Garden Treehouse Playset with Lights, 2 Figures, 5 Accessories, 1 Delivery, 3 Furniture, Kids Toys for Ages 3 and up</t>
        </is>
      </c>
      <c r="G51" s="3">
        <f>HYPERLINK(F51)</f>
        <v/>
      </c>
      <c r="H51" s="3" t="n"/>
      <c r="I51" s="3" t="inlineStr">
        <is>
          <t>https://www.amazon.com/Gabbys-Dollhouse-Transforming-Treehouse-Accessories/dp/B09B2HZN26/ref=sr_1_1?keywords=gabby%27s+dollhouse+kitty+fairies+garden+treehouse+playset&amp;qid=1692824073&amp;sr=8-1</t>
        </is>
      </c>
      <c r="J51" s="3">
        <f>HYPERLINK(I51)</f>
        <v/>
      </c>
      <c r="K51" t="inlineStr">
        <is>
          <t>B09B2HZN26</t>
        </is>
      </c>
      <c r="L51" t="e">
        <v>#VALUE!</v>
      </c>
      <c r="M51" t="e">
        <v>#VALUE!</v>
      </c>
      <c r="N51" t="inlineStr">
        <is>
          <t>y</t>
        </is>
      </c>
      <c r="Q51" t="inlineStr">
        <is>
          <t>15.99</t>
        </is>
      </c>
      <c r="R51" t="n">
        <v>30.89</v>
      </c>
      <c r="S51" s="2" t="inlineStr">
        <is>
          <t>93.18%</t>
        </is>
      </c>
      <c r="T51" t="n">
        <v>4.7</v>
      </c>
      <c r="U51" t="n">
        <v>93.18000000000001</v>
      </c>
      <c r="V51" t="n">
        <v>1903</v>
      </c>
      <c r="W51" t="n">
        <v>2</v>
      </c>
      <c r="X51" t="inlineStr">
        <is>
          <t>OutOfStock</t>
        </is>
      </c>
      <c r="Y51" t="inlineStr">
        <is>
          <t>31.99</t>
        </is>
      </c>
      <c r="Z51" t="inlineStr">
        <is>
          <t>101667801</t>
        </is>
      </c>
    </row>
    <row r="52" ht="66.59999999999999" customHeight="1">
      <c r="A52" s="5" t="inlineStr">
        <is>
          <t>https://www.fleetfarm.com/detail/polly-pocket-unicorn-party-playset/0000000357431;jsessionid=FecjvRWZMiuErmh0X1gJkl7K0PKDwvlo7wWHZVO3b9lbWQwJgCH2!-483172255?bc=10873%7C10948</t>
        </is>
      </c>
      <c r="B52" s="5" t="inlineStr">
        <is>
          <t>https://www.fleetfarm.com/detail/polly-pocket-unicorn-party-playset/0000000357431</t>
        </is>
      </c>
      <c r="C52" s="3" t="inlineStr">
        <is>
          <t>n</t>
        </is>
      </c>
      <c r="D52" s="3">
        <f>HYPERLINK(B52)</f>
        <v/>
      </c>
      <c r="E52" s="6" t="inlineStr">
        <is>
          <t>Polly Pocket Unicorn Party Playset</t>
        </is>
      </c>
      <c r="F52" s="6" t="inlineStr">
        <is>
          <t>Polly Pocket Unicorn Party Playset</t>
        </is>
      </c>
      <c r="G52" s="3">
        <f>HYPERLINK(F52)</f>
        <v/>
      </c>
      <c r="H52" s="3" t="n"/>
      <c r="I52" s="5" t="inlineStr">
        <is>
          <t>https://www.amazon.com/Polly-Pocket-Unicorn-Party-Playset/dp/B089P3LLX1/ref=sr_1_3?keywords=Polly+Pocket+Unicorn+Party+Playset&amp;qid=1692824133&amp;sr=8-3</t>
        </is>
      </c>
      <c r="J52" s="3">
        <f>HYPERLINK(I52)</f>
        <v/>
      </c>
      <c r="K52" s="6" t="inlineStr">
        <is>
          <t>B089P3LLX1</t>
        </is>
      </c>
      <c r="L52" s="6" t="e">
        <v>#VALUE!</v>
      </c>
      <c r="M52" s="6" t="e">
        <v>#VALUE!</v>
      </c>
      <c r="N52" s="6" t="inlineStr">
        <is>
          <t>y</t>
        </is>
      </c>
      <c r="O52" s="6" t="n"/>
      <c r="P52" s="6" t="inlineStr">
        <is>
          <t>OOS</t>
        </is>
      </c>
      <c r="Q52" s="6" t="inlineStr">
        <is>
          <t>13.49</t>
        </is>
      </c>
      <c r="R52" s="6" t="n">
        <v>36.59</v>
      </c>
      <c r="S52" s="8" t="inlineStr">
        <is>
          <t>171.24%</t>
        </is>
      </c>
      <c r="T52" s="6" t="n">
        <v>4.7</v>
      </c>
      <c r="U52" s="6" t="n">
        <v>171.24</v>
      </c>
      <c r="V52" s="6" t="n">
        <v>6148</v>
      </c>
      <c r="W52" s="6" t="n">
        <v>3</v>
      </c>
      <c r="X52" s="6" t="inlineStr">
        <is>
          <t>OutOfStock</t>
        </is>
      </c>
      <c r="Y52" s="6" t="inlineStr">
        <is>
          <t>26.99</t>
        </is>
      </c>
      <c r="Z52" s="6" t="inlineStr">
        <is>
          <t>101476323</t>
        </is>
      </c>
      <c r="AA52" s="6" t="n"/>
      <c r="AB52" s="6" t="n"/>
      <c r="AC52" s="6" t="n"/>
      <c r="AD52" s="6" t="inlineStr">
        <is>
          <t>OOS</t>
        </is>
      </c>
    </row>
    <row r="53" ht="66.59999999999999" customHeight="1">
      <c r="A53" s="3" t="inlineStr">
        <is>
          <t>https://www.fye.com/baby-mothman-mini-plush-fye.000000841024118681.html?cgid=home_whats_hot</t>
        </is>
      </c>
      <c r="B53" s="3" t="inlineStr">
        <is>
          <t>https://www.fye.com/baby-mothman-mini-plush-fye.000000841024118681.html</t>
        </is>
      </c>
      <c r="C53" s="3" t="inlineStr">
        <is>
          <t>n</t>
        </is>
      </c>
      <c r="D53" s="3">
        <f>HYPERLINK(B53)</f>
        <v/>
      </c>
      <c r="E53" t="inlineStr">
        <is>
          <t>Baby Mothman Mini Plush</t>
        </is>
      </c>
      <c r="F53" t="inlineStr">
        <is>
          <t>Squishable / Mini Baby Mothman 7'' Plush</t>
        </is>
      </c>
      <c r="G53" s="3">
        <f>HYPERLINK(F53)</f>
        <v/>
      </c>
      <c r="H53" s="3" t="n"/>
      <c r="I53" s="3" t="inlineStr">
        <is>
          <t>https://www.amazon.com/Squishable-Mini-Baby-Mothman-Plush/dp/B0BGMMMHTS/ref=sr_1_1?keywords=Baby+Mothman+Mini+Plush&amp;qid=1692825548&amp;sr=8-1</t>
        </is>
      </c>
      <c r="J53" s="3">
        <f>HYPERLINK(I53)</f>
        <v/>
      </c>
      <c r="K53" t="inlineStr">
        <is>
          <t>B0BGMMMHTS</t>
        </is>
      </c>
      <c r="L53" t="e">
        <v>#VALUE!</v>
      </c>
      <c r="M53" t="e">
        <v>#VALUE!</v>
      </c>
      <c r="N53" t="inlineStr">
        <is>
          <t>y</t>
        </is>
      </c>
      <c r="Q53" t="inlineStr">
        <is>
          <t>21.24</t>
        </is>
      </c>
      <c r="R53" t="n">
        <v>34.99</v>
      </c>
      <c r="S53" s="2" t="inlineStr">
        <is>
          <t>64.74%</t>
        </is>
      </c>
      <c r="T53" t="n">
        <v>5</v>
      </c>
      <c r="U53" t="n">
        <v>64.73999999999999</v>
      </c>
      <c r="V53" t="n">
        <v>82</v>
      </c>
      <c r="W53" t="n">
        <v>2</v>
      </c>
      <c r="X53" t="inlineStr">
        <is>
          <t>InStock</t>
        </is>
      </c>
      <c r="Y53" t="inlineStr">
        <is>
          <t>24.99</t>
        </is>
      </c>
      <c r="Z53" t="inlineStr">
        <is>
          <t>fye.000000841024118681</t>
        </is>
      </c>
    </row>
    <row r="54" ht="66.59999999999999" customHeight="1">
      <c r="A54" s="3" t="inlineStr">
        <is>
          <t>https://www.fye.com/funko-pop%21-dragon-ball---bulma-in-bunny-costume-fye.000000889698682367.html</t>
        </is>
      </c>
      <c r="B54" s="3" t="inlineStr">
        <is>
          <t>https://www.fye.com/funko-pop%21-dragon-ball---bulma-in-bunny-costume-fye.000000889698682367.html</t>
        </is>
      </c>
      <c r="C54" s="3" t="inlineStr">
        <is>
          <t>n</t>
        </is>
      </c>
      <c r="D54" s="3">
        <f>HYPERLINK(B54)</f>
        <v/>
      </c>
      <c r="E54" t="inlineStr">
        <is>
          <t>Funko Pop! Dragon Ball - Bulma in Bunny Costume</t>
        </is>
      </c>
      <c r="F54" t="inlineStr">
        <is>
          <t>Funko Pop! Animation: Dragon Ball - Bulma (Bunny) Special Edition Vinyl Figure #1286</t>
        </is>
      </c>
      <c r="G54" s="3">
        <f>HYPERLINK(F54)</f>
        <v/>
      </c>
      <c r="H54" s="3" t="n"/>
      <c r="I54" s="3" t="inlineStr">
        <is>
          <t>https://www.amazon.com/Funko-Pop-Animation-Dragon-Special/dp/B0BT1YC9W3/ref=sr_1_1?keywords=Funko+Pop%21+Dragon+Ball+-+Bulma+in+Bunny+Costume&amp;qid=1692825379&amp;sr=8-1</t>
        </is>
      </c>
      <c r="J54" s="3">
        <f>HYPERLINK(I54)</f>
        <v/>
      </c>
      <c r="K54" t="inlineStr">
        <is>
          <t>B0BT1YC9W3</t>
        </is>
      </c>
      <c r="L54" t="e">
        <v>#VALUE!</v>
      </c>
      <c r="M54" t="e">
        <v>#VALUE!</v>
      </c>
      <c r="N54" t="inlineStr">
        <is>
          <t>y</t>
        </is>
      </c>
      <c r="Q54" t="inlineStr">
        <is>
          <t>9.99</t>
        </is>
      </c>
      <c r="R54" t="n">
        <v>18.92</v>
      </c>
      <c r="S54" s="2" t="inlineStr">
        <is>
          <t>89.39%</t>
        </is>
      </c>
      <c r="T54" t="n">
        <v>4.9</v>
      </c>
      <c r="U54" t="n">
        <v>89.39</v>
      </c>
      <c r="V54" t="n">
        <v>19</v>
      </c>
      <c r="W54" t="n">
        <v>8</v>
      </c>
      <c r="X54" t="inlineStr">
        <is>
          <t>InStock</t>
        </is>
      </c>
      <c r="Y54" t="inlineStr">
        <is>
          <t>15.0</t>
        </is>
      </c>
      <c r="Z54" t="inlineStr">
        <is>
          <t>fye.000000889698682367</t>
        </is>
      </c>
    </row>
    <row r="55" ht="66.59999999999999" customHeight="1">
      <c r="A55" s="3" t="inlineStr">
        <is>
          <t>https://www.fye.com/funko-pop%21-dragon-ball---bulma-in-bunny-costume-fye.000000889698682367.html?cgid=funko_sale</t>
        </is>
      </c>
      <c r="B55" s="3" t="inlineStr">
        <is>
          <t>https://www.fye.com/funko-pop%21-dragon-ball---bulma-in-bunny-costume-fye.000000889698682367.html</t>
        </is>
      </c>
      <c r="C55" s="3" t="inlineStr">
        <is>
          <t>n</t>
        </is>
      </c>
      <c r="D55" s="3">
        <f>HYPERLINK(B55)</f>
        <v/>
      </c>
      <c r="E55" t="inlineStr">
        <is>
          <t>Funko Pop! Dragon Ball - Bulma in Bunny Costume</t>
        </is>
      </c>
      <c r="F55" t="inlineStr">
        <is>
          <t>Funko Pop! Animation: Dragon Ball - Bulma (Bunny) Special Edition Vinyl Figure #1286</t>
        </is>
      </c>
      <c r="G55" s="3">
        <f>HYPERLINK(F55)</f>
        <v/>
      </c>
      <c r="H55" s="3" t="n"/>
      <c r="I55" s="3" t="inlineStr">
        <is>
          <t>https://www.amazon.com/Funko-Pop-Animation-Dragon-Special/dp/B0BT1YC9W3/ref=sr_1_1?keywords=Funko+Pop%21+Dragon+Ball+-+Bulma+in+Bunny+Costume&amp;qid=1692825276&amp;sr=8-1</t>
        </is>
      </c>
      <c r="J55" s="3">
        <f>HYPERLINK(I55)</f>
        <v/>
      </c>
      <c r="K55" t="inlineStr">
        <is>
          <t>B0BT1YC9W3</t>
        </is>
      </c>
      <c r="L55" t="e">
        <v>#VALUE!</v>
      </c>
      <c r="M55" t="e">
        <v>#VALUE!</v>
      </c>
      <c r="N55" t="inlineStr">
        <is>
          <t>y</t>
        </is>
      </c>
      <c r="Q55" t="inlineStr">
        <is>
          <t>9.99</t>
        </is>
      </c>
      <c r="R55" t="n">
        <v>18.92</v>
      </c>
      <c r="S55" s="2" t="inlineStr">
        <is>
          <t>89.39%</t>
        </is>
      </c>
      <c r="T55" t="n">
        <v>4.9</v>
      </c>
      <c r="U55" t="n">
        <v>89.39</v>
      </c>
      <c r="V55" t="n">
        <v>19</v>
      </c>
      <c r="W55" t="n">
        <v>8</v>
      </c>
      <c r="X55" t="inlineStr">
        <is>
          <t>InStock</t>
        </is>
      </c>
      <c r="Y55" t="inlineStr">
        <is>
          <t>15.0</t>
        </is>
      </c>
      <c r="Z55" t="inlineStr">
        <is>
          <t>fye.000000889698682367</t>
        </is>
      </c>
    </row>
    <row r="56" ht="66.59999999999999" customHeight="1">
      <c r="A56" s="3" t="inlineStr">
        <is>
          <t>https://www.fye.com/funko-pop%21-dragon-ball---bulma-in-bunny-costume-fye.000000889698682367.html?cgid=home_whats_hot</t>
        </is>
      </c>
      <c r="B56" s="3" t="inlineStr">
        <is>
          <t>https://www.fye.com/funko-pop%21-dragon-ball---bulma-in-bunny-costume-fye.000000889698682367.html</t>
        </is>
      </c>
      <c r="C56" s="3" t="inlineStr">
        <is>
          <t>n</t>
        </is>
      </c>
      <c r="D56" s="3">
        <f>HYPERLINK(B56)</f>
        <v/>
      </c>
      <c r="E56" t="inlineStr">
        <is>
          <t>Funko Pop! Dragon Ball - Bulma in Bunny Costume</t>
        </is>
      </c>
      <c r="F56" t="inlineStr">
        <is>
          <t>Funko Pop! Animation: Dragon Ball - Bulma (Bunny) Special Edition Vinyl Figure #1286</t>
        </is>
      </c>
      <c r="G56" s="3">
        <f>HYPERLINK(F56)</f>
        <v/>
      </c>
      <c r="H56" s="3" t="n"/>
      <c r="I56" s="3" t="inlineStr">
        <is>
          <t>https://www.amazon.com/Funko-Pop-Animation-Dragon-Special/dp/B0BT1YC9W3/ref=sr_1_1?keywords=Funko+Pop%21+Dragon+Ball+-+Bulma+in+Bunny+Costume&amp;qid=1692825509&amp;sr=8-1</t>
        </is>
      </c>
      <c r="J56" s="3">
        <f>HYPERLINK(I56)</f>
        <v/>
      </c>
      <c r="K56" t="inlineStr">
        <is>
          <t>B0BT1YC9W3</t>
        </is>
      </c>
      <c r="L56" t="e">
        <v>#VALUE!</v>
      </c>
      <c r="M56" t="e">
        <v>#VALUE!</v>
      </c>
      <c r="N56" t="inlineStr">
        <is>
          <t>y</t>
        </is>
      </c>
      <c r="Q56" t="inlineStr">
        <is>
          <t>9.99</t>
        </is>
      </c>
      <c r="R56" t="n">
        <v>18.92</v>
      </c>
      <c r="S56" s="2" t="inlineStr">
        <is>
          <t>89.39%</t>
        </is>
      </c>
      <c r="T56" t="n">
        <v>4.9</v>
      </c>
      <c r="U56" t="n">
        <v>89.39</v>
      </c>
      <c r="V56" t="n">
        <v>19</v>
      </c>
      <c r="W56" t="n">
        <v>8</v>
      </c>
      <c r="X56" t="inlineStr">
        <is>
          <t>InStock</t>
        </is>
      </c>
      <c r="Y56" t="inlineStr">
        <is>
          <t>15.0</t>
        </is>
      </c>
      <c r="Z56" t="inlineStr">
        <is>
          <t>fye.000000889698682367</t>
        </is>
      </c>
    </row>
    <row r="57" ht="66.59999999999999" customHeight="1">
      <c r="A57" s="3" t="inlineStr">
        <is>
          <t>https://www.fye.com/funko-pop%21-movies-godzilla-vs-kong-blacklight-godzilla-fye.000000889698687249.html?cgid=home_whats_hot</t>
        </is>
      </c>
      <c r="B57" s="3" t="inlineStr">
        <is>
          <t>https://www.fye.com/funko-pop%21-movies-godzilla-vs-kong-blacklight-godzilla-fye.000000889698687249.html</t>
        </is>
      </c>
      <c r="C57" s="3" t="inlineStr">
        <is>
          <t>n</t>
        </is>
      </c>
      <c r="D57" s="3">
        <f>HYPERLINK(B57)</f>
        <v/>
      </c>
      <c r="E57" t="inlineStr">
        <is>
          <t>Funko Pop! Movies Godzilla vs Kong Blacklight Godzilla</t>
        </is>
      </c>
      <c r="F57" t="inlineStr">
        <is>
          <t>Funko POP! Godzilla vs. Kong Blacklight Godzille 3.75" Vinyl Figure (#1348)</t>
        </is>
      </c>
      <c r="G57" s="3">
        <f>HYPERLINK(F57)</f>
        <v/>
      </c>
      <c r="H57" s="3" t="n"/>
      <c r="I57" s="3" t="inlineStr">
        <is>
          <t>https://www.amazon.com/Funko-Godzilla-Blacklight-Godzille-Figure/dp/B0BRSWZKJG/ref=sr_1_1?keywords=Funko+Pop%21+Movies+Godzilla+vs+Kong+Blacklight+Godzilla&amp;qid=1692825546&amp;sr=8-1</t>
        </is>
      </c>
      <c r="J57" s="3">
        <f>HYPERLINK(I57)</f>
        <v/>
      </c>
      <c r="K57" t="inlineStr">
        <is>
          <t>B0BRSWZKJG</t>
        </is>
      </c>
      <c r="L57" t="e">
        <v>#VALUE!</v>
      </c>
      <c r="M57" t="e">
        <v>#VALUE!</v>
      </c>
      <c r="N57" t="inlineStr">
        <is>
          <t>y</t>
        </is>
      </c>
      <c r="Q57" t="inlineStr">
        <is>
          <t>16.99</t>
        </is>
      </c>
      <c r="R57" t="n">
        <v>32.99</v>
      </c>
      <c r="S57" s="2" t="inlineStr">
        <is>
          <t>94.17%</t>
        </is>
      </c>
      <c r="T57" t="n">
        <v>4.8</v>
      </c>
      <c r="U57" t="n">
        <v>94.17</v>
      </c>
      <c r="V57" t="n">
        <v>220</v>
      </c>
      <c r="W57" t="n">
        <v>8</v>
      </c>
      <c r="X57" t="inlineStr">
        <is>
          <t>InStock</t>
        </is>
      </c>
      <c r="Y57" t="inlineStr">
        <is>
          <t>19.99</t>
        </is>
      </c>
      <c r="Z57" t="inlineStr">
        <is>
          <t>fye.000000889698687249</t>
        </is>
      </c>
    </row>
    <row r="58" ht="66.59999999999999" customHeight="1">
      <c r="A58" s="3" t="inlineStr">
        <is>
          <t>https://www.fye.com/funko-pop%21-star-wars--return-of-the-jedi-40th---vader-unmasked-fye.000000889698707503.html?cgid=home_whats_hot</t>
        </is>
      </c>
      <c r="B58" s="3" t="inlineStr">
        <is>
          <t>https://www.fye.com/funko-pop%21-star-wars--return-of-the-jedi-40th---vader-unmasked-fye.000000889698707503.html</t>
        </is>
      </c>
      <c r="C58" s="3" t="inlineStr">
        <is>
          <t>n</t>
        </is>
      </c>
      <c r="D58" s="3">
        <f>HYPERLINK(B58)</f>
        <v/>
      </c>
      <c r="E58" t="inlineStr">
        <is>
          <t>Funko Pop! Star Wars: Return of the Jedi 40th - Vader (unmasked)</t>
        </is>
      </c>
      <c r="F58" t="inlineStr">
        <is>
          <t>POP Star Wars: Return of The Jedi 40th - Darth Vader Unmasked Funko Vinyl Figure (Bundled with Compatible Box Protector Case), Multicolor, 3.75 inches</t>
        </is>
      </c>
      <c r="G58" s="3">
        <f>HYPERLINK(F58)</f>
        <v/>
      </c>
      <c r="H58" s="3" t="n"/>
      <c r="I58" s="3" t="inlineStr">
        <is>
          <t>https://www.amazon.com/POP-Star-Wars-Compatible-Multicolor/dp/B0C37SPN94/ref=sr_1_1?keywords=Funko+Pop%21+Star+Wars%3A+Return+of+the+Jedi+40th+-+Vader+%28unmasked%29&amp;qid=1692825524&amp;sr=8-1</t>
        </is>
      </c>
      <c r="J58" s="3">
        <f>HYPERLINK(I58)</f>
        <v/>
      </c>
      <c r="K58" t="inlineStr">
        <is>
          <t>B0C37SPN94</t>
        </is>
      </c>
      <c r="L58" t="e">
        <v>#VALUE!</v>
      </c>
      <c r="M58" t="e">
        <v>#VALUE!</v>
      </c>
      <c r="N58" t="inlineStr">
        <is>
          <t>y</t>
        </is>
      </c>
      <c r="Q58" t="inlineStr">
        <is>
          <t>11.89</t>
        </is>
      </c>
      <c r="R58" t="n">
        <v>19.99</v>
      </c>
      <c r="S58" s="2" t="inlineStr">
        <is>
          <t>68.12%</t>
        </is>
      </c>
      <c r="T58" t="n">
        <v>5</v>
      </c>
      <c r="U58" t="n">
        <v>68.12</v>
      </c>
      <c r="V58" t="n">
        <v>7</v>
      </c>
      <c r="W58" t="n">
        <v>4</v>
      </c>
      <c r="X58" t="inlineStr">
        <is>
          <t>InStock</t>
        </is>
      </c>
      <c r="Y58" t="inlineStr">
        <is>
          <t>13.99</t>
        </is>
      </c>
      <c r="Z58" t="inlineStr">
        <is>
          <t>fye.000000889698707503</t>
        </is>
      </c>
    </row>
    <row r="59" ht="66.59999999999999" customHeight="1">
      <c r="A59" s="3" t="inlineStr">
        <is>
          <t>https://www.hardwareandtools.com/national-hardware-n283-143-outdoor-arch-plant-bracket-15-by-11-inch-black-vinyl-coated-vwpc-8690.html</t>
        </is>
      </c>
      <c r="B59" s="3" t="inlineStr">
        <is>
          <t>https://www.hardwareandtools.com/national-hardware-n283-143-outdoor-arch-plant-bracket-15-by-11-inch-black-vinyl-coated-vwpc-8690.html</t>
        </is>
      </c>
      <c r="C59" s="3" t="inlineStr">
        <is>
          <t>n</t>
        </is>
      </c>
      <c r="D59" s="3">
        <f>HYPERLINK(B59)</f>
        <v/>
      </c>
      <c r="E59" t="inlineStr">
        <is>
          <t>National Hardware N283-143 Outdoor Arch Plant Bracket 15 By 11 Inch Black Vinyl Coated</t>
        </is>
      </c>
      <c r="F59" t="inlineStr">
        <is>
          <t>National Hardware N283-143 Outdoor Arch Plant Bracket, 7 Lb, 15 in L X 11 in W, Steel, 15" x 11", Black Vinyl Coated</t>
        </is>
      </c>
      <c r="G59" s="3">
        <f>HYPERLINK(F59)</f>
        <v/>
      </c>
      <c r="H59" s="3" t="n"/>
      <c r="I59" s="3" t="inlineStr">
        <is>
          <t>https://www.amazon.com/National-Hardware-N283-143-Hanger-Coated/dp/B000OV863I/ref=sr_1_1?keywords=National+Hardware+N283-143+Outdoor+Arch+Plant+Bracket+15+By+11+Inch+Black+Vinyl+Coated&amp;qid=1692906755&amp;sr=8-1</t>
        </is>
      </c>
      <c r="J59" s="3">
        <f>HYPERLINK(I59)</f>
        <v/>
      </c>
      <c r="K59" t="inlineStr">
        <is>
          <t>B000OV863I</t>
        </is>
      </c>
      <c r="L59" t="e">
        <v>#VALUE!</v>
      </c>
      <c r="M59" t="e">
        <v>#VALUE!</v>
      </c>
      <c r="N59" t="inlineStr">
        <is>
          <t>y</t>
        </is>
      </c>
      <c r="Q59" t="inlineStr">
        <is>
          <t>6.57</t>
        </is>
      </c>
      <c r="R59" t="n">
        <v>16.28</v>
      </c>
      <c r="S59" s="4" t="n">
        <v>1.4779</v>
      </c>
      <c r="T59" t="n">
        <v>147.79</v>
      </c>
      <c r="U59" t="n">
        <v>2.8</v>
      </c>
      <c r="V59" t="n">
        <v>4</v>
      </c>
      <c r="W59" t="n">
        <v>6</v>
      </c>
      <c r="X59" t="inlineStr">
        <is>
          <t>InStock</t>
        </is>
      </c>
      <c r="Y59" t="inlineStr">
        <is>
          <t>11.57</t>
        </is>
      </c>
      <c r="Z59" t="inlineStr">
        <is>
          <t>VWPC-8690</t>
        </is>
      </c>
    </row>
    <row r="60" ht="66.59999999999999" customHeight="1">
      <c r="A60" s="10" t="inlineStr">
        <is>
          <t>https://www.hartvillehardware.com/product/sku-1694693/treats-and-chews</t>
        </is>
      </c>
      <c r="B60" s="10" t="inlineStr">
        <is>
          <t>https://www.hartvillehardware.com/product/sku-1694693/treats-and-chews</t>
        </is>
      </c>
      <c r="C60" s="3" t="inlineStr">
        <is>
          <t>n</t>
        </is>
      </c>
      <c r="D60" s="3">
        <f>HYPERLINK(B60)</f>
        <v/>
      </c>
      <c r="E60" s="11" t="inlineStr">
        <is>
          <t>Nature's Own Doggy Bag Treats, 12-Pack</t>
        </is>
      </c>
      <c r="F60" s="11" t="inlineStr">
        <is>
          <t>Best Buy Bones 12 Piece Nature'S Own Pet Chews Doggy Bag Treat</t>
        </is>
      </c>
      <c r="G60" s="3">
        <f>HYPERLINK(F60)</f>
        <v/>
      </c>
      <c r="H60" s="3" t="n"/>
      <c r="I60" s="10" t="inlineStr">
        <is>
          <t>https://www.amazon.com/Best-Buy-Bones-Piece-NatureS/dp/B018E7J08I/ref=sr_1_1?keywords=Natures+Own+Doggy+Bag+Treats%2C+12-Pack&amp;qid=1693237708&amp;sr=8-1</t>
        </is>
      </c>
      <c r="J60" s="3">
        <f>HYPERLINK(I60)</f>
        <v/>
      </c>
      <c r="K60" s="11" t="inlineStr">
        <is>
          <t>B018E7J08I</t>
        </is>
      </c>
      <c r="L60" s="11" t="e">
        <v>#VALUE!</v>
      </c>
      <c r="M60" s="11" t="e">
        <v>#VALUE!</v>
      </c>
      <c r="N60" s="11" t="inlineStr">
        <is>
          <t>y</t>
        </is>
      </c>
      <c r="O60" s="11" t="n"/>
      <c r="P60" s="11" t="n"/>
      <c r="Q60" s="11" t="inlineStr">
        <is>
          <t>10.33</t>
        </is>
      </c>
      <c r="R60" s="11" t="n">
        <v>19.99</v>
      </c>
      <c r="S60" s="12" t="inlineStr">
        <is>
          <t>93.51%</t>
        </is>
      </c>
      <c r="T60" s="11" t="n">
        <v>3.2</v>
      </c>
      <c r="U60" s="11" t="n">
        <v>93.51000000000001</v>
      </c>
      <c r="V60" s="11" t="n">
        <v>8</v>
      </c>
      <c r="W60" s="11" t="n">
        <v>3</v>
      </c>
      <c r="X60" s="11" t="inlineStr">
        <is>
          <t>InStock</t>
        </is>
      </c>
      <c r="Y60" s="11" t="inlineStr">
        <is>
          <t>undefined</t>
        </is>
      </c>
      <c r="Z60" s="11" t="inlineStr">
        <is>
          <t>|  1694693</t>
        </is>
      </c>
      <c r="AA60" s="11" t="n"/>
      <c r="AB60" s="11" t="n"/>
      <c r="AC60" s="11" t="n"/>
      <c r="AD60" s="11" t="n"/>
    </row>
    <row r="61" ht="66.59999999999999" customFormat="1" customHeight="1" s="14">
      <c r="A61" s="3" t="inlineStr">
        <is>
          <t>https://www.ringsidecollectibles.com/aew-wrestling-figures-darby-allin-aewd5-01.html</t>
        </is>
      </c>
      <c r="B61" s="3" t="inlineStr">
        <is>
          <t>https://www.ringsidecollectibles.com/aew-wrestling-figures-darby-allin-aewd5-01.html</t>
        </is>
      </c>
      <c r="C61" s="3" t="inlineStr">
        <is>
          <t>n</t>
        </is>
      </c>
      <c r="D61" s="3">
        <f>HYPERLINK(B61)</f>
        <v/>
      </c>
      <c r="E61" t="inlineStr">
        <is>
          <t>Darby Allin (LJN Style) - AEW Unmatched Series 5</t>
        </is>
      </c>
      <c r="F61" t="inlineStr">
        <is>
          <t>Ringside Darby Allin (LJN Style) - AEW Unmatched Series 5 Toy Wrestling Action Figure</t>
        </is>
      </c>
      <c r="G61" s="3">
        <f>HYPERLINK(F61)</f>
        <v/>
      </c>
      <c r="H61" s="3" t="n"/>
      <c r="I61" s="3" t="inlineStr">
        <is>
          <t>https://www.amazon.com/Ringside-Darby-Allin-LJN-Style/dp/B0BJSM9NS9/ref=sr_1_1?keywords=Darby+Allin+%28LJN+Style%29+-+AEW+Unmatched+Series+5&amp;qid=1692826776&amp;sr=8-1</t>
        </is>
      </c>
      <c r="J61" s="3">
        <f>HYPERLINK(I61)</f>
        <v/>
      </c>
      <c r="K61" t="inlineStr">
        <is>
          <t>B0BJSM9NS9</t>
        </is>
      </c>
      <c r="L61" t="e">
        <v>#VALUE!</v>
      </c>
      <c r="M61" t="e">
        <v>#VALUE!</v>
      </c>
      <c r="N61" t="inlineStr">
        <is>
          <t>y</t>
        </is>
      </c>
      <c r="Q61" t="inlineStr">
        <is>
          <t>10.99</t>
        </is>
      </c>
      <c r="R61" t="n">
        <v>20.99</v>
      </c>
      <c r="S61" s="2" t="inlineStr">
        <is>
          <t>90.99%</t>
        </is>
      </c>
      <c r="T61" t="n">
        <v>5</v>
      </c>
      <c r="U61" t="n">
        <v>90.98999999999999</v>
      </c>
      <c r="V61" t="n">
        <v>13</v>
      </c>
      <c r="W61" t="n">
        <v>2</v>
      </c>
      <c r="X61" t="inlineStr">
        <is>
          <t>undefined</t>
        </is>
      </c>
      <c r="Y61" t="inlineStr">
        <is>
          <t>undefined</t>
        </is>
      </c>
      <c r="Z61" t="inlineStr">
        <is>
          <t>AEWD5-01</t>
        </is>
      </c>
    </row>
    <row r="62" ht="66.59999999999999" customFormat="1" customHeight="1" s="14">
      <c r="A62" s="3" t="inlineStr">
        <is>
          <t>https://www.stinehome.com/home-improvement/farm-pet/farm-and-ranch-supplies/livestock-equipment/little-giant-2-qt-nursing-bottle-for-livestock/7018930.html</t>
        </is>
      </c>
      <c r="B62" s="3" t="inlineStr">
        <is>
          <t>https://www.stinehome.com/home-improvement/farm-pet/farm-and-ranch-supplies/livestock-equipment/little-giant-2-qt-nursing-bottle-for-livestock/7018930.html</t>
        </is>
      </c>
      <c r="C62" s="3" t="inlineStr">
        <is>
          <t>n</t>
        </is>
      </c>
      <c r="D62" s="3">
        <f>HYPERLINK(B62)</f>
        <v/>
      </c>
      <c r="E62" t="inlineStr">
        <is>
          <t>Little Giant 2 qt Nursing Bottle For Livestock</t>
        </is>
      </c>
      <c r="F62" t="inlineStr">
        <is>
          <t>Calf Nursing Bottle - Little Giant - 2 Quart Nursing Bottle with Snap-On Nipple (Item No. 9812)</t>
        </is>
      </c>
      <c r="G62" s="3">
        <f>HYPERLINK(F62)</f>
        <v/>
      </c>
      <c r="H62" s="3" t="n"/>
      <c r="I62" s="3" t="inlineStr">
        <is>
          <t>https://www.amazon.com/Calf-Nursing-Bottle-Little-Snap/dp/B000BO4H9K/ref=sr_1_2?keywords=Little+Giant+2+qt+Nursing+Bottle+For+Livestock&amp;qid=1692826978&amp;sr=8-2</t>
        </is>
      </c>
      <c r="J62" s="3">
        <f>HYPERLINK(I62)</f>
        <v/>
      </c>
      <c r="K62" t="inlineStr">
        <is>
          <t>B000BO4H9K</t>
        </is>
      </c>
      <c r="L62" t="e">
        <v>#VALUE!</v>
      </c>
      <c r="M62" t="e">
        <v>#VALUE!</v>
      </c>
      <c r="N62" t="inlineStr">
        <is>
          <t>y</t>
        </is>
      </c>
      <c r="Q62" t="inlineStr">
        <is>
          <t>3.5</t>
        </is>
      </c>
      <c r="R62" t="n">
        <v>12.17</v>
      </c>
      <c r="S62" s="2" t="inlineStr">
        <is>
          <t>247.71%</t>
        </is>
      </c>
      <c r="T62" t="n">
        <v>4.3</v>
      </c>
      <c r="U62" t="n">
        <v>247.71</v>
      </c>
      <c r="V62" t="n">
        <v>127</v>
      </c>
      <c r="W62" t="n">
        <v>27</v>
      </c>
      <c r="X62" t="inlineStr">
        <is>
          <t>InStock</t>
        </is>
      </c>
      <c r="Y62" t="inlineStr">
        <is>
          <t>6.99</t>
        </is>
      </c>
      <c r="Z62" t="inlineStr">
        <is>
          <t>7018930</t>
        </is>
      </c>
    </row>
    <row r="63" ht="66.59999999999999" customHeight="1">
      <c r="A63" s="10" t="inlineStr">
        <is>
          <t>https://www.stinehome.com/home-improvement/farm-pet/farm-and-ranch-supplies/livestock-equipment/thrush-buster-2-oz.-thrush-treatment-for-horse/824105.html</t>
        </is>
      </c>
      <c r="B63" s="10" t="inlineStr">
        <is>
          <t>https://www.stinehome.com/home-improvement/farm-pet/farm-and-ranch-supplies/livestock-equipment/thrush-buster-2-oz.-thrush-treatment-for-horse/824105.html</t>
        </is>
      </c>
      <c r="C63" s="3" t="inlineStr">
        <is>
          <t>n</t>
        </is>
      </c>
      <c r="D63" s="3">
        <f>HYPERLINK(B63)</f>
        <v/>
      </c>
      <c r="E63" s="11" t="inlineStr">
        <is>
          <t>Thrush Buster 2 oz. Thrush Treatment For Horse</t>
        </is>
      </c>
      <c r="F63" s="11" t="inlineStr">
        <is>
          <t>Thrush Buster 2oz</t>
        </is>
      </c>
      <c r="G63" s="3">
        <f>HYPERLINK(F63)</f>
        <v/>
      </c>
      <c r="H63" s="3" t="n"/>
      <c r="I63" s="10" t="inlineStr">
        <is>
          <t>https://www.amazon.com/Delta-753467900108-Thrush-Buster-2oz/dp/B0111GV6TA/ref=sr_1_2?keywords=Thrush+Buster+2+oz.+Thrush+Treatment+For+Horse&amp;qid=1692826897&amp;sr=8-2</t>
        </is>
      </c>
      <c r="J63" s="3">
        <f>HYPERLINK(I63)</f>
        <v/>
      </c>
      <c r="K63" s="11" t="inlineStr">
        <is>
          <t>B0111GV6TA</t>
        </is>
      </c>
      <c r="L63" s="11" t="e">
        <v>#VALUE!</v>
      </c>
      <c r="M63" s="11" t="e">
        <v>#VALUE!</v>
      </c>
      <c r="N63" s="11" t="inlineStr">
        <is>
          <t>y</t>
        </is>
      </c>
      <c r="O63" s="11" t="n"/>
      <c r="P63" s="11" t="inlineStr">
        <is>
          <t>hazmat</t>
        </is>
      </c>
      <c r="Q63" s="11" t="inlineStr">
        <is>
          <t>7.91</t>
        </is>
      </c>
      <c r="R63" s="11" t="n">
        <v>22.54</v>
      </c>
      <c r="S63" s="12" t="inlineStr">
        <is>
          <t>184.96%</t>
        </is>
      </c>
      <c r="T63" s="11" t="n">
        <v>4.5</v>
      </c>
      <c r="U63" s="11" t="n">
        <v>184.96</v>
      </c>
      <c r="V63" s="11" t="n">
        <v>239</v>
      </c>
      <c r="W63" s="11" t="n">
        <v>8</v>
      </c>
      <c r="X63" s="11" t="inlineStr">
        <is>
          <t>InStock</t>
        </is>
      </c>
      <c r="Y63" s="11" t="inlineStr">
        <is>
          <t>undefined</t>
        </is>
      </c>
      <c r="Z63" s="11" t="inlineStr">
        <is>
          <t>824105</t>
        </is>
      </c>
      <c r="AA63" s="11" t="n"/>
      <c r="AB63" s="11" t="n"/>
      <c r="AC63" s="11" t="n"/>
      <c r="AD63" s="11" t="n"/>
    </row>
    <row r="64" ht="66.59999999999999" customHeight="1">
      <c r="A64" s="3" t="inlineStr">
        <is>
          <t>https://www.supplyhog.com/c/automotive/automotive-cleaning-supplies/glass-cleaner/p/motormedic-windshield-de-icer</t>
        </is>
      </c>
      <c r="B64" t="inlineStr">
        <is>
          <t>undefined</t>
        </is>
      </c>
      <c r="C64" s="3" t="inlineStr">
        <is>
          <t>n</t>
        </is>
      </c>
      <c r="D64" s="3">
        <f>HYPERLINK(B64)</f>
        <v/>
      </c>
      <c r="E64" t="inlineStr">
        <is>
          <t>MotorMedic Windshield De-Icer 12 Oz.</t>
        </is>
      </c>
      <c r="F64" t="inlineStr">
        <is>
          <t>Motor Medic GUNK DE1 Automotive Windshield De-Icer - 12 oz.</t>
        </is>
      </c>
      <c r="G64" s="3">
        <f>HYPERLINK(F64)</f>
        <v/>
      </c>
      <c r="H64" s="3" t="n"/>
      <c r="I64" s="3" t="inlineStr">
        <is>
          <t>https://www.amazon.com/MotorMedic-DE1-12-Ounce/dp/B000CPIMSK/ref=sr_1_1?keywords=MotorMedic+Windshield+De-Icer+12+Oz.&amp;qid=1693181115&amp;sr=8-1</t>
        </is>
      </c>
      <c r="J64" s="3">
        <f>HYPERLINK(I64)</f>
        <v/>
      </c>
      <c r="K64" t="inlineStr">
        <is>
          <t>B000CPIMSK</t>
        </is>
      </c>
      <c r="L64" t="e">
        <v>#VALUE!</v>
      </c>
      <c r="M64" t="e">
        <v>#VALUE!</v>
      </c>
      <c r="N64" t="inlineStr">
        <is>
          <t>y</t>
        </is>
      </c>
      <c r="Q64" t="inlineStr">
        <is>
          <t>4.77</t>
        </is>
      </c>
      <c r="R64" t="n">
        <v>12.42</v>
      </c>
      <c r="S64" s="2" t="inlineStr">
        <is>
          <t>160.38%</t>
        </is>
      </c>
      <c r="T64" t="n">
        <v>4</v>
      </c>
      <c r="U64" t="n">
        <v>160.38</v>
      </c>
      <c r="V64" t="n">
        <v>22</v>
      </c>
      <c r="W64" t="n">
        <v>8</v>
      </c>
      <c r="X64" t="inlineStr">
        <is>
          <t>InStock</t>
        </is>
      </c>
      <c r="Y64" t="inlineStr">
        <is>
          <t>undefined</t>
        </is>
      </c>
      <c r="Z64" t="inlineStr">
        <is>
          <t>570373</t>
        </is>
      </c>
    </row>
    <row r="65" ht="66.59999999999999" customHeight="1">
      <c r="A65" s="3" t="inlineStr">
        <is>
          <t>https://www.supplyhog.com/c/automotive/repair-maintenance-supplies/windshield-wiper-blades/p/rain-x-weatherbeater-wiper-blade-3</t>
        </is>
      </c>
      <c r="B65" t="inlineStr">
        <is>
          <t>undefined</t>
        </is>
      </c>
      <c r="C65" s="3" t="inlineStr">
        <is>
          <t>n</t>
        </is>
      </c>
      <c r="D65" s="3">
        <f>HYPERLINK(B65)</f>
        <v/>
      </c>
      <c r="E65" t="inlineStr">
        <is>
          <t>Rain-X Weatherbeater Wiper Blade 19 In.</t>
        </is>
      </c>
      <c r="F65" t="inlineStr">
        <is>
          <t>Weatherbeater Wiper Blade - 19"</t>
        </is>
      </c>
      <c r="G65" s="3">
        <f>HYPERLINK(F65)</f>
        <v/>
      </c>
      <c r="H65" s="3" t="n"/>
      <c r="I65" s="3" t="inlineStr">
        <is>
          <t>https://www.amazon.com/Rain-X-79819-Weatherbeater-Wiper-Blade/dp/B01JL1DEGU/ref=sr_1_4?keywords=Rain-X+Weatherbeater+Wiper+Blade+19+In.&amp;qid=1693181083&amp;sr=8-4</t>
        </is>
      </c>
      <c r="J65" s="3">
        <f>HYPERLINK(I65)</f>
        <v/>
      </c>
      <c r="K65" t="inlineStr">
        <is>
          <t>B01JL1DEGU</t>
        </is>
      </c>
      <c r="L65" t="e">
        <v>#VALUE!</v>
      </c>
      <c r="M65" t="e">
        <v>#VALUE!</v>
      </c>
      <c r="N65" t="inlineStr">
        <is>
          <t>y</t>
        </is>
      </c>
      <c r="Q65" t="inlineStr">
        <is>
          <t>12.73</t>
        </is>
      </c>
      <c r="R65" t="n">
        <v>22.95</v>
      </c>
      <c r="S65" s="2" t="inlineStr">
        <is>
          <t>80.28%</t>
        </is>
      </c>
      <c r="T65" t="n">
        <v>4.2</v>
      </c>
      <c r="U65" t="n">
        <v>80.28</v>
      </c>
      <c r="V65" t="n">
        <v>81</v>
      </c>
      <c r="W65" t="n">
        <v>2</v>
      </c>
      <c r="X65" t="inlineStr">
        <is>
          <t>InStock</t>
        </is>
      </c>
      <c r="Y65" t="inlineStr">
        <is>
          <t>undefined</t>
        </is>
      </c>
      <c r="Z65" t="inlineStr">
        <is>
          <t>570440</t>
        </is>
      </c>
    </row>
    <row r="66" ht="66.59999999999999" customHeight="1">
      <c r="A66" s="3" t="inlineStr">
        <is>
          <t>https://www.supplyhog.com/c/hardware/builders-hardware/plates/p/tie-plate-3</t>
        </is>
      </c>
      <c r="B66" t="inlineStr">
        <is>
          <t>undefined</t>
        </is>
      </c>
      <c r="C66" s="3" t="inlineStr">
        <is>
          <t>n</t>
        </is>
      </c>
      <c r="D66" s="3">
        <f>HYPERLINK(B66)</f>
        <v/>
      </c>
      <c r="E66" t="inlineStr">
        <is>
          <t>Simpson Strong-Tie Steel Tie Plate 1-3/16" W. X 5" L.</t>
        </is>
      </c>
      <c r="F66" t="inlineStr">
        <is>
          <t>Simpson Strong-Tie Tie Plate 5" L X 1-13/16"W 20 Ga</t>
        </is>
      </c>
      <c r="G66" s="3">
        <f>HYPERLINK(F66)</f>
        <v/>
      </c>
      <c r="H66" s="3" t="n"/>
      <c r="I66" s="3" t="inlineStr">
        <is>
          <t>https://www.amazon.com/Simpson-Strong-Tie-Tie-Plate-1-13/dp/B00WNTEQM4/ref=sr_1_1?keywords=Simpson+Strong-Tie+Steel+Tie+Plate+1-3%2F16+W.+X+5+L.&amp;qid=1693181355&amp;sr=8-1</t>
        </is>
      </c>
      <c r="J66" s="3">
        <f>HYPERLINK(I66)</f>
        <v/>
      </c>
      <c r="K66" t="inlineStr">
        <is>
          <t>B00WNTEQM4</t>
        </is>
      </c>
      <c r="L66" t="e">
        <v>#VALUE!</v>
      </c>
      <c r="M66" t="e">
        <v>#VALUE!</v>
      </c>
      <c r="N66" t="inlineStr">
        <is>
          <t>y</t>
        </is>
      </c>
      <c r="Q66" t="inlineStr">
        <is>
          <t>1.38</t>
        </is>
      </c>
      <c r="R66" t="n">
        <v>50.65</v>
      </c>
      <c r="S66" s="2" t="inlineStr">
        <is>
          <t>3,570.29%</t>
        </is>
      </c>
      <c r="T66" t="n">
        <v>3.4</v>
      </c>
      <c r="U66" s="9" t="n">
        <v>3570.29</v>
      </c>
      <c r="V66" t="n">
        <v>6</v>
      </c>
      <c r="W66" t="n">
        <v>3</v>
      </c>
      <c r="X66" t="inlineStr">
        <is>
          <t>InStock</t>
        </is>
      </c>
      <c r="Y66" t="inlineStr">
        <is>
          <t>undefined</t>
        </is>
      </c>
      <c r="Z66" t="inlineStr">
        <is>
          <t>102383</t>
        </is>
      </c>
    </row>
    <row r="67" ht="66.59999999999999" customHeight="1">
      <c r="A67" s="3" t="inlineStr">
        <is>
          <t>https://www.supplyworks.com/Sku/203287749/husky-7-in-end-nipper-cutting-pliers-076812480606-48060</t>
        </is>
      </c>
      <c r="B67" t="inlineStr">
        <is>
          <t>undefined</t>
        </is>
      </c>
      <c r="C67" s="3" t="inlineStr">
        <is>
          <t>n</t>
        </is>
      </c>
      <c r="D67" s="3">
        <f>HYPERLINK(B67)</f>
        <v/>
      </c>
      <c r="E67" t="inlineStr">
        <is>
          <t>Husky 7 in. End Nipper Cutting Pliers</t>
        </is>
      </c>
      <c r="F67" t="inlineStr">
        <is>
          <t>Husky 7 in. End Nipper</t>
        </is>
      </c>
      <c r="G67" s="3">
        <f>HYPERLINK(F67)</f>
        <v/>
      </c>
      <c r="H67" s="3" t="n"/>
      <c r="I67" s="3" t="inlineStr">
        <is>
          <t>https://www.amazon.com/Husky-7-in-End-Nipper/dp/B00KZ8KVS8/ref=sr_1_2?keywords=Husky+7+in.+End+Nipper+Cutting+Pliers&amp;qid=1692907793&amp;sr=8-2</t>
        </is>
      </c>
      <c r="J67" s="3">
        <f>HYPERLINK(I67)</f>
        <v/>
      </c>
      <c r="K67" t="inlineStr">
        <is>
          <t>B00KZ8KVS8</t>
        </is>
      </c>
      <c r="L67" t="e">
        <v>#VALUE!</v>
      </c>
      <c r="M67" t="e">
        <v>#VALUE!</v>
      </c>
      <c r="N67" t="inlineStr">
        <is>
          <t>y</t>
        </is>
      </c>
      <c r="Q67" t="inlineStr">
        <is>
          <t>9.5</t>
        </is>
      </c>
      <c r="R67" t="n">
        <v>22</v>
      </c>
      <c r="S67" s="4" t="n">
        <v>1.3158</v>
      </c>
      <c r="T67" t="n">
        <v>131.58</v>
      </c>
      <c r="U67" t="n">
        <v>5</v>
      </c>
      <c r="V67" t="n">
        <v>7</v>
      </c>
      <c r="W67" t="n">
        <v>4</v>
      </c>
      <c r="X67" t="inlineStr">
        <is>
          <t>undefined</t>
        </is>
      </c>
      <c r="Y67" t="inlineStr">
        <is>
          <t>undefined</t>
        </is>
      </c>
      <c r="Z67" t="inlineStr">
        <is>
          <t>203287749</t>
        </is>
      </c>
    </row>
    <row r="68" ht="66.59999999999999" customHeight="1">
      <c r="A68" s="3" t="inlineStr">
        <is>
          <t>https://www.toolboxsupply.com/products/henry-12220-vinyl-linoleum-floor-repair-adhesive-6-oz</t>
        </is>
      </c>
      <c r="B68" s="3" t="inlineStr">
        <is>
          <t>https://www.toolboxsupply.com/products/henry-12220-vinyl-linoleum-floor-repair-adhesive-6-oz</t>
        </is>
      </c>
      <c r="C68" s="3" t="inlineStr">
        <is>
          <t>?</t>
        </is>
      </c>
      <c r="D68" s="3">
        <f>HYPERLINK(B68)</f>
        <v/>
      </c>
      <c r="E68" t="inlineStr">
        <is>
          <t>HENRY® 12220 Vinyl &amp; Linoleum Floor Repair Adhesive, 6 Oz</t>
        </is>
      </c>
      <c r="F68" t="inlineStr">
        <is>
          <t>Henry High Strength Liquid Vinyl and Linoleum Repair Adhesive 6 oz.</t>
        </is>
      </c>
      <c r="G68" s="3">
        <f>HYPERLINK(F68)</f>
        <v/>
      </c>
      <c r="H68" s="3" t="n"/>
      <c r="I68" s="3" t="inlineStr">
        <is>
          <t>https://www.amazon.com/Henry-Linoleum-Repair-Adhesive-Squeeze/dp/B000YGF9FG/ref=sr_1_2?keywords=HENRY%C2%AE+12220+Vinyl+%26+Linoleum+Floor+Repair+Adhesive%2C+6+Oz&amp;qid=1692907890&amp;sr=8-2</t>
        </is>
      </c>
      <c r="J68" s="3">
        <f>HYPERLINK(I68)</f>
        <v/>
      </c>
      <c r="K68" t="inlineStr">
        <is>
          <t>B000YGF9FG</t>
        </is>
      </c>
      <c r="L68" t="e">
        <v>#VALUE!</v>
      </c>
      <c r="M68" t="e">
        <v>#VALUE!</v>
      </c>
      <c r="N68" t="inlineStr">
        <is>
          <t>y</t>
        </is>
      </c>
      <c r="P68" t="inlineStr">
        <is>
          <t>passing because wrong brand</t>
        </is>
      </c>
      <c r="Q68" t="inlineStr">
        <is>
          <t>14.12</t>
        </is>
      </c>
      <c r="R68" t="n">
        <v>38.73</v>
      </c>
      <c r="S68" s="4" t="n">
        <v>1.7429</v>
      </c>
      <c r="T68" t="n">
        <v>174.29</v>
      </c>
      <c r="U68" t="n">
        <v>3.8</v>
      </c>
      <c r="V68" t="n">
        <v>3</v>
      </c>
      <c r="W68" t="n">
        <v>12</v>
      </c>
      <c r="X68" t="inlineStr">
        <is>
          <t>InStock</t>
        </is>
      </c>
      <c r="Y68" t="inlineStr">
        <is>
          <t>undefined</t>
        </is>
      </c>
      <c r="Z68" t="inlineStr">
        <is>
          <t>11216635847</t>
        </is>
      </c>
    </row>
    <row r="69" ht="66.59999999999999" customHeight="1">
      <c r="A69" s="10" t="inlineStr">
        <is>
          <t>https://www.toolup.com/Milwaukee-48-22-3990-100-PRECISION-CHALK-N-REEL-BARE</t>
        </is>
      </c>
      <c r="B69" s="10" t="inlineStr">
        <is>
          <t>https://www.toolup.com/Milwaukee-48-22-3990-100-PRECISION-CHALK-N-REEL-BARE</t>
        </is>
      </c>
      <c r="C69" s="3" t="inlineStr">
        <is>
          <t>n</t>
        </is>
      </c>
      <c r="D69" s="3">
        <f>HYPERLINK(B69)</f>
        <v/>
      </c>
      <c r="E69" s="11" t="inlineStr">
        <is>
          <t>Milwaukee 48-22-3990 100' PRECISION CHALK N REEL BARE</t>
        </is>
      </c>
      <c r="F69" s="11" t="inlineStr">
        <is>
          <t>Milwaukee 48-22-3990 100' Fine Line Chalk Reel, 2 Pack</t>
        </is>
      </c>
      <c r="G69" s="3">
        <f>HYPERLINK(F69)</f>
        <v/>
      </c>
      <c r="H69" s="3" t="n"/>
      <c r="I69" s="10" t="inlineStr">
        <is>
          <t>https://www.amazon.com/Milwaukee-48-22-3990-Fine-Line-Chalk/dp/B08316VWCX/ref=sr_1_1?keywords=Milwaukee+48-22-3990+100+PRECISION+CHALK+N+REEL+BARE&amp;qid=1693240225&amp;sr=8-1</t>
        </is>
      </c>
      <c r="J69" s="3">
        <f>HYPERLINK(I69)</f>
        <v/>
      </c>
      <c r="K69" s="11" t="inlineStr">
        <is>
          <t>B08316VWCX</t>
        </is>
      </c>
      <c r="L69" s="11" t="e">
        <v>#VALUE!</v>
      </c>
      <c r="M69" s="11" t="e">
        <v>#VALUE!</v>
      </c>
      <c r="N69" s="11" t="inlineStr">
        <is>
          <t>y</t>
        </is>
      </c>
      <c r="O69" s="11" t="n"/>
      <c r="P69" s="11" t="n"/>
      <c r="Q69" s="11" t="inlineStr">
        <is>
          <t>13.85</t>
        </is>
      </c>
      <c r="R69" s="11" t="n">
        <v>42.29</v>
      </c>
      <c r="S69" s="12" t="inlineStr">
        <is>
          <t>205.34%</t>
        </is>
      </c>
      <c r="T69" s="11" t="n">
        <v>4.1</v>
      </c>
      <c r="U69" s="11" t="n">
        <v>205.34</v>
      </c>
      <c r="V69" s="11" t="n">
        <v>57</v>
      </c>
      <c r="W69" s="11" t="n">
        <v>4</v>
      </c>
      <c r="X69" s="11" t="inlineStr">
        <is>
          <t>InStock</t>
        </is>
      </c>
      <c r="Y69" s="11" t="inlineStr">
        <is>
          <t>20.05</t>
        </is>
      </c>
      <c r="Z69" s="11" t="inlineStr">
        <is>
          <t>Milwaukee 48-22-3990</t>
        </is>
      </c>
      <c r="AA69" s="11" t="n"/>
      <c r="AB69" s="11" t="n"/>
      <c r="AC69" s="11" t="n"/>
      <c r="AD69" s="11" t="n"/>
    </row>
    <row r="70" ht="66.59999999999999" customHeight="1">
      <c r="A70" s="11" t="inlineStr">
        <is>
          <t>Hydra Senses Bliss Shampoo - 33.8oz</t>
        </is>
      </c>
      <c r="B70" s="10" t="inlineStr">
        <is>
          <t>https://www.cherrybrook.com/hydra-senses-bliss-shampoo-33-8oz/</t>
        </is>
      </c>
      <c r="C70" s="3" t="inlineStr">
        <is>
          <t>n</t>
        </is>
      </c>
      <c r="D70" s="3">
        <f>HYPERLINK(B70)</f>
        <v/>
      </c>
      <c r="E70" s="11" t="inlineStr">
        <is>
          <t>Hydra Senses Bliss Shampoo for Dogs and Cats, Coconut Water Pet Shampoo, Pet Moisturizing Shampoo for All Breeds, Repairs Coat Damage</t>
        </is>
      </c>
      <c r="F70" s="10" t="inlineStr">
        <is>
          <t>https://www.amazon.com/Senses-Shampoo-Coconut-Moisturizing-Repairs/dp/B09FLTLQJ4/ref=sr_1_3?keywords=Hydra+Senses+Bliss+Shampoo+-+33.8oz&amp;qid=1693248313&amp;sr=8-3</t>
        </is>
      </c>
      <c r="G70" s="3">
        <f>HYPERLINK(F70)</f>
        <v/>
      </c>
      <c r="H70" s="3" t="n"/>
      <c r="I70" s="11" t="inlineStr">
        <is>
          <t>B09FLTLQJ4</t>
        </is>
      </c>
      <c r="J70" s="3">
        <f>HYPERLINK(I70)</f>
        <v/>
      </c>
      <c r="K70" s="11" t="e">
        <v>#VALUE!</v>
      </c>
      <c r="L70" s="11" t="e">
        <v>#VALUE!</v>
      </c>
      <c r="M70" s="11" t="inlineStr">
        <is>
          <t>y</t>
        </is>
      </c>
      <c r="N70" s="11" t="inlineStr">
        <is>
          <t>$26.00</t>
        </is>
      </c>
      <c r="O70" s="11" t="n"/>
      <c r="P70" s="11" t="n"/>
      <c r="Q70" s="11" t="n">
        <v>44</v>
      </c>
      <c r="R70" s="12" t="inlineStr">
        <is>
          <t>69.23%</t>
        </is>
      </c>
      <c r="S70" s="11" t="n">
        <v>4.7</v>
      </c>
      <c r="T70" s="11" t="n">
        <v>69.23</v>
      </c>
      <c r="U70" s="11" t="n">
        <v>11</v>
      </c>
      <c r="V70" s="11" t="n">
        <v>2</v>
      </c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66.59999999999999" customHeight="1">
      <c r="A71" s="11" t="inlineStr">
        <is>
          <t>Hydra Senses-Serenity Conditioner 33.8 fl. oz.</t>
        </is>
      </c>
      <c r="B71" s="10" t="inlineStr">
        <is>
          <t>https://www.cherrybrook.com/hydra-senses-serenity-conditioner-33-8-fl-oz/</t>
        </is>
      </c>
      <c r="C71" s="3" t="inlineStr">
        <is>
          <t>n</t>
        </is>
      </c>
      <c r="D71" s="3">
        <f>HYPERLINK(B71)</f>
        <v/>
      </c>
      <c r="E71" s="11" t="inlineStr">
        <is>
          <t>Hydra Senses-Serenity Conditioner</t>
        </is>
      </c>
      <c r="F71" s="10" t="inlineStr">
        <is>
          <t>https://www.amazon.com/H-HYDRA-GROOMERS-Senses-Serenity-Conditioner/dp/B099FDQ8VY/ref=sr_1_1?keywords=Hydra+Senses-Serenity+Conditioner+33.8+fl.+oz.&amp;qid=1693248365&amp;sr=8-1</t>
        </is>
      </c>
      <c r="G71" s="3">
        <f>HYPERLINK(F71)</f>
        <v/>
      </c>
      <c r="H71" s="3" t="n"/>
      <c r="I71" s="11" t="inlineStr">
        <is>
          <t>B099FDQ8VY</t>
        </is>
      </c>
      <c r="J71" s="3">
        <f>HYPERLINK(I71)</f>
        <v/>
      </c>
      <c r="K71" s="11" t="e">
        <v>#VALUE!</v>
      </c>
      <c r="L71" s="11" t="e">
        <v>#VALUE!</v>
      </c>
      <c r="M71" s="11" t="inlineStr">
        <is>
          <t>y</t>
        </is>
      </c>
      <c r="N71" s="11" t="inlineStr">
        <is>
          <t>$26.00</t>
        </is>
      </c>
      <c r="O71" s="11" t="n"/>
      <c r="P71" s="11" t="n"/>
      <c r="Q71" s="11" t="n">
        <v>44</v>
      </c>
      <c r="R71" s="12" t="inlineStr">
        <is>
          <t>69.23%</t>
        </is>
      </c>
      <c r="S71" s="11" t="n">
        <v>4.6</v>
      </c>
      <c r="T71" s="11" t="n">
        <v>69.23</v>
      </c>
      <c r="U71" s="11" t="n">
        <v>20</v>
      </c>
      <c r="V71" s="11" t="n">
        <v>2</v>
      </c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66.59999999999999" customFormat="1" customHeight="1" s="11">
      <c r="A72" s="11" t="inlineStr">
        <is>
          <t>JB Industries P90009 1/4" Replacement O-Ring, 10-Pack</t>
        </is>
      </c>
      <c r="B72" s="10" t="inlineStr">
        <is>
          <t>https://edmondsonsupply.com/collections/all-products/products/jb-industries-p90009-1-4-replacement-o-ring-10-pack</t>
        </is>
      </c>
      <c r="C72" s="3" t="inlineStr">
        <is>
          <t>n</t>
        </is>
      </c>
      <c r="D72" s="3">
        <f>HYPERLINK(B72)</f>
        <v/>
      </c>
      <c r="E72" s="11" t="inlineStr">
        <is>
          <t>JB Industries P90009 1/4 in. Replacement O-Ring in Packs of 10</t>
        </is>
      </c>
      <c r="F72" s="10" t="inlineStr">
        <is>
          <t>https://www.amazon.com/JB-Industries-P90009-Replacement-Ring/dp/B07SZ5BGHD/ref=sr_1_1?keywords=JB+Industries+P90009+1%2F4%22+Replacement+O-Ring%2C+10-Pack&amp;qid=1693249594&amp;sr=8-1</t>
        </is>
      </c>
      <c r="G72" s="3">
        <f>HYPERLINK(F72)</f>
        <v/>
      </c>
      <c r="H72" s="3" t="n"/>
      <c r="I72" s="11" t="inlineStr">
        <is>
          <t>B07SZ5BGHD</t>
        </is>
      </c>
      <c r="J72" s="3">
        <f>HYPERLINK(I72)</f>
        <v/>
      </c>
      <c r="K72" s="11" t="e">
        <v>#VALUE!</v>
      </c>
      <c r="L72" s="11" t="e">
        <v>#VALUE!</v>
      </c>
      <c r="M72" s="11" t="inlineStr">
        <is>
          <t>y</t>
        </is>
      </c>
      <c r="N72" s="11" t="inlineStr">
        <is>
          <t>$4.31</t>
        </is>
      </c>
      <c r="O72" s="11" t="n">
        <v>3</v>
      </c>
      <c r="Q72" s="11" t="n">
        <v>15.18</v>
      </c>
      <c r="R72" s="12" t="inlineStr">
        <is>
          <t>252.20%</t>
        </is>
      </c>
      <c r="S72" s="11" t="n">
        <v>4.8</v>
      </c>
      <c r="T72" s="11" t="n">
        <v>252.2</v>
      </c>
      <c r="U72" s="11" t="n">
        <v>6</v>
      </c>
      <c r="V72" s="11" t="n">
        <v>2</v>
      </c>
    </row>
    <row r="73" ht="66.59999999999999" customFormat="1" customHeight="1" s="6">
      <c r="A73" t="inlineStr">
        <is>
          <t>John Sterling Corp</t>
        </is>
      </c>
      <c r="B73" s="3" t="inlineStr">
        <is>
          <t>https://www.maxwarehouse.com/collections/vendors?q=John%20Sterling%20Corp</t>
        </is>
      </c>
      <c r="C73" s="3" t="inlineStr">
        <is>
          <t>n</t>
        </is>
      </c>
      <c r="D73" s="3">
        <f>HYPERLINK(B73)</f>
        <v/>
      </c>
      <c r="E73" t="inlineStr">
        <is>
          <t>John Sterling Corp BK-0103-11 10" Fast Mount Bracket With Support</t>
        </is>
      </c>
      <c r="F73" s="3" t="inlineStr">
        <is>
          <t>https://www.amazon.com/John-Sterling-BK-0103-11-Bracket-Support/dp/B01N6APZDG/ref=sr_1_2?keywords=John+Sterling+Corp&amp;qid=1692922137&amp;sr=8-2</t>
        </is>
      </c>
      <c r="G73" s="3">
        <f>HYPERLINK(F73)</f>
        <v/>
      </c>
      <c r="H73" s="3" t="n"/>
      <c r="I73" t="inlineStr">
        <is>
          <t>B01N6APZDG</t>
        </is>
      </c>
      <c r="J73" s="3">
        <f>HYPERLINK(I73)</f>
        <v/>
      </c>
      <c r="K73" t="e">
        <v>#VALUE!</v>
      </c>
      <c r="L73" t="e">
        <v>#VALUE!</v>
      </c>
      <c r="M73" t="inlineStr">
        <is>
          <t>y</t>
        </is>
      </c>
      <c r="N73" t="inlineStr">
        <is>
          <t>$7.69</t>
        </is>
      </c>
      <c r="Q73" t="n">
        <v>31.22</v>
      </c>
      <c r="R73" s="2" t="inlineStr">
        <is>
          <t>305.98%</t>
        </is>
      </c>
      <c r="S73" t="n">
        <v>4.5</v>
      </c>
      <c r="T73" t="n">
        <v>305.98</v>
      </c>
      <c r="U73" t="n">
        <v>4</v>
      </c>
      <c r="V73" t="n">
        <v>4</v>
      </c>
    </row>
    <row r="74" ht="77.40000000000001" customHeight="1">
      <c r="A74" t="inlineStr">
        <is>
          <t>Landscapers Select GB-3932 Hanging Plant Bracket, 12 in L, 11 H, Steel, Matte Hammertone Bronze, Hammertone Bronze/Matte</t>
        </is>
      </c>
      <c r="B74" s="3" t="inlineStr">
        <is>
          <t>https://www.shelllumber.com/landscapers-select-hanging-plant-bracket-12-bre.html</t>
        </is>
      </c>
      <c r="C74" s="3" t="inlineStr">
        <is>
          <t>n</t>
        </is>
      </c>
      <c r="D74" s="3">
        <f>HYPERLINK(B74)</f>
        <v/>
      </c>
      <c r="E74" t="inlineStr">
        <is>
          <t>Hanging Plant Bracket, 12" Bronze</t>
        </is>
      </c>
      <c r="F74" s="3" t="inlineStr">
        <is>
          <t>https://www.amazon.com/Hanging-Plant-Bracket-12-Bronze/dp/B000KL4NRK/ref=sr_1_1?keywords=Landscapers+Select+GB-3932+Hanging+Plant+Bracket%2C+12+in+L%2C+11+H%2C+Steel%2C+Matte+Hammertone+Bronze%2C+Hammertone+Bronze%2FMatte&amp;qid=1692914326&amp;sr=8-1</t>
        </is>
      </c>
      <c r="G74" s="3">
        <f>HYPERLINK(F74)</f>
        <v/>
      </c>
      <c r="H74" s="3" t="n"/>
      <c r="I74" t="inlineStr">
        <is>
          <t>B000KL4NRK</t>
        </is>
      </c>
      <c r="J74" s="3">
        <f>HYPERLINK(I74)</f>
        <v/>
      </c>
      <c r="K74" t="e">
        <v>#VALUE!</v>
      </c>
      <c r="L74" t="e">
        <v>#VALUE!</v>
      </c>
      <c r="M74" t="inlineStr">
        <is>
          <t>y</t>
        </is>
      </c>
      <c r="N74" t="inlineStr">
        <is>
          <t>$8.57</t>
        </is>
      </c>
      <c r="Q74" t="n">
        <v>18.44</v>
      </c>
      <c r="R74" s="2" t="inlineStr">
        <is>
          <t>115.17%</t>
        </is>
      </c>
      <c r="S74" t="n">
        <v>4.1</v>
      </c>
      <c r="T74" t="n">
        <v>115.17</v>
      </c>
      <c r="U74" t="n">
        <v>15</v>
      </c>
      <c r="V74" t="n">
        <v>8</v>
      </c>
    </row>
    <row r="75" ht="77.40000000000001" customHeight="1">
      <c r="A75" t="inlineStr">
        <is>
          <t>M&amp;G DuraVent 4GVL45 4" Round Gas Vent 45/60 Degree Adjustable Elbow</t>
        </is>
      </c>
      <c r="B75" s="3" t="inlineStr">
        <is>
          <t>https://www.plumbersstock.com/duravent-0071-4gvl45-4in-adj-45-deg-elbow-type-b.html</t>
        </is>
      </c>
      <c r="C75" s="3" t="inlineStr">
        <is>
          <t>n</t>
        </is>
      </c>
      <c r="D75" s="3">
        <f>HYPERLINK(B75)</f>
        <v/>
      </c>
      <c r="E75" t="inlineStr">
        <is>
          <t>M&amp;G DuraVent 264506 6" x 45/60 Degree Adjustable Elbow B-Vent, Aluminum, 6GVL45</t>
        </is>
      </c>
      <c r="F75" s="3" t="inlineStr">
        <is>
          <t>https://www.amazon.com/264506-Degree-Adjustable-Elbow-B-Vent/dp/B002L04QKC/ref=sr_1_1?keywords=M%26G+DuraVent+4GVL45+4%22+Round+Gas+Vent+45%2F60+Degree+Adjustable+Elbow&amp;qid=1692913331&amp;sr=8-1</t>
        </is>
      </c>
      <c r="G75" s="3">
        <f>HYPERLINK(F75)</f>
        <v/>
      </c>
      <c r="H75" s="3" t="n"/>
      <c r="I75" t="inlineStr">
        <is>
          <t>B002L04QKC</t>
        </is>
      </c>
      <c r="J75" s="3">
        <f>HYPERLINK(I75)</f>
        <v/>
      </c>
      <c r="K75" t="e">
        <v>#VALUE!</v>
      </c>
      <c r="L75" t="e">
        <v>#VALUE!</v>
      </c>
      <c r="M75" t="inlineStr">
        <is>
          <t>y</t>
        </is>
      </c>
      <c r="N75" t="inlineStr">
        <is>
          <t>23.24</t>
        </is>
      </c>
      <c r="Q75" t="n">
        <v>53.37</v>
      </c>
      <c r="R75" s="2" t="inlineStr">
        <is>
          <t>129.65%</t>
        </is>
      </c>
      <c r="S75" t="n">
        <v>3.4</v>
      </c>
      <c r="T75" t="n">
        <v>129.65</v>
      </c>
      <c r="U75" t="n">
        <v>5</v>
      </c>
      <c r="V75" t="n">
        <v>3</v>
      </c>
    </row>
    <row r="76" ht="77.40000000000001" customHeight="1">
      <c r="A76" t="inlineStr">
        <is>
          <t>Medelco Cafe Brew Clear Glass Carafe</t>
        </is>
      </c>
      <c r="B76" s="3" t="inlineStr">
        <is>
          <t>https://www.maxwarehouse.com/products/one-all-replacement-carafe-universal-works-with-pause-n-serve-models-black-handle-lid-10-12-cup-c</t>
        </is>
      </c>
      <c r="C76" s="3" t="inlineStr">
        <is>
          <t>n</t>
        </is>
      </c>
      <c r="D76" s="3">
        <f>HYPERLINK(B76)</f>
        <v/>
      </c>
      <c r="E76" t="inlineStr">
        <is>
          <t>One-All Clear Glass Carafe</t>
        </is>
      </c>
      <c r="F76" s="3" t="inlineStr">
        <is>
          <t>https://www.amazon.com/One-All-Replacement-Carafe-Universal-Models/dp/B01HHFM0JY/ref=sr_1_3?keywords=Medelco+Cafe+Brew+Clear+Glass+Carafe&amp;qid=1692926277&amp;sr=8-3</t>
        </is>
      </c>
      <c r="G76" s="3">
        <f>HYPERLINK(F76)</f>
        <v/>
      </c>
      <c r="H76" s="3" t="n"/>
      <c r="I76" t="inlineStr">
        <is>
          <t>B01HHFM0JY</t>
        </is>
      </c>
      <c r="J76" s="3">
        <f>HYPERLINK(I76)</f>
        <v/>
      </c>
      <c r="K76" t="e">
        <v>#VALUE!</v>
      </c>
      <c r="L76" t="e">
        <v>#VALUE!</v>
      </c>
      <c r="M76" t="inlineStr">
        <is>
          <t>y</t>
        </is>
      </c>
      <c r="N76" t="inlineStr">
        <is>
          <t>$9.89</t>
        </is>
      </c>
      <c r="Q76" t="n">
        <v>22.44</v>
      </c>
      <c r="R76" s="2" t="inlineStr">
        <is>
          <t>126.90%</t>
        </is>
      </c>
      <c r="S76" t="n">
        <v>3.5</v>
      </c>
      <c r="T76" t="n">
        <v>126.9</v>
      </c>
      <c r="U76" t="n">
        <v>6</v>
      </c>
      <c r="V76" t="n">
        <v>8</v>
      </c>
    </row>
    <row r="77" ht="77.40000000000001" customHeight="1">
      <c r="A77" t="inlineStr">
        <is>
          <t>Melnor Silver Metal 700 sq. ft. Coverage Area Full-Circle Spray Pattern Twin Spot Sprinkler</t>
        </is>
      </c>
      <c r="B77" s="3" t="inlineStr">
        <is>
          <t>https://www.maxwarehouse.com/products/melnor-metal-non-tipping-base-twin-spot-sprinkler-700-sq-ft</t>
        </is>
      </c>
      <c r="C77" s="3" t="inlineStr">
        <is>
          <t>n</t>
        </is>
      </c>
      <c r="D77" s="3">
        <f>HYPERLINK(B77)</f>
        <v/>
      </c>
      <c r="E77" t="inlineStr">
        <is>
          <t>Metal Twin Spot Sprinkler</t>
        </is>
      </c>
      <c r="F77" s="3" t="inlineStr">
        <is>
          <t>https://www.amazon.com/Melnor-700-Metal-Twin-Sprinkler/dp/B001F9P7LC/ref=sr_1_5?keywords=Melnor+Silver+Metal+700+sq.+ft.+Coverage+Area+Full-Circle+Spray+Pattern+Twin+Spot+Sprinkler&amp;qid=1692926092&amp;sr=8-5</t>
        </is>
      </c>
      <c r="G77" s="3">
        <f>HYPERLINK(F77)</f>
        <v/>
      </c>
      <c r="H77" s="3" t="n"/>
      <c r="I77" t="inlineStr">
        <is>
          <t>B001F9P7LC</t>
        </is>
      </c>
      <c r="J77" s="3">
        <f>HYPERLINK(I77)</f>
        <v/>
      </c>
      <c r="K77" t="e">
        <v>#VALUE!</v>
      </c>
      <c r="L77" t="e">
        <v>#VALUE!</v>
      </c>
      <c r="M77" t="inlineStr">
        <is>
          <t>y</t>
        </is>
      </c>
      <c r="N77" t="inlineStr">
        <is>
          <t>$5.39</t>
        </is>
      </c>
      <c r="Q77" t="n">
        <v>15.1</v>
      </c>
      <c r="R77" s="2" t="inlineStr">
        <is>
          <t>180.15%</t>
        </is>
      </c>
      <c r="S77" t="n">
        <v>4.4</v>
      </c>
      <c r="T77" t="n">
        <v>180.15</v>
      </c>
      <c r="U77" t="n">
        <v>630</v>
      </c>
      <c r="V77" t="n">
        <v>3</v>
      </c>
    </row>
    <row r="78" ht="77.40000000000001" customHeight="1">
      <c r="A78" t="inlineStr">
        <is>
          <t>MicrocynAH 1001034 Anti-Itch Spray with Dimethicone, Gel, 8 oz</t>
        </is>
      </c>
      <c r="B78" s="3" t="inlineStr">
        <is>
          <t>https://www.dbsupply.com/microcynah-1001034-anti-itch-spray-with-dimethicone-gel-8-oz.html</t>
        </is>
      </c>
      <c r="C78" s="3" t="inlineStr">
        <is>
          <t>oos</t>
        </is>
      </c>
      <c r="D78" s="3">
        <f>HYPERLINK(B78)</f>
        <v/>
      </c>
      <c r="E78" t="inlineStr">
        <is>
          <t>MicrocynAH Anti-Itch Spray Gel with Moisturizing Dimethicone for Dogs| Non-Toxic Spray Formulated to Sooth | Veterinarian Recommeneded Non-Toxic Formula | 3oz</t>
        </is>
      </c>
      <c r="F78" s="3" t="inlineStr">
        <is>
          <t>https://www.amazon.com/MicrocynAH-Moisturizing-Dimethicone-Veterinarian-Recommeneded/dp/B01N3QDSXK/ref=sr_1_1?keywords=MicrocynAH+1001034+Anti-Itch+Spray+with+Dimethicone%2C+Gel%2C+8+oz&amp;qid=1692914944&amp;sr=8-1</t>
        </is>
      </c>
      <c r="G78" s="3">
        <f>HYPERLINK(F78)</f>
        <v/>
      </c>
      <c r="H78" s="3" t="n"/>
      <c r="I78" t="inlineStr">
        <is>
          <t>B01N3QDSXK</t>
        </is>
      </c>
      <c r="J78" s="3">
        <f>HYPERLINK(I78)</f>
        <v/>
      </c>
      <c r="K78" t="e">
        <v>#VALUE!</v>
      </c>
      <c r="L78" t="e">
        <v>#VALUE!</v>
      </c>
      <c r="M78" t="inlineStr">
        <is>
          <t>y</t>
        </is>
      </c>
      <c r="N78" t="inlineStr">
        <is>
          <t>$7.99</t>
        </is>
      </c>
      <c r="Q78" t="n">
        <v>27.89</v>
      </c>
      <c r="R78" s="2" t="inlineStr">
        <is>
          <t>249.06%</t>
        </is>
      </c>
      <c r="S78" t="n">
        <v>4.3</v>
      </c>
      <c r="T78" t="n">
        <v>249.06</v>
      </c>
      <c r="U78" t="n">
        <v>121</v>
      </c>
      <c r="V78" t="n">
        <v>3</v>
      </c>
    </row>
    <row r="79" ht="77.40000000000001" customHeight="1">
      <c r="A79" s="11" t="inlineStr">
        <is>
          <t>Milwaukee 10" Nail Puller</t>
        </is>
      </c>
      <c r="B79" s="10" t="inlineStr">
        <is>
          <t>http://www.millsupplies.com/product.asp?itemid=177309</t>
        </is>
      </c>
      <c r="C79" s="3" t="inlineStr">
        <is>
          <t>n</t>
        </is>
      </c>
      <c r="D79" s="3">
        <f>HYPERLINK(B79)</f>
        <v/>
      </c>
      <c r="E79" s="11" t="inlineStr">
        <is>
          <t>Milwaukee Nail Puller</t>
        </is>
      </c>
      <c r="F79" s="10" t="inlineStr">
        <is>
          <t>https://www.amazon.com/Techtronic-Industries-4932478249-Milwaukee-Puller/dp/B08X794L99/ref=sr_1_26?keywords=Milwaukee+10%22+Nail+Puller&amp;qid=1693250341&amp;sr=8-26</t>
        </is>
      </c>
      <c r="G79" s="3">
        <f>HYPERLINK(F79)</f>
        <v/>
      </c>
      <c r="H79" s="3" t="n"/>
      <c r="I79" s="11" t="inlineStr">
        <is>
          <t>B08X794L99</t>
        </is>
      </c>
      <c r="J79" s="3">
        <f>HYPERLINK(I79)</f>
        <v/>
      </c>
      <c r="K79" s="11" t="e">
        <v>#VALUE!</v>
      </c>
      <c r="L79" s="11" t="e">
        <v>#VALUE!</v>
      </c>
      <c r="M79" s="11" t="inlineStr">
        <is>
          <t>y</t>
        </is>
      </c>
      <c r="N79" s="11" t="n">
        <v>15.44</v>
      </c>
      <c r="O79" s="11" t="n"/>
      <c r="P79" s="11" t="inlineStr">
        <is>
          <t>avoiding - 1 seller</t>
        </is>
      </c>
      <c r="Q79" s="11" t="n">
        <v>34.83</v>
      </c>
      <c r="R79" s="12" t="inlineStr">
        <is>
          <t>125.58%</t>
        </is>
      </c>
      <c r="S79" s="11" t="n">
        <v>4.8</v>
      </c>
      <c r="T79" s="11" t="n">
        <v>125.58</v>
      </c>
      <c r="U79" s="11" t="n">
        <v>6</v>
      </c>
      <c r="V79" s="11" t="n">
        <v>3</v>
      </c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77.40000000000001" customHeight="1">
      <c r="A80" t="inlineStr">
        <is>
          <t>Nature's Answer PerioBrite Mouthwash, Cinnamint, 16 fl. oz.</t>
        </is>
      </c>
      <c r="B80" s="3" t="inlineStr">
        <is>
          <t>https://www.fruitfulyield.com/nature-s-answer-periobrite-mouthwash-cinnamint-16-fl-oz.html</t>
        </is>
      </c>
      <c r="C80" s="3" t="inlineStr">
        <is>
          <t>n</t>
        </is>
      </c>
      <c r="D80" s="3">
        <f>HYPERLINK(B80)</f>
        <v/>
      </c>
      <c r="E80" t="inlineStr">
        <is>
          <t>Nature's Answer Periobrite Mouthwash Cinnamint 16 oz</t>
        </is>
      </c>
      <c r="F80" s="3" t="inlineStr">
        <is>
          <t>https://www.amazon.com/Natures-Answer-Mouthwash-Cinamnt-Periowash/dp/B002ZVJV2U/ref=sr_1_3?keywords=Nature%27s+Answer+PerioBrite+Mouthwash%2C+Cinnamint%2C+16+fl.+oz.&amp;qid=1692920887&amp;sr=8-3</t>
        </is>
      </c>
      <c r="G80" s="3">
        <f>HYPERLINK(F80)</f>
        <v/>
      </c>
      <c r="H80" s="3" t="n"/>
      <c r="I80" t="inlineStr">
        <is>
          <t>B002ZVJV2U</t>
        </is>
      </c>
      <c r="J80" s="3">
        <f>HYPERLINK(I80)</f>
        <v/>
      </c>
      <c r="K80" t="e">
        <v>#VALUE!</v>
      </c>
      <c r="L80" t="e">
        <v>#VALUE!</v>
      </c>
      <c r="M80" t="inlineStr">
        <is>
          <t>y</t>
        </is>
      </c>
      <c r="N80" t="inlineStr">
        <is>
          <t>$8.79</t>
        </is>
      </c>
      <c r="Q80" t="n">
        <v>19.22</v>
      </c>
      <c r="R80" s="2" t="inlineStr">
        <is>
          <t>118.66%</t>
        </is>
      </c>
      <c r="S80" t="n">
        <v>4.5</v>
      </c>
      <c r="T80" t="n">
        <v>118.66</v>
      </c>
      <c r="U80" t="n">
        <v>61</v>
      </c>
      <c r="V80" t="n">
        <v>3</v>
      </c>
    </row>
    <row r="81" ht="93" customFormat="1" customHeight="1" s="11">
      <c r="A81" t="inlineStr">
        <is>
          <t>No-Spill 1405 Gas Can, 2.5 gal Capacity, Plastic, Red</t>
        </is>
      </c>
      <c r="B81" s="3" t="inlineStr">
        <is>
          <t>https://www.shelllumber.com/no-spill-1405-gas-can-no-spill-2-5-gal.html</t>
        </is>
      </c>
      <c r="C81" s="3" t="inlineStr">
        <is>
          <t>n</t>
        </is>
      </c>
      <c r="D81" s="3">
        <f>HYPERLINK(B81)</f>
        <v/>
      </c>
      <c r="E81" t="inlineStr">
        <is>
          <t>No-Spill Gas Can - 2.5 Gallon/Red</t>
        </is>
      </c>
      <c r="F81" s="3" t="inlineStr">
        <is>
          <t>https://www.amazon.com/No-Spill-Gas-Can-2-5-Gallon/dp/B009HP2UDY/ref=sr_1_16?keywords=No-Spill+1405+Gas+Can%2C+2.5+gal+Capacity%2C+Plastic%2C+Red&amp;qid=1692913567&amp;sr=8-16</t>
        </is>
      </c>
      <c r="G81" s="3">
        <f>HYPERLINK(F81)</f>
        <v/>
      </c>
      <c r="H81" s="3" t="n"/>
      <c r="I81" t="inlineStr">
        <is>
          <t>B009HP2UDY</t>
        </is>
      </c>
      <c r="J81" s="3">
        <f>HYPERLINK(I81)</f>
        <v/>
      </c>
      <c r="K81" t="e">
        <v>#VALUE!</v>
      </c>
      <c r="L81" t="e">
        <v>#VALUE!</v>
      </c>
      <c r="M81" t="inlineStr">
        <is>
          <t>y</t>
        </is>
      </c>
      <c r="N81" t="inlineStr">
        <is>
          <t>$24.68</t>
        </is>
      </c>
      <c r="Q81" t="n">
        <v>39.52</v>
      </c>
      <c r="R81" s="2" t="inlineStr">
        <is>
          <t>60.13%</t>
        </is>
      </c>
      <c r="S81" t="n">
        <v>4.2</v>
      </c>
      <c r="T81" t="n">
        <v>60.13</v>
      </c>
      <c r="U81" t="n">
        <v>44</v>
      </c>
      <c r="V81" t="n">
        <v>15</v>
      </c>
    </row>
    <row r="82" ht="93" customFormat="1" customHeight="1" s="11">
      <c r="A82" t="inlineStr">
        <is>
          <t>Olson 93.5 in. L X 0.3 in. W Carbon Steel Band Saw Blade 6 TPI Skip teeth 1 pk</t>
        </is>
      </c>
      <c r="B82" s="3" t="inlineStr">
        <is>
          <t>https://www.maxwarehouse.com/products/olson-band-saw-blade-hard-edge-93-1-2-long-x-1-4-w-6-tpi</t>
        </is>
      </c>
      <c r="C82" s="3" t="inlineStr">
        <is>
          <t>n</t>
        </is>
      </c>
      <c r="D82" s="3">
        <f>HYPERLINK(B82)</f>
        <v/>
      </c>
      <c r="E82" t="inlineStr">
        <is>
          <t>Olson 93.5 in. L x 0.1 in. W x 0.03 in. thick Carbon Steel Band Saw Blade 14 TPI Regular teeth 1 pk</t>
        </is>
      </c>
      <c r="F82" s="3" t="inlineStr">
        <is>
          <t>https://www.amazon.com/Olson-Band-Blade-Hard-Edge/dp/B00PCHLFM8/ref=sr_1_1?keywords=Olson+93.5+in.+L+X+0.3+in.+W+Carbon+Steel+Band+Saw+Blade+6+TPI+Skip+teeth+1+pk&amp;qid=1692928383&amp;sr=8-1</t>
        </is>
      </c>
      <c r="G82" s="3">
        <f>HYPERLINK(F82)</f>
        <v/>
      </c>
      <c r="H82" s="3" t="n"/>
      <c r="I82" t="inlineStr">
        <is>
          <t>B00PCHLFM8</t>
        </is>
      </c>
      <c r="J82" s="3">
        <f>HYPERLINK(I82)</f>
        <v/>
      </c>
      <c r="K82" t="e">
        <v>#VALUE!</v>
      </c>
      <c r="L82" t="e">
        <v>#VALUE!</v>
      </c>
      <c r="M82" t="inlineStr">
        <is>
          <t>y</t>
        </is>
      </c>
      <c r="N82" t="inlineStr">
        <is>
          <t>$11.92</t>
        </is>
      </c>
      <c r="Q82" t="n">
        <v>36.26</v>
      </c>
      <c r="R82" s="2" t="inlineStr">
        <is>
          <t>204.19%</t>
        </is>
      </c>
      <c r="S82" t="n">
        <v>4.1</v>
      </c>
      <c r="T82" t="n">
        <v>204.19</v>
      </c>
      <c r="U82" t="n">
        <v>4</v>
      </c>
      <c r="V82" t="n">
        <v>4</v>
      </c>
    </row>
    <row r="83" ht="93" customFormat="1" customHeight="1" s="11">
      <c r="A83" t="inlineStr">
        <is>
          <t>POP! Games: Pokémon: Squirtle</t>
        </is>
      </c>
      <c r="B83" s="3" t="inlineStr">
        <is>
          <t>https://www.fun.com/pop-games-pokemon-squirtle.html</t>
        </is>
      </c>
      <c r="C83" s="3" t="inlineStr">
        <is>
          <t>n</t>
        </is>
      </c>
      <c r="D83" s="3">
        <f>HYPERLINK(B83)</f>
        <v/>
      </c>
      <c r="E83" t="inlineStr">
        <is>
          <t>Funko POP! Games: Pokemon Squirtle Diamond Collection 2021 FunKon Exclusive 504 Shared Summer</t>
        </is>
      </c>
      <c r="F83" s="3" t="inlineStr">
        <is>
          <t>https://www.amazon.com/Funko-POP-Games-Collection-Exclusive/dp/B09C1M5MVJ/ref=sr_1_1?keywords=POP%21+Games%3A+Pok%C3%A9mon%3A+Squirtle&amp;qid=1692911640&amp;sr=8-1</t>
        </is>
      </c>
      <c r="G83" s="3">
        <f>HYPERLINK(F83)</f>
        <v/>
      </c>
      <c r="H83" s="3" t="n"/>
      <c r="I83" t="inlineStr">
        <is>
          <t>B09C1M5MVJ</t>
        </is>
      </c>
      <c r="J83" s="3">
        <f>HYPERLINK(I83)</f>
        <v/>
      </c>
      <c r="K83" t="e">
        <v>#VALUE!</v>
      </c>
      <c r="L83" t="e">
        <v>#VALUE!</v>
      </c>
      <c r="M83" t="inlineStr">
        <is>
          <t>y</t>
        </is>
      </c>
      <c r="N83" t="inlineStr">
        <is>
          <t>$7.82</t>
        </is>
      </c>
      <c r="Q83" t="n">
        <v>44.99</v>
      </c>
      <c r="R83" s="2" t="inlineStr">
        <is>
          <t>475.32%</t>
        </is>
      </c>
      <c r="S83" t="n">
        <v>4.7</v>
      </c>
      <c r="T83" t="n">
        <v>475.32</v>
      </c>
      <c r="U83" t="n">
        <v>110</v>
      </c>
      <c r="V83" t="n">
        <v>8</v>
      </c>
    </row>
    <row r="84" ht="112.8" customFormat="1" customHeight="1" s="6">
      <c r="A84" t="inlineStr">
        <is>
          <t>POP! NASCAR: Bubba Wallace (Dr Pepper)</t>
        </is>
      </c>
      <c r="B84" s="3" t="inlineStr">
        <is>
          <t>https://www.fun.com/pop-nascar-bubba-wallace-dr-pepper-vinyl-figure.html</t>
        </is>
      </c>
      <c r="C84" s="3" t="inlineStr">
        <is>
          <t>n</t>
        </is>
      </c>
      <c r="D84" s="3">
        <f>HYPERLINK(B84)</f>
        <v/>
      </c>
      <c r="E84" t="inlineStr">
        <is>
          <t>POP NASCAR: Bubba Wallace [Dr. Pepper] Funko Pop! Vinyl Figure (Bundled with Compatible Pop Box Protector Case), Multicolored, 3.75 inches</t>
        </is>
      </c>
      <c r="F84" s="3" t="inlineStr">
        <is>
          <t>https://www.amazon.com/POP-NASCAR-Compatible-Protector-Multicolored/dp/B0B3SCPW5T/ref=sr_1_1?keywords=POP%21+NASCAR%3A+Bubba+Wallace+%28Dr+Pepper%29&amp;qid=1692912823&amp;sr=8-1</t>
        </is>
      </c>
      <c r="G84" s="3">
        <f>HYPERLINK(F84)</f>
        <v/>
      </c>
      <c r="H84" s="3" t="n"/>
      <c r="I84" t="inlineStr">
        <is>
          <t>B0B3SCPW5T</t>
        </is>
      </c>
      <c r="J84" s="3">
        <f>HYPERLINK(I84)</f>
        <v/>
      </c>
      <c r="K84" t="e">
        <v>#VALUE!</v>
      </c>
      <c r="L84" t="e">
        <v>#VALUE!</v>
      </c>
      <c r="M84" t="inlineStr">
        <is>
          <t>y</t>
        </is>
      </c>
      <c r="N84" t="inlineStr">
        <is>
          <t>$6.99</t>
        </is>
      </c>
      <c r="Q84" t="n">
        <v>17.93</v>
      </c>
      <c r="R84" s="2" t="inlineStr">
        <is>
          <t>156.51%</t>
        </is>
      </c>
      <c r="S84" t="n">
        <v>4.7</v>
      </c>
      <c r="T84" t="n">
        <v>156.51</v>
      </c>
      <c r="U84" t="n">
        <v>5</v>
      </c>
      <c r="V84" t="n">
        <v>4</v>
      </c>
    </row>
    <row r="85" ht="112.8" customFormat="1" customHeight="1" s="6">
      <c r="A85" t="inlineStr">
        <is>
          <t>Simpson Strong-Tie 6 in. H X 1.56 in. W 16 Ga. Galvanized Steel Stud Shoe</t>
        </is>
      </c>
      <c r="B85" s="3" t="inlineStr">
        <is>
          <t>https://www.maxwarehouse.com/products/simpson-strong-tie-stud-shoe-16-ga-galvanized-fasteners-12-10-d</t>
        </is>
      </c>
      <c r="C85" s="3" t="inlineStr">
        <is>
          <t>n</t>
        </is>
      </c>
      <c r="D85" s="3">
        <f>HYPERLINK(B85)</f>
        <v/>
      </c>
      <c r="E85" t="inlineStr">
        <is>
          <t>Simpson Strong-Tie 6 in. H x 1.56 in. W 16 Ga. Galvanized Steel Stud Shoe</t>
        </is>
      </c>
      <c r="F85" s="3" t="inlineStr">
        <is>
          <t>https://www.amazon.com/Simpson-Strong-Tie-Stud-Galvanized-Fasteners/dp/B00YK2LMD8/ref=sr_1_1?keywords=Simpson+Strong-Tie+6+in.+H+X+1.56+in.+W+16+Ga.+Galvanized+Steel+Stud+Shoe&amp;qid=1692926382&amp;sr=8-1</t>
        </is>
      </c>
      <c r="G85" s="3">
        <f>HYPERLINK(F85)</f>
        <v/>
      </c>
      <c r="H85" s="3" t="n"/>
      <c r="I85" t="inlineStr">
        <is>
          <t>B00YK2LMD8</t>
        </is>
      </c>
      <c r="J85" s="3">
        <f>HYPERLINK(I85)</f>
        <v/>
      </c>
      <c r="K85" t="e">
        <v>#VALUE!</v>
      </c>
      <c r="L85" t="e">
        <v>#VALUE!</v>
      </c>
      <c r="M85" t="inlineStr">
        <is>
          <t>y</t>
        </is>
      </c>
      <c r="N85" t="inlineStr">
        <is>
          <t>$8.89</t>
        </is>
      </c>
      <c r="Q85" t="n">
        <v>17.6</v>
      </c>
      <c r="R85" s="2" t="inlineStr">
        <is>
          <t>97.98%</t>
        </is>
      </c>
      <c r="S85" t="n">
        <v>3</v>
      </c>
      <c r="T85" t="n">
        <v>97.98</v>
      </c>
      <c r="U85" t="n">
        <v>13</v>
      </c>
      <c r="V85" t="n">
        <v>16</v>
      </c>
    </row>
    <row r="86" ht="112.8" customFormat="1" customHeight="1" s="11">
      <c r="A86" t="inlineStr">
        <is>
          <t>Squishmallow 1000+ Sticker Book</t>
        </is>
      </c>
      <c r="B86" s="3" t="inlineStr">
        <is>
          <t>https://owlandgoosegifts.com/products/squishmallow-1000-sticker-book</t>
        </is>
      </c>
      <c r="C86" s="3" t="inlineStr">
        <is>
          <t>n</t>
        </is>
      </c>
      <c r="D86" s="3">
        <f>HYPERLINK(B86)</f>
        <v/>
      </c>
      <c r="E86" t="inlineStr">
        <is>
          <t>Squishmallows 1000+ Sticker Book</t>
        </is>
      </c>
      <c r="F86" s="3" t="inlineStr">
        <is>
          <t>https://www.amazon.com/Squishmallows-50128-1000-Sticker-Book/dp/B09ZPZZBM6/ref=sr_1_1?keywords=Squishmallow+1000%2B+Sticker+Book&amp;qid=1692912177&amp;sr=8-1</t>
        </is>
      </c>
      <c r="G86" s="3">
        <f>HYPERLINK(F86)</f>
        <v/>
      </c>
      <c r="H86" s="3" t="n"/>
      <c r="I86" t="inlineStr">
        <is>
          <t>B09ZPZZBM6</t>
        </is>
      </c>
      <c r="J86" s="3">
        <f>HYPERLINK(I86)</f>
        <v/>
      </c>
      <c r="K86" t="e">
        <v>#VALUE!</v>
      </c>
      <c r="L86" t="e">
        <v>#VALUE!</v>
      </c>
      <c r="M86" t="inlineStr">
        <is>
          <t>y</t>
        </is>
      </c>
      <c r="N86" t="inlineStr">
        <is>
          <t>$11.99</t>
        </is>
      </c>
      <c r="Q86" t="n">
        <v>19.5</v>
      </c>
      <c r="R86" s="2" t="inlineStr">
        <is>
          <t>62.64%</t>
        </is>
      </c>
      <c r="S86" t="n">
        <v>4.5</v>
      </c>
      <c r="T86" t="n">
        <v>62.64</v>
      </c>
      <c r="U86" t="n">
        <v>77</v>
      </c>
      <c r="V86" t="n">
        <v>13</v>
      </c>
    </row>
    <row r="87" ht="112.8" customFormat="1" customHeight="1" s="11">
      <c r="A87" t="inlineStr">
        <is>
          <t>Squishmallow 8 Inch Hans the Hedgehog Valentine Plush Toy</t>
        </is>
      </c>
      <c r="B87" s="3" t="inlineStr">
        <is>
          <t>https://owlandgoosegifts.com/products/squishmallow-8-inch-hans-the-hedgehog-valentine-plush-toy</t>
        </is>
      </c>
      <c r="C87" s="3" t="inlineStr">
        <is>
          <t>n</t>
        </is>
      </c>
      <c r="D87" s="3">
        <f>HYPERLINK(B87)</f>
        <v/>
      </c>
      <c r="E87" t="inlineStr">
        <is>
          <t>Kellytoy Squishmallow 8 Inch Hans the Hedgehog Super Soft Plush Toy</t>
        </is>
      </c>
      <c r="F87" s="3" t="inlineStr">
        <is>
          <t>https://www.amazon.com/Kellytoy-Squishmallow-Hedgehog-Super-Plush/dp/B075X4FJMV/ref=sr_1_1?keywords=Squishmallow+8+Inch+Hans+the+Hedgehog+Valentine+Plush+Toy&amp;qid=1692912605&amp;sr=8-1</t>
        </is>
      </c>
      <c r="G87" s="3">
        <f>HYPERLINK(F87)</f>
        <v/>
      </c>
      <c r="H87" s="3" t="n"/>
      <c r="I87" t="inlineStr">
        <is>
          <t>B075X4FJMV</t>
        </is>
      </c>
      <c r="J87" s="3">
        <f>HYPERLINK(I87)</f>
        <v/>
      </c>
      <c r="K87" t="e">
        <v>#VALUE!</v>
      </c>
      <c r="L87" t="e">
        <v>#VALUE!</v>
      </c>
      <c r="M87" t="inlineStr">
        <is>
          <t>y</t>
        </is>
      </c>
      <c r="N87" t="inlineStr">
        <is>
          <t>$7.49</t>
        </is>
      </c>
      <c r="Q87" t="n">
        <v>26.95</v>
      </c>
      <c r="R87" s="2" t="inlineStr">
        <is>
          <t>259.81%</t>
        </is>
      </c>
      <c r="S87" t="n">
        <v>4.4</v>
      </c>
      <c r="T87" t="n">
        <v>259.81</v>
      </c>
      <c r="U87" t="n">
        <v>165</v>
      </c>
      <c r="V87" t="n">
        <v>3</v>
      </c>
    </row>
    <row r="88" ht="112.8" customFormat="1" customHeight="1" s="6">
      <c r="A88" s="11" t="inlineStr">
        <is>
          <t>T&amp;S Brass B-10K Parts Kit for B-0107 Spray Valves (Gray)</t>
        </is>
      </c>
      <c r="B88" s="10" t="inlineStr">
        <is>
          <t>https://edmondsonsupply.com/collections/all-products/products/t-s-brass-b-10k-parts-kit-for-b-0107-spray-valves-gray</t>
        </is>
      </c>
      <c r="C88" s="3" t="inlineStr">
        <is>
          <t>n</t>
        </is>
      </c>
      <c r="D88" s="3">
        <f>HYPERLINK(B88)</f>
        <v/>
      </c>
      <c r="E88" s="11" t="inlineStr">
        <is>
          <t>T&amp;S Brass B-10K Parts Kit for B-0107 Spray Valve</t>
        </is>
      </c>
      <c r="F88" s="10" t="inlineStr">
        <is>
          <t>https://www.amazon.com/Brass-B-10K-Parts-B-0107-Spray/dp/B00HV0NYJQ/ref=sr_1_1?keywords=T%26S+Brass+B-10K+Parts+Kit+for+B-0107+Spray+Valves+%28Gray%29&amp;qid=1693250126&amp;sr=8-1</t>
        </is>
      </c>
      <c r="G88" s="3">
        <f>HYPERLINK(F88)</f>
        <v/>
      </c>
      <c r="H88" s="3" t="n"/>
      <c r="I88" s="11" t="inlineStr">
        <is>
          <t>B00HV0NYJQ</t>
        </is>
      </c>
      <c r="J88" s="3">
        <f>HYPERLINK(I88)</f>
        <v/>
      </c>
      <c r="K88" s="11" t="e">
        <v>#VALUE!</v>
      </c>
      <c r="L88" s="11" t="e">
        <v>#VALUE!</v>
      </c>
      <c r="M88" s="11" t="inlineStr">
        <is>
          <t>y</t>
        </is>
      </c>
      <c r="N88" s="11" t="inlineStr">
        <is>
          <t>$16.89</t>
        </is>
      </c>
      <c r="O88" s="11" t="n"/>
      <c r="P88" s="11" t="n"/>
      <c r="Q88" s="11" t="n">
        <v>33.7</v>
      </c>
      <c r="R88" s="12" t="inlineStr">
        <is>
          <t>99.53%</t>
        </is>
      </c>
      <c r="S88" s="11" t="n">
        <v>4.6</v>
      </c>
      <c r="T88" s="11" t="n">
        <v>99.53</v>
      </c>
      <c r="U88" s="11" t="n">
        <v>17</v>
      </c>
      <c r="V88" s="11" t="n">
        <v>2</v>
      </c>
      <c r="W88" s="11" t="n"/>
      <c r="X88" s="11" t="n"/>
      <c r="Y88" s="11" t="n"/>
      <c r="Z88" s="11" t="n"/>
      <c r="AA88" s="11" t="n"/>
      <c r="AB88" s="11" t="n"/>
      <c r="AC88" s="11" t="n"/>
      <c r="AD88" s="11" t="n"/>
    </row>
    <row r="89" ht="112.8" customFormat="1" customHeight="1" s="11">
      <c r="A89" s="1" t="inlineStr">
        <is>
          <t>url</t>
        </is>
      </c>
      <c r="B89" s="1" t="inlineStr">
        <is>
          <t>canonicalUrl</t>
        </is>
      </c>
      <c r="C89" s="3" t="inlineStr">
        <is>
          <t>n</t>
        </is>
      </c>
      <c r="D89" s="3">
        <f>HYPERLINK(B89)</f>
        <v/>
      </c>
      <c r="E89" s="1" t="inlineStr">
        <is>
          <t>name</t>
        </is>
      </c>
      <c r="F89" s="1" t="inlineStr">
        <is>
          <t>Amazon Product Title</t>
        </is>
      </c>
      <c r="G89" s="3">
        <f>HYPERLINK(F89)</f>
        <v/>
      </c>
      <c r="H89" s="3" t="n"/>
      <c r="I89" s="1" t="inlineStr">
        <is>
          <t>Amazon Product URL</t>
        </is>
      </c>
      <c r="J89" s="3">
        <f>HYPERLINK(I89)</f>
        <v/>
      </c>
      <c r="K89" s="1" t="inlineStr">
        <is>
          <t>ASIN</t>
        </is>
      </c>
      <c r="L89" s="1" t="inlineStr">
        <is>
          <t>Source Image</t>
        </is>
      </c>
      <c r="M89" s="1" t="inlineStr">
        <is>
          <t>Amazon Image</t>
        </is>
      </c>
      <c r="N89" s="1" t="inlineStr">
        <is>
          <t>Yes</t>
        </is>
      </c>
      <c r="O89" s="1" t="n"/>
      <c r="P89" s="1" t="inlineStr">
        <is>
          <t>Notes</t>
        </is>
      </c>
      <c r="Q89" s="1" t="inlineStr">
        <is>
          <t>offers/0/price</t>
        </is>
      </c>
      <c r="R89" s="1" t="inlineStr">
        <is>
          <t>Amazon Price</t>
        </is>
      </c>
      <c r="S89" s="2" t="inlineStr">
        <is>
          <t>ROI</t>
        </is>
      </c>
      <c r="T89" s="1" t="inlineStr">
        <is>
          <t>ROI</t>
        </is>
      </c>
      <c r="U89" s="1" t="inlineStr">
        <is>
          <t>Rating</t>
        </is>
      </c>
      <c r="V89" s="1" t="inlineStr">
        <is>
          <t>ReviewCount</t>
        </is>
      </c>
      <c r="W89" s="1" t="inlineStr">
        <is>
          <t>offerCount</t>
        </is>
      </c>
      <c r="X89" s="1" t="inlineStr">
        <is>
          <t>offers/0/availability</t>
        </is>
      </c>
      <c r="Y89" s="1" t="inlineStr">
        <is>
          <t>offers/0/regularPrice</t>
        </is>
      </c>
      <c r="Z89" s="1" t="inlineStr">
        <is>
          <t>sku</t>
        </is>
      </c>
      <c r="AA89" s="1" t="inlineStr">
        <is>
          <t>Match?</t>
        </is>
      </c>
      <c r="AB89" s="1" t="inlineStr">
        <is>
          <t>Qualified?</t>
        </is>
      </c>
      <c r="AC89" s="1" t="inlineStr">
        <is>
          <t>Approved</t>
        </is>
      </c>
    </row>
    <row r="90" ht="112.8" customFormat="1" customHeight="1" s="11">
      <c r="A90" s="6" t="inlineStr">
        <is>
          <t>WILSON NCAA Legend Basketball - Size 6</t>
        </is>
      </c>
      <c r="B90" s="5" t="inlineStr">
        <is>
          <t>https://www.bobstores.com/wilson-ncaa-legend-basketball-size-6/2091429.html#000</t>
        </is>
      </c>
      <c r="C90" s="3" t="inlineStr">
        <is>
          <t>y</t>
        </is>
      </c>
      <c r="D90" s="3">
        <f>HYPERLINK(B90)</f>
        <v/>
      </c>
      <c r="E90" s="6" t="inlineStr">
        <is>
          <t>WILSON NCAA Legend Basketballs - 29.5", 28.5", 27.5"</t>
        </is>
      </c>
      <c r="F90" s="5" t="inlineStr">
        <is>
          <t>https://www.amazon.com/WILSON-NCAA-Legend-Basketball-6-28-5/dp/B09KS599FV/ref=sr_1_1?keywords=WILSON+NCAA+Legend+Basketball+-+Size+6&amp;qid=1693248383&amp;sr=8-1</t>
        </is>
      </c>
      <c r="G90" s="3">
        <f>HYPERLINK(F90)</f>
        <v/>
      </c>
      <c r="H90" s="3" t="n"/>
      <c r="I90" s="6" t="inlineStr">
        <is>
          <t>B09KS599FV</t>
        </is>
      </c>
      <c r="J90" s="3">
        <f>HYPERLINK(I90)</f>
        <v/>
      </c>
      <c r="K90" s="6" t="e">
        <v>#VALUE!</v>
      </c>
      <c r="L90" s="6" t="e">
        <v>#VALUE!</v>
      </c>
      <c r="M90" s="6" t="inlineStr">
        <is>
          <t>y</t>
        </is>
      </c>
      <c r="N90" s="6" t="inlineStr">
        <is>
          <t>$9.00</t>
        </is>
      </c>
      <c r="O90" s="6" t="n">
        <v>5</v>
      </c>
      <c r="P90" s="6" t="n"/>
      <c r="Q90" s="6" t="n">
        <v>38.94</v>
      </c>
      <c r="R90" s="8" t="inlineStr">
        <is>
          <t>332.67%</t>
        </is>
      </c>
      <c r="S90" s="6" t="n">
        <v>4.5</v>
      </c>
      <c r="T90" s="6" t="n">
        <v>332.67</v>
      </c>
      <c r="U90" s="6" t="n">
        <v>119</v>
      </c>
      <c r="V90" s="6" t="n">
        <v>3</v>
      </c>
      <c r="W90" s="6" t="n"/>
      <c r="X90" s="6" t="n"/>
      <c r="Y90" s="6" t="n"/>
      <c r="Z90" s="6" t="n"/>
      <c r="AA90" s="6" t="n"/>
      <c r="AB90" s="6" t="n"/>
      <c r="AC90" s="6" t="n"/>
      <c r="AD90" s="6" t="n"/>
    </row>
    <row r="91" ht="15.6" customHeight="1">
      <c r="A91" s="1" t="inlineStr">
        <is>
          <t>url</t>
        </is>
      </c>
      <c r="B91" s="1" t="inlineStr">
        <is>
          <t>canonicalUrl</t>
        </is>
      </c>
      <c r="C91" s="3" t="inlineStr">
        <is>
          <t>n</t>
        </is>
      </c>
      <c r="D91" s="3">
        <f>HYPERLINK(B91)</f>
        <v/>
      </c>
      <c r="E91" s="1" t="inlineStr">
        <is>
          <t>name</t>
        </is>
      </c>
      <c r="F91" s="1" t="inlineStr">
        <is>
          <t>Amazon Product Title</t>
        </is>
      </c>
      <c r="G91" s="3">
        <f>HYPERLINK(F91)</f>
        <v/>
      </c>
      <c r="H91" s="3" t="n"/>
      <c r="I91" s="1" t="inlineStr">
        <is>
          <t>Amazon Product URL</t>
        </is>
      </c>
      <c r="J91" s="3">
        <f>HYPERLINK(I91)</f>
        <v/>
      </c>
      <c r="K91" s="1" t="inlineStr">
        <is>
          <t>ASIN</t>
        </is>
      </c>
      <c r="L91" s="1" t="inlineStr">
        <is>
          <t>Source Image</t>
        </is>
      </c>
      <c r="M91" s="1" t="inlineStr">
        <is>
          <t>Amazon Image</t>
        </is>
      </c>
      <c r="N91" s="1" t="n"/>
      <c r="O91" s="1" t="inlineStr">
        <is>
          <t>offers/0/price</t>
        </is>
      </c>
      <c r="P91" s="1" t="inlineStr">
        <is>
          <t>Amazon Price</t>
        </is>
      </c>
      <c r="Q91" s="2" t="inlineStr">
        <is>
          <t>ROI</t>
        </is>
      </c>
      <c r="R91" s="1" t="inlineStr">
        <is>
          <t>Rating</t>
        </is>
      </c>
      <c r="S91" s="1" t="inlineStr">
        <is>
          <t>ROI</t>
        </is>
      </c>
      <c r="T91" s="1" t="inlineStr">
        <is>
          <t>ReviewCount</t>
        </is>
      </c>
      <c r="U91" s="1" t="inlineStr">
        <is>
          <t>offerCount</t>
        </is>
      </c>
      <c r="V91" s="1" t="inlineStr">
        <is>
          <t>offers/0/availability</t>
        </is>
      </c>
      <c r="W91" s="1" t="inlineStr">
        <is>
          <t>offers/0/regularPrice</t>
        </is>
      </c>
      <c r="X91" s="1" t="inlineStr">
        <is>
          <t>sku</t>
        </is>
      </c>
    </row>
    <row r="92" ht="91.2" customHeight="1">
      <c r="A92" s="3" t="inlineStr">
        <is>
          <t>https://hasbropulse.com/collections/all-products/products/transformers-masterpiece-mp-44s-optimus-prime</t>
        </is>
      </c>
      <c r="B92" s="3" t="inlineStr">
        <is>
          <t>https://hasbropulse.com/products/transformers-masterpiece-mp-44s-optimus-prime</t>
        </is>
      </c>
      <c r="C92" s="3" t="inlineStr">
        <is>
          <t>n</t>
        </is>
      </c>
      <c r="D92" s="3">
        <f>HYPERLINK(B92)</f>
        <v/>
      </c>
      <c r="E92" t="inlineStr">
        <is>
          <t>Transformers Masterpiece MP-44S Optimus Prime</t>
        </is>
      </c>
      <c r="F92" t="inlineStr">
        <is>
          <t>Transformers Masterpiece Mp-04 Optimus Prime Convoy Complete Ver. Die-cast Figure</t>
        </is>
      </c>
      <c r="G92" s="3">
        <f>HYPERLINK(F92)</f>
        <v/>
      </c>
      <c r="H92" s="3" t="n"/>
      <c r="I92" s="3" t="inlineStr">
        <is>
          <t>https://www.amazon.com/Transformers-Masterpiece-Optimus-Complete-Die-cast/dp/B002G9UPUI/ref=sr_1_15?keywords=Transformers+Masterpiece+MP-44S+Optimus+Prime&amp;qid=1693331985&amp;sr=8-15</t>
        </is>
      </c>
      <c r="J92" s="3">
        <f>HYPERLINK(I92)</f>
        <v/>
      </c>
      <c r="K92" t="inlineStr">
        <is>
          <t>B002G9UPUI</t>
        </is>
      </c>
      <c r="L92" t="e">
        <v>#VALUE!</v>
      </c>
      <c r="M92" t="e">
        <v>#VALUE!</v>
      </c>
      <c r="N92" t="inlineStr">
        <is>
          <t>y</t>
        </is>
      </c>
      <c r="O92" t="inlineStr">
        <is>
          <t>219.99</t>
        </is>
      </c>
      <c r="P92" t="n">
        <v>456.49</v>
      </c>
      <c r="Q92" s="2" t="inlineStr">
        <is>
          <t>107.50%</t>
        </is>
      </c>
      <c r="R92" t="n">
        <v>3.6</v>
      </c>
      <c r="S92" t="n">
        <v>107.5</v>
      </c>
      <c r="T92" t="n">
        <v>6</v>
      </c>
      <c r="U92" t="n">
        <v>2</v>
      </c>
      <c r="V92" t="inlineStr">
        <is>
          <t>OutOfStock</t>
        </is>
      </c>
      <c r="W92" t="inlineStr">
        <is>
          <t>undefined</t>
        </is>
      </c>
      <c r="X92" t="inlineStr">
        <is>
          <t>6868956676198</t>
        </is>
      </c>
    </row>
    <row r="93" ht="91.2" customHeight="1">
      <c r="A93" s="3" t="inlineStr">
        <is>
          <t>https://owlandgoosegifts.com/products/squishmallow-5-inch-johanna-the-cauldron-halloween-plush-toy</t>
        </is>
      </c>
      <c r="B93" s="3" t="inlineStr">
        <is>
          <t>https://owlandgoosegifts.com/products/squishmallow-5-inch-johanna-the-cauldron-halloween-plush-toy</t>
        </is>
      </c>
      <c r="C93" s="3" t="inlineStr">
        <is>
          <t>n</t>
        </is>
      </c>
      <c r="D93" s="3">
        <f>HYPERLINK(B93)</f>
        <v/>
      </c>
      <c r="E93" t="inlineStr">
        <is>
          <t>Squishmallow 5 Inch Johanna the Cauldron Halloween Plush Toy</t>
        </is>
      </c>
      <c r="F93" t="inlineStr">
        <is>
          <t>Squishmallows 5" Halloween (Johanna The Cauldron)</t>
        </is>
      </c>
      <c r="G93" s="3">
        <f>HYPERLINK(F93)</f>
        <v/>
      </c>
      <c r="H93" s="3" t="n"/>
      <c r="I93" s="3" t="inlineStr">
        <is>
          <t>https://www.amazon.com/Squishmallows-5-Halloween-Johanna-Cauldron/dp/B0BHRK4BYW/ref=sr_1_3?keywords=Squishmallow+5+Inch+Johanna+the+Cauldron+Halloween+Plush+Toy&amp;qid=1693332193&amp;sr=8-3</t>
        </is>
      </c>
      <c r="J93" s="3">
        <f>HYPERLINK(I93)</f>
        <v/>
      </c>
      <c r="K93" t="inlineStr">
        <is>
          <t>B0BHRK4BYW</t>
        </is>
      </c>
      <c r="L93" t="e">
        <v>#VALUE!</v>
      </c>
      <c r="M93" t="e">
        <v>#VALUE!</v>
      </c>
      <c r="N93" t="inlineStr">
        <is>
          <t>y</t>
        </is>
      </c>
      <c r="O93" t="inlineStr">
        <is>
          <t>4.49</t>
        </is>
      </c>
      <c r="P93" t="n">
        <v>12.21</v>
      </c>
      <c r="Q93" s="2" t="inlineStr">
        <is>
          <t>171.94%</t>
        </is>
      </c>
      <c r="R93" t="n">
        <v>4.6</v>
      </c>
      <c r="S93" t="n">
        <v>171.94</v>
      </c>
      <c r="T93" t="n">
        <v>8</v>
      </c>
      <c r="U93" t="n">
        <v>5</v>
      </c>
      <c r="V93" t="inlineStr">
        <is>
          <t>InStock</t>
        </is>
      </c>
      <c r="W93" t="inlineStr">
        <is>
          <t>8.99</t>
        </is>
      </c>
      <c r="X93" t="inlineStr">
        <is>
          <t>7435132207299</t>
        </is>
      </c>
    </row>
    <row r="94" ht="91.2" customHeight="1">
      <c r="A94" s="3" t="inlineStr">
        <is>
          <t>https://owlandgoosegifts.com/products/squishmallow-7-5-inch-ulana-the-turkey-plush-toy</t>
        </is>
      </c>
      <c r="B94" s="3" t="inlineStr">
        <is>
          <t>https://owlandgoosegifts.com/products/squishmallow-7-5-inch-ulana-the-turkey-plush-toy</t>
        </is>
      </c>
      <c r="C94" s="3" t="inlineStr">
        <is>
          <t>n</t>
        </is>
      </c>
      <c r="D94" s="3">
        <f>HYPERLINK(B94)</f>
        <v/>
      </c>
      <c r="E94" t="inlineStr">
        <is>
          <t>Squishmallow 7.5 Inch Ulana the Turkey Plush Toy</t>
        </is>
      </c>
      <c r="F94" t="inlineStr">
        <is>
          <t>Squishmallows 7.5" Ulana The Turkey</t>
        </is>
      </c>
      <c r="G94" s="3">
        <f>HYPERLINK(F94)</f>
        <v/>
      </c>
      <c r="H94" s="3" t="n"/>
      <c r="I94" s="3" t="inlineStr">
        <is>
          <t>https://www.amazon.com/Squishmallows-7-5-Ulana-The-Turkey/dp/B0CD6G7KXJ/ref=sr_1_1?keywords=Squishmallow+7.5+Inch+Ulana+the+Turkey+Plush+Toy&amp;qid=1693332060&amp;sr=8-1</t>
        </is>
      </c>
      <c r="J94" s="3">
        <f>HYPERLINK(I94)</f>
        <v/>
      </c>
      <c r="K94" t="inlineStr">
        <is>
          <t>B0CD6G7KXJ</t>
        </is>
      </c>
      <c r="L94" t="e">
        <v>#VALUE!</v>
      </c>
      <c r="M94" t="e">
        <v>#VALUE!</v>
      </c>
      <c r="N94" t="inlineStr">
        <is>
          <t>y</t>
        </is>
      </c>
      <c r="O94" t="inlineStr">
        <is>
          <t>9.99</t>
        </is>
      </c>
      <c r="P94" t="n">
        <v>16.89</v>
      </c>
      <c r="Q94" s="2" t="inlineStr">
        <is>
          <t>69.07%</t>
        </is>
      </c>
      <c r="R94" t="n">
        <v>5</v>
      </c>
      <c r="S94" t="n">
        <v>69.06999999999999</v>
      </c>
      <c r="T94" t="n">
        <v>3</v>
      </c>
      <c r="U94" t="n">
        <v>23</v>
      </c>
      <c r="V94" t="inlineStr">
        <is>
          <t>InStock</t>
        </is>
      </c>
      <c r="W94" t="inlineStr">
        <is>
          <t>undefined</t>
        </is>
      </c>
      <c r="X94" t="inlineStr">
        <is>
          <t>7620082237635</t>
        </is>
      </c>
    </row>
    <row r="95" ht="91.2" customHeight="1">
      <c r="A95" s="3" t="inlineStr">
        <is>
          <t>https://www.als.com/kuhl-short-renegade/p?skuId=155434</t>
        </is>
      </c>
      <c r="B95" s="3" t="inlineStr">
        <is>
          <t>https://www.als.com/kuhl-short-renegade/p</t>
        </is>
      </c>
      <c r="C95" s="3" t="inlineStr">
        <is>
          <t>n</t>
        </is>
      </c>
      <c r="D95" s="3">
        <f>HYPERLINK(B95)</f>
        <v/>
      </c>
      <c r="E95" t="inlineStr">
        <is>
          <t>KÜHL Renegade Short - Men's</t>
        </is>
      </c>
      <c r="F95" t="inlineStr">
        <is>
          <t>Kuhl Men's Renegade Short</t>
        </is>
      </c>
      <c r="G95" s="3">
        <f>HYPERLINK(F95)</f>
        <v/>
      </c>
      <c r="H95" s="3" t="n"/>
      <c r="I95" s="3" t="inlineStr">
        <is>
          <t>https://www.amazon.com/Kuhl-Mens-Renegade-Short-Koal/dp/B01GF1Q1MI/ref=sr_1_1?keywords=K%C3%9CHL+Renegade+Short+-+Men%27s&amp;qid=1693332553&amp;sr=8-1</t>
        </is>
      </c>
      <c r="J95" s="3">
        <f>HYPERLINK(I95)</f>
        <v/>
      </c>
      <c r="K95" t="inlineStr">
        <is>
          <t>B01GF1Q1MI</t>
        </is>
      </c>
      <c r="L95" t="e">
        <v>#VALUE!</v>
      </c>
      <c r="M95" t="e">
        <v>#VALUE!</v>
      </c>
      <c r="N95" t="inlineStr">
        <is>
          <t>y</t>
        </is>
      </c>
      <c r="O95" t="inlineStr">
        <is>
          <t>44.99</t>
        </is>
      </c>
      <c r="P95" t="n">
        <v>110.96</v>
      </c>
      <c r="Q95" s="2" t="inlineStr">
        <is>
          <t>146.63%</t>
        </is>
      </c>
      <c r="R95" t="n">
        <v>4.3</v>
      </c>
      <c r="S95" t="n">
        <v>146.63</v>
      </c>
      <c r="T95" t="n">
        <v>4</v>
      </c>
      <c r="U95" t="n">
        <v>2</v>
      </c>
      <c r="V95" t="inlineStr">
        <is>
          <t>InStock</t>
        </is>
      </c>
      <c r="W95" t="inlineStr">
        <is>
          <t>79.0</t>
        </is>
      </c>
      <c r="X95" t="inlineStr">
        <is>
          <t>155434</t>
        </is>
      </c>
    </row>
    <row r="96" ht="91.2" customHeight="1">
      <c r="A96" s="3" t="inlineStr">
        <is>
          <t>https://www.als.com/troyle-shirt-peace-out-wmn/p?skuId=978533</t>
        </is>
      </c>
      <c r="B96" s="3" t="inlineStr">
        <is>
          <t>https://www.als.com/troyle-shirt-peace-out-wmn/p</t>
        </is>
      </c>
      <c r="C96" s="3" t="inlineStr">
        <is>
          <t>n</t>
        </is>
      </c>
      <c r="D96" s="3">
        <f>HYPERLINK(B96)</f>
        <v/>
      </c>
      <c r="E96" t="inlineStr">
        <is>
          <t>Troy Lee Designs Peace Out Short Sleeve Shirt - Women's</t>
        </is>
      </c>
      <c r="F96" t="inlineStr">
        <is>
          <t>Troy Lee Designs Mens Peace Out Short Sleeve Tee, Motocross Dirtbike Mountain Bike Shirt, Adult</t>
        </is>
      </c>
      <c r="G96" s="3">
        <f>HYPERLINK(F96)</f>
        <v/>
      </c>
      <c r="H96" s="3" t="n"/>
      <c r="I96" s="3" t="inlineStr">
        <is>
          <t>https://www.amazon.com/Troy-Lee-Designs-Motocross-Dirtbike/dp/B09YS56S33/ref=sr_1_1?keywords=Troy+Lee+Designs+Peace+Out+Short+Sleeve+Shirt+-+Women%27s&amp;qid=1693332673&amp;sr=8-1</t>
        </is>
      </c>
      <c r="J96" s="3">
        <f>HYPERLINK(I96)</f>
        <v/>
      </c>
      <c r="K96" t="inlineStr">
        <is>
          <t>B09YS56S33</t>
        </is>
      </c>
      <c r="L96" t="e">
        <v>#VALUE!</v>
      </c>
      <c r="M96" t="e">
        <v>#VALUE!</v>
      </c>
      <c r="N96" t="inlineStr">
        <is>
          <t>y</t>
        </is>
      </c>
      <c r="O96" t="inlineStr">
        <is>
          <t>11.2</t>
        </is>
      </c>
      <c r="P96" t="n">
        <v>25.9</v>
      </c>
      <c r="Q96" s="2" t="inlineStr">
        <is>
          <t>131.25%</t>
        </is>
      </c>
      <c r="R96" t="n">
        <v>4.8</v>
      </c>
      <c r="S96" t="n">
        <v>131.25</v>
      </c>
      <c r="T96" t="n">
        <v>25</v>
      </c>
      <c r="U96" t="n">
        <v>3</v>
      </c>
      <c r="V96" t="inlineStr">
        <is>
          <t>InStock</t>
        </is>
      </c>
      <c r="W96" t="inlineStr">
        <is>
          <t>28.0</t>
        </is>
      </c>
      <c r="X96" t="inlineStr">
        <is>
          <t>978533</t>
        </is>
      </c>
    </row>
    <row r="97" ht="91.2" customHeight="1">
      <c r="A97" s="3" t="inlineStr">
        <is>
          <t>https://www.coastalcountry.com/products/home-garden/gifts-toys/toys/pearly-grey-trakehner-horse-rebr------960</t>
        </is>
      </c>
      <c r="B97" s="3" t="inlineStr">
        <is>
          <t>https://www.coastalcountry.com/products/home-garden/gifts-toys/toys/pearly-grey-trakehner-horse-rebr------960</t>
        </is>
      </c>
      <c r="C97" s="3" t="inlineStr">
        <is>
          <t>n</t>
        </is>
      </c>
      <c r="D97" s="3">
        <f>HYPERLINK(B97)</f>
        <v/>
      </c>
      <c r="E97" t="inlineStr">
        <is>
          <t>Pearly Grey Trakehner Horse</t>
        </is>
      </c>
      <c r="F97" t="inlineStr">
        <is>
          <t>Breyer Horses Freedom Series Horse | Pearly Grey Trakehner | 9.75" x 7" | 1:12 Scale | Horse Toy | Model #960, White</t>
        </is>
      </c>
      <c r="G97" s="3">
        <f>HYPERLINK(F97)</f>
        <v/>
      </c>
      <c r="H97" s="3" t="n"/>
      <c r="I97" s="3" t="inlineStr">
        <is>
          <t>https://www.amazon.com/Breyer-Horses-Freedom-Pearly-Trakehner/dp/B08S7QZZR1/ref=sr_1_1?keywords=Pearly+Grey+Trakehner+Horse&amp;qid=1693333032&amp;sr=8-1</t>
        </is>
      </c>
      <c r="J97" s="3">
        <f>HYPERLINK(I97)</f>
        <v/>
      </c>
      <c r="K97" t="inlineStr">
        <is>
          <t>B08S7QZZR1</t>
        </is>
      </c>
      <c r="L97" t="e">
        <v>#VALUE!</v>
      </c>
      <c r="M97" t="e">
        <v>#VALUE!</v>
      </c>
      <c r="N97" t="inlineStr">
        <is>
          <t>y</t>
        </is>
      </c>
      <c r="O97" t="inlineStr">
        <is>
          <t>11.44</t>
        </is>
      </c>
      <c r="P97" t="n">
        <v>20.54</v>
      </c>
      <c r="Q97" s="2" t="inlineStr">
        <is>
          <t>79.55%</t>
        </is>
      </c>
      <c r="R97" t="n">
        <v>4.8</v>
      </c>
      <c r="S97" t="n">
        <v>79.55</v>
      </c>
      <c r="T97" t="n">
        <v>838</v>
      </c>
      <c r="U97" t="n">
        <v>4</v>
      </c>
      <c r="V97" t="inlineStr">
        <is>
          <t>InStock</t>
        </is>
      </c>
      <c r="W97" t="inlineStr">
        <is>
          <t>21.99</t>
        </is>
      </c>
      <c r="X97" t="inlineStr">
        <is>
          <t>019756009601</t>
        </is>
      </c>
    </row>
    <row r="98" ht="91.2" customHeight="1">
      <c r="A98" s="3" t="inlineStr">
        <is>
          <t>https://www.coastalcountry.com/products/home-garden/gifts-toys/toys/lego-city-straight-and-t-junction-60236-building-kit-2-pieces-lego60236</t>
        </is>
      </c>
      <c r="B98" s="3" t="inlineStr">
        <is>
          <t>https://www.coastalcountry.com/products/home-garden/gifts-toys/toys/lego-city-straight-and-t-junction-60236-building-kit-2-pieces-lego60236</t>
        </is>
      </c>
      <c r="C98" s="3" t="inlineStr">
        <is>
          <t>n</t>
        </is>
      </c>
      <c r="D98" s="3">
        <f>HYPERLINK(B98)</f>
        <v/>
      </c>
      <c r="E98" t="inlineStr">
        <is>
          <t>Lego City Straight And T Junction 60236 Building Kit (2 Pieces)</t>
        </is>
      </c>
      <c r="F98" t="inlineStr">
        <is>
          <t>LEGO City Straight and T Junction 60236 Building Kit (2 Pieces)</t>
        </is>
      </c>
      <c r="G98" s="3">
        <f>HYPERLINK(F98)</f>
        <v/>
      </c>
      <c r="H98" s="3" t="n"/>
      <c r="I98" s="3" t="inlineStr">
        <is>
          <t>https://www.amazon.com/LEGO-Straight-T-Junction-60236-Building/dp/B07GVR2H1L/ref=sr_1_1?keywords=Lego+City+Straight+And+T+Junction+60236+Building+Kit+%282+Pieces%29&amp;qid=1693333033&amp;sr=8-1</t>
        </is>
      </c>
      <c r="J98" s="3">
        <f>HYPERLINK(I98)</f>
        <v/>
      </c>
      <c r="K98" t="inlineStr">
        <is>
          <t>B07GVR2H1L</t>
        </is>
      </c>
      <c r="L98" t="e">
        <v>#VALUE!</v>
      </c>
      <c r="M98" t="e">
        <v>#VALUE!</v>
      </c>
      <c r="N98" t="inlineStr">
        <is>
          <t>y</t>
        </is>
      </c>
      <c r="O98" t="inlineStr">
        <is>
          <t>14.99</t>
        </is>
      </c>
      <c r="P98" t="n">
        <v>25.68</v>
      </c>
      <c r="Q98" s="2" t="inlineStr">
        <is>
          <t>71.31%</t>
        </is>
      </c>
      <c r="R98" t="n">
        <v>4.8</v>
      </c>
      <c r="S98" t="n">
        <v>71.31</v>
      </c>
      <c r="T98" t="n">
        <v>1741</v>
      </c>
      <c r="U98" t="n">
        <v>5</v>
      </c>
      <c r="V98" t="inlineStr">
        <is>
          <t>InStock</t>
        </is>
      </c>
      <c r="W98" t="inlineStr">
        <is>
          <t>undefined</t>
        </is>
      </c>
      <c r="X98" t="inlineStr">
        <is>
          <t>673419303699</t>
        </is>
      </c>
    </row>
    <row r="99" ht="91.2" customHeight="1">
      <c r="A99" s="3" t="inlineStr">
        <is>
          <t>https://www.coastalcountry.com/products/home-garden/backyard-cooking/bbq-sauces-rubs/fergolicious-sweet-sweet-luv-rub-owssow74205</t>
        </is>
      </c>
      <c r="B99" s="3" t="inlineStr">
        <is>
          <t>https://www.coastalcountry.com/products/home-garden/backyard-cooking/bbq-sauces-rubs/fergolicious-sweet-sweet-luv-rub-owssow74205</t>
        </is>
      </c>
      <c r="C99" s="3" t="inlineStr">
        <is>
          <t>n</t>
        </is>
      </c>
      <c r="D99" s="3">
        <f>HYPERLINK(B99)</f>
        <v/>
      </c>
      <c r="E99" t="inlineStr">
        <is>
          <t>Fergolicious Sweet Sweet Luv Rub</t>
        </is>
      </c>
      <c r="F99" t="inlineStr">
        <is>
          <t>Fergolicious Sweet Sweet Luv Rub - 6.2 Ounce Shaker Jar</t>
        </is>
      </c>
      <c r="G99" s="3">
        <f>HYPERLINK(F99)</f>
        <v/>
      </c>
      <c r="H99" s="3" t="n"/>
      <c r="I99" s="3" t="inlineStr">
        <is>
          <t>https://www.amazon.com/Fergolicious-Sweet-Luv-Rub-Shaker/dp/B071SK8S4X/ref=sr_1_1?keywords=Fergolicious+Sweet+Sweet+Luv+Rub&amp;qid=1693333240&amp;sr=8-1</t>
        </is>
      </c>
      <c r="J99" s="3">
        <f>HYPERLINK(I99)</f>
        <v/>
      </c>
      <c r="K99" t="inlineStr">
        <is>
          <t>B071SK8S4X</t>
        </is>
      </c>
      <c r="L99" t="e">
        <v>#VALUE!</v>
      </c>
      <c r="M99" t="e">
        <v>#VALUE!</v>
      </c>
      <c r="N99" t="inlineStr">
        <is>
          <t>y</t>
        </is>
      </c>
      <c r="O99" t="inlineStr">
        <is>
          <t>5.99</t>
        </is>
      </c>
      <c r="P99" t="n">
        <v>17.86</v>
      </c>
      <c r="Q99" s="2" t="inlineStr">
        <is>
          <t>198.16%</t>
        </is>
      </c>
      <c r="R99" t="n">
        <v>4.1</v>
      </c>
      <c r="S99" t="n">
        <v>198.16</v>
      </c>
      <c r="T99" t="n">
        <v>11</v>
      </c>
      <c r="U99" t="n">
        <v>4</v>
      </c>
      <c r="V99" t="inlineStr">
        <is>
          <t>InStock</t>
        </is>
      </c>
      <c r="W99" t="inlineStr">
        <is>
          <t>7.49</t>
        </is>
      </c>
      <c r="X99" t="inlineStr">
        <is>
          <t>783987742056</t>
        </is>
      </c>
    </row>
    <row r="100" ht="91.2" customFormat="1" customHeight="1" s="6">
      <c r="A100" s="5" t="inlineStr">
        <is>
          <t>https://www.coastalcountry.com/products/home-garden/lawn-garden/hoses-sprinklers-irrigation/apex-34-in-x-50-ft-professional-duty-hose-teap988vr-50</t>
        </is>
      </c>
      <c r="B100" s="5" t="inlineStr">
        <is>
          <t>https://www.coastalcountry.com/products/home-garden/lawn-garden/hoses-sprinklers-irrigation/apex-34-in-x-50-ft-professional-duty-hose-teap988vr-50</t>
        </is>
      </c>
      <c r="C100" s="3" t="inlineStr">
        <is>
          <t>n</t>
        </is>
      </c>
      <c r="D100" s="3">
        <f>HYPERLINK(B100)</f>
        <v/>
      </c>
      <c r="E100" s="6" t="inlineStr">
        <is>
          <t>Apex 3/4-In x 50-Ft Professional Duty Hose</t>
        </is>
      </c>
      <c r="F100" s="6" t="inlineStr">
        <is>
          <t>Apex 988VR-50 Professional Duty Garden Hose, 3/4-Inch by 50-Feet</t>
        </is>
      </c>
      <c r="G100" s="3">
        <f>HYPERLINK(F100)</f>
        <v/>
      </c>
      <c r="H100" s="3" t="n"/>
      <c r="I100" s="5" t="inlineStr">
        <is>
          <t>https://www.amazon.com/Apex-988VR-50-Professional-4-Inch-50-Foot/dp/B00002N8OZ/ref=sr_1_2?keywords=Apex+3%2F4-In+x+50-Ft+Professional+Duty+Hose&amp;qid=1693333303&amp;sr=8-2</t>
        </is>
      </c>
      <c r="J100" s="3">
        <f>HYPERLINK(I100)</f>
        <v/>
      </c>
      <c r="K100" s="6" t="inlineStr">
        <is>
          <t>B00002N8OZ</t>
        </is>
      </c>
      <c r="L100" s="6" t="e">
        <v>#VALUE!</v>
      </c>
      <c r="M100" s="6" t="e">
        <v>#VALUE!</v>
      </c>
      <c r="N100" s="6" t="inlineStr">
        <is>
          <t>y</t>
        </is>
      </c>
      <c r="O100" s="6" t="inlineStr">
        <is>
          <t>23.87</t>
        </is>
      </c>
      <c r="P100" s="6" t="n">
        <v>70</v>
      </c>
      <c r="Q100" s="8" t="inlineStr">
        <is>
          <t>193.26%</t>
        </is>
      </c>
      <c r="R100" s="6" t="n">
        <v>4.2</v>
      </c>
      <c r="S100" s="6" t="n">
        <v>193.26</v>
      </c>
      <c r="T100" s="6" t="n">
        <v>269</v>
      </c>
      <c r="U100" s="6" t="n">
        <v>2</v>
      </c>
      <c r="V100" s="6" t="inlineStr">
        <is>
          <t>OutOfStock</t>
        </is>
      </c>
      <c r="W100" s="6" t="inlineStr">
        <is>
          <t>46.99</t>
        </is>
      </c>
      <c r="X100" s="6" t="inlineStr">
        <is>
          <t>5212072</t>
        </is>
      </c>
    </row>
    <row r="101" ht="91.2" customHeight="1">
      <c r="A101" s="3" t="inlineStr">
        <is>
          <t>https://www.coastalcountry.com/products/tools-automotive/tools/power-tools/dewalt-xtreme-12v-max-brushless-38-in-cordless-drilldriver-kit-dewadcd701f2</t>
        </is>
      </c>
      <c r="B101" s="3" t="inlineStr">
        <is>
          <t>https://www.coastalcountry.com/products/tools-automotive/tools/power-tools/dewalt-xtreme-12v-max-brushless-38-in-cordless-drilldriver-kit-dewadcd701f2</t>
        </is>
      </c>
      <c r="C101" s="3" t="inlineStr">
        <is>
          <t>n</t>
        </is>
      </c>
      <c r="D101" s="3">
        <f>HYPERLINK(B101)</f>
        <v/>
      </c>
      <c r="E101" t="inlineStr">
        <is>
          <t>DeWALT XTREME 12V MAX* Brushless 3/8-In Cordless Drill/Driver Kit</t>
        </is>
      </c>
      <c r="F101" t="inlineStr">
        <is>
          <t>DEWALT 20V MAX* XR® Brushless Cordless 1/2 in. Drill/Driver Kit (DCD800D2), Yellow</t>
        </is>
      </c>
      <c r="G101" s="3">
        <f>HYPERLINK(F101)</f>
        <v/>
      </c>
      <c r="H101" s="3" t="n"/>
      <c r="I101" s="3" t="inlineStr">
        <is>
          <t>https://www.amazon.com/DEWALT-Brushless-Cordless-Driver-DCD800D2/dp/B09YY8RZJ9/ref=sr_1_10?keywords=DeWALT+XTREME+12V+MAX*+Brushless+3%2F8-In+Cordless+Drill%2FDriver+Kit&amp;qid=1693333332&amp;sr=8-10</t>
        </is>
      </c>
      <c r="J101" s="3">
        <f>HYPERLINK(I101)</f>
        <v/>
      </c>
      <c r="K101" t="inlineStr">
        <is>
          <t>B09YY8RZJ9</t>
        </is>
      </c>
      <c r="L101" t="e">
        <v>#VALUE!</v>
      </c>
      <c r="M101" t="e">
        <v>#VALUE!</v>
      </c>
      <c r="N101" t="inlineStr">
        <is>
          <t>y</t>
        </is>
      </c>
      <c r="O101" t="inlineStr">
        <is>
          <t>89.46</t>
        </is>
      </c>
      <c r="P101" t="n">
        <v>169</v>
      </c>
      <c r="Q101" s="2" t="inlineStr">
        <is>
          <t>88.91%</t>
        </is>
      </c>
      <c r="R101" t="n">
        <v>4.7</v>
      </c>
      <c r="S101" t="n">
        <v>88.91</v>
      </c>
      <c r="T101" t="n">
        <v>163</v>
      </c>
      <c r="U101" t="n">
        <v>4</v>
      </c>
      <c r="V101" t="inlineStr">
        <is>
          <t>InStock</t>
        </is>
      </c>
      <c r="W101" t="inlineStr">
        <is>
          <t>169.99</t>
        </is>
      </c>
      <c r="X101" t="inlineStr">
        <is>
          <t>885911603850</t>
        </is>
      </c>
    </row>
    <row r="102" hidden="1" ht="91.2" customHeight="1">
      <c r="A102" s="3" t="inlineStr">
        <is>
          <t>https://www.entertainmentearth.com/product/lets-explore-camp-stove-play-set/dg30804</t>
        </is>
      </c>
      <c r="B102" s="3" t="inlineStr">
        <is>
          <t>https://www.entertainmentearth.com/product/lets-explore-camp-stove-play-set/dg30804</t>
        </is>
      </c>
      <c r="C102" s="3" t="inlineStr">
        <is>
          <t>n</t>
        </is>
      </c>
      <c r="D102" s="3">
        <f>HYPERLINK(B102)</f>
        <v/>
      </c>
      <c r="E102" t="inlineStr">
        <is>
          <t>Let's Explore Camp Stove Play Set</t>
        </is>
      </c>
      <c r="F102" t="inlineStr">
        <is>
          <t>Melissa &amp; Doug 40804 Let's Explore Camp Stove Pretend Play Set | 3+ | Gift for Boy or Girl</t>
        </is>
      </c>
      <c r="G102" s="3">
        <f>HYPERLINK(F102)</f>
        <v/>
      </c>
      <c r="H102" s="3" t="n"/>
      <c r="I102" s="3" t="inlineStr">
        <is>
          <t>https://www.amazon.com/Melissa-Doug-40804-Explore-Pretend/dp/B08YKJNSRC/ref=sr_1_1?keywords=Let%27s+Explore+Camp+Stove+Play+Set&amp;qid=1693333416&amp;sr=8-1</t>
        </is>
      </c>
      <c r="J102" s="3">
        <f>HYPERLINK(I102)</f>
        <v/>
      </c>
      <c r="K102" t="inlineStr">
        <is>
          <t>B08YKJNSRC</t>
        </is>
      </c>
      <c r="L102" t="e">
        <v>#VALUE!</v>
      </c>
      <c r="M102" t="e">
        <v>#VALUE!</v>
      </c>
      <c r="N102" t="inlineStr">
        <is>
          <t>y</t>
        </is>
      </c>
      <c r="O102" t="inlineStr">
        <is>
          <t>55.24</t>
        </is>
      </c>
      <c r="P102" t="n">
        <v>99.97</v>
      </c>
      <c r="Q102" s="2" t="inlineStr">
        <is>
          <t>80.97%</t>
        </is>
      </c>
      <c r="R102" t="n">
        <v>4.6</v>
      </c>
      <c r="S102" t="n">
        <v>80.97</v>
      </c>
      <c r="T102" t="n">
        <v>72</v>
      </c>
      <c r="U102" t="n">
        <v>5</v>
      </c>
      <c r="V102" t="inlineStr">
        <is>
          <t>InStock</t>
        </is>
      </c>
      <c r="W102" t="inlineStr">
        <is>
          <t>64.99</t>
        </is>
      </c>
      <c r="X102" t="inlineStr">
        <is>
          <t>DG30804</t>
        </is>
      </c>
    </row>
    <row r="103" hidden="1" ht="91.2" customHeight="1">
      <c r="A103" s="3" t="inlineStr">
        <is>
          <t>https://www.entertainmentearth.com/product/nekopara-chocola-hello-good-smile-minifigure/utcg94439</t>
        </is>
      </c>
      <c r="B103" s="3" t="inlineStr">
        <is>
          <t>https://www.entertainmentearth.com/product/nekopara-chocola-hello-good-smile-minifigure/utcg94439</t>
        </is>
      </c>
      <c r="C103" s="3" t="inlineStr">
        <is>
          <t>n</t>
        </is>
      </c>
      <c r="D103" s="3">
        <f>HYPERLINK(B103)</f>
        <v/>
      </c>
      <c r="E103" t="inlineStr">
        <is>
          <t>Nekopara Chocola Hello! Good Smile Mini-Figure</t>
        </is>
      </c>
      <c r="F103" t="inlineStr">
        <is>
          <t>Nekopara: Chocola Hello! Good Smile Mini Figure Multicolor G94439</t>
        </is>
      </c>
      <c r="G103" s="3">
        <f>HYPERLINK(F103)</f>
        <v/>
      </c>
      <c r="H103" s="3" t="n"/>
      <c r="I103" s="3" t="inlineStr">
        <is>
          <t>https://www.amazon.com/Nekopara-Chocola-Figure-Multicolor-G94439/dp/B09MK9HBQ4/ref=sr_1_1?keywords=Nekopara+Chocola+Hello%21+Good+Smile+Mini-Figure&amp;qid=1693333495&amp;sr=8-1</t>
        </is>
      </c>
      <c r="J103" s="3">
        <f>HYPERLINK(I103)</f>
        <v/>
      </c>
      <c r="K103" t="inlineStr">
        <is>
          <t>B09MK9HBQ4</t>
        </is>
      </c>
      <c r="L103" t="e">
        <v>#VALUE!</v>
      </c>
      <c r="M103" t="e">
        <v>#VALUE!</v>
      </c>
      <c r="N103" t="inlineStr">
        <is>
          <t>y</t>
        </is>
      </c>
      <c r="O103" t="inlineStr">
        <is>
          <t>6.03</t>
        </is>
      </c>
      <c r="P103" t="n">
        <v>15.3</v>
      </c>
      <c r="Q103" s="2" t="inlineStr">
        <is>
          <t>153.73%</t>
        </is>
      </c>
      <c r="R103" t="n">
        <v>4.8</v>
      </c>
      <c r="S103" t="n">
        <v>153.73</v>
      </c>
      <c r="T103" t="n">
        <v>39</v>
      </c>
      <c r="U103" t="n">
        <v>2</v>
      </c>
      <c r="V103" t="inlineStr">
        <is>
          <t>InStock</t>
        </is>
      </c>
      <c r="W103" t="inlineStr">
        <is>
          <t>15.99</t>
        </is>
      </c>
      <c r="X103" t="inlineStr">
        <is>
          <t>UTCG94439</t>
        </is>
      </c>
    </row>
    <row r="104" hidden="1" ht="91.2" customHeight="1">
      <c r="A104" s="3" t="inlineStr">
        <is>
          <t>https://www.entertainmentearth.com/product/kill-la-kill-satsuki-kiryuin-hello-good-smile-minifigure/utcg94413</t>
        </is>
      </c>
      <c r="B104" s="3" t="inlineStr">
        <is>
          <t>https://www.entertainmentearth.com/product/kill-la-kill-satsuki-kiryuin-hello-good-smile-minifigure/utcg94413</t>
        </is>
      </c>
      <c r="C104" s="3" t="inlineStr">
        <is>
          <t>n</t>
        </is>
      </c>
      <c r="D104" s="3">
        <f>HYPERLINK(B104)</f>
        <v/>
      </c>
      <c r="E104" t="inlineStr">
        <is>
          <t>Kill la Kill Satsuki Kiryuin Hello! Good Smile Mini-Figure</t>
        </is>
      </c>
      <c r="F104" t="inlineStr">
        <is>
          <t>Kill la Kill: Satsuki Kiryuin Hello! Good Smile Mini Figure, Multicolor</t>
        </is>
      </c>
      <c r="G104" s="3">
        <f>HYPERLINK(F104)</f>
        <v/>
      </c>
      <c r="H104" s="3" t="n"/>
      <c r="I104" s="3" t="inlineStr">
        <is>
          <t>https://www.amazon.com/Kill-Satsuki-Kiryuin-Figure-Multicolor/dp/B09HKFGJ6G/ref=sr_1_1?keywords=Kill+la+Kill+Satsuki+Kiryuin+Hello%21+Good+Smile+Mini-Figure&amp;qid=1693333535&amp;sr=8-1</t>
        </is>
      </c>
      <c r="J104" s="3">
        <f>HYPERLINK(I104)</f>
        <v/>
      </c>
      <c r="K104" t="inlineStr">
        <is>
          <t>B09HKFGJ6G</t>
        </is>
      </c>
      <c r="L104" t="e">
        <v>#VALUE!</v>
      </c>
      <c r="M104" t="e">
        <v>#VALUE!</v>
      </c>
      <c r="N104" t="inlineStr">
        <is>
          <t>y</t>
        </is>
      </c>
      <c r="O104" t="inlineStr">
        <is>
          <t>8.35</t>
        </is>
      </c>
      <c r="P104" t="n">
        <v>16.78</v>
      </c>
      <c r="Q104" s="2" t="inlineStr">
        <is>
          <t>100.96%</t>
        </is>
      </c>
      <c r="R104" t="n">
        <v>4.7</v>
      </c>
      <c r="S104" t="n">
        <v>100.96</v>
      </c>
      <c r="T104" t="n">
        <v>14</v>
      </c>
      <c r="U104" t="n">
        <v>2</v>
      </c>
      <c r="V104" t="inlineStr">
        <is>
          <t>InStock</t>
        </is>
      </c>
      <c r="W104" t="inlineStr">
        <is>
          <t>15.99</t>
        </is>
      </c>
      <c r="X104" t="inlineStr">
        <is>
          <t>UTCG94413</t>
        </is>
      </c>
    </row>
    <row r="105" hidden="1" ht="91.2" customHeight="1">
      <c r="A105" s="3" t="inlineStr">
        <is>
          <t>https://www.entertainmentearth.com/product/trolls-world-tour-stylin-poppy/hse8022</t>
        </is>
      </c>
      <c r="B105" s="3" t="inlineStr">
        <is>
          <t>https://www.entertainmentearth.com/product/trolls-world-tour-stylin-poppy/hse8022</t>
        </is>
      </c>
      <c r="C105" s="3" t="inlineStr">
        <is>
          <t>n</t>
        </is>
      </c>
      <c r="D105" s="3">
        <f>HYPERLINK(B105)</f>
        <v/>
      </c>
      <c r="E105" t="inlineStr">
        <is>
          <t>Trolls World Tour Stylin' Poppy</t>
        </is>
      </c>
      <c r="F105" t="inlineStr">
        <is>
          <t>Trolls World Tour Toddler Poppy</t>
        </is>
      </c>
      <c r="G105" s="3">
        <f>HYPERLINK(F105)</f>
        <v/>
      </c>
      <c r="H105" s="3" t="n"/>
      <c r="I105" s="3" t="inlineStr">
        <is>
          <t>https://www.amazon.com/Trolls-World-Tour-Toddler-Poppy/dp/B083T22F7V/ref=sr_1_10?keywords=Trolls+World+Tour+Stylin+Poppy&amp;qid=1693333894&amp;sr=8-10</t>
        </is>
      </c>
      <c r="J105" s="3">
        <f>HYPERLINK(I105)</f>
        <v/>
      </c>
      <c r="K105" t="inlineStr">
        <is>
          <t>B083T22F7V</t>
        </is>
      </c>
      <c r="L105" t="e">
        <v>#VALUE!</v>
      </c>
      <c r="M105" t="e">
        <v>#VALUE!</v>
      </c>
      <c r="N105" t="inlineStr">
        <is>
          <t>y</t>
        </is>
      </c>
      <c r="O105" t="inlineStr">
        <is>
          <t>5.76</t>
        </is>
      </c>
      <c r="P105" t="n">
        <v>18.75</v>
      </c>
      <c r="Q105" s="2" t="inlineStr">
        <is>
          <t>225.52%</t>
        </is>
      </c>
      <c r="R105" t="n">
        <v>4.7</v>
      </c>
      <c r="S105" t="n">
        <v>225.52</v>
      </c>
      <c r="T105" t="n">
        <v>22</v>
      </c>
      <c r="U105" t="n">
        <v>9</v>
      </c>
      <c r="V105" t="inlineStr">
        <is>
          <t>OutOfStock</t>
        </is>
      </c>
      <c r="W105" t="inlineStr">
        <is>
          <t>12.99</t>
        </is>
      </c>
      <c r="X105" t="inlineStr">
        <is>
          <t>HSE8022</t>
        </is>
      </c>
    </row>
    <row r="106" hidden="1" ht="91.2" customFormat="1" customHeight="1" s="6">
      <c r="A106" s="5" t="inlineStr">
        <is>
          <t>https://www.entertainmentearth.com/product/barbie-ken-beach-doll-with-la-shorts/mthbv04</t>
        </is>
      </c>
      <c r="B106" s="5" t="inlineStr">
        <is>
          <t>https://www.entertainmentearth.com/product/barbie-ken-beach-doll-with-la-shorts/mthbv04</t>
        </is>
      </c>
      <c r="C106" s="3" t="inlineStr">
        <is>
          <t>oos</t>
        </is>
      </c>
      <c r="D106" s="3">
        <f>HYPERLINK(B106)</f>
        <v/>
      </c>
      <c r="E106" s="6" t="inlineStr">
        <is>
          <t>Barbie Ken Beach Doll with LA Shorts</t>
        </is>
      </c>
      <c r="F106" s="6" t="inlineStr">
        <is>
          <t>Barbie Ken Beach Doll with Blond Hair Dressed in Colorful Los Angeles-Print Swim Trunks</t>
        </is>
      </c>
      <c r="G106" s="3">
        <f>HYPERLINK(F106)</f>
        <v/>
      </c>
      <c r="H106" s="3" t="n"/>
      <c r="I106" s="5" t="inlineStr">
        <is>
          <t>https://www.amazon.com/Barbie-HBV04-Ken-Los-Angeles/dp/B09NJQF5L8/ref=sr_1_11?keywords=Barbie+Ken+Beach+Doll+with+LA+Shorts&amp;qid=1693333825&amp;sr=8-11</t>
        </is>
      </c>
      <c r="J106" s="3">
        <f>HYPERLINK(I106)</f>
        <v/>
      </c>
      <c r="K106" s="6" t="inlineStr">
        <is>
          <t>B09NJQF5L8</t>
        </is>
      </c>
      <c r="L106" s="6" t="e">
        <v>#VALUE!</v>
      </c>
      <c r="M106" s="6" t="e">
        <v>#VALUE!</v>
      </c>
      <c r="N106" s="6" t="inlineStr">
        <is>
          <t>y</t>
        </is>
      </c>
      <c r="O106" s="6" t="inlineStr">
        <is>
          <t>6.99</t>
        </is>
      </c>
      <c r="P106" s="6" t="n">
        <v>18.99</v>
      </c>
      <c r="Q106" s="8" t="inlineStr">
        <is>
          <t>171.67%</t>
        </is>
      </c>
      <c r="R106" s="6" t="n">
        <v>4.5</v>
      </c>
      <c r="S106" s="6" t="n">
        <v>171.67</v>
      </c>
      <c r="T106" s="6" t="n">
        <v>25</v>
      </c>
      <c r="U106" s="6" t="n">
        <v>8</v>
      </c>
      <c r="V106" s="6" t="inlineStr">
        <is>
          <t>InStock</t>
        </is>
      </c>
      <c r="W106" s="6" t="inlineStr">
        <is>
          <t>undefined</t>
        </is>
      </c>
      <c r="X106" s="6" t="inlineStr">
        <is>
          <t>MTHBV04</t>
        </is>
      </c>
    </row>
    <row r="107" hidden="1" ht="91.2" customHeight="1">
      <c r="A107" s="3" t="inlineStr">
        <is>
          <t>https://www.entertainmentearth.com/product/ldd-presents-saw-billy-doll/mz99620</t>
        </is>
      </c>
      <c r="B107" s="3" t="inlineStr">
        <is>
          <t>https://www.entertainmentearth.com/product/ldd-presents-saw-billy-doll/mz99620</t>
        </is>
      </c>
      <c r="C107" s="3" t="inlineStr">
        <is>
          <t>n</t>
        </is>
      </c>
      <c r="D107" s="3">
        <f>HYPERLINK(B107)</f>
        <v/>
      </c>
      <c r="E107" t="inlineStr">
        <is>
          <t>LDD Presents Saw Billy Doll</t>
        </is>
      </c>
      <c r="F107" t="inlineStr">
        <is>
          <t>Mezco LDD Presents Saw Billy 10-Inch Figurine</t>
        </is>
      </c>
      <c r="G107" s="3">
        <f>HYPERLINK(F107)</f>
        <v/>
      </c>
      <c r="H107" s="3" t="n"/>
      <c r="I107" s="3" t="inlineStr">
        <is>
          <t>https://www.amazon.com/Mezco-Living-Dead-Dolls-Presents/dp/B08KTXD26R/ref=sr_1_1?keywords=LDD+Presents+Saw+Billy+Doll&amp;qid=1693333903&amp;sr=8-1</t>
        </is>
      </c>
      <c r="J107" s="3">
        <f>HYPERLINK(I107)</f>
        <v/>
      </c>
      <c r="K107" t="inlineStr">
        <is>
          <t>B08KTXD26R</t>
        </is>
      </c>
      <c r="L107" t="e">
        <v>#VALUE!</v>
      </c>
      <c r="M107" t="e">
        <v>#VALUE!</v>
      </c>
      <c r="N107" t="inlineStr">
        <is>
          <t>y</t>
        </is>
      </c>
      <c r="O107" t="inlineStr">
        <is>
          <t>39.99</t>
        </is>
      </c>
      <c r="P107" t="n">
        <v>90.98999999999999</v>
      </c>
      <c r="Q107" s="2" t="inlineStr">
        <is>
          <t>127.53%</t>
        </is>
      </c>
      <c r="R107" t="n">
        <v>4.6</v>
      </c>
      <c r="S107" t="n">
        <v>127.53</v>
      </c>
      <c r="T107" t="n">
        <v>60</v>
      </c>
      <c r="U107" t="n">
        <v>6</v>
      </c>
      <c r="V107" t="inlineStr">
        <is>
          <t>OutOfStock</t>
        </is>
      </c>
      <c r="W107" t="inlineStr">
        <is>
          <t>undefined</t>
        </is>
      </c>
      <c r="X107" t="inlineStr">
        <is>
          <t>MZ99620</t>
        </is>
      </c>
    </row>
    <row r="108" hidden="1" ht="91.2" customHeight="1">
      <c r="A108" s="3" t="inlineStr">
        <is>
          <t>https://www.entertainmentearth.com/product/raya-and-the-last-dragon-6inch-petite-raya-doll-sisu-set/jk213884</t>
        </is>
      </c>
      <c r="B108" s="3" t="inlineStr">
        <is>
          <t>https://www.entertainmentearth.com/product/raya-and-the-last-dragon-6inch-petite-raya-doll-sisu-set/jk213884</t>
        </is>
      </c>
      <c r="C108" s="3" t="inlineStr">
        <is>
          <t>n</t>
        </is>
      </c>
      <c r="D108" s="3">
        <f>HYPERLINK(B108)</f>
        <v/>
      </c>
      <c r="E108" t="inlineStr">
        <is>
          <t>Raya and the Last Dragon 6-Inch Petite Raya Doll &amp; Sisu Set</t>
        </is>
      </c>
      <c r="F108" t="inlineStr">
        <is>
          <t>Disney Raya and The Last Dragon 6-Inch Petite Raya Doll and Feature Sisu Dragon Figure Gift Set</t>
        </is>
      </c>
      <c r="G108" s="3">
        <f>HYPERLINK(F108)</f>
        <v/>
      </c>
      <c r="H108" s="3" t="n"/>
      <c r="I108" s="3" t="inlineStr">
        <is>
          <t>https://www.amazon.com/Disney-Raya-Petite-Feature-Dragon/dp/B07KXRM5WB/ref=sr_1_1?keywords=Raya+and+the+Last+Dragon+6-Inch+Petite+Raya+Doll&amp;qid=1693333908&amp;sr=8-1</t>
        </is>
      </c>
      <c r="J108" s="3">
        <f>HYPERLINK(I108)</f>
        <v/>
      </c>
      <c r="K108" t="inlineStr">
        <is>
          <t>B07KXRM5WB</t>
        </is>
      </c>
      <c r="L108" t="e">
        <v>#VALUE!</v>
      </c>
      <c r="M108" t="e">
        <v>#VALUE!</v>
      </c>
      <c r="N108" t="inlineStr">
        <is>
          <t>y</t>
        </is>
      </c>
      <c r="O108" t="inlineStr">
        <is>
          <t>8.08</t>
        </is>
      </c>
      <c r="P108" t="n">
        <v>15.75</v>
      </c>
      <c r="Q108" s="2" t="inlineStr">
        <is>
          <t>94.93%</t>
        </is>
      </c>
      <c r="R108" t="n">
        <v>4.8</v>
      </c>
      <c r="S108" t="n">
        <v>94.93000000000001</v>
      </c>
      <c r="T108" t="n">
        <v>1595</v>
      </c>
      <c r="U108" t="n">
        <v>36</v>
      </c>
      <c r="V108" t="inlineStr">
        <is>
          <t>OutOfStock</t>
        </is>
      </c>
      <c r="W108" t="inlineStr">
        <is>
          <t>27.99</t>
        </is>
      </c>
      <c r="X108" t="inlineStr">
        <is>
          <t>JK213884</t>
        </is>
      </c>
    </row>
    <row r="109" hidden="1" ht="91.2" customHeight="1">
      <c r="A109" s="3" t="inlineStr">
        <is>
          <t>https://www.entertainmentearth.com/product/disney-princess-style-series-30th-anniversary-jasmine-fashion-doll/hsf5001</t>
        </is>
      </c>
      <c r="B109" s="3" t="inlineStr">
        <is>
          <t>https://www.entertainmentearth.com/product/disney-princess-style-series-30th-anniversary-jasmine-fashion-doll/hsf5001</t>
        </is>
      </c>
      <c r="C109" s="3" t="inlineStr">
        <is>
          <t>n</t>
        </is>
      </c>
      <c r="D109" s="3">
        <f>HYPERLINK(B109)</f>
        <v/>
      </c>
      <c r="E109" t="inlineStr">
        <is>
          <t>Disney Princess Style Series 30th Anniversary Jasmine Fashion Doll</t>
        </is>
      </c>
      <c r="F109" t="inlineStr">
        <is>
          <t>Disney Princess Style Series 30th Anniversary Jasmine Fashion Doll, Deluxe Collector Doll with Accessories, Disney Toy for Kids 6 and Up</t>
        </is>
      </c>
      <c r="G109" s="3">
        <f>HYPERLINK(F109)</f>
        <v/>
      </c>
      <c r="H109" s="3" t="n"/>
      <c r="I109" s="3" t="inlineStr">
        <is>
          <t>https://www.amazon.com/Disney-Princess-DPR-Style-Jasmine/dp/B09CBMLY93/ref=sr_1_1?keywords=Disney+Princess+Style+Series+30th+Anniversary+Jasmine+Fashion+Doll&amp;qid=1693333895&amp;sr=8-1</t>
        </is>
      </c>
      <c r="J109" s="3">
        <f>HYPERLINK(I109)</f>
        <v/>
      </c>
      <c r="K109" t="inlineStr">
        <is>
          <t>B09CBMLY93</t>
        </is>
      </c>
      <c r="L109" t="e">
        <v>#VALUE!</v>
      </c>
      <c r="M109" t="e">
        <v>#VALUE!</v>
      </c>
      <c r="N109" t="inlineStr">
        <is>
          <t>y</t>
        </is>
      </c>
      <c r="O109" t="inlineStr">
        <is>
          <t>19.96</t>
        </is>
      </c>
      <c r="P109" t="n">
        <v>34.99</v>
      </c>
      <c r="Q109" s="2" t="inlineStr">
        <is>
          <t>75.30%</t>
        </is>
      </c>
      <c r="R109" t="n">
        <v>4.7</v>
      </c>
      <c r="S109" t="n">
        <v>75.3</v>
      </c>
      <c r="T109" t="n">
        <v>215</v>
      </c>
      <c r="U109" t="n">
        <v>5</v>
      </c>
      <c r="V109" t="inlineStr">
        <is>
          <t>OutOfStock</t>
        </is>
      </c>
      <c r="W109" t="inlineStr">
        <is>
          <t>44.99</t>
        </is>
      </c>
      <c r="X109" t="inlineStr">
        <is>
          <t>HSF5001</t>
        </is>
      </c>
    </row>
    <row r="110" hidden="1" ht="91.2" customHeight="1">
      <c r="A110" s="3" t="inlineStr">
        <is>
          <t>https://www.entertainmentearth.com/product/30-minutes-missions-exma9s-spinatio-sengoku-type-1144-scale-model-kit/blf2553528</t>
        </is>
      </c>
      <c r="B110" s="3" t="inlineStr">
        <is>
          <t>https://www.entertainmentearth.com/product/30-minutes-missions-exma9s-spinatio-sengoku-type-1144-scale-model-kit/blf2553528</t>
        </is>
      </c>
      <c r="C110" s="3" t="inlineStr">
        <is>
          <t>n</t>
        </is>
      </c>
      <c r="D110" s="3">
        <f>HYPERLINK(B110)</f>
        <v/>
      </c>
      <c r="E110" t="inlineStr">
        <is>
          <t>30 Minutes Missions EXM-A9s Spinatio Sengoku Type 1:144 Scale Model Kit</t>
        </is>
      </c>
      <c r="F110" t="inlineStr">
        <is>
          <t>Bandai 30 Minutes Missions #EX33 EXM-A9s Spinatio (Sengoku Type) Model Kit</t>
        </is>
      </c>
      <c r="G110" s="3">
        <f>HYPERLINK(F110)</f>
        <v/>
      </c>
      <c r="H110" s="3" t="n"/>
      <c r="I110" s="3" t="inlineStr">
        <is>
          <t>https://www.amazon.com/Bandai-Hobby-EXM-A9S-Spinatio-Sengoku/dp/B097H65W5B/ref=sr_1_1?keywords=30+Minutes+Missions+EXM-A9s+Spinatio+Sengoku+Type+1%3A144+Scale+Model+Kit&amp;qid=1693334167&amp;sr=8-1</t>
        </is>
      </c>
      <c r="J110" s="3">
        <f>HYPERLINK(I110)</f>
        <v/>
      </c>
      <c r="K110" t="inlineStr">
        <is>
          <t>B097H65W5B</t>
        </is>
      </c>
      <c r="L110" t="e">
        <v>#VALUE!</v>
      </c>
      <c r="M110" t="e">
        <v>#VALUE!</v>
      </c>
      <c r="N110" t="inlineStr">
        <is>
          <t>y</t>
        </is>
      </c>
      <c r="O110" t="inlineStr">
        <is>
          <t>15.99</t>
        </is>
      </c>
      <c r="P110" t="n">
        <v>32.79</v>
      </c>
      <c r="Q110" s="2" t="inlineStr">
        <is>
          <t>105.07%</t>
        </is>
      </c>
      <c r="R110" t="n">
        <v>4.4</v>
      </c>
      <c r="S110" t="n">
        <v>105.07</v>
      </c>
      <c r="T110" t="n">
        <v>97</v>
      </c>
      <c r="U110" t="n">
        <v>2</v>
      </c>
      <c r="V110" t="inlineStr">
        <is>
          <t>OutOfStock</t>
        </is>
      </c>
      <c r="W110" t="inlineStr">
        <is>
          <t>undefined</t>
        </is>
      </c>
      <c r="X110" t="inlineStr">
        <is>
          <t>BLF2553528</t>
        </is>
      </c>
    </row>
    <row r="111" hidden="1" ht="91.2" customHeight="1">
      <c r="A111" s="3" t="inlineStr">
        <is>
          <t>https://www.entertainmentearth.com/product/spiderman-miles-morales-game-bodega-cat-suit-funko-pop-vinyl-figure/fu50152</t>
        </is>
      </c>
      <c r="B111" s="3" t="inlineStr">
        <is>
          <t>https://www.entertainmentearth.com/product/spiderman-miles-morales-game-bodega-cat-suit-funko-pop-vinyl-figure/fu50152</t>
        </is>
      </c>
      <c r="C111" s="3" t="inlineStr">
        <is>
          <t>oos</t>
        </is>
      </c>
      <c r="D111" s="3">
        <f>HYPERLINK(B111)</f>
        <v/>
      </c>
      <c r="E111" t="inlineStr">
        <is>
          <t>Spider-Man Miles Morales Game Bodega Cat Suit Funko Pop! Vinyl Figure</t>
        </is>
      </c>
      <c r="F111" t="inlineStr">
        <is>
          <t>Spider-Man Miles Morales Bodega Cat Suit Pop # 767 Marvel Gamerverse Vinyl Figure (Bundled with EcoTek Protector to Protect Display Box)</t>
        </is>
      </c>
      <c r="G111" s="3">
        <f>HYPERLINK(F111)</f>
        <v/>
      </c>
      <c r="H111" s="3" t="n"/>
      <c r="I111" s="3" t="inlineStr">
        <is>
          <t>https://www.amazon.com/Spider-Man-Morales-Gamerverse-Bundled-Protector/dp/B08Y5WTXV4/ref=sr_1_2?keywords=Spider-Man+Miles+Morales+Game+Bodega+Cat+Suit+Funko+Pop%21+Vinyl+Figure&amp;qid=1693334710&amp;sr=8-2</t>
        </is>
      </c>
      <c r="J111" s="3">
        <f>HYPERLINK(I111)</f>
        <v/>
      </c>
      <c r="K111" t="inlineStr">
        <is>
          <t>B08Y5WTXV4</t>
        </is>
      </c>
      <c r="L111" t="e">
        <v>#VALUE!</v>
      </c>
      <c r="M111" t="e">
        <v>#VALUE!</v>
      </c>
      <c r="N111" t="inlineStr">
        <is>
          <t>y</t>
        </is>
      </c>
      <c r="O111" t="inlineStr">
        <is>
          <t>11.99</t>
        </is>
      </c>
      <c r="P111" t="n">
        <v>26.95</v>
      </c>
      <c r="Q111" s="2" t="inlineStr">
        <is>
          <t>124.77%</t>
        </is>
      </c>
      <c r="R111" t="n">
        <v>4.7</v>
      </c>
      <c r="S111" t="n">
        <v>124.77</v>
      </c>
      <c r="T111" t="n">
        <v>44</v>
      </c>
      <c r="U111" t="n">
        <v>2</v>
      </c>
      <c r="V111" t="inlineStr">
        <is>
          <t>InStock</t>
        </is>
      </c>
      <c r="W111" t="inlineStr">
        <is>
          <t>undefined</t>
        </is>
      </c>
      <c r="X111" t="inlineStr">
        <is>
          <t>FU50152</t>
        </is>
      </c>
    </row>
    <row r="112" hidden="1" ht="91.2" customHeight="1">
      <c r="A112" s="3" t="inlineStr">
        <is>
          <t>https://www.entertainmentearth.com/product/lets-explore-camp-stove-play-set/dg30804</t>
        </is>
      </c>
      <c r="B112" s="3" t="inlineStr">
        <is>
          <t>https://www.entertainmentearth.com/product/lets-explore-camp-stove-play-set/dg30804</t>
        </is>
      </c>
      <c r="C112" s="3" t="inlineStr">
        <is>
          <t>n</t>
        </is>
      </c>
      <c r="D112" s="3">
        <f>HYPERLINK(B112)</f>
        <v/>
      </c>
      <c r="E112" t="inlineStr">
        <is>
          <t>Let's Explore Camp Stove Play Set</t>
        </is>
      </c>
      <c r="F112" t="inlineStr">
        <is>
          <t>Melissa &amp; Doug 40804 Let's Explore Camp Stove Pretend Play Set | 3+ | Gift for Boy or Girl</t>
        </is>
      </c>
      <c r="G112" s="3">
        <f>HYPERLINK(F112)</f>
        <v/>
      </c>
      <c r="H112" s="3" t="n"/>
      <c r="I112" s="3" t="inlineStr">
        <is>
          <t>https://www.amazon.com/Melissa-Doug-40804-Explore-Pretend/dp/B08YKJNSRC/ref=sr_1_1?keywords=Let%27s+Explore+Camp+Stove+Play+Set&amp;qid=1693335032&amp;sr=8-1</t>
        </is>
      </c>
      <c r="J112" s="3">
        <f>HYPERLINK(I112)</f>
        <v/>
      </c>
      <c r="K112" t="inlineStr">
        <is>
          <t>B08YKJNSRC</t>
        </is>
      </c>
      <c r="L112" t="e">
        <v>#VALUE!</v>
      </c>
      <c r="M112" t="e">
        <v>#VALUE!</v>
      </c>
      <c r="N112" t="inlineStr">
        <is>
          <t>y</t>
        </is>
      </c>
      <c r="O112" t="inlineStr">
        <is>
          <t>55.24</t>
        </is>
      </c>
      <c r="P112" t="n">
        <v>99.97</v>
      </c>
      <c r="Q112" s="2" t="inlineStr">
        <is>
          <t>80.97%</t>
        </is>
      </c>
      <c r="R112" t="n">
        <v>4.6</v>
      </c>
      <c r="S112" t="n">
        <v>80.97</v>
      </c>
      <c r="T112" t="n">
        <v>72</v>
      </c>
      <c r="U112" t="n">
        <v>5</v>
      </c>
      <c r="V112" t="inlineStr">
        <is>
          <t>InStock</t>
        </is>
      </c>
      <c r="W112" t="inlineStr">
        <is>
          <t>64.99</t>
        </is>
      </c>
      <c r="X112" t="inlineStr">
        <is>
          <t>DG30804</t>
        </is>
      </c>
    </row>
    <row r="113" hidden="1" ht="91.2" customHeight="1">
      <c r="A113" s="3" t="inlineStr">
        <is>
          <t>https://www.entertainmentearth.com/product/barbie-indoor-living-room-furniture-playset/mthjl55</t>
        </is>
      </c>
      <c r="B113" s="3" t="inlineStr">
        <is>
          <t>https://www.entertainmentearth.com/product/barbie-indoor-living-room-furniture-playset/mthjl55</t>
        </is>
      </c>
      <c r="C113" s="3" t="inlineStr">
        <is>
          <t>oos</t>
        </is>
      </c>
      <c r="D113" s="3">
        <f>HYPERLINK(B113)</f>
        <v/>
      </c>
      <c r="E113" t="inlineStr">
        <is>
          <t>Barbie Indoor Living Room Furniture Playset</t>
        </is>
      </c>
      <c r="F113" t="inlineStr">
        <is>
          <t>Barbie Indoor Furniture Playset, Living Room Includes Kitten, Furniture and Accessories for Movie and Game Night</t>
        </is>
      </c>
      <c r="G113" s="3">
        <f>HYPERLINK(F113)</f>
        <v/>
      </c>
      <c r="H113" s="3" t="n"/>
      <c r="I113" s="3" t="inlineStr">
        <is>
          <t>https://www.amazon.com/Barbie-Indoor-Furniture-Playset-Accessories/dp/B09PC6KNQ3/ref=sr_1_1?keywords=Barbie+Indoor+Living+Room+Furniture+Playset&amp;qid=1693335415&amp;sr=8-1</t>
        </is>
      </c>
      <c r="J113" s="3">
        <f>HYPERLINK(I113)</f>
        <v/>
      </c>
      <c r="K113" t="inlineStr">
        <is>
          <t>B09PC6KNQ3</t>
        </is>
      </c>
      <c r="L113" t="e">
        <v>#VALUE!</v>
      </c>
      <c r="M113" t="e">
        <v>#VALUE!</v>
      </c>
      <c r="N113" t="inlineStr">
        <is>
          <t>y</t>
        </is>
      </c>
      <c r="O113" t="inlineStr">
        <is>
          <t>11.99</t>
        </is>
      </c>
      <c r="P113" t="n">
        <v>28.85</v>
      </c>
      <c r="Q113" s="2" t="inlineStr">
        <is>
          <t>140.62%</t>
        </is>
      </c>
      <c r="R113" t="n">
        <v>4.7</v>
      </c>
      <c r="S113" t="n">
        <v>140.62</v>
      </c>
      <c r="T113" t="n">
        <v>286</v>
      </c>
      <c r="U113" t="n">
        <v>7</v>
      </c>
      <c r="V113" t="inlineStr">
        <is>
          <t>OutOfStock</t>
        </is>
      </c>
      <c r="W113" t="inlineStr">
        <is>
          <t>undefined</t>
        </is>
      </c>
      <c r="X113" t="inlineStr">
        <is>
          <t>MTHJL55</t>
        </is>
      </c>
    </row>
    <row r="114" ht="91.2" customFormat="1" customHeight="1" s="6">
      <c r="A114" s="5" t="inlineStr">
        <is>
          <t>https://www.farmandfleet.com/products/802306-cadet-5lbs-premium-grade-beef-hide-dog-chew-curls-curls-original.html</t>
        </is>
      </c>
      <c r="B114" s="5" t="inlineStr">
        <is>
          <t>https://www.farmandfleet.com/products/802306-cadet-5lbs-premium-grade-beef-hide-dog-chew-curls-curls-original.html</t>
        </is>
      </c>
      <c r="C114" s="3" t="inlineStr">
        <is>
          <t>n</t>
        </is>
      </c>
      <c r="D114" s="3">
        <f>HYPERLINK(B114)</f>
        <v/>
      </c>
      <c r="E114" s="6" t="inlineStr">
        <is>
          <t>5lbs Premium Grade Beef Hide Dog Chew Curls Curls Original</t>
        </is>
      </c>
      <c r="F114" s="6" t="inlineStr">
        <is>
          <t>Cadet Premium Grade Beef Hide Dog Chew Curls Curls 5 Pounds</t>
        </is>
      </c>
      <c r="G114" s="3">
        <f>HYPERLINK(F114)</f>
        <v/>
      </c>
      <c r="H114" s="3" t="n"/>
      <c r="I114" s="5" t="inlineStr">
        <is>
          <t>https://www.amazon.com/Cadet-Rawhide-Curls-Dog-Chews/dp/B00HRME7YO/ref=sr_1_1?keywords=5lbs+Premium+Grade+Beef+Hide+Dog+Chew+Curls+Curls+Original&amp;qid=1693335883&amp;sr=8-1</t>
        </is>
      </c>
      <c r="J114" s="3">
        <f>HYPERLINK(I114)</f>
        <v/>
      </c>
      <c r="K114" s="6" t="inlineStr">
        <is>
          <t>B00HRME7YO</t>
        </is>
      </c>
      <c r="L114" s="6" t="e">
        <v>#VALUE!</v>
      </c>
      <c r="M114" s="6" t="e">
        <v>#VALUE!</v>
      </c>
      <c r="N114" s="6" t="inlineStr">
        <is>
          <t>y</t>
        </is>
      </c>
      <c r="O114" s="6" t="inlineStr">
        <is>
          <t>29.99</t>
        </is>
      </c>
      <c r="P114" s="6" t="n">
        <v>56.11</v>
      </c>
      <c r="Q114" s="8" t="inlineStr">
        <is>
          <t>87.10%</t>
        </is>
      </c>
      <c r="R114" s="6" t="n">
        <v>4.5</v>
      </c>
      <c r="S114" s="6" t="n">
        <v>87.09999999999999</v>
      </c>
      <c r="T114" s="6" t="n">
        <v>178</v>
      </c>
      <c r="U114" s="6" t="n">
        <v>18</v>
      </c>
      <c r="V114" s="6" t="inlineStr">
        <is>
          <t>InStock</t>
        </is>
      </c>
      <c r="W114" s="6" t="inlineStr">
        <is>
          <t>35.99</t>
        </is>
      </c>
      <c r="X114" s="6" t="inlineStr">
        <is>
          <t>Blain # 802306 | Mfr # C06209X</t>
        </is>
      </c>
    </row>
    <row r="115" ht="91.2" customHeight="1">
      <c r="A115" s="3" t="inlineStr">
        <is>
          <t>https://www.farmandfleet.com/products/1421986-hatchimals-colleggtibles-rainbow-cation-llama-family-carton-with-surprise-playset.html</t>
        </is>
      </c>
      <c r="B115" s="3" t="inlineStr">
        <is>
          <t>https://www.farmandfleet.com/products/1421986-hatchimals-colleggtibles-rainbow-cation-llama-family-carton-with-surprise-playset.html</t>
        </is>
      </c>
      <c r="C115" s="3" t="inlineStr">
        <is>
          <t>y</t>
        </is>
      </c>
      <c r="D115" s="3">
        <f>HYPERLINK(B115)</f>
        <v/>
      </c>
      <c r="E115" t="inlineStr">
        <is>
          <t>CollEGGtibles Rainbow-cation Llama Family Carton with Surprise Playset</t>
        </is>
      </c>
      <c r="F115" t="inlineStr">
        <is>
          <t>Hatchimals CollEGGtibles, Rainbow-Cation Llama Family Carton with Surprise Playset, 10 Characters, 2 Accessories, Kids’ Toys for Girls Ages 5 and Up</t>
        </is>
      </c>
      <c r="G115" s="3">
        <f>HYPERLINK(F115)</f>
        <v/>
      </c>
      <c r="H115" s="3" t="n"/>
      <c r="I115" s="3" t="inlineStr">
        <is>
          <t>https://www.amazon.com/Hatchimals-6064445-Rainbowcation-CollEGGtibles-Figuren-Zubeh%C3%B6rteilen/dp/B0B1TXGVZC/ref=sr_1_2?keywords=CollEGGtibles+Rainbow-cation+Llama+Family+Carton+with+Surprise+Playset&amp;qid=1693336412&amp;sr=8-2</t>
        </is>
      </c>
      <c r="J115" s="3">
        <f>HYPERLINK(I115)</f>
        <v/>
      </c>
      <c r="K115" t="inlineStr">
        <is>
          <t>B0B1TXGVZC</t>
        </is>
      </c>
      <c r="L115" t="e">
        <v>#VALUE!</v>
      </c>
      <c r="M115" t="e">
        <v>#VALUE!</v>
      </c>
      <c r="N115" t="inlineStr">
        <is>
          <t>y</t>
        </is>
      </c>
      <c r="O115" t="inlineStr">
        <is>
          <t>19.99</t>
        </is>
      </c>
      <c r="P115" t="n">
        <v>36.48</v>
      </c>
      <c r="Q115" s="2" t="inlineStr">
        <is>
          <t>82.49%</t>
        </is>
      </c>
      <c r="R115" t="n">
        <v>4.5</v>
      </c>
      <c r="S115" t="n">
        <v>82.48999999999999</v>
      </c>
      <c r="T115" t="n">
        <v>68</v>
      </c>
      <c r="U115" t="n">
        <v>2</v>
      </c>
      <c r="V115" t="inlineStr">
        <is>
          <t>OutOfStock</t>
        </is>
      </c>
      <c r="W115" t="inlineStr">
        <is>
          <t>undefined</t>
        </is>
      </c>
      <c r="X115" t="inlineStr">
        <is>
          <t>Blain # 1421986 | Mfr # 6064439</t>
        </is>
      </c>
    </row>
    <row r="116" ht="91.2" customHeight="1">
      <c r="A116" s="3" t="inlineStr">
        <is>
          <t>https://www.fleetfarm.com/detail/john-deere-johnny-push-n-roll-tractor/0000000277182;jsessionid=UqJBsEKxPUSEAhf1_2jQeZAS_sq4sLjLOUhgp6HyOxetGDCVqxId!1025442901?bc=10873%7C10930</t>
        </is>
      </c>
      <c r="B116" s="3" t="inlineStr">
        <is>
          <t>https://www.fleetfarm.com/detail/john-deere-johnny-push-n-roll-tractor/0000000277182</t>
        </is>
      </c>
      <c r="C116" s="3" t="inlineStr">
        <is>
          <t>y</t>
        </is>
      </c>
      <c r="D116" s="3">
        <f>HYPERLINK(B116)</f>
        <v/>
      </c>
      <c r="E116" t="inlineStr">
        <is>
          <t>John Deere Johnny Push N Roll Tractor</t>
        </is>
      </c>
      <c r="F116" t="inlineStr">
        <is>
          <t>John Deere Johnny Push N Roll Toy Tractor, Ages 18 Months and Up, unisex-children</t>
        </is>
      </c>
      <c r="G116" s="3">
        <f>HYPERLINK(F116)</f>
        <v/>
      </c>
      <c r="H116" s="3" t="n"/>
      <c r="I116" s="3" t="inlineStr">
        <is>
          <t>https://www.amazon.com/TOMY-John-Deere-Johnny-Vehicle/dp/B009PMLHDI/ref=sr_1_2?keywords=John+Deere+Johnny+Push+N+Roll+Tractor&amp;qid=1693336519&amp;sr=8-2</t>
        </is>
      </c>
      <c r="J116" s="3">
        <f>HYPERLINK(I116)</f>
        <v/>
      </c>
      <c r="K116" t="inlineStr">
        <is>
          <t>B009PMLHDI</t>
        </is>
      </c>
      <c r="L116" t="e">
        <v>#VALUE!</v>
      </c>
      <c r="M116" t="e">
        <v>#VALUE!</v>
      </c>
      <c r="N116" t="inlineStr">
        <is>
          <t>y</t>
        </is>
      </c>
      <c r="O116" t="inlineStr">
        <is>
          <t>6.99</t>
        </is>
      </c>
      <c r="P116" t="n">
        <v>29.68</v>
      </c>
      <c r="Q116" s="2" t="inlineStr">
        <is>
          <t>324.61%</t>
        </is>
      </c>
      <c r="R116" t="n">
        <v>4.7</v>
      </c>
      <c r="S116" t="n">
        <v>324.61</v>
      </c>
      <c r="T116" t="n">
        <v>741</v>
      </c>
      <c r="U116" t="n">
        <v>5</v>
      </c>
      <c r="V116" t="inlineStr">
        <is>
          <t>OutOfStock</t>
        </is>
      </c>
      <c r="W116" t="inlineStr">
        <is>
          <t>13.99</t>
        </is>
      </c>
      <c r="X116" t="inlineStr">
        <is>
          <t>100945023</t>
        </is>
      </c>
    </row>
    <row r="117" ht="91.2" customHeight="1">
      <c r="A117" s="3" t="inlineStr">
        <is>
          <t>https://www.fleetfarm.com/detail/allied-6-in-extra-slim-taper-file/0000000030801;jsessionid=sXdCUgWchncVJlpuRHNuJ9fYAlkohtMejqw-uNynqpsNBdcV6Mxv!1937195412?bc=11434%7C11435</t>
        </is>
      </c>
      <c r="B117" s="3" t="inlineStr">
        <is>
          <t>https://www.fleetfarm.com/detail/allied-6-in-extra-slim-taper-file/0000000030801</t>
        </is>
      </c>
      <c r="C117" s="3" t="inlineStr">
        <is>
          <t>n</t>
        </is>
      </c>
      <c r="D117" s="3">
        <f>HYPERLINK(B117)</f>
        <v/>
      </c>
      <c r="E117" t="inlineStr">
        <is>
          <t>Allied 6 In. Extra Slim Taper File</t>
        </is>
      </c>
      <c r="F117" t="inlineStr">
        <is>
          <t>Allied Tools 6" EXTRA SLIM TAPER FILE,Black,63220</t>
        </is>
      </c>
      <c r="G117" s="3">
        <f>HYPERLINK(F117)</f>
        <v/>
      </c>
      <c r="H117" s="3" t="n"/>
      <c r="I117" s="3" t="inlineStr">
        <is>
          <t>https://www.amazon.com/Allied-Tools-63220-6-Inch-1-Pack/dp/B00F38Q2BA/ref=sr_1_1?keywords=Allied+6+In.+Extra+Slim+Taper+File&amp;qid=1693337303&amp;sr=8-1</t>
        </is>
      </c>
      <c r="J117" s="3">
        <f>HYPERLINK(I117)</f>
        <v/>
      </c>
      <c r="K117" t="inlineStr">
        <is>
          <t>B00F38Q2BA</t>
        </is>
      </c>
      <c r="L117" t="e">
        <v>#VALUE!</v>
      </c>
      <c r="M117" t="e">
        <v>#VALUE!</v>
      </c>
      <c r="N117" t="inlineStr">
        <is>
          <t>y</t>
        </is>
      </c>
      <c r="O117" t="inlineStr">
        <is>
          <t>4.29</t>
        </is>
      </c>
      <c r="P117" t="n">
        <v>18.02</v>
      </c>
      <c r="Q117" s="2" t="inlineStr">
        <is>
          <t>320.05%</t>
        </is>
      </c>
      <c r="R117" t="n">
        <v>4.4</v>
      </c>
      <c r="S117" t="n">
        <v>320.05</v>
      </c>
      <c r="T117" t="n">
        <v>201</v>
      </c>
      <c r="U117" t="n">
        <v>2</v>
      </c>
      <c r="V117" t="inlineStr">
        <is>
          <t>OutOfStock</t>
        </is>
      </c>
      <c r="W117" t="inlineStr">
        <is>
          <t>undefined</t>
        </is>
      </c>
      <c r="X117" t="inlineStr">
        <is>
          <t>005544879</t>
        </is>
      </c>
    </row>
    <row r="118" ht="91.2" customHeight="1">
      <c r="A118" s="3" t="inlineStr">
        <is>
          <t>https://www.shopbeautydepot.com/collections/natural-hair-care/products/african-pride-black-castor-miracle-take-down-moisture-detangling-masque-8oz</t>
        </is>
      </c>
      <c r="B118" s="3" t="inlineStr">
        <is>
          <t>https://www.shopbeautydepot.com/products/african-pride-black-castor-miracle-take-down-moisture-detangling-masque-8oz</t>
        </is>
      </c>
      <c r="C118" s="3" t="inlineStr">
        <is>
          <t>oos</t>
        </is>
      </c>
      <c r="D118" s="3">
        <f>HYPERLINK(B118)</f>
        <v/>
      </c>
      <c r="E118" t="inlineStr">
        <is>
          <t>African Pride: Black Castor Miracle Moisture &amp; Detangling Masque 8oz</t>
        </is>
      </c>
      <c r="F118" t="inlineStr">
        <is>
          <t>African Pride Black Castor Miracle Take Down Moisture &amp; Detangling Masque - Hydrates, Restores Dry Hair, Contains Black Castor Oil &amp; Coconut Water, Conditions, Removes Build-Up, Prevent Breakage, 8 oz</t>
        </is>
      </c>
      <c r="G118" s="3">
        <f>HYPERLINK(F118)</f>
        <v/>
      </c>
      <c r="H118" s="3" t="n"/>
      <c r="I118" s="3" t="inlineStr">
        <is>
          <t>https://www.amazon.com/African-Pride-Miracle-Moisture-Detangling/dp/B07N16V51L/ref=sr_1_2?keywords=African+Pride%3A+Black+Castor+Miracle+Moisture&amp;qid=1693341268&amp;sr=8-2</t>
        </is>
      </c>
      <c r="J118" s="3">
        <f>HYPERLINK(I118)</f>
        <v/>
      </c>
      <c r="K118" t="inlineStr">
        <is>
          <t>B07N16V51L</t>
        </is>
      </c>
      <c r="L118" t="e">
        <v>#VALUE!</v>
      </c>
      <c r="M118" t="e">
        <v>#VALUE!</v>
      </c>
      <c r="N118" t="inlineStr">
        <is>
          <t>y</t>
        </is>
      </c>
      <c r="O118" t="inlineStr">
        <is>
          <t>5.59</t>
        </is>
      </c>
      <c r="P118" t="n">
        <v>19.75</v>
      </c>
      <c r="Q118" s="2" t="inlineStr">
        <is>
          <t>253.31%</t>
        </is>
      </c>
      <c r="R118" t="n">
        <v>4.4</v>
      </c>
      <c r="S118" t="n">
        <v>253.31</v>
      </c>
      <c r="T118" t="n">
        <v>879</v>
      </c>
      <c r="U118" t="n">
        <v>3</v>
      </c>
      <c r="V118" t="inlineStr">
        <is>
          <t>OutOfStock</t>
        </is>
      </c>
      <c r="W118" t="inlineStr">
        <is>
          <t>undefined</t>
        </is>
      </c>
      <c r="X118" t="inlineStr">
        <is>
          <t>4754790940758</t>
        </is>
      </c>
    </row>
    <row r="119" ht="91.2" customHeight="1">
      <c r="A119" s="3" t="inlineStr">
        <is>
          <t>https://www.shopbeautydepot.com/collections/natural-hair-care/products/african-pride-black-castor-miracle-anti-humidity-heat-protectant-spray-4oz</t>
        </is>
      </c>
      <c r="B119" s="3" t="inlineStr">
        <is>
          <t>https://www.shopbeautydepot.com/products/african-pride-black-castor-miracle-anti-humidity-heat-protectant-spray-4oz</t>
        </is>
      </c>
      <c r="C119" s="3" t="inlineStr">
        <is>
          <t>oos</t>
        </is>
      </c>
      <c r="D119" s="3">
        <f>HYPERLINK(B119)</f>
        <v/>
      </c>
      <c r="E119" t="inlineStr">
        <is>
          <t>African Pride: Black Castor Miracle - Anti-Humidity Heat Protectant Spray 4oz</t>
        </is>
      </c>
      <c r="F119" t="inlineStr">
        <is>
          <t>African Pride Black Castor Miracle Anti-Humidity Heat Protectant Spray - 400°F Heat Protection, Shields Against Heat Damage, Contains Black Castor Oil and Keratin Complex, 4 oz</t>
        </is>
      </c>
      <c r="G119" s="3">
        <f>HYPERLINK(F119)</f>
        <v/>
      </c>
      <c r="H119" s="3" t="n"/>
      <c r="I119" s="3" t="inlineStr">
        <is>
          <t>https://www.amazon.com/African-Pride-Miracle-Anti-Humidity-Protectant/dp/B07N14Y4FK/ref=sr_1_1?keywords=African+Pride%3A+Black+Castor+Miracle+-+Anti-Humidity+Heat+Protectant+Spray+4oz&amp;qid=1693341239&amp;sr=8-1</t>
        </is>
      </c>
      <c r="J119" s="3">
        <f>HYPERLINK(I119)</f>
        <v/>
      </c>
      <c r="K119" t="inlineStr">
        <is>
          <t>B07N14Y4FK</t>
        </is>
      </c>
      <c r="L119" t="e">
        <v>#VALUE!</v>
      </c>
      <c r="M119" t="e">
        <v>#VALUE!</v>
      </c>
      <c r="N119" t="inlineStr">
        <is>
          <t>y</t>
        </is>
      </c>
      <c r="O119" t="inlineStr">
        <is>
          <t>5.59</t>
        </is>
      </c>
      <c r="P119" t="n">
        <v>18.95</v>
      </c>
      <c r="Q119" s="2" t="inlineStr">
        <is>
          <t>239.00%</t>
        </is>
      </c>
      <c r="R119" t="n">
        <v>4.1</v>
      </c>
      <c r="S119" t="n">
        <v>239</v>
      </c>
      <c r="T119" t="n">
        <v>266</v>
      </c>
      <c r="U119" t="n">
        <v>3</v>
      </c>
      <c r="V119" t="inlineStr">
        <is>
          <t>OutOfStock</t>
        </is>
      </c>
      <c r="W119" t="inlineStr">
        <is>
          <t>undefined</t>
        </is>
      </c>
      <c r="X119" t="inlineStr">
        <is>
          <t>4764518449238</t>
        </is>
      </c>
    </row>
    <row r="120" ht="91.2" customFormat="1" customHeight="1" s="6">
      <c r="A120" s="5" t="inlineStr">
        <is>
          <t>https://www.shopbeautydepot.com/products/revlon-realistic-black-seed-oil-strengthening-conditioner-11-5oz</t>
        </is>
      </c>
      <c r="B120" s="5" t="inlineStr">
        <is>
          <t>https://www.shopbeautydepot.com/products/revlon-realistic-black-seed-oil-strengthening-conditioner-11-5oz</t>
        </is>
      </c>
      <c r="C120" s="3" t="inlineStr">
        <is>
          <t>y</t>
        </is>
      </c>
      <c r="D120" s="3">
        <f>HYPERLINK(B120)</f>
        <v/>
      </c>
      <c r="E120" s="6" t="inlineStr">
        <is>
          <t>Revlon: Realistic Black Seed Oil Strengthening Conditioner 11.5oz</t>
        </is>
      </c>
      <c r="F120" s="6" t="inlineStr">
        <is>
          <t>Revlon Realistic Black Seed Oil Strengthening Conditioner Intense Moisture 11.5 Oz (340ml) (11.5oz, Single)</t>
        </is>
      </c>
      <c r="G120" s="3">
        <f>HYPERLINK(F120)</f>
        <v/>
      </c>
      <c r="H120" s="3" t="n"/>
      <c r="I120" s="5" t="inlineStr">
        <is>
          <t>https://www.amazon.com/Revlon-Realistic-Strengthening-Conditioner-Moisture/dp/B078TPHMDR/ref=sr_1_1?keywords=Revlon%3A+Realistic+Black+Seed+Oil+Strengthening+Conditioner+11.5oz&amp;qid=1693341399&amp;sr=8-1</t>
        </is>
      </c>
      <c r="J120" s="3">
        <f>HYPERLINK(I120)</f>
        <v/>
      </c>
      <c r="K120" s="6" t="inlineStr">
        <is>
          <t>B078TPHMDR</t>
        </is>
      </c>
      <c r="L120" s="6" t="e">
        <v>#VALUE!</v>
      </c>
      <c r="M120" s="6" t="e">
        <v>#VALUE!</v>
      </c>
      <c r="N120" s="6" t="inlineStr">
        <is>
          <t>y</t>
        </is>
      </c>
      <c r="O120" s="6" t="inlineStr">
        <is>
          <t>5.99</t>
        </is>
      </c>
      <c r="P120" s="6" t="n">
        <v>19.9</v>
      </c>
      <c r="Q120" s="8" t="inlineStr">
        <is>
          <t>232.22%</t>
        </is>
      </c>
      <c r="R120" s="6" t="n">
        <v>4.1</v>
      </c>
      <c r="S120" s="6" t="n">
        <v>232.22</v>
      </c>
      <c r="T120" s="6" t="n">
        <v>129</v>
      </c>
      <c r="U120" s="6" t="n">
        <v>3</v>
      </c>
      <c r="V120" s="6" t="inlineStr">
        <is>
          <t>InStock</t>
        </is>
      </c>
      <c r="W120" s="6" t="inlineStr">
        <is>
          <t>undefined</t>
        </is>
      </c>
      <c r="X120" s="6" t="inlineStr">
        <is>
          <t>4813690699862</t>
        </is>
      </c>
    </row>
    <row r="121" ht="91.2" customHeight="1">
      <c r="A121" s="3" t="inlineStr">
        <is>
          <t>https://www.shopbeautydepot.com/collections/natural-hair-care/products/shea-moisture-african-black-soap-dandruff-control-hair-masque-12oz</t>
        </is>
      </c>
      <c r="B121" s="3" t="inlineStr">
        <is>
          <t>https://www.shopbeautydepot.com/products/shea-moisture-african-black-soap-dandruff-control-hair-masque-12oz</t>
        </is>
      </c>
      <c r="C121" s="3" t="inlineStr">
        <is>
          <t>oos</t>
        </is>
      </c>
      <c r="D121" s="3">
        <f>HYPERLINK(B121)</f>
        <v/>
      </c>
      <c r="E121" t="inlineStr">
        <is>
          <t>Shea Moisture: African Black Soap Purification Masque 12oz</t>
        </is>
      </c>
      <c r="F121" t="inlineStr">
        <is>
          <t>SheaMoisture African Black Soap Purification Masque | 12 oz.</t>
        </is>
      </c>
      <c r="G121" s="3">
        <f>HYPERLINK(F121)</f>
        <v/>
      </c>
      <c r="H121" s="3" t="n"/>
      <c r="I121" s="3" t="inlineStr">
        <is>
          <t>https://www.amazon.com/SheaMoisture-African-Black-Purification-Masque/dp/B005T51G18/ref=sr_1_1?keywords=Shea+Moisture%3A+African+Black+Soap+Purification+Masque+12oz&amp;qid=1693341269&amp;sr=8-1</t>
        </is>
      </c>
      <c r="J121" s="3">
        <f>HYPERLINK(I121)</f>
        <v/>
      </c>
      <c r="K121" t="inlineStr">
        <is>
          <t>B005T51G18</t>
        </is>
      </c>
      <c r="L121" t="e">
        <v>#VALUE!</v>
      </c>
      <c r="M121" t="e">
        <v>#VALUE!</v>
      </c>
      <c r="N121" t="inlineStr">
        <is>
          <t>y</t>
        </is>
      </c>
      <c r="O121" t="inlineStr">
        <is>
          <t>15.99</t>
        </is>
      </c>
      <c r="P121" t="n">
        <v>32.98</v>
      </c>
      <c r="Q121" s="2" t="inlineStr">
        <is>
          <t>106.25%</t>
        </is>
      </c>
      <c r="R121" t="n">
        <v>4.4</v>
      </c>
      <c r="S121" t="n">
        <v>106.25</v>
      </c>
      <c r="T121" t="n">
        <v>378</v>
      </c>
      <c r="U121" t="n">
        <v>3</v>
      </c>
      <c r="V121" t="inlineStr">
        <is>
          <t>OutOfStock</t>
        </is>
      </c>
      <c r="W121" t="inlineStr">
        <is>
          <t>undefined</t>
        </is>
      </c>
      <c r="X121" t="inlineStr">
        <is>
          <t>9223245008</t>
        </is>
      </c>
    </row>
    <row r="122" ht="91.2" customHeight="1">
      <c r="A122" s="3" t="inlineStr">
        <is>
          <t>https://www.shopbeautydepot.com/collections/natural-hair-care/products/copy-of-bronner-brothers-moisturizing-wrapping-lotion-foam</t>
        </is>
      </c>
      <c r="B122" s="3" t="inlineStr">
        <is>
          <t>https://www.shopbeautydepot.com/products/copy-of-bronner-brothers-moisturizing-wrapping-lotion-foam</t>
        </is>
      </c>
      <c r="C122" s="3" t="inlineStr">
        <is>
          <t>oos</t>
        </is>
      </c>
      <c r="D122" s="3">
        <f>HYPERLINK(B122)</f>
        <v/>
      </c>
      <c r="E122" t="inlineStr">
        <is>
          <t>Bronner Brothers: Moisturizing Wrapping Lotion Foam</t>
        </is>
      </c>
      <c r="F122" t="inlineStr">
        <is>
          <t>Bronner Brothers Foam Moisturizing Wrapping Lotion</t>
        </is>
      </c>
      <c r="G122" s="3">
        <f>HYPERLINK(F122)</f>
        <v/>
      </c>
      <c r="H122" s="3" t="n"/>
      <c r="I122" s="3" t="inlineStr">
        <is>
          <t>https://www.amazon.com/Bronner-Brothers-Moisturizing-Wrapping-Lotion/dp/B001RVDF5I/ref=sr_1_1?keywords=Bronner+Brothers%3A+Moisturizing+Wrapping+Lotion+Foam&amp;qid=1693341613&amp;sr=8-1</t>
        </is>
      </c>
      <c r="J122" s="3">
        <f>HYPERLINK(I122)</f>
        <v/>
      </c>
      <c r="K122" t="inlineStr">
        <is>
          <t>B001RVDF5I</t>
        </is>
      </c>
      <c r="L122" t="e">
        <v>#VALUE!</v>
      </c>
      <c r="M122" t="e">
        <v>#VALUE!</v>
      </c>
      <c r="N122" t="inlineStr">
        <is>
          <t>y</t>
        </is>
      </c>
      <c r="O122" t="inlineStr">
        <is>
          <t>4.99</t>
        </is>
      </c>
      <c r="P122" t="n">
        <v>16.45</v>
      </c>
      <c r="Q122" s="2" t="inlineStr">
        <is>
          <t>229.66%</t>
        </is>
      </c>
      <c r="R122" t="n">
        <v>4.6</v>
      </c>
      <c r="S122" t="n">
        <v>229.66</v>
      </c>
      <c r="T122" t="n">
        <v>91</v>
      </c>
      <c r="U122" t="n">
        <v>6</v>
      </c>
      <c r="V122" t="inlineStr">
        <is>
          <t>OutOfStock</t>
        </is>
      </c>
      <c r="W122" t="inlineStr">
        <is>
          <t>5.99</t>
        </is>
      </c>
      <c r="X122" t="inlineStr">
        <is>
          <t>6716688072790</t>
        </is>
      </c>
    </row>
    <row r="123" ht="91.2" customHeight="1">
      <c r="A123" s="3" t="inlineStr">
        <is>
          <t>https://www.shopbeautydepot.com/collections/natural-hair-care/products/fantasia-ic-aloe-oil-strengthening-shampoo-12-5oz</t>
        </is>
      </c>
      <c r="B123" s="3" t="inlineStr">
        <is>
          <t>https://www.shopbeautydepot.com/products/fantasia-ic-aloe-oil-strengthening-shampoo-12-5oz</t>
        </is>
      </c>
      <c r="C123" s="3" t="inlineStr">
        <is>
          <t>oos</t>
        </is>
      </c>
      <c r="D123" s="3">
        <f>HYPERLINK(B123)</f>
        <v/>
      </c>
      <c r="E123" t="inlineStr">
        <is>
          <t>Fantasia: IC Aloe Oil Strengthening Shampoo 12.5oz</t>
        </is>
      </c>
      <c r="F123" t="inlineStr">
        <is>
          <t>Fantasia Ic Repair &amp; Revive Aloe Oil Strengthening Shampoo, 12.5 Ounce</t>
        </is>
      </c>
      <c r="G123" s="3">
        <f>HYPERLINK(F123)</f>
        <v/>
      </c>
      <c r="H123" s="3" t="n"/>
      <c r="I123" s="3" t="inlineStr">
        <is>
          <t>https://www.amazon.com/Fantasia-Repair-Revive-Strengthening-Shampoo/dp/B019ABDKKQ/ref=sr_1_1?keywords=Fantasia%3A+IC+Aloe+Oil+Strengthening+Shampoo+12.5oz&amp;qid=1693341591&amp;sr=8-1</t>
        </is>
      </c>
      <c r="J123" s="3">
        <f>HYPERLINK(I123)</f>
        <v/>
      </c>
      <c r="K123" t="inlineStr">
        <is>
          <t>B019ABDKKQ</t>
        </is>
      </c>
      <c r="L123" t="e">
        <v>#VALUE!</v>
      </c>
      <c r="M123" t="e">
        <v>#VALUE!</v>
      </c>
      <c r="N123" t="inlineStr">
        <is>
          <t>y</t>
        </is>
      </c>
      <c r="O123" t="inlineStr">
        <is>
          <t>7.99</t>
        </is>
      </c>
      <c r="P123" t="n">
        <v>19.99</v>
      </c>
      <c r="Q123" s="2" t="inlineStr">
        <is>
          <t>150.19%</t>
        </is>
      </c>
      <c r="R123" t="n">
        <v>4.3</v>
      </c>
      <c r="S123" t="n">
        <v>150.19</v>
      </c>
      <c r="T123" t="n">
        <v>7</v>
      </c>
      <c r="U123" t="n">
        <v>2</v>
      </c>
      <c r="V123" t="inlineStr">
        <is>
          <t>OutOfStock</t>
        </is>
      </c>
      <c r="W123" t="inlineStr">
        <is>
          <t>undefined</t>
        </is>
      </c>
      <c r="X123" t="inlineStr">
        <is>
          <t>4779163648086</t>
        </is>
      </c>
    </row>
    <row r="124" ht="103.8" customHeight="1">
      <c r="A124" s="3" t="inlineStr">
        <is>
          <t>https://aillea.com/collections/foundation-2021/products/super_serum_skin_tint_broad_spectrum_spf_40</t>
        </is>
      </c>
      <c r="B124" s="3" t="inlineStr">
        <is>
          <t>https://aillea.com/products/super_serum_skin_tint_broad_spectrum_spf_40</t>
        </is>
      </c>
      <c r="C124" s="3" t="inlineStr">
        <is>
          <t>n</t>
        </is>
      </c>
      <c r="D124" s="3">
        <f>HYPERLINK(B124)</f>
        <v/>
      </c>
      <c r="E124" t="inlineStr">
        <is>
          <t>ILIA Super Serum Skin Tint SPF 40</t>
        </is>
      </c>
      <c r="F124" t="inlineStr">
        <is>
          <t>ILIA - Super Serum Skin Tint SPF 40 | Clinically-Proven, Non-Comedogenic, Vegan, Clean Beauty (Bom Bom ST5)</t>
        </is>
      </c>
      <c r="G124" s="3">
        <f>HYPERLINK(F124)</f>
        <v/>
      </c>
      <c r="H124" s="3" t="n"/>
      <c r="I124" s="3" t="inlineStr">
        <is>
          <t>https://www.amazon.com/ILIA-Natural-Non-Toxic-Cruelty-Free-Makeup/dp/B08L5LJQ3G/ref=sr_1_2?keywords=ILIA+True+Skin+Serum+Foundation&amp;qid=1693351030&amp;sr=8-2</t>
        </is>
      </c>
      <c r="J124" s="3">
        <f>HYPERLINK(I124)</f>
        <v/>
      </c>
      <c r="K124" t="inlineStr">
        <is>
          <t>B08L5LJQ3G</t>
        </is>
      </c>
      <c r="L124" t="e">
        <v>#VALUE!</v>
      </c>
      <c r="M124" t="e">
        <v>#VALUE!</v>
      </c>
      <c r="P124" t="inlineStr">
        <is>
          <t>48.0</t>
        </is>
      </c>
      <c r="Q124" t="n">
        <v>48</v>
      </c>
      <c r="R124" s="2" t="inlineStr">
        <is>
          <t>0.00%</t>
        </is>
      </c>
      <c r="S124" t="n">
        <v>4.3</v>
      </c>
      <c r="T124" t="n">
        <v>0</v>
      </c>
      <c r="U124" t="n">
        <v>0</v>
      </c>
      <c r="V124" t="n">
        <v>4041</v>
      </c>
      <c r="W124" t="n">
        <v>0</v>
      </c>
      <c r="X124" t="inlineStr">
        <is>
          <t>InStock</t>
        </is>
      </c>
      <c r="Y124" t="inlineStr">
        <is>
          <t>undefined</t>
        </is>
      </c>
      <c r="Z124" t="inlineStr">
        <is>
          <t>4496004055143</t>
        </is>
      </c>
    </row>
    <row r="125" ht="103.8" customHeight="1">
      <c r="A125" s="3" t="inlineStr">
        <is>
          <t>https://aillea.com/collections/products-on-sale/products/kosas-new-color-and-light-pressed-powder-palette</t>
        </is>
      </c>
      <c r="B125" s="3" t="inlineStr">
        <is>
          <t>https://aillea.com/products/kosas-new-color-and-light-pressed-powder-palette</t>
        </is>
      </c>
      <c r="C125" s="3" t="inlineStr">
        <is>
          <t>n</t>
        </is>
      </c>
      <c r="D125" s="3">
        <f>HYPERLINK(B125)</f>
        <v/>
      </c>
      <c r="E125" t="inlineStr">
        <is>
          <t>Kosas - Color and Light Pressed Powder Palette</t>
        </is>
      </c>
      <c r="F125" t="inlineStr">
        <is>
          <t>Kosas Color &amp; Light: Pressed Powder Blush &amp; Highlighter Duo (Papaya 1972)</t>
        </is>
      </c>
      <c r="G125" s="3">
        <f>HYPERLINK(F125)</f>
        <v/>
      </c>
      <c r="H125" s="3" t="n"/>
      <c r="I125" s="3" t="inlineStr">
        <is>
          <t>https://www.amazon.com/Kosas-Color-Light-Pressed-Highlighter/dp/B08DXRVPFH/ref=sr_1_1?keywords=Kosas+-+Color+and+Light+Pressed+Powder+Palette&amp;qid=1693351168&amp;sr=8-1</t>
        </is>
      </c>
      <c r="J125" s="3">
        <f>HYPERLINK(I125)</f>
        <v/>
      </c>
      <c r="K125" t="inlineStr">
        <is>
          <t>B08DXRVPFH</t>
        </is>
      </c>
      <c r="L125" t="e">
        <v>#VALUE!</v>
      </c>
      <c r="M125" t="e">
        <v>#VALUE!</v>
      </c>
      <c r="N125" t="inlineStr">
        <is>
          <t>y</t>
        </is>
      </c>
      <c r="P125" t="inlineStr">
        <is>
          <t>17.0</t>
        </is>
      </c>
      <c r="Q125" t="n">
        <v>30.78</v>
      </c>
      <c r="R125" s="2" t="inlineStr">
        <is>
          <t>81.06%</t>
        </is>
      </c>
      <c r="S125" t="n">
        <v>3.4</v>
      </c>
      <c r="T125" t="n">
        <v>81.06</v>
      </c>
      <c r="U125" t="n">
        <v>81.06</v>
      </c>
      <c r="V125" t="n">
        <v>6</v>
      </c>
      <c r="W125" t="n">
        <v>12</v>
      </c>
      <c r="X125" t="inlineStr">
        <is>
          <t>InStock</t>
        </is>
      </c>
      <c r="Y125" t="inlineStr">
        <is>
          <t>undefined</t>
        </is>
      </c>
      <c r="Z125" t="inlineStr">
        <is>
          <t>4033214283879</t>
        </is>
      </c>
    </row>
    <row r="126" ht="103.8" customHeight="1">
      <c r="A126" s="3" t="inlineStr">
        <is>
          <t>https://aylabeauty.com/collections/cleansers/products/luzern-pure-cleansing-creme</t>
        </is>
      </c>
      <c r="B126" s="3" t="inlineStr">
        <is>
          <t>https://aylabeauty.com/products/luzern-pure-cleansing-creme</t>
        </is>
      </c>
      <c r="C126" s="3" t="inlineStr">
        <is>
          <t>n</t>
        </is>
      </c>
      <c r="D126" s="3">
        <f>HYPERLINK(B126)</f>
        <v/>
      </c>
      <c r="E126" t="inlineStr">
        <is>
          <t>Luzern Pure Cleansing Creme</t>
        </is>
      </c>
      <c r="F126" t="inlineStr">
        <is>
          <t>Luzern Laboratories Pure Cleansing Creme 6 oz.</t>
        </is>
      </c>
      <c r="G126" s="3">
        <f>HYPERLINK(F126)</f>
        <v/>
      </c>
      <c r="H126" s="3" t="n"/>
      <c r="I126" s="3" t="inlineStr">
        <is>
          <t>https://www.amazon.com/Luzern-Laboratories-Pure-Cleansing-Creme/dp/B002LDZQSA/ref=sr_1_1?keywords=Luzern+Pure+Cleansing+Creme&amp;qid=1693351397&amp;sr=8-1</t>
        </is>
      </c>
      <c r="J126" s="3">
        <f>HYPERLINK(I126)</f>
        <v/>
      </c>
      <c r="K126" t="inlineStr">
        <is>
          <t>B002LDZQSA</t>
        </is>
      </c>
      <c r="L126" t="e">
        <v>#VALUE!</v>
      </c>
      <c r="M126" t="e">
        <v>#VALUE!</v>
      </c>
      <c r="N126" t="inlineStr">
        <is>
          <t>y</t>
        </is>
      </c>
      <c r="O126" t="inlineStr">
        <is>
          <t>10% off signup</t>
        </is>
      </c>
      <c r="P126" t="inlineStr">
        <is>
          <t>80.0</t>
        </is>
      </c>
      <c r="Q126" t="n">
        <v>150</v>
      </c>
      <c r="R126" s="2" t="inlineStr">
        <is>
          <t>87.50%</t>
        </is>
      </c>
      <c r="S126" t="n">
        <v>3.8</v>
      </c>
      <c r="T126" t="n">
        <v>87.5</v>
      </c>
      <c r="U126" t="n">
        <v>87.5</v>
      </c>
      <c r="V126" t="n">
        <v>10</v>
      </c>
      <c r="W126" t="n">
        <v>4</v>
      </c>
      <c r="X126" t="inlineStr">
        <is>
          <t>undefined</t>
        </is>
      </c>
      <c r="Y126" t="inlineStr">
        <is>
          <t>undefined</t>
        </is>
      </c>
      <c r="Z126" t="inlineStr">
        <is>
          <t>2086978682991</t>
        </is>
      </c>
    </row>
    <row r="127" ht="103.8" customHeight="1">
      <c r="A127" s="3" t="inlineStr">
        <is>
          <t>https://bluemercury.com/collections/makeup/products/laura-mercier-translucent-loose-setting-powder-mini</t>
        </is>
      </c>
      <c r="B127" s="3" t="inlineStr">
        <is>
          <t>https://bluemercury.com/products/laura-mercier-translucent-loose-setting-powder-mini</t>
        </is>
      </c>
      <c r="C127" s="3" t="inlineStr">
        <is>
          <t>y</t>
        </is>
      </c>
      <c r="D127" s="3">
        <f>HYPERLINK(B127)</f>
        <v/>
      </c>
      <c r="E127" t="inlineStr">
        <is>
          <t>Translucent Loose Setting Powder Mini</t>
        </is>
      </c>
      <c r="F127" t="inlineStr">
        <is>
          <t>Laura Mercier Women's Translucent Loose Setting Powder Medium Deep, One Size</t>
        </is>
      </c>
      <c r="G127" s="3">
        <f>HYPERLINK(F127)</f>
        <v/>
      </c>
      <c r="H127" s="3" t="n"/>
      <c r="I127" s="3" t="inlineStr">
        <is>
          <t>https://www.amazon.com/Laura-Mercier-Mineral-Powder-Translucent/dp/B06Y2GG2M9/ref=sr_1_29?keywords=Translucent+Loose+Setting+Powder+Mini&amp;qid=1693352141&amp;sr=8-29</t>
        </is>
      </c>
      <c r="J127" s="3">
        <f>HYPERLINK(I127)</f>
        <v/>
      </c>
      <c r="K127" t="inlineStr">
        <is>
          <t>B06Y2GG2M9</t>
        </is>
      </c>
      <c r="L127" t="e">
        <v>#VALUE!</v>
      </c>
      <c r="M127" t="e">
        <v>#VALUE!</v>
      </c>
      <c r="N127" t="inlineStr">
        <is>
          <t>y</t>
        </is>
      </c>
      <c r="P127" t="inlineStr">
        <is>
          <t>24.0</t>
        </is>
      </c>
      <c r="Q127" t="n">
        <v>38.94</v>
      </c>
      <c r="R127" s="2" t="inlineStr">
        <is>
          <t>62.25%</t>
        </is>
      </c>
      <c r="S127" t="n">
        <v>4.4</v>
      </c>
      <c r="T127" t="n">
        <v>62.25</v>
      </c>
      <c r="U127" t="n">
        <v>62.25</v>
      </c>
      <c r="V127" t="n">
        <v>480</v>
      </c>
      <c r="W127" t="n">
        <v>3</v>
      </c>
      <c r="X127" t="inlineStr">
        <is>
          <t>InStock</t>
        </is>
      </c>
      <c r="Y127" t="inlineStr">
        <is>
          <t>undefined</t>
        </is>
      </c>
      <c r="Z127" t="inlineStr">
        <is>
          <t>6821984600139</t>
        </is>
      </c>
    </row>
    <row r="128" ht="103.8" customHeight="1">
      <c r="A128" s="3" t="inlineStr">
        <is>
          <t>https://www.biglots.com/product/minnie-mouse-metal-fig/p810611621?N=1470935327&amp;pos=1:19</t>
        </is>
      </c>
      <c r="B128" s="3" t="inlineStr">
        <is>
          <t>https://www.biglots.com/product/minnie-mouse-metal-fig/p810611621</t>
        </is>
      </c>
      <c r="C128" s="3" t="inlineStr">
        <is>
          <t>n</t>
        </is>
      </c>
      <c r="D128" s="3">
        <f>HYPERLINK(B128)</f>
        <v/>
      </c>
      <c r="E128" t="inlineStr">
        <is>
          <t>Minnie Mouse Metal Fig</t>
        </is>
      </c>
      <c r="F128" t="inlineStr">
        <is>
          <t>Jada Minnie Mouse Metal Minnie Figurine, 10 cm, Disney, Collection</t>
        </is>
      </c>
      <c r="G128" s="3">
        <f>HYPERLINK(F128)</f>
        <v/>
      </c>
      <c r="H128" s="3" t="n"/>
      <c r="I128" s="3" t="inlineStr">
        <is>
          <t>https://www.amazon.com/Jada-Minnie-Figurine-Disney-Collection/dp/B09RN4J9ZF/ref=sr_1_1?keywords=Minnie+Mouse+Metal+Fig&amp;qid=1693355340&amp;sr=8-1</t>
        </is>
      </c>
      <c r="J128" s="3">
        <f>HYPERLINK(I128)</f>
        <v/>
      </c>
      <c r="K128" t="inlineStr">
        <is>
          <t>B09RN4J9ZF</t>
        </is>
      </c>
      <c r="L128" t="e">
        <v>#VALUE!</v>
      </c>
      <c r="M128" t="e">
        <v>#VALUE!</v>
      </c>
      <c r="N128" t="inlineStr">
        <is>
          <t>y</t>
        </is>
      </c>
      <c r="P128" t="inlineStr">
        <is>
          <t>9.99</t>
        </is>
      </c>
      <c r="Q128" t="n">
        <v>27.25</v>
      </c>
      <c r="R128" s="2" t="inlineStr">
        <is>
          <t>172.77%</t>
        </is>
      </c>
      <c r="S128" t="n">
        <v>4.5</v>
      </c>
      <c r="T128" t="n">
        <v>172.77</v>
      </c>
      <c r="U128" t="n">
        <v>172.77</v>
      </c>
      <c r="V128" t="n">
        <v>14</v>
      </c>
      <c r="W128" t="n">
        <v>5</v>
      </c>
      <c r="X128" t="inlineStr">
        <is>
          <t>OutOfStock</t>
        </is>
      </c>
      <c r="Y128" t="inlineStr">
        <is>
          <t>undefined</t>
        </is>
      </c>
      <c r="Z128" t="inlineStr">
        <is>
          <t>p810611621</t>
        </is>
      </c>
    </row>
    <row r="129" ht="103.8" customHeight="1">
      <c r="A129" s="3" t="inlineStr">
        <is>
          <t>https://www.biglots.com/product/wrekkin-slam-n-spin-atv/p810617321?N=1470935327&amp;pos=1:26</t>
        </is>
      </c>
      <c r="B129" s="3" t="inlineStr">
        <is>
          <t>https://www.biglots.com/product/wrekkin-slam-n-spin-atv/p810617321</t>
        </is>
      </c>
      <c r="C129" s="3" t="inlineStr">
        <is>
          <t>n</t>
        </is>
      </c>
      <c r="D129" s="3">
        <f>HYPERLINK(B129)</f>
        <v/>
      </c>
      <c r="E129" t="inlineStr">
        <is>
          <t>Wrekkin' Slam N' Spin ATV</t>
        </is>
      </c>
      <c r="F129" t="inlineStr">
        <is>
          <t>Mattel WWE Slam 'N Spin Atv Wrekkin Vehicle Breakaway Atv with WWE Big E, for 6-Inch Action Figure</t>
        </is>
      </c>
      <c r="G129" s="3">
        <f>HYPERLINK(F129)</f>
        <v/>
      </c>
      <c r="H129" s="3" t="n"/>
      <c r="I129" s="3" t="inlineStr">
        <is>
          <t>https://www.amazon.com/WWE-Wrekkin-Slam-Spin-Vehicle/dp/B09CFZQKQG/ref=sr_1_1?keywords=Wrekkin+Slam+N+Spin+ATV&amp;qid=1693355332&amp;sr=8-1</t>
        </is>
      </c>
      <c r="J129" s="3">
        <f>HYPERLINK(I129)</f>
        <v/>
      </c>
      <c r="K129" t="inlineStr">
        <is>
          <t>B09CFZQKQG</t>
        </is>
      </c>
      <c r="L129" t="e">
        <v>#VALUE!</v>
      </c>
      <c r="M129" t="e">
        <v>#VALUE!</v>
      </c>
      <c r="N129" t="inlineStr">
        <is>
          <t>y</t>
        </is>
      </c>
      <c r="P129" t="inlineStr">
        <is>
          <t>9.99</t>
        </is>
      </c>
      <c r="Q129" t="n">
        <v>18.59</v>
      </c>
      <c r="R129" s="2" t="inlineStr">
        <is>
          <t>86.09%</t>
        </is>
      </c>
      <c r="S129" t="n">
        <v>4.7</v>
      </c>
      <c r="T129" t="n">
        <v>86.09</v>
      </c>
      <c r="U129" t="n">
        <v>86.09</v>
      </c>
      <c r="V129" t="n">
        <v>315</v>
      </c>
      <c r="W129" t="n">
        <v>4</v>
      </c>
      <c r="X129" t="inlineStr">
        <is>
          <t>OutOfStock</t>
        </is>
      </c>
      <c r="Y129" t="inlineStr">
        <is>
          <t>21.99</t>
        </is>
      </c>
      <c r="Z129" t="inlineStr">
        <is>
          <t>p810617321</t>
        </is>
      </c>
    </row>
    <row r="130" ht="103.8" customHeight="1">
      <c r="A130" s="3" t="inlineStr">
        <is>
          <t>https://www.biglots.com/product/disney-frozen-elsa-s-palace-play-set/p810617339?N=1470935327&amp;pos=1:34</t>
        </is>
      </c>
      <c r="B130" s="3" t="inlineStr">
        <is>
          <t>https://www.biglots.com/product/disney-frozen-elsa-s-palace-play-set/p810617339</t>
        </is>
      </c>
      <c r="C130" s="3" t="inlineStr">
        <is>
          <t>n</t>
        </is>
      </c>
      <c r="D130" s="3">
        <f>HYPERLINK(B130)</f>
        <v/>
      </c>
      <c r="E130" t="inlineStr">
        <is>
          <t>Disney Frozen Elsa's Palace Play Set</t>
        </is>
      </c>
      <c r="F130" t="inlineStr">
        <is>
          <t>Fisher-Price Little People Toddler Toys Disney Frozen Elsa’s Palace Portable Playset with Figure for Preschool Kids Ages 18+ Months</t>
        </is>
      </c>
      <c r="G130" s="3">
        <f>HYPERLINK(F130)</f>
        <v/>
      </c>
      <c r="H130" s="3" t="n"/>
      <c r="I130" s="3" t="inlineStr">
        <is>
          <t>https://www.amazon.com/Disney-Portable-Playset-Take-Along-Toddler/dp/B09C132XDC/ref=sr_1_9?keywords=Disney+Frozen+Elsa%27s+Palace+Play+Set&amp;qid=1693355334&amp;sr=8-9</t>
        </is>
      </c>
      <c r="J130" s="3">
        <f>HYPERLINK(I130)</f>
        <v/>
      </c>
      <c r="K130" t="inlineStr">
        <is>
          <t>B09C132XDC</t>
        </is>
      </c>
      <c r="L130" t="e">
        <v>#VALUE!</v>
      </c>
      <c r="M130" t="e">
        <v>#VALUE!</v>
      </c>
      <c r="N130" t="inlineStr">
        <is>
          <t>y</t>
        </is>
      </c>
      <c r="P130" t="inlineStr">
        <is>
          <t>6.99</t>
        </is>
      </c>
      <c r="Q130" t="n">
        <v>12.4</v>
      </c>
      <c r="R130" s="2" t="inlineStr">
        <is>
          <t>77.40%</t>
        </is>
      </c>
      <c r="S130" t="n">
        <v>4.7</v>
      </c>
      <c r="T130" t="n">
        <v>77.40000000000001</v>
      </c>
      <c r="U130" t="n">
        <v>77.40000000000001</v>
      </c>
      <c r="V130" t="n">
        <v>147</v>
      </c>
      <c r="W130" t="n">
        <v>24</v>
      </c>
      <c r="X130" t="inlineStr">
        <is>
          <t>OutOfStock</t>
        </is>
      </c>
      <c r="Y130" t="inlineStr">
        <is>
          <t>8.99</t>
        </is>
      </c>
      <c r="Z130" t="inlineStr">
        <is>
          <t>p810617339</t>
        </is>
      </c>
    </row>
    <row r="131" ht="103.8" customHeight="1">
      <c r="A131" s="3" t="inlineStr">
        <is>
          <t>https://www.bobbibrowncosmetics.com/product/2342/59513/makeup/lips/lip-color/luxe-matte-lip-color/fh18/Luxe-Matte-Lip-Color#/shade/Razzberry</t>
        </is>
      </c>
      <c r="B131" s="3" t="inlineStr">
        <is>
          <t>https://www.bobbibrowncosmetics.com/product/2342/59513/makeup/lips/lip-color/luxe-matte-lip-color/fh18</t>
        </is>
      </c>
      <c r="C131" s="3" t="inlineStr">
        <is>
          <t>n</t>
        </is>
      </c>
      <c r="D131" s="3">
        <f>HYPERLINK(B131)</f>
        <v/>
      </c>
      <c r="E131" t="inlineStr">
        <is>
          <t>Luxe Matte Lip Color</t>
        </is>
      </c>
      <c r="F131" t="inlineStr">
        <is>
          <t>Luxe Matte Lip Color by Bobbi Brown Mauve Over 4.5g</t>
        </is>
      </c>
      <c r="G131" s="3">
        <f>HYPERLINK(F131)</f>
        <v/>
      </c>
      <c r="H131" s="3" t="n"/>
      <c r="I131" s="3" t="inlineStr">
        <is>
          <t>https://www.amazon.com/Luxe-Matte-Color-0-14-Mauve/dp/B07GJF77WP/ref=sr_1_1?keywords=Luxe+Matte+Lip+Color&amp;qid=1693355580&amp;sr=8-1</t>
        </is>
      </c>
      <c r="J131" s="3">
        <f>HYPERLINK(I131)</f>
        <v/>
      </c>
      <c r="K131" t="inlineStr">
        <is>
          <t>B07GJF77WP</t>
        </is>
      </c>
      <c r="L131" t="e">
        <v>#VALUE!</v>
      </c>
      <c r="M131" t="e">
        <v>#VALUE!</v>
      </c>
      <c r="N131" t="inlineStr">
        <is>
          <t>y</t>
        </is>
      </c>
      <c r="P131" t="inlineStr">
        <is>
          <t>20.5</t>
        </is>
      </c>
      <c r="Q131" t="n">
        <v>33.75</v>
      </c>
      <c r="R131" s="2" t="inlineStr">
        <is>
          <t>64.63%</t>
        </is>
      </c>
      <c r="S131" t="n">
        <v>4.2</v>
      </c>
      <c r="T131" t="n">
        <v>64.63</v>
      </c>
      <c r="U131" t="n">
        <v>64.63</v>
      </c>
      <c r="V131" t="n">
        <v>49</v>
      </c>
      <c r="W131" t="n">
        <v>5</v>
      </c>
      <c r="X131" t="inlineStr">
        <is>
          <t>InStock</t>
        </is>
      </c>
      <c r="Y131" t="inlineStr">
        <is>
          <t>41.0</t>
        </is>
      </c>
      <c r="Z131" t="inlineStr">
        <is>
          <t>59513</t>
        </is>
      </c>
    </row>
    <row r="132" ht="103.8" customHeight="1">
      <c r="A132" s="3" t="inlineStr">
        <is>
          <t>https://www.charlottetilbury.com/us/product/mini-hollywood-flawless-filter-3-fair</t>
        </is>
      </c>
      <c r="B132" s="3" t="inlineStr">
        <is>
          <t>https://www.charlottetilbury.com/us/product/mini-hollywood-flawless-filter-3-fair</t>
        </is>
      </c>
      <c r="C132" s="3" t="inlineStr">
        <is>
          <t>n</t>
        </is>
      </c>
      <c r="D132" s="3">
        <f>HYPERLINK(B132)</f>
        <v/>
      </c>
      <c r="E132" t="inlineStr">
        <is>
          <t>MINI HOLLYWOOD FLAWLESS FILTER</t>
        </is>
      </c>
      <c r="F132" t="inlineStr">
        <is>
          <t>CHARLOTTE'S MINI HOLLYWOOD FLAWLESS FILTER 4.5 MEDIUM TRAVEL</t>
        </is>
      </c>
      <c r="G132" s="3">
        <f>HYPERLINK(F132)</f>
        <v/>
      </c>
      <c r="H132" s="3" t="n"/>
      <c r="I132" s="3" t="inlineStr">
        <is>
          <t>https://www.amazon.com/CHARLOTTES-HOLLYWOOD-FLAWLESS-FILTER-MEDIUM/dp/B0BP8CPVBF/ref=sr_1_2?keywords=MINI+HOLLYWOOD+FLAWLESS+FILTER&amp;qid=1693355637&amp;sr=8-2</t>
        </is>
      </c>
      <c r="J132" s="3">
        <f>HYPERLINK(I132)</f>
        <v/>
      </c>
      <c r="K132" t="inlineStr">
        <is>
          <t>B0BP8CPVBF</t>
        </is>
      </c>
      <c r="L132" t="e">
        <v>#VALUE!</v>
      </c>
      <c r="M132" t="e">
        <v>#VALUE!</v>
      </c>
      <c r="N132" t="inlineStr">
        <is>
          <t>y</t>
        </is>
      </c>
      <c r="P132" t="inlineStr">
        <is>
          <t>19.0</t>
        </is>
      </c>
      <c r="Q132" t="n">
        <v>37.51</v>
      </c>
      <c r="R132" s="2" t="inlineStr">
        <is>
          <t>97.42%</t>
        </is>
      </c>
      <c r="S132" t="n">
        <v>4</v>
      </c>
      <c r="T132" t="n">
        <v>97.42</v>
      </c>
      <c r="U132" t="n">
        <v>97.42</v>
      </c>
      <c r="V132" t="n">
        <v>3</v>
      </c>
      <c r="W132" t="n">
        <v>5</v>
      </c>
      <c r="X132" t="inlineStr">
        <is>
          <t>InStock</t>
        </is>
      </c>
      <c r="Y132" t="inlineStr">
        <is>
          <t>34.55</t>
        </is>
      </c>
      <c r="Z132" t="inlineStr">
        <is>
          <t>FHFF55DX3R</t>
        </is>
      </c>
    </row>
    <row r="133" ht="103.8" customHeight="1">
      <c r="A133" s="3" t="inlineStr">
        <is>
          <t>https://www.charlottetilbury.com/us/product/travel-sized-magic-face-serum</t>
        </is>
      </c>
      <c r="B133" s="3" t="inlineStr">
        <is>
          <t>https://www.charlottetilbury.com/us/product/travel-sized-magic-face-serum</t>
        </is>
      </c>
      <c r="C133" s="3" t="inlineStr">
        <is>
          <t>n</t>
        </is>
      </c>
      <c r="D133" s="3">
        <f>HYPERLINK(B133)</f>
        <v/>
      </c>
      <c r="E133" t="inlineStr">
        <is>
          <t>CHARLOTTE'S MAGIC SERUM CRYSTAL ELIXIR</t>
        </is>
      </c>
      <c r="F133" t="inlineStr">
        <is>
          <t>CHARLOTTE'S MAGIC SERUM CRYSTAL ELIXIR</t>
        </is>
      </c>
      <c r="G133" s="3">
        <f>HYPERLINK(F133)</f>
        <v/>
      </c>
      <c r="H133" s="3" t="n"/>
      <c r="I133" s="3" t="inlineStr">
        <is>
          <t>https://www.amazon.com/CHARLOTTES-MAGIC-SERUM-CRYSTAL-ELIXIR/dp/B08BK9DPRV/ref=sr_1_1?keywords=CHARLOTTES+MAGIC+SERUM+CRYSTAL+ELIXIR&amp;qid=1693355687&amp;sr=8-1</t>
        </is>
      </c>
      <c r="J133" s="3">
        <f>HYPERLINK(I133)</f>
        <v/>
      </c>
      <c r="K133" t="inlineStr">
        <is>
          <t>B08BK9DPRV</t>
        </is>
      </c>
      <c r="L133" t="e">
        <v>#VALUE!</v>
      </c>
      <c r="M133" t="e">
        <v>#VALUE!</v>
      </c>
      <c r="N133" t="inlineStr">
        <is>
          <t>y</t>
        </is>
      </c>
      <c r="P133" t="inlineStr">
        <is>
          <t>30.0</t>
        </is>
      </c>
      <c r="Q133" t="n">
        <v>81.23</v>
      </c>
      <c r="R133" s="2" t="inlineStr">
        <is>
          <t>170.77%</t>
        </is>
      </c>
      <c r="S133" t="n">
        <v>4.3</v>
      </c>
      <c r="T133" t="n">
        <v>170.77</v>
      </c>
      <c r="U133" t="n">
        <v>170.77</v>
      </c>
      <c r="V133" t="n">
        <v>106</v>
      </c>
      <c r="W133" t="n">
        <v>5</v>
      </c>
      <c r="X133" t="inlineStr">
        <is>
          <t>InStock</t>
        </is>
      </c>
      <c r="Y133" t="inlineStr">
        <is>
          <t>undefined</t>
        </is>
      </c>
      <c r="Z133" t="inlineStr">
        <is>
          <t>SMASXX8XXR</t>
        </is>
      </c>
    </row>
    <row r="134" hidden="1" ht="103.8" customHeight="1">
      <c r="A134" s="3" t="inlineStr">
        <is>
          <t>https://www.entertainmentearth.com/product/national-lampoons-christmas-vacation-clark-griswold-funko-pop-vinyl-figure/fu5893</t>
        </is>
      </c>
      <c r="B134" s="3" t="inlineStr">
        <is>
          <t>https://www.entertainmentearth.com/product/national-lampoons-christmas-vacation-clark-griswold-funko-pop-vinyl-figure/fu5893</t>
        </is>
      </c>
      <c r="C134" s="3" t="inlineStr">
        <is>
          <t>n</t>
        </is>
      </c>
      <c r="D134" s="3">
        <f>HYPERLINK(B134)</f>
        <v/>
      </c>
      <c r="E134" t="inlineStr">
        <is>
          <t>National Lampoon's Christmas Vacation Clark Griswold Funko Pop! Vinyl Figure</t>
        </is>
      </c>
      <c r="F134" t="inlineStr">
        <is>
          <t>Christmas Vacation Clark Griswold Pop! Vinyl Figure</t>
        </is>
      </c>
      <c r="G134" s="3">
        <f>HYPERLINK(F134)</f>
        <v/>
      </c>
      <c r="H134" s="3" t="n"/>
      <c r="I134" s="3" t="inlineStr">
        <is>
          <t>https://www.amazon.com/Funko-POP-Movies-Christmas-Vacation/dp/B00X0Y35IC/ref=sr_1_4?keywords=National+Lampoons+Christmas+Vacation+Clark+Griswold+Funko+Pop%21+Vinyl+Figure&amp;qid=1693356002&amp;sr=8-4</t>
        </is>
      </c>
      <c r="J134" s="3">
        <f>HYPERLINK(I134)</f>
        <v/>
      </c>
      <c r="K134" t="inlineStr">
        <is>
          <t>B00X0Y35IC</t>
        </is>
      </c>
      <c r="L134" t="e">
        <v>#VALUE!</v>
      </c>
      <c r="M134" t="e">
        <v>#VALUE!</v>
      </c>
      <c r="N134" t="inlineStr">
        <is>
          <t>y</t>
        </is>
      </c>
      <c r="P134" t="inlineStr">
        <is>
          <t>11.99</t>
        </is>
      </c>
      <c r="Q134" t="n">
        <v>56.66</v>
      </c>
      <c r="R134" s="2" t="inlineStr">
        <is>
          <t>372.56%</t>
        </is>
      </c>
      <c r="S134" t="n">
        <v>4.8</v>
      </c>
      <c r="T134" t="n">
        <v>372.56</v>
      </c>
      <c r="U134" t="n">
        <v>372.56</v>
      </c>
      <c r="V134" t="n">
        <v>1595</v>
      </c>
      <c r="W134" t="n">
        <v>4</v>
      </c>
      <c r="X134" t="inlineStr">
        <is>
          <t>InStock</t>
        </is>
      </c>
      <c r="Y134" t="inlineStr">
        <is>
          <t>undefined</t>
        </is>
      </c>
      <c r="Z134" t="inlineStr">
        <is>
          <t>FU5893</t>
        </is>
      </c>
    </row>
    <row r="135" hidden="1" ht="103.8" customHeight="1">
      <c r="A135" s="3" t="inlineStr">
        <is>
          <t>https://www.entertainmentearth.com/product/wreckit-ralph-2-vanellope-funko-pop-vinyl-figure-07/fu33411</t>
        </is>
      </c>
      <c r="B135" s="3" t="inlineStr">
        <is>
          <t>https://www.entertainmentearth.com/product/wreckit-ralph-2-vanellope-funko-pop-vinyl-figure-07/fu33411</t>
        </is>
      </c>
      <c r="C135" s="3" t="inlineStr">
        <is>
          <t>n</t>
        </is>
      </c>
      <c r="D135" s="3">
        <f>HYPERLINK(B135)</f>
        <v/>
      </c>
      <c r="E135" t="inlineStr">
        <is>
          <t>Wreck-It Ralph 2 Vanellope Funko Pop! Vinyl Figure #07</t>
        </is>
      </c>
      <c r="F135" t="inlineStr">
        <is>
          <t>Funko POP Disney: Wreck It Ralph Vaneloppe Vinyl Figure</t>
        </is>
      </c>
      <c r="G135" s="3">
        <f>HYPERLINK(F135)</f>
        <v/>
      </c>
      <c r="H135" s="3" t="n"/>
      <c r="I135" s="3" t="inlineStr">
        <is>
          <t>https://www.amazon.com/Funko-POP-Disney-Vanellope-Figure/dp/B00ACHS990/ref=sr_1_5?keywords=Wreck-It+Ralph+2+Vanellope+Funko+Pop%21+Vinyl+Figure+%2307&amp;qid=1693356058&amp;sr=8-5</t>
        </is>
      </c>
      <c r="J135" s="3">
        <f>HYPERLINK(I135)</f>
        <v/>
      </c>
      <c r="K135" t="inlineStr">
        <is>
          <t>B00ACHS990</t>
        </is>
      </c>
      <c r="L135" t="e">
        <v>#VALUE!</v>
      </c>
      <c r="M135" t="e">
        <v>#VALUE!</v>
      </c>
      <c r="N135" t="inlineStr">
        <is>
          <t>y</t>
        </is>
      </c>
      <c r="P135" t="inlineStr">
        <is>
          <t>11.99</t>
        </is>
      </c>
      <c r="Q135" t="n">
        <v>41.99</v>
      </c>
      <c r="R135" s="2" t="inlineStr">
        <is>
          <t>250.21%</t>
        </is>
      </c>
      <c r="S135" t="n">
        <v>4.3</v>
      </c>
      <c r="T135" t="n">
        <v>250.21</v>
      </c>
      <c r="U135" t="n">
        <v>250.21</v>
      </c>
      <c r="V135" t="n">
        <v>66</v>
      </c>
      <c r="W135" t="n">
        <v>7</v>
      </c>
      <c r="X135" t="inlineStr">
        <is>
          <t>InStock</t>
        </is>
      </c>
      <c r="Y135" t="inlineStr">
        <is>
          <t>undefined</t>
        </is>
      </c>
      <c r="Z135" t="inlineStr">
        <is>
          <t>FU33411</t>
        </is>
      </c>
    </row>
    <row r="136" hidden="1" ht="103.8" customHeight="1">
      <c r="A136" s="3" t="inlineStr">
        <is>
          <t>https://www.entertainmentearth.com/product/antman-and-the-wasp-quantumania-modok-funko-pop-vinyl-figure-not-mint/nmfu70493</t>
        </is>
      </c>
      <c r="B136" s="3" t="inlineStr">
        <is>
          <t>https://www.entertainmentearth.com/product/antman-and-the-wasp-quantumania-modok-funko-pop-vinyl-figure-not-mint/nmfu70493</t>
        </is>
      </c>
      <c r="C136" s="3" t="inlineStr">
        <is>
          <t>n</t>
        </is>
      </c>
      <c r="D136" s="3">
        <f>HYPERLINK(B136)</f>
        <v/>
      </c>
      <c r="E136" t="inlineStr">
        <is>
          <t>Ant-Man and the Wasp: Quantumania M.O.D.O.K. Funko Pop! Vinyl Figure, Not Mint</t>
        </is>
      </c>
      <c r="F136" t="inlineStr">
        <is>
          <t>POP Marvel: Ant-Man and The Wasp: Quantumania - M.O.D.O.K. Funko Vinyl Figure (Bundled with Compatible Box Protector Case), Multicolor, 3.75 inches</t>
        </is>
      </c>
      <c r="G136" s="3">
        <f>HYPERLINK(F136)</f>
        <v/>
      </c>
      <c r="H136" s="3" t="n"/>
      <c r="I136" s="3" t="inlineStr">
        <is>
          <t>https://www.amazon.com/POP-Marvel-Quantumania-D-K/dp/B0BSCFBTYS/ref=sr_1_1?keywords=Ant-Man+and+the+Wasp%3A+Quantumania+M.O.D.O.K.+Funko+Pop%21+Vinyl+Figure%2C+Not+Mint&amp;qid=1693355855&amp;sr=8-1</t>
        </is>
      </c>
      <c r="J136" s="3">
        <f>HYPERLINK(I136)</f>
        <v/>
      </c>
      <c r="K136" t="inlineStr">
        <is>
          <t>B0BSCFBTYS</t>
        </is>
      </c>
      <c r="L136" t="e">
        <v>#VALUE!</v>
      </c>
      <c r="M136" t="e">
        <v>#VALUE!</v>
      </c>
      <c r="N136" t="inlineStr">
        <is>
          <t>y</t>
        </is>
      </c>
      <c r="P136" t="inlineStr">
        <is>
          <t>8.99</t>
        </is>
      </c>
      <c r="Q136" t="n">
        <v>22.99</v>
      </c>
      <c r="R136" s="2" t="inlineStr">
        <is>
          <t>155.73%</t>
        </is>
      </c>
      <c r="S136" t="n">
        <v>5</v>
      </c>
      <c r="T136" t="n">
        <v>155.73</v>
      </c>
      <c r="U136" t="n">
        <v>155.73</v>
      </c>
      <c r="V136" t="n">
        <v>2</v>
      </c>
      <c r="W136" t="n">
        <v>5</v>
      </c>
      <c r="X136" t="inlineStr">
        <is>
          <t>InStock</t>
        </is>
      </c>
      <c r="Y136" t="inlineStr">
        <is>
          <t>undefined</t>
        </is>
      </c>
      <c r="Z136" t="inlineStr">
        <is>
          <t>NMFU70493</t>
        </is>
      </c>
    </row>
    <row r="137" hidden="1" ht="103.8" customHeight="1">
      <c r="A137" s="3" t="inlineStr">
        <is>
          <t>https://www.entertainmentearth.com/product/one-piece-usopp-funko-pop-vinyl-figure-401-not-mint/nmfu32717</t>
        </is>
      </c>
      <c r="B137" s="3" t="inlineStr">
        <is>
          <t>https://www.entertainmentearth.com/product/one-piece-usopp-funko-pop-vinyl-figure-401-not-mint/nmfu32717</t>
        </is>
      </c>
      <c r="C137" s="3" t="inlineStr">
        <is>
          <t>n</t>
        </is>
      </c>
      <c r="D137" s="3">
        <f>HYPERLINK(B137)</f>
        <v/>
      </c>
      <c r="E137" t="inlineStr">
        <is>
          <t>One Piece Usopp Funko Pop! Vinyl Figure #401, Not Mint</t>
        </is>
      </c>
      <c r="F137" t="inlineStr">
        <is>
          <t>POP One Piece - Usopp Funko Pop! Vinyl Figure (Bundled with Compatible Pop Box Protector Case) Multicolored 3.75 inches</t>
        </is>
      </c>
      <c r="G137" s="3">
        <f>HYPERLINK(F137)</f>
        <v/>
      </c>
      <c r="H137" s="3" t="n"/>
      <c r="I137" s="3" t="inlineStr">
        <is>
          <t>https://www.amazon.com/POP-One-Piece-Compatible-Multicolored/dp/B09DFFX9J5/ref=sr_1_1?keywords=One+Piece+Usopp+Funko+Pop%21+Vinyl+Figure&amp;qid=1693355908&amp;sr=8-1</t>
        </is>
      </c>
      <c r="J137" s="3">
        <f>HYPERLINK(I137)</f>
        <v/>
      </c>
      <c r="K137" t="inlineStr">
        <is>
          <t>B09DFFX9J5</t>
        </is>
      </c>
      <c r="L137" t="e">
        <v>#VALUE!</v>
      </c>
      <c r="M137" t="e">
        <v>#VALUE!</v>
      </c>
      <c r="N137" t="inlineStr">
        <is>
          <t>y</t>
        </is>
      </c>
      <c r="P137" t="inlineStr">
        <is>
          <t>8.24</t>
        </is>
      </c>
      <c r="Q137" t="n">
        <v>19.95</v>
      </c>
      <c r="R137" s="2" t="inlineStr">
        <is>
          <t>142.11%</t>
        </is>
      </c>
      <c r="S137" t="n">
        <v>4.5</v>
      </c>
      <c r="T137" t="n">
        <v>142.11</v>
      </c>
      <c r="U137" t="n">
        <v>142.11</v>
      </c>
      <c r="V137" t="n">
        <v>16</v>
      </c>
      <c r="W137" t="n">
        <v>5</v>
      </c>
      <c r="X137" t="inlineStr">
        <is>
          <t>InStock</t>
        </is>
      </c>
      <c r="Y137" t="inlineStr">
        <is>
          <t>undefined</t>
        </is>
      </c>
      <c r="Z137" t="inlineStr">
        <is>
          <t>NMFU32717</t>
        </is>
      </c>
    </row>
    <row r="138" hidden="1" ht="103.8" customHeight="1">
      <c r="A138" s="3" t="inlineStr">
        <is>
          <t>https://www.entertainmentearth.com/product/spiderman-across-the-spiderverse-spiderwoman-funko-pop-vinyl-figure-1228-not-mint/nmfu65727</t>
        </is>
      </c>
      <c r="B138" s="3" t="inlineStr">
        <is>
          <t>https://www.entertainmentearth.com/product/spiderman-across-the-spiderverse-spiderwoman-funko-pop-vinyl-figure-1228-not-mint/nmfu65727</t>
        </is>
      </c>
      <c r="C138" s="3" t="inlineStr">
        <is>
          <t>n</t>
        </is>
      </c>
      <c r="D138" s="3">
        <f>HYPERLINK(B138)</f>
        <v/>
      </c>
      <c r="E138" t="inlineStr">
        <is>
          <t>Spider-Man: Across the Spider-Verse Spider-Woman Funko Pop! Vinyl Figure #1228, Not Mint</t>
        </is>
      </c>
      <c r="F138" t="inlineStr">
        <is>
          <t>POP Marvel: Spider-Man: Across The Spider-Verse - Spider-Woman Funko Vinyl Figure (Bundled with Compatible Box Protector Case), Multicolor, 3.75 inches</t>
        </is>
      </c>
      <c r="G138" s="3">
        <f>HYPERLINK(F138)</f>
        <v/>
      </c>
      <c r="H138" s="3" t="n"/>
      <c r="I138" s="3" t="inlineStr">
        <is>
          <t>https://www.amazon.com/POP-Marvel-Spider-Man-Spider-Verse-Spider-Woman/dp/B0C3G5FZ5W/ref=sr_1_2?keywords=Spider-Man%3A+Across+the+Spider-Verse+Spider-Woman+Funko+Pop%21+Vinyl+Figure&amp;qid=1693356039&amp;sr=8-2</t>
        </is>
      </c>
      <c r="J138" s="3">
        <f>HYPERLINK(I138)</f>
        <v/>
      </c>
      <c r="K138" t="inlineStr">
        <is>
          <t>B0C3G5FZ5W</t>
        </is>
      </c>
      <c r="L138" t="e">
        <v>#VALUE!</v>
      </c>
      <c r="M138" t="e">
        <v>#VALUE!</v>
      </c>
      <c r="N138" t="inlineStr">
        <is>
          <t>y</t>
        </is>
      </c>
      <c r="P138" t="inlineStr">
        <is>
          <t>8.99</t>
        </is>
      </c>
      <c r="Q138" t="n">
        <v>19.9</v>
      </c>
      <c r="R138" s="2" t="inlineStr">
        <is>
          <t>121.36%</t>
        </is>
      </c>
      <c r="S138" t="n">
        <v>4</v>
      </c>
      <c r="T138" t="n">
        <v>121.36</v>
      </c>
      <c r="U138" t="n">
        <v>121.36</v>
      </c>
      <c r="V138" t="n">
        <v>1</v>
      </c>
      <c r="W138" t="n">
        <v>3</v>
      </c>
      <c r="X138" t="inlineStr">
        <is>
          <t>InStock</t>
        </is>
      </c>
      <c r="Y138" t="inlineStr">
        <is>
          <t>undefined</t>
        </is>
      </c>
      <c r="Z138" t="inlineStr">
        <is>
          <t>NMFU65727</t>
        </is>
      </c>
    </row>
    <row r="139" hidden="1" ht="103.8" customHeight="1">
      <c r="A139" s="3" t="inlineStr">
        <is>
          <t>https://www.entertainmentearth.com/product/one-piece-tony-tony-chopper-funko-pop-vinyl-figure-not-mint/nmfu5304</t>
        </is>
      </c>
      <c r="B139" s="3" t="inlineStr">
        <is>
          <t>https://www.entertainmentearth.com/product/one-piece-tony-tony-chopper-funko-pop-vinyl-figure-not-mint/nmfu5304</t>
        </is>
      </c>
      <c r="C139" s="3" t="inlineStr">
        <is>
          <t>n</t>
        </is>
      </c>
      <c r="D139" s="3">
        <f>HYPERLINK(B139)</f>
        <v/>
      </c>
      <c r="E139" t="inlineStr">
        <is>
          <t>One Piece Tony Tony Chopper Funko Pop! Vinyl Figure, Not Mint</t>
        </is>
      </c>
      <c r="F139" t="inlineStr">
        <is>
          <t>Funko Pop! Anime: One Piece - Tony Tony Chopper Vinyl Figure (Bundled with Pop Box Protector Case)</t>
        </is>
      </c>
      <c r="G139" s="3">
        <f>HYPERLINK(F139)</f>
        <v/>
      </c>
      <c r="H139" s="3" t="n"/>
      <c r="I139" s="3" t="inlineStr">
        <is>
          <t>https://www.amazon.com/Funko-Pop-Anime-Chopper-PROTECTOR/dp/B079F6WFMM/ref=sr_1_1?keywords=One+Piece+Tony+Tony+Chopper+Funko+Pop%21+Vinyl+Figure%2C+Not+Mint&amp;qid=1693355919&amp;sr=8-1</t>
        </is>
      </c>
      <c r="J139" s="3">
        <f>HYPERLINK(I139)</f>
        <v/>
      </c>
      <c r="K139" t="inlineStr">
        <is>
          <t>B079F6WFMM</t>
        </is>
      </c>
      <c r="L139" t="e">
        <v>#VALUE!</v>
      </c>
      <c r="M139" t="e">
        <v>#VALUE!</v>
      </c>
      <c r="N139" t="inlineStr">
        <is>
          <t>y</t>
        </is>
      </c>
      <c r="P139" t="inlineStr">
        <is>
          <t>7.49</t>
        </is>
      </c>
      <c r="Q139" t="n">
        <v>16.53</v>
      </c>
      <c r="R139" s="2" t="inlineStr">
        <is>
          <t>120.69%</t>
        </is>
      </c>
      <c r="S139" t="n">
        <v>4.8</v>
      </c>
      <c r="T139" t="n">
        <v>120.69</v>
      </c>
      <c r="U139" t="n">
        <v>120.69</v>
      </c>
      <c r="V139" t="n">
        <v>134</v>
      </c>
      <c r="W139" t="n">
        <v>8</v>
      </c>
      <c r="X139" t="inlineStr">
        <is>
          <t>InStock</t>
        </is>
      </c>
      <c r="Y139" t="inlineStr">
        <is>
          <t>undefined</t>
        </is>
      </c>
      <c r="Z139" t="inlineStr">
        <is>
          <t>NMFU5304</t>
        </is>
      </c>
    </row>
    <row r="140" hidden="1" ht="103.8" customHeight="1">
      <c r="A140" s="3" t="inlineStr">
        <is>
          <t>https://www.entertainmentearth.com/product/one-piece-nami-funko-pop-vinyl-figure-328-not-mint/nmfu23194</t>
        </is>
      </c>
      <c r="B140" s="3" t="inlineStr">
        <is>
          <t>https://www.entertainmentearth.com/product/one-piece-nami-funko-pop-vinyl-figure-328-not-mint/nmfu23194</t>
        </is>
      </c>
      <c r="C140" s="3" t="inlineStr">
        <is>
          <t>n</t>
        </is>
      </c>
      <c r="D140" s="3">
        <f>HYPERLINK(B140)</f>
        <v/>
      </c>
      <c r="E140" t="inlineStr">
        <is>
          <t>One Piece Nami Funko Pop! Vinyl Figure #328, Not Mint</t>
        </is>
      </c>
      <c r="F140" t="inlineStr">
        <is>
          <t>POP One Piece - Nami Funko Pop! Vinyl Figure (Bundled with Compatible Pop Box Protector Case) Multicolor 3.75 inches</t>
        </is>
      </c>
      <c r="G140" s="3">
        <f>HYPERLINK(F140)</f>
        <v/>
      </c>
      <c r="H140" s="3" t="n"/>
      <c r="I140" s="3" t="inlineStr">
        <is>
          <t>https://www.amazon.com/POP-One-Piece-Compatible-Multicolor/dp/B09F2LGBGB/ref=sr_1_1?keywords=One+Piece+Nami+Funko+Pop%21+Vinyl+Figure+%23328%2C+Not+Mint&amp;qid=1693355890&amp;sr=8-1</t>
        </is>
      </c>
      <c r="J140" s="3">
        <f>HYPERLINK(I140)</f>
        <v/>
      </c>
      <c r="K140" t="inlineStr">
        <is>
          <t>B09F2LGBGB</t>
        </is>
      </c>
      <c r="L140" t="e">
        <v>#VALUE!</v>
      </c>
      <c r="M140" t="e">
        <v>#VALUE!</v>
      </c>
      <c r="N140" t="inlineStr">
        <is>
          <t>y</t>
        </is>
      </c>
      <c r="P140" t="inlineStr">
        <is>
          <t>8.24</t>
        </is>
      </c>
      <c r="Q140" t="n">
        <v>17.6</v>
      </c>
      <c r="R140" s="2" t="inlineStr">
        <is>
          <t>113.59%</t>
        </is>
      </c>
      <c r="S140" t="n">
        <v>4.7</v>
      </c>
      <c r="T140" t="n">
        <v>113.59</v>
      </c>
      <c r="U140" t="n">
        <v>113.59</v>
      </c>
      <c r="V140" t="n">
        <v>19</v>
      </c>
      <c r="W140" t="n">
        <v>6</v>
      </c>
      <c r="X140" t="inlineStr">
        <is>
          <t>InStock</t>
        </is>
      </c>
      <c r="Y140" t="inlineStr">
        <is>
          <t>undefined</t>
        </is>
      </c>
      <c r="Z140" t="inlineStr">
        <is>
          <t>NMFU23194</t>
        </is>
      </c>
    </row>
    <row r="141" hidden="1" ht="103.8" customHeight="1">
      <c r="A141" s="3" t="inlineStr">
        <is>
          <t>https://www.entertainmentearth.com/product/machine-gun-kelly-tickets-to-my-downfall-funko-pop-vinyl-figure/fu59393</t>
        </is>
      </c>
      <c r="B141" s="3" t="inlineStr">
        <is>
          <t>https://www.entertainmentearth.com/product/machine-gun-kelly-tickets-to-my-downfall-funko-pop-vinyl-figure/fu59393</t>
        </is>
      </c>
      <c r="C141" s="3" t="inlineStr">
        <is>
          <t>n</t>
        </is>
      </c>
      <c r="D141" s="3">
        <f>HYPERLINK(B141)</f>
        <v/>
      </c>
      <c r="E141" t="inlineStr">
        <is>
          <t>Machine Gun Kelly Tickets to my Downfall Funko Pop! Vinyl Figure</t>
        </is>
      </c>
      <c r="F141" t="inlineStr">
        <is>
          <t>POP Machine [Gun] Kelly - Tickets to My Downfall Funko Rocks Vinyl Figure (Bundled with Compatible Box Protector Case), Multicolor, 3.75 inches</t>
        </is>
      </c>
      <c r="G141" s="3">
        <f>HYPERLINK(F141)</f>
        <v/>
      </c>
      <c r="H141" s="3" t="n"/>
      <c r="I141" s="3" t="inlineStr">
        <is>
          <t>https://www.amazon.com/POP-Machine-Gun-Kelly-Compatible/dp/B0B7FD3Y8B/ref=sr_1_1?keywords=Machine+Gun+Kelly+Tickets+to+my+Downfall+Funko+Pop%21+Vinyl+Figure&amp;qid=1693355894&amp;sr=8-1</t>
        </is>
      </c>
      <c r="J141" s="3">
        <f>HYPERLINK(I141)</f>
        <v/>
      </c>
      <c r="K141" t="inlineStr">
        <is>
          <t>B0B7FD3Y8B</t>
        </is>
      </c>
      <c r="L141" t="e">
        <v>#VALUE!</v>
      </c>
      <c r="M141" t="e">
        <v>#VALUE!</v>
      </c>
      <c r="N141" t="inlineStr">
        <is>
          <t>y</t>
        </is>
      </c>
      <c r="P141" t="inlineStr">
        <is>
          <t>11.99</t>
        </is>
      </c>
      <c r="Q141" t="n">
        <v>24.99</v>
      </c>
      <c r="R141" s="2" t="inlineStr">
        <is>
          <t>108.42%</t>
        </is>
      </c>
      <c r="S141" t="n">
        <v>4.4</v>
      </c>
      <c r="T141" t="n">
        <v>108.42</v>
      </c>
      <c r="U141" t="n">
        <v>108.42</v>
      </c>
      <c r="V141" t="n">
        <v>29</v>
      </c>
      <c r="W141" t="n">
        <v>3</v>
      </c>
      <c r="X141" t="inlineStr">
        <is>
          <t>InStock</t>
        </is>
      </c>
      <c r="Y141" t="inlineStr">
        <is>
          <t>undefined</t>
        </is>
      </c>
      <c r="Z141" t="inlineStr">
        <is>
          <t>FU59393</t>
        </is>
      </c>
    </row>
    <row r="142" hidden="1" ht="103.8" customHeight="1">
      <c r="A142" s="3" t="inlineStr">
        <is>
          <t>https://www.entertainmentearth.com/product/killer-klowns-from-outer-space-spike-funko-pop-vinyl-figure-not-mint/nmfu44147</t>
        </is>
      </c>
      <c r="B142" s="3" t="inlineStr">
        <is>
          <t>https://www.entertainmentearth.com/product/killer-klowns-from-outer-space-spike-funko-pop-vinyl-figure-not-mint/nmfu44147</t>
        </is>
      </c>
      <c r="C142" s="3" t="inlineStr">
        <is>
          <t>n</t>
        </is>
      </c>
      <c r="D142" s="3">
        <f>HYPERLINK(B142)</f>
        <v/>
      </c>
      <c r="E142" t="inlineStr">
        <is>
          <t>Killer Klowns from Outer Space Spike Funko Pop! Vinyl Figure, Not Mint</t>
        </is>
      </c>
      <c r="F142" t="inlineStr">
        <is>
          <t>POP Killer Klowns from Outer Space - Spikey Funko Vinyl Figure (Bundled with Compatible Box Protector Case)</t>
        </is>
      </c>
      <c r="G142" s="3">
        <f>HYPERLINK(F142)</f>
        <v/>
      </c>
      <c r="H142" s="3" t="n"/>
      <c r="I142" s="3" t="inlineStr">
        <is>
          <t>https://www.amazon.com/Killer-Klowns-Outer-Space-Compatible/dp/B09FDWCBKL/ref=sr_1_3?keywords=Killer+Klowns+from+Outer+Space+Spike+Funko+Pop%21+Vinyl+Figure%2C+Not+Mint&amp;qid=1693355908&amp;sr=8-3</t>
        </is>
      </c>
      <c r="J142" s="3">
        <f>HYPERLINK(I142)</f>
        <v/>
      </c>
      <c r="K142" t="inlineStr">
        <is>
          <t>B09FDWCBKL</t>
        </is>
      </c>
      <c r="L142" t="e">
        <v>#VALUE!</v>
      </c>
      <c r="M142" t="e">
        <v>#VALUE!</v>
      </c>
      <c r="N142" t="inlineStr">
        <is>
          <t>y</t>
        </is>
      </c>
      <c r="P142" t="inlineStr">
        <is>
          <t>8.24</t>
        </is>
      </c>
      <c r="Q142" t="n">
        <v>16.74</v>
      </c>
      <c r="R142" s="2" t="inlineStr">
        <is>
          <t>103.16%</t>
        </is>
      </c>
      <c r="S142" t="n">
        <v>4.9</v>
      </c>
      <c r="T142" t="n">
        <v>103.16</v>
      </c>
      <c r="U142" t="n">
        <v>103.16</v>
      </c>
      <c r="V142" t="n">
        <v>24</v>
      </c>
      <c r="W142" t="n">
        <v>6</v>
      </c>
      <c r="X142" t="inlineStr">
        <is>
          <t>InStock</t>
        </is>
      </c>
      <c r="Y142" t="inlineStr">
        <is>
          <t>undefined</t>
        </is>
      </c>
      <c r="Z142" t="inlineStr">
        <is>
          <t>NMFU44147</t>
        </is>
      </c>
    </row>
    <row r="143" hidden="1" ht="103.8" customHeight="1">
      <c r="A143" s="3" t="inlineStr">
        <is>
          <t>https://www.entertainmentearth.com/product/one-piece-monkey-d-luffy-funko-pop-vinyl-figure-98/fu5305</t>
        </is>
      </c>
      <c r="B143" s="3" t="inlineStr">
        <is>
          <t>https://www.entertainmentearth.com/product/one-piece-monkey-d-luffy-funko-pop-vinyl-figure-98/fu5305</t>
        </is>
      </c>
      <c r="C143" s="3" t="inlineStr">
        <is>
          <t>n</t>
        </is>
      </c>
      <c r="D143" s="3">
        <f>HYPERLINK(B143)</f>
        <v/>
      </c>
      <c r="E143" t="inlineStr">
        <is>
          <t>One Piece Monkey D. Luffy Funko Pop! Vinyl Figure #98</t>
        </is>
      </c>
      <c r="F143" t="inlineStr">
        <is>
          <t>POP One Piece - Monkey D. Luffy Funko Pop! Vinyl Figure (Bundled with Compatible Pop Box Protector Case) Multicolor 3.75 inches</t>
        </is>
      </c>
      <c r="G143" s="3">
        <f>HYPERLINK(F143)</f>
        <v/>
      </c>
      <c r="H143" s="3" t="n"/>
      <c r="I143" s="3" t="inlineStr">
        <is>
          <t>https://www.amazon.com/POP-One-Piece-Compatible-Multicolor/dp/B079FCBLKH/ref=sr_1_1?keywords=One+Piece+Monkey+D.+Luffy+Funko+Pop%21+Vinyl+Figure&amp;qid=1693355862&amp;sr=8-1</t>
        </is>
      </c>
      <c r="J143" s="3">
        <f>HYPERLINK(I143)</f>
        <v/>
      </c>
      <c r="K143" t="inlineStr">
        <is>
          <t>B079FCBLKH</t>
        </is>
      </c>
      <c r="L143" t="e">
        <v>#VALUE!</v>
      </c>
      <c r="M143" t="e">
        <v>#VALUE!</v>
      </c>
      <c r="N143" t="inlineStr">
        <is>
          <t>y</t>
        </is>
      </c>
      <c r="P143" t="inlineStr">
        <is>
          <t>11.99</t>
        </is>
      </c>
      <c r="Q143" t="n">
        <v>23.99</v>
      </c>
      <c r="R143" s="2" t="inlineStr">
        <is>
          <t>100.08%</t>
        </is>
      </c>
      <c r="S143" t="n">
        <v>4.8</v>
      </c>
      <c r="T143" t="n">
        <v>100.08</v>
      </c>
      <c r="U143" t="n">
        <v>100.08</v>
      </c>
      <c r="V143" t="n">
        <v>407</v>
      </c>
      <c r="W143" t="n">
        <v>5</v>
      </c>
      <c r="X143" t="inlineStr">
        <is>
          <t>InStock</t>
        </is>
      </c>
      <c r="Y143" t="inlineStr">
        <is>
          <t>undefined</t>
        </is>
      </c>
      <c r="Z143" t="inlineStr">
        <is>
          <t>FU5305</t>
        </is>
      </c>
    </row>
    <row r="144" hidden="1" ht="103.8" customHeight="1">
      <c r="A144" s="3" t="inlineStr">
        <is>
          <t>https://www.entertainmentearth.com/product/star-wars-the-mandalorian-incinerator-stormtrooper-funko-pop-vinyl-figure-not-mint/nmfu45542</t>
        </is>
      </c>
      <c r="B144" s="3" t="inlineStr">
        <is>
          <t>https://www.entertainmentearth.com/product/star-wars-the-mandalorian-incinerator-stormtrooper-funko-pop-vinyl-figure-not-mint/nmfu45542</t>
        </is>
      </c>
      <c r="C144" s="3" t="inlineStr">
        <is>
          <t>n</t>
        </is>
      </c>
      <c r="D144" s="3">
        <f>HYPERLINK(B144)</f>
        <v/>
      </c>
      <c r="E144" t="inlineStr">
        <is>
          <t>Star Wars: The Mandalorian Incinerator Stormtrooper Funko Pop! Vinyl Figure, Not Mint</t>
        </is>
      </c>
      <c r="F144" t="inlineStr">
        <is>
          <t>POP Star Wars: The Mandalorian - Incinerator Stormtrooper Funko Pop! Vinyl Figure (Bundled with Compatible Pop Box Protector Case), Multicolor, 3.75 inches</t>
        </is>
      </c>
      <c r="G144" s="3">
        <f>HYPERLINK(F144)</f>
        <v/>
      </c>
      <c r="H144" s="3" t="n"/>
      <c r="I144" s="3" t="inlineStr">
        <is>
          <t>https://www.amazon.com/POP-Star-Wars-Mandalorian-Stormtrooper/dp/B09DXL5QDC/ref=sr_1_1?keywords=Star+Wars%3A+The+Mandalorian+Incinerator+Stormtrooper+Funko+Pop%21+Vinyl+Figure%2C+Not+Mint&amp;qid=1693356036&amp;sr=8-1</t>
        </is>
      </c>
      <c r="J144" s="3">
        <f>HYPERLINK(I144)</f>
        <v/>
      </c>
      <c r="K144" t="inlineStr">
        <is>
          <t>B09DXL5QDC</t>
        </is>
      </c>
      <c r="L144" t="e">
        <v>#VALUE!</v>
      </c>
      <c r="M144" t="e">
        <v>#VALUE!</v>
      </c>
      <c r="N144" t="inlineStr">
        <is>
          <t>y</t>
        </is>
      </c>
      <c r="P144" t="inlineStr">
        <is>
          <t>8.24</t>
        </is>
      </c>
      <c r="Q144" t="n">
        <v>16.47</v>
      </c>
      <c r="R144" s="2" t="inlineStr">
        <is>
          <t>99.88%</t>
        </is>
      </c>
      <c r="S144" t="n">
        <v>5</v>
      </c>
      <c r="T144" t="n">
        <v>99.88</v>
      </c>
      <c r="U144" t="n">
        <v>99.88</v>
      </c>
      <c r="V144" t="n">
        <v>3</v>
      </c>
      <c r="W144" t="n">
        <v>6</v>
      </c>
      <c r="X144" t="inlineStr">
        <is>
          <t>InStock</t>
        </is>
      </c>
      <c r="Y144" t="inlineStr">
        <is>
          <t>undefined</t>
        </is>
      </c>
      <c r="Z144" t="inlineStr">
        <is>
          <t>NMFU45542</t>
        </is>
      </c>
    </row>
    <row r="145" hidden="1" ht="103.8" customHeight="1">
      <c r="A145" s="3" t="inlineStr">
        <is>
          <t>https://www.entertainmentearth.com/product/nascar-bubba-wallace-dr-pepper-funko-pop-vinyl-figure-not-mint/nmfu59235</t>
        </is>
      </c>
      <c r="B145" s="3" t="inlineStr">
        <is>
          <t>https://www.entertainmentearth.com/product/nascar-bubba-wallace-dr-pepper-funko-pop-vinyl-figure-not-mint/nmfu59235</t>
        </is>
      </c>
      <c r="C145" s="3" t="inlineStr">
        <is>
          <t>n</t>
        </is>
      </c>
      <c r="D145" s="3">
        <f>HYPERLINK(B145)</f>
        <v/>
      </c>
      <c r="E145" t="inlineStr">
        <is>
          <t>NASCAR Bubba Wallace (Dr. Pepper) Funko Pop! Vinyl Figure, Not Mint</t>
        </is>
      </c>
      <c r="F145" t="inlineStr">
        <is>
          <t>POP NASCAR: Bubba Wallace [Dr. Pepper] Funko Pop! Vinyl Figure (Bundled with Compatible Pop Box Protector Case), Multicolored, 3.75 inches</t>
        </is>
      </c>
      <c r="G145" s="3">
        <f>HYPERLINK(F145)</f>
        <v/>
      </c>
      <c r="H145" s="3" t="n"/>
      <c r="I145" s="3" t="inlineStr">
        <is>
          <t>https://www.amazon.com/POP-NASCAR-Compatible-Protector-Multicolored/dp/B0B3SCPW5T/ref=sr_1_1?keywords=NASCAR+Bubba+Wallace+%28Dr.+Pepper%29+Funko+Pop%21+Vinyl+Figure%2C+Not+Mint&amp;qid=1693355838&amp;sr=8-1</t>
        </is>
      </c>
      <c r="J145" s="3">
        <f>HYPERLINK(I145)</f>
        <v/>
      </c>
      <c r="K145" t="inlineStr">
        <is>
          <t>B0B3SCPW5T</t>
        </is>
      </c>
      <c r="L145" t="e">
        <v>#VALUE!</v>
      </c>
      <c r="M145" t="e">
        <v>#VALUE!</v>
      </c>
      <c r="N145" t="inlineStr">
        <is>
          <t>y</t>
        </is>
      </c>
      <c r="P145" t="inlineStr">
        <is>
          <t>8.99</t>
        </is>
      </c>
      <c r="Q145" t="n">
        <v>17.93</v>
      </c>
      <c r="R145" s="2" t="inlineStr">
        <is>
          <t>99.44%</t>
        </is>
      </c>
      <c r="S145" t="n">
        <v>4.7</v>
      </c>
      <c r="T145" t="n">
        <v>99.44</v>
      </c>
      <c r="U145" t="n">
        <v>99.44</v>
      </c>
      <c r="V145" t="n">
        <v>5</v>
      </c>
      <c r="W145" t="n">
        <v>4</v>
      </c>
      <c r="X145" t="inlineStr">
        <is>
          <t>InStock</t>
        </is>
      </c>
      <c r="Y145" t="inlineStr">
        <is>
          <t>undefined</t>
        </is>
      </c>
      <c r="Z145" t="inlineStr">
        <is>
          <t>NMFU59235</t>
        </is>
      </c>
    </row>
    <row r="146" hidden="1" ht="103.8" customHeight="1">
      <c r="A146" s="3" t="inlineStr">
        <is>
          <t>https://www.entertainmentearth.com/product/guardians-of-the-galaxy-dancing-groot-funko-pop-vinyl-figure-65/fu5104</t>
        </is>
      </c>
      <c r="B146" s="3" t="inlineStr">
        <is>
          <t>https://www.entertainmentearth.com/product/guardians-of-the-galaxy-dancing-groot-funko-pop-vinyl-figure-65/fu5104</t>
        </is>
      </c>
      <c r="C146" s="3" t="inlineStr">
        <is>
          <t>n</t>
        </is>
      </c>
      <c r="D146" s="3">
        <f>HYPERLINK(B146)</f>
        <v/>
      </c>
      <c r="E146" t="inlineStr">
        <is>
          <t>Guardians of the Galaxy Dancing Groot Funko Pop! Vinyl Figure #65</t>
        </is>
      </c>
      <c r="F146" t="inlineStr">
        <is>
          <t>POP Marvel: Guardians of The Galaxy - Dancing Groot Funko Pop! Vinyl Figure (Bundled with Compatible Pop Box Protector Case), Multicolored, 3.75 inches</t>
        </is>
      </c>
      <c r="G146" s="3">
        <f>HYPERLINK(F146)</f>
        <v/>
      </c>
      <c r="H146" s="3" t="n"/>
      <c r="I146" s="3" t="inlineStr">
        <is>
          <t>https://www.amazon.com/Marvel-Guardians-Dancing-Compatible-Protector/dp/B09DMV2F8M/ref=sr_1_1?keywords=Guardians+of+the+Galaxy+Dancing+Groot+Funko+Pop%21+Vinyl+Figure&amp;qid=1693356163&amp;sr=8-1</t>
        </is>
      </c>
      <c r="J146" s="3">
        <f>HYPERLINK(I146)</f>
        <v/>
      </c>
      <c r="K146" t="inlineStr">
        <is>
          <t>B09DMV2F8M</t>
        </is>
      </c>
      <c r="L146" t="e">
        <v>#VALUE!</v>
      </c>
      <c r="M146" t="e">
        <v>#VALUE!</v>
      </c>
      <c r="N146" t="inlineStr">
        <is>
          <t>y</t>
        </is>
      </c>
      <c r="P146" t="inlineStr">
        <is>
          <t>11.99</t>
        </is>
      </c>
      <c r="Q146" t="n">
        <v>21.95</v>
      </c>
      <c r="R146" s="2" t="inlineStr">
        <is>
          <t>83.07%</t>
        </is>
      </c>
      <c r="S146" t="n">
        <v>4.6</v>
      </c>
      <c r="T146" t="n">
        <v>83.06999999999999</v>
      </c>
      <c r="U146" t="n">
        <v>83.06999999999999</v>
      </c>
      <c r="V146" t="n">
        <v>11</v>
      </c>
      <c r="W146" t="n">
        <v>3</v>
      </c>
      <c r="X146" t="inlineStr">
        <is>
          <t>InStock</t>
        </is>
      </c>
      <c r="Y146" t="inlineStr">
        <is>
          <t>undefined</t>
        </is>
      </c>
      <c r="Z146" t="inlineStr">
        <is>
          <t>FU5104</t>
        </is>
      </c>
    </row>
    <row r="147" hidden="1" ht="103.8" customHeight="1">
      <c r="A147" s="3" t="inlineStr">
        <is>
          <t>https://www.entertainmentearth.com/product/nba-stephen-curry-warriors-funko-pop-vinyl-figure-43/fu34449</t>
        </is>
      </c>
      <c r="B147" s="3" t="inlineStr">
        <is>
          <t>https://www.entertainmentearth.com/product/nba-stephen-curry-warriors-funko-pop-vinyl-figure-43/fu34449</t>
        </is>
      </c>
      <c r="C147" s="3" t="inlineStr">
        <is>
          <t>n</t>
        </is>
      </c>
      <c r="D147" s="3">
        <f>HYPERLINK(B147)</f>
        <v/>
      </c>
      <c r="E147" t="inlineStr">
        <is>
          <t>NBA Stephen Curry Warriors Funko Pop! Vinyl Figure #43</t>
        </is>
      </c>
      <c r="F147" t="inlineStr">
        <is>
          <t>Funko Stephen Curry [Warriors]: NBA x POP! Sports Vinyl Figure &amp; 1 POP! Compatible PET Plastic Graphical Protector Bundle [#043 / 34449 - B]</t>
        </is>
      </c>
      <c r="G147" s="3">
        <f>HYPERLINK(F147)</f>
        <v/>
      </c>
      <c r="H147" s="3" t="n"/>
      <c r="I147" s="3" t="inlineStr">
        <is>
          <t>https://www.amazon.com/Funko-Stephen-Curry-Warriors-Compatible/dp/B07M659BGS/ref=sr_1_2?keywords=NBA+Stephen+Curry+Warriors+Funko+Pop%21+Vinyl+Figure&amp;qid=1693356167&amp;sr=8-2</t>
        </is>
      </c>
      <c r="J147" s="3">
        <f>HYPERLINK(I147)</f>
        <v/>
      </c>
      <c r="K147" t="inlineStr">
        <is>
          <t>B07M659BGS</t>
        </is>
      </c>
      <c r="L147" t="e">
        <v>#VALUE!</v>
      </c>
      <c r="M147" t="e">
        <v>#VALUE!</v>
      </c>
      <c r="N147" t="inlineStr">
        <is>
          <t>y</t>
        </is>
      </c>
      <c r="P147" t="inlineStr">
        <is>
          <t>11.99</t>
        </is>
      </c>
      <c r="Q147" t="n">
        <v>21.95</v>
      </c>
      <c r="R147" s="2" t="inlineStr">
        <is>
          <t>83.07%</t>
        </is>
      </c>
      <c r="S147" t="n">
        <v>4.7</v>
      </c>
      <c r="T147" t="n">
        <v>83.06999999999999</v>
      </c>
      <c r="U147" t="n">
        <v>83.06999999999999</v>
      </c>
      <c r="V147" t="n">
        <v>95</v>
      </c>
      <c r="W147" t="n">
        <v>4</v>
      </c>
      <c r="X147" t="inlineStr">
        <is>
          <t>InStock</t>
        </is>
      </c>
      <c r="Y147" t="inlineStr">
        <is>
          <t>undefined</t>
        </is>
      </c>
      <c r="Z147" t="inlineStr">
        <is>
          <t>FU34449</t>
        </is>
      </c>
    </row>
    <row r="148" hidden="1" ht="103.8" customHeight="1">
      <c r="A148" s="3" t="inlineStr">
        <is>
          <t>https://www.entertainmentearth.com/product/texas-chainsaw-massacre-leatherface-funko-pop-vinyl-figure-1150/fu49830</t>
        </is>
      </c>
      <c r="B148" s="3" t="inlineStr">
        <is>
          <t>https://www.entertainmentearth.com/product/texas-chainsaw-massacre-leatherface-funko-pop-vinyl-figure-1150/fu49830</t>
        </is>
      </c>
      <c r="C148" s="3" t="inlineStr">
        <is>
          <t>n</t>
        </is>
      </c>
      <c r="D148" s="3">
        <f>HYPERLINK(B148)</f>
        <v/>
      </c>
      <c r="E148" t="inlineStr">
        <is>
          <t>Texas Chainsaw Massacre Leatherface Funko Pop! Vinyl Figure #1150</t>
        </is>
      </c>
      <c r="F148" t="inlineStr">
        <is>
          <t>POP Texas Chainsaw Massacre - Leatherface Funko Pop! Vinyl Figure (Bundled with Compatible Pop Box Protector Case), Multicolored, 3.75 inches</t>
        </is>
      </c>
      <c r="G148" s="3">
        <f>HYPERLINK(F148)</f>
        <v/>
      </c>
      <c r="H148" s="3" t="n"/>
      <c r="I148" s="3" t="inlineStr">
        <is>
          <t>https://www.amazon.com/Texas-Chainsaw-Massacre-Leatherface-Compatible/dp/B09DJ2HR5N/ref=sr_1_1?keywords=Texas+Chainsaw+Massacre+Leatherface+Funko+Pop%21+Vinyl+Figure+%231150&amp;qid=1693355921&amp;sr=8-1</t>
        </is>
      </c>
      <c r="J148" s="3">
        <f>HYPERLINK(I148)</f>
        <v/>
      </c>
      <c r="K148" t="inlineStr">
        <is>
          <t>B09DJ2HR5N</t>
        </is>
      </c>
      <c r="L148" t="e">
        <v>#VALUE!</v>
      </c>
      <c r="M148" t="e">
        <v>#VALUE!</v>
      </c>
      <c r="N148" t="inlineStr">
        <is>
          <t>y</t>
        </is>
      </c>
      <c r="P148" t="inlineStr">
        <is>
          <t>11.99</t>
        </is>
      </c>
      <c r="Q148" t="n">
        <v>21.95</v>
      </c>
      <c r="R148" s="2" t="inlineStr">
        <is>
          <t>83.07%</t>
        </is>
      </c>
      <c r="S148" t="n">
        <v>4.8</v>
      </c>
      <c r="T148" t="n">
        <v>83.06999999999999</v>
      </c>
      <c r="U148" t="n">
        <v>83.06999999999999</v>
      </c>
      <c r="V148" t="n">
        <v>101</v>
      </c>
      <c r="W148" t="n">
        <v>3</v>
      </c>
      <c r="X148" t="inlineStr">
        <is>
          <t>InStock</t>
        </is>
      </c>
      <c r="Y148" t="inlineStr">
        <is>
          <t>undefined</t>
        </is>
      </c>
      <c r="Z148" t="inlineStr">
        <is>
          <t>FU49830</t>
        </is>
      </c>
    </row>
    <row r="149" hidden="1" ht="103.8" customHeight="1">
      <c r="A149" s="3" t="inlineStr">
        <is>
          <t>https://www.entertainmentearth.com/product/trigun-vash-the-stampede-funko-pop-vinyl-figure-1362-not-mint/nmfu68037</t>
        </is>
      </c>
      <c r="B149" s="3" t="inlineStr">
        <is>
          <t>https://www.entertainmentearth.com/product/trigun-vash-the-stampede-funko-pop-vinyl-figure-1362-not-mint/nmfu68037</t>
        </is>
      </c>
      <c r="C149" s="3" t="inlineStr">
        <is>
          <t>n</t>
        </is>
      </c>
      <c r="D149" s="3">
        <f>HYPERLINK(B149)</f>
        <v/>
      </c>
      <c r="E149" t="inlineStr">
        <is>
          <t>Trigun Vash the Stampede Funko Pop! Vinyl Figure #1362, Not Mint</t>
        </is>
      </c>
      <c r="F149" t="inlineStr">
        <is>
          <t>POP Anime: Trigun - VASH The Stampede Funko Vinyl Figure (Bundled with Compatible Box Protector Case), Multicolor, 3.75 inches</t>
        </is>
      </c>
      <c r="G149" s="3">
        <f>HYPERLINK(F149)</f>
        <v/>
      </c>
      <c r="H149" s="3" t="n"/>
      <c r="I149" s="3" t="inlineStr">
        <is>
          <t>https://www.amazon.com/POP-Anime-Compatible-Protector-Multicolor/dp/B0C5643L5N/ref=sr_1_2?keywords=Trigun+Vash+the+Stampede+Funko+Pop%21+Vinyl+Figure+%231362%2C+Not+Mint&amp;qid=1693356162&amp;sr=8-2</t>
        </is>
      </c>
      <c r="J149" s="3">
        <f>HYPERLINK(I149)</f>
        <v/>
      </c>
      <c r="K149" t="inlineStr">
        <is>
          <t>B0C5643L5N</t>
        </is>
      </c>
      <c r="L149" t="e">
        <v>#VALUE!</v>
      </c>
      <c r="M149" t="e">
        <v>#VALUE!</v>
      </c>
      <c r="N149" t="inlineStr">
        <is>
          <t>y</t>
        </is>
      </c>
      <c r="P149" t="inlineStr">
        <is>
          <t>8.99</t>
        </is>
      </c>
      <c r="Q149" t="n">
        <v>15.99</v>
      </c>
      <c r="R149" s="2" t="inlineStr">
        <is>
          <t>77.86%</t>
        </is>
      </c>
      <c r="S149" t="n">
        <v>4.6</v>
      </c>
      <c r="T149" t="n">
        <v>77.86</v>
      </c>
      <c r="U149" t="n">
        <v>77.86</v>
      </c>
      <c r="V149" t="n">
        <v>6</v>
      </c>
      <c r="W149" t="n">
        <v>3</v>
      </c>
      <c r="X149" t="inlineStr">
        <is>
          <t>InStock</t>
        </is>
      </c>
      <c r="Y149" t="inlineStr">
        <is>
          <t>undefined</t>
        </is>
      </c>
      <c r="Z149" t="inlineStr">
        <is>
          <t>NMFU68037</t>
        </is>
      </c>
    </row>
    <row r="150" hidden="1" ht="103.8" customHeight="1">
      <c r="A150" s="3" t="inlineStr">
        <is>
          <t>https://www.entertainmentearth.com/product/strangers-things-steve-with-sunglasses-funko-pop-vinyl-figure-not-mint/nmfu30877</t>
        </is>
      </c>
      <c r="B150" s="3" t="inlineStr">
        <is>
          <t>https://www.entertainmentearth.com/product/strangers-things-steve-with-sunglasses-funko-pop-vinyl-figure-not-mint/nmfu30877</t>
        </is>
      </c>
      <c r="C150" s="3" t="inlineStr">
        <is>
          <t>n</t>
        </is>
      </c>
      <c r="D150" s="3">
        <f>HYPERLINK(B150)</f>
        <v/>
      </c>
      <c r="E150" t="inlineStr">
        <is>
          <t>Strangers Things Steve with Sunglasses Funko Pop! Vinyl Figure, Not Mint</t>
        </is>
      </c>
      <c r="F150" t="inlineStr">
        <is>
          <t>POP Stranger Things - Steve Harrington with Sunglasses Funko Pop! Vinyl Figure (Bundled with Compatible Pop Box Protector Case), Multicolored, 3.75 inches</t>
        </is>
      </c>
      <c r="G150" s="3">
        <f>HYPERLINK(F150)</f>
        <v/>
      </c>
      <c r="H150" s="3" t="n"/>
      <c r="I150" s="3" t="inlineStr">
        <is>
          <t>https://www.amazon.com/POP-Stranger-Things-Harrington-Multicolored/dp/B09DQ5QHTQ/ref=sr_1_1?keywords=Strangers+Things+Steve+with+Sunglasses+Funko+Pop%21+Vinyl+Figure%2C+Not+Mint&amp;qid=1693355897&amp;sr=8-1</t>
        </is>
      </c>
      <c r="J150" s="3">
        <f>HYPERLINK(I150)</f>
        <v/>
      </c>
      <c r="K150" t="inlineStr">
        <is>
          <t>B09DQ5QHTQ</t>
        </is>
      </c>
      <c r="L150" t="e">
        <v>#VALUE!</v>
      </c>
      <c r="M150" t="e">
        <v>#VALUE!</v>
      </c>
      <c r="N150" t="inlineStr">
        <is>
          <t>y</t>
        </is>
      </c>
      <c r="P150" t="inlineStr">
        <is>
          <t>8.24</t>
        </is>
      </c>
      <c r="Q150" t="n">
        <v>14.53</v>
      </c>
      <c r="R150" s="2" t="inlineStr">
        <is>
          <t>76.33%</t>
        </is>
      </c>
      <c r="S150" t="n">
        <v>4.8</v>
      </c>
      <c r="T150" t="n">
        <v>76.33</v>
      </c>
      <c r="U150" t="n">
        <v>76.33</v>
      </c>
      <c r="V150" t="n">
        <v>21</v>
      </c>
      <c r="W150" t="n">
        <v>11</v>
      </c>
      <c r="X150" t="inlineStr">
        <is>
          <t>InStock</t>
        </is>
      </c>
      <c r="Y150" t="inlineStr">
        <is>
          <t>undefined</t>
        </is>
      </c>
      <c r="Z150" t="inlineStr">
        <is>
          <t>NMFU30877</t>
        </is>
      </c>
    </row>
    <row r="151" hidden="1" ht="103.8" customHeight="1">
      <c r="A151" s="3" t="inlineStr">
        <is>
          <t>https://www.entertainmentearth.com/product/star-wars-obiwan-kenobi-young-leia-with-lola-funko-pop-vinyl-figure-659-2023-convention-exclusive/fu32cc71741r</t>
        </is>
      </c>
      <c r="B151" s="3" t="inlineStr">
        <is>
          <t>https://www.entertainmentearth.com/product/star-wars-obiwan-kenobi-young-leia-with-lola-funko-pop-vinyl-figure-659-2023-convention-exclusive/fu32cc71741r</t>
        </is>
      </c>
      <c r="C151" s="3" t="inlineStr">
        <is>
          <t>n</t>
        </is>
      </c>
      <c r="D151" s="3">
        <f>HYPERLINK(B151)</f>
        <v/>
      </c>
      <c r="E151" t="inlineStr">
        <is>
          <t>Star Wars: Obi-Wan Kenobi Young Leia with Lola Funko Pop! Vinyl Figure #659 - 2023 Convention Exclusive</t>
        </is>
      </c>
      <c r="F151" t="inlineStr">
        <is>
          <t>Funko OBI-Wan Kenobi POP</t>
        </is>
      </c>
      <c r="G151" s="3">
        <f>HYPERLINK(F151)</f>
        <v/>
      </c>
      <c r="H151" s="3" t="n"/>
      <c r="I151" s="3" t="inlineStr">
        <is>
          <t>https://www.amazon.com/Funko-2389-OBI-Wan-Kenobi-POP/dp/B005F1S2JK/ref=sr_1_31?keywords=Star+Wars%3A+Obi-Wan+Kenobi+Young+Leia+with+Lola+Funko+Pop%21+Vinyl+Figure+%23659+-+2023+Convention+Exclusive&amp;qid=1693355858&amp;sr=8-31</t>
        </is>
      </c>
      <c r="J151" s="3">
        <f>HYPERLINK(I151)</f>
        <v/>
      </c>
      <c r="K151" t="inlineStr">
        <is>
          <t>B005F1S2JK</t>
        </is>
      </c>
      <c r="L151" t="e">
        <v>#VALUE!</v>
      </c>
      <c r="M151" t="e">
        <v>#VALUE!</v>
      </c>
      <c r="N151" t="inlineStr">
        <is>
          <t>y</t>
        </is>
      </c>
      <c r="P151" t="inlineStr">
        <is>
          <t>14.99</t>
        </is>
      </c>
      <c r="Q151" t="n">
        <v>26.26</v>
      </c>
      <c r="R151" s="2" t="inlineStr">
        <is>
          <t>75.18%</t>
        </is>
      </c>
      <c r="S151" t="n">
        <v>4.5</v>
      </c>
      <c r="T151" t="n">
        <v>75.18000000000001</v>
      </c>
      <c r="U151" t="n">
        <v>75.18000000000001</v>
      </c>
      <c r="V151" t="n">
        <v>29</v>
      </c>
      <c r="W151" t="n">
        <v>7</v>
      </c>
      <c r="X151" t="inlineStr">
        <is>
          <t>InStock</t>
        </is>
      </c>
      <c r="Y151" t="inlineStr">
        <is>
          <t>undefined</t>
        </is>
      </c>
      <c r="Z151" t="inlineStr">
        <is>
          <t>FU32CC71741R</t>
        </is>
      </c>
    </row>
    <row r="152" hidden="1" ht="103.8" customHeight="1">
      <c r="A152" s="3" t="inlineStr">
        <is>
          <t>https://www.entertainmentearth.com/product/queen-freddie-mercury-king-funko-pop-vinyl-figure/fu50149</t>
        </is>
      </c>
      <c r="B152" s="3" t="inlineStr">
        <is>
          <t>https://www.entertainmentearth.com/product/queen-freddie-mercury-king-funko-pop-vinyl-figure/fu50149</t>
        </is>
      </c>
      <c r="C152" s="3" t="inlineStr">
        <is>
          <t>n</t>
        </is>
      </c>
      <c r="D152" s="3">
        <f>HYPERLINK(B152)</f>
        <v/>
      </c>
      <c r="E152" t="inlineStr">
        <is>
          <t>Queen Freddie Mercury King Funko Pop! Vinyl Figure</t>
        </is>
      </c>
      <c r="F152" t="inlineStr">
        <is>
          <t>POP Queen - Freddie [Mercury] King Funko Pop! Vinyl Figure (Bundled with Compatible Pop Box Protector Case), Multicolor, 3.75 inches</t>
        </is>
      </c>
      <c r="G152" s="3">
        <f>HYPERLINK(F152)</f>
        <v/>
      </c>
      <c r="H152" s="3" t="n"/>
      <c r="I152" s="3" t="inlineStr">
        <is>
          <t>https://www.amazon.com/POP-Queen-Compatible-Protector-Multicolor/dp/B09DTCBMBF/ref=sr_1_1?keywords=Queen+Freddie+Mercury+King+Funko+Pop%21+Vinyl+Figure&amp;qid=1693355985&amp;sr=8-1</t>
        </is>
      </c>
      <c r="J152" s="3">
        <f>HYPERLINK(I152)</f>
        <v/>
      </c>
      <c r="K152" t="inlineStr">
        <is>
          <t>B09DTCBMBF</t>
        </is>
      </c>
      <c r="L152" t="e">
        <v>#VALUE!</v>
      </c>
      <c r="M152" t="e">
        <v>#VALUE!</v>
      </c>
      <c r="N152" t="inlineStr">
        <is>
          <t>y</t>
        </is>
      </c>
      <c r="P152" t="inlineStr">
        <is>
          <t>11.99</t>
        </is>
      </c>
      <c r="Q152" t="n">
        <v>20.99</v>
      </c>
      <c r="R152" s="2" t="inlineStr">
        <is>
          <t>75.06%</t>
        </is>
      </c>
      <c r="S152" t="n">
        <v>4.9</v>
      </c>
      <c r="T152" t="n">
        <v>75.06</v>
      </c>
      <c r="U152" t="n">
        <v>75.06</v>
      </c>
      <c r="V152" t="n">
        <v>25</v>
      </c>
      <c r="W152" t="n">
        <v>3</v>
      </c>
      <c r="X152" t="inlineStr">
        <is>
          <t>InStock</t>
        </is>
      </c>
      <c r="Y152" t="inlineStr">
        <is>
          <t>undefined</t>
        </is>
      </c>
      <c r="Z152" t="inlineStr">
        <is>
          <t>FU50149</t>
        </is>
      </c>
    </row>
    <row r="153" hidden="1" ht="103.8" customHeight="1">
      <c r="A153" s="3" t="inlineStr">
        <is>
          <t>https://www.entertainmentearth.com/product/gremlins-gizmo-with-3d-glasses-funko-pop-vinyl-figure/fu49888</t>
        </is>
      </c>
      <c r="B153" s="3" t="inlineStr">
        <is>
          <t>https://www.entertainmentearth.com/product/gremlins-gizmo-with-3d-glasses-funko-pop-vinyl-figure/fu49888</t>
        </is>
      </c>
      <c r="C153" s="3" t="inlineStr">
        <is>
          <t>n</t>
        </is>
      </c>
      <c r="D153" s="3">
        <f>HYPERLINK(B153)</f>
        <v/>
      </c>
      <c r="E153" t="inlineStr">
        <is>
          <t>Gremlins Gizmo with 3-D Glasses Funko Pop! Vinyl Figure</t>
        </is>
      </c>
      <c r="F153" t="inlineStr">
        <is>
          <t>POP Gremlins - Gizmo with 3D Glasses Funko Vinyl Figure (Bundled with Compatible Pop Box Protector Case), Multicolor, 3.75 inches</t>
        </is>
      </c>
      <c r="G153" s="3">
        <f>HYPERLINK(F153)</f>
        <v/>
      </c>
      <c r="H153" s="3" t="n"/>
      <c r="I153" s="3" t="inlineStr">
        <is>
          <t>https://www.amazon.com/Gremlins-Glasses-Bundled-Compatible-Protector/dp/B09DM7HLB4/ref=sr_1_1?keywords=Gremlins+Gizmo+with+3-D+Glasses+Funko+Pop%21+Vinyl+Figure&amp;qid=1693356020&amp;sr=8-1</t>
        </is>
      </c>
      <c r="J153" s="3">
        <f>HYPERLINK(I153)</f>
        <v/>
      </c>
      <c r="K153" t="inlineStr">
        <is>
          <t>B09DM7HLB4</t>
        </is>
      </c>
      <c r="L153" t="e">
        <v>#VALUE!</v>
      </c>
      <c r="M153" t="e">
        <v>#VALUE!</v>
      </c>
      <c r="N153" t="inlineStr">
        <is>
          <t>y</t>
        </is>
      </c>
      <c r="P153" t="inlineStr">
        <is>
          <t>11.99</t>
        </is>
      </c>
      <c r="Q153" t="n">
        <v>20.88</v>
      </c>
      <c r="R153" s="2" t="inlineStr">
        <is>
          <t>74.15%</t>
        </is>
      </c>
      <c r="S153" t="n">
        <v>4.8</v>
      </c>
      <c r="T153" t="n">
        <v>74.15000000000001</v>
      </c>
      <c r="U153" t="n">
        <v>74.15000000000001</v>
      </c>
      <c r="V153" t="n">
        <v>45</v>
      </c>
      <c r="W153" t="n">
        <v>4</v>
      </c>
      <c r="X153" t="inlineStr">
        <is>
          <t>InStock</t>
        </is>
      </c>
      <c r="Y153" t="inlineStr">
        <is>
          <t>undefined</t>
        </is>
      </c>
      <c r="Z153" t="inlineStr">
        <is>
          <t>FU49888</t>
        </is>
      </c>
    </row>
    <row r="154" hidden="1" ht="103.8" customHeight="1">
      <c r="A154" s="3" t="inlineStr">
        <is>
          <t>https://www.entertainmentearth.com/product/guardians-of-the-galaxy-vol-2-groot-funko-pop-vinyl-figure/fu13230</t>
        </is>
      </c>
      <c r="B154" s="3" t="inlineStr">
        <is>
          <t>https://www.entertainmentearth.com/product/guardians-of-the-galaxy-vol-2-groot-funko-pop-vinyl-figure/fu13230</t>
        </is>
      </c>
      <c r="C154" s="3" t="inlineStr">
        <is>
          <t>n</t>
        </is>
      </c>
      <c r="D154" s="3">
        <f>HYPERLINK(B154)</f>
        <v/>
      </c>
      <c r="E154" t="inlineStr">
        <is>
          <t>Guardians of the Galaxy Vol. 2 Groot Funko Pop! Vinyl Figure</t>
        </is>
      </c>
      <c r="F154" t="inlineStr">
        <is>
          <t>POP Marvel: Guardians of The Galaxy Volume 3 - Groot Funko Vinyl Figure (Bundled with Compatible Box Protector Case), Multicolored, 3.75 inches</t>
        </is>
      </c>
      <c r="G154" s="3">
        <f>HYPERLINK(F154)</f>
        <v/>
      </c>
      <c r="H154" s="3" t="n"/>
      <c r="I154" s="3" t="inlineStr">
        <is>
          <t>https://www.amazon.com/POP-Marvel-Guardians-Compatible-Multicolored/dp/B0C35GQ5CY/ref=sr_1_15?keywords=Guardians+of+the+Galaxy+Vol.+2+Groot+Funko+Pop%21+Vinyl+Figure&amp;qid=1693356170&amp;sr=8-15</t>
        </is>
      </c>
      <c r="J154" s="3">
        <f>HYPERLINK(I154)</f>
        <v/>
      </c>
      <c r="K154" t="inlineStr">
        <is>
          <t>B0C35GQ5CY</t>
        </is>
      </c>
      <c r="L154" t="e">
        <v>#VALUE!</v>
      </c>
      <c r="M154" t="e">
        <v>#VALUE!</v>
      </c>
      <c r="N154" t="inlineStr">
        <is>
          <t>y</t>
        </is>
      </c>
      <c r="P154" t="inlineStr">
        <is>
          <t>11.99</t>
        </is>
      </c>
      <c r="Q154" t="n">
        <v>20</v>
      </c>
      <c r="R154" s="2" t="inlineStr">
        <is>
          <t>66.81%</t>
        </is>
      </c>
      <c r="S154" t="n">
        <v>5</v>
      </c>
      <c r="T154" t="n">
        <v>66.81</v>
      </c>
      <c r="U154" t="n">
        <v>66.81</v>
      </c>
      <c r="V154" t="n">
        <v>1</v>
      </c>
      <c r="W154" t="n">
        <v>3</v>
      </c>
      <c r="X154" t="inlineStr">
        <is>
          <t>InStock</t>
        </is>
      </c>
      <c r="Y154" t="inlineStr">
        <is>
          <t>undefined</t>
        </is>
      </c>
      <c r="Z154" t="inlineStr">
        <is>
          <t>FU13230</t>
        </is>
      </c>
    </row>
    <row r="155" hidden="1" ht="103.8" customHeight="1">
      <c r="A155" s="3" t="inlineStr">
        <is>
          <t>https://www.entertainmentearth.com/product/wednesday-addams-funko-pop-vinyl-figure-not-mint/nmfu67457</t>
        </is>
      </c>
      <c r="B155" s="3" t="inlineStr">
        <is>
          <t>https://www.entertainmentearth.com/product/wednesday-addams-funko-pop-vinyl-figure-not-mint/nmfu67457</t>
        </is>
      </c>
      <c r="C155" s="3" t="inlineStr">
        <is>
          <t>n</t>
        </is>
      </c>
      <c r="D155" s="3">
        <f>HYPERLINK(B155)</f>
        <v/>
      </c>
      <c r="E155" t="inlineStr">
        <is>
          <t>Wednesday Addams Funko Pop! Vinyl Figure, Not Mint</t>
        </is>
      </c>
      <c r="F155" t="inlineStr">
        <is>
          <t>POP Wednesday - Wednesday Addams Funko Vinyl Figure (Bundled with Compatible Box Protector Case), Multicolor, 3.75 inches</t>
        </is>
      </c>
      <c r="G155" s="3">
        <f>HYPERLINK(F155)</f>
        <v/>
      </c>
      <c r="H155" s="3" t="n"/>
      <c r="I155" s="3" t="inlineStr">
        <is>
          <t>https://www.amazon.com/POP-Wednesday-Compatible-Protector-Multicolor/dp/B0BQZFHR49/ref=sr_1_2?keywords=Wednesday+Addams+Funko+Pop%21+Vinyl+Figure%2C+Not+Mint&amp;qid=1693356027&amp;sr=8-2</t>
        </is>
      </c>
      <c r="J155" s="3">
        <f>HYPERLINK(I155)</f>
        <v/>
      </c>
      <c r="K155" t="inlineStr">
        <is>
          <t>B0BQZFHR49</t>
        </is>
      </c>
      <c r="L155" t="e">
        <v>#VALUE!</v>
      </c>
      <c r="M155" t="e">
        <v>#VALUE!</v>
      </c>
      <c r="N155" t="inlineStr">
        <is>
          <t>y</t>
        </is>
      </c>
      <c r="P155" t="inlineStr">
        <is>
          <t>8.99</t>
        </is>
      </c>
      <c r="Q155" t="n">
        <v>14.99</v>
      </c>
      <c r="R155" s="2" t="inlineStr">
        <is>
          <t>66.74%</t>
        </is>
      </c>
      <c r="S155" t="n">
        <v>4.8</v>
      </c>
      <c r="T155" t="n">
        <v>66.73999999999999</v>
      </c>
      <c r="U155" t="n">
        <v>66.73999999999999</v>
      </c>
      <c r="V155" t="n">
        <v>71</v>
      </c>
      <c r="W155" t="n">
        <v>11</v>
      </c>
      <c r="X155" t="inlineStr">
        <is>
          <t>InStock</t>
        </is>
      </c>
      <c r="Y155" t="inlineStr">
        <is>
          <t>undefined</t>
        </is>
      </c>
      <c r="Z155" t="inlineStr">
        <is>
          <t>NMFU67457</t>
        </is>
      </c>
    </row>
    <row r="156" hidden="1" ht="103.8" customHeight="1">
      <c r="A156" s="3" t="inlineStr">
        <is>
          <t>https://www.entertainmentearth.com/product/disney-100-cinderella-funko-pop-vinyl-figure/fu67972</t>
        </is>
      </c>
      <c r="B156" s="3" t="inlineStr">
        <is>
          <t>https://www.entertainmentearth.com/product/disney-100-cinderella-funko-pop-vinyl-figure/fu67972</t>
        </is>
      </c>
      <c r="C156" s="3" t="inlineStr">
        <is>
          <t>n</t>
        </is>
      </c>
      <c r="D156" s="3">
        <f>HYPERLINK(B156)</f>
        <v/>
      </c>
      <c r="E156" t="inlineStr">
        <is>
          <t>Disney 100 Cinderella Funko Pop! Vinyl Figure</t>
        </is>
      </c>
      <c r="F156" t="inlineStr">
        <is>
          <t>POP Disney: Disney 100 - Cinderella Funko Vinyl Figure (Bundled with Compatible Box Protector Case), Multicolor, 3.75 inches</t>
        </is>
      </c>
      <c r="G156" s="3">
        <f>HYPERLINK(F156)</f>
        <v/>
      </c>
      <c r="H156" s="3" t="n"/>
      <c r="I156" s="3" t="inlineStr">
        <is>
          <t>https://www.amazon.com/POP-Disney-Cinderella-Compatible-Multicolor/dp/B0BZT25BBY/ref=sr_1_2?keywords=Disney+100+Cinderella+Funko+Pop%21+Vinyl+Figure&amp;qid=1693356111&amp;sr=8-2</t>
        </is>
      </c>
      <c r="J156" s="3">
        <f>HYPERLINK(I156)</f>
        <v/>
      </c>
      <c r="K156" t="inlineStr">
        <is>
          <t>B0BZT25BBY</t>
        </is>
      </c>
      <c r="L156" t="e">
        <v>#VALUE!</v>
      </c>
      <c r="M156" t="e">
        <v>#VALUE!</v>
      </c>
      <c r="N156" t="inlineStr">
        <is>
          <t>y</t>
        </is>
      </c>
      <c r="P156" t="inlineStr">
        <is>
          <t>11.99</t>
        </is>
      </c>
      <c r="Q156" t="n">
        <v>19.99</v>
      </c>
      <c r="R156" s="2" t="inlineStr">
        <is>
          <t>66.72%</t>
        </is>
      </c>
      <c r="S156" t="n">
        <v>5</v>
      </c>
      <c r="T156" t="n">
        <v>66.72</v>
      </c>
      <c r="U156" t="n">
        <v>66.72</v>
      </c>
      <c r="V156" t="n">
        <v>1</v>
      </c>
      <c r="W156" t="n">
        <v>3</v>
      </c>
      <c r="X156" t="inlineStr">
        <is>
          <t>InStock</t>
        </is>
      </c>
      <c r="Y156" t="inlineStr">
        <is>
          <t>undefined</t>
        </is>
      </c>
      <c r="Z156" t="inlineStr">
        <is>
          <t>FU67972</t>
        </is>
      </c>
    </row>
    <row r="157" hidden="1" ht="103.8" customHeight="1">
      <c r="A157" s="3" t="inlineStr">
        <is>
          <t>https://www.entertainmentearth.com/product/nfl-rams-aaron-donald-funko-pop-vinyl-figure/fu42876</t>
        </is>
      </c>
      <c r="B157" s="3" t="inlineStr">
        <is>
          <t>https://www.entertainmentearth.com/product/nfl-rams-aaron-donald-funko-pop-vinyl-figure/fu42876</t>
        </is>
      </c>
      <c r="C157" s="3" t="inlineStr">
        <is>
          <t>n</t>
        </is>
      </c>
      <c r="D157" s="3">
        <f>HYPERLINK(B157)</f>
        <v/>
      </c>
      <c r="E157" t="inlineStr">
        <is>
          <t>NFL Rams Aaron Donald Funko Pop! Vinyl Figure</t>
        </is>
      </c>
      <c r="F157" t="inlineStr">
        <is>
          <t>POP Football: Rams - Aaron Donald Funko Vinyl Figure (Bundled with Compatible Box Protector Case), Multicolor, 3.75 inches</t>
        </is>
      </c>
      <c r="G157" s="3">
        <f>HYPERLINK(F157)</f>
        <v/>
      </c>
      <c r="H157" s="3" t="n"/>
      <c r="I157" s="3" t="inlineStr">
        <is>
          <t>https://www.amazon.com/POP-Football-Compatible-Protector-Multicolor/dp/B0C1F6QL2N/ref=sr_1_1?keywords=NFL+Rams+Aaron+Donald+Funko+Pop%21+Vinyl+Figure&amp;qid=1693356136&amp;sr=8-1</t>
        </is>
      </c>
      <c r="J157" s="3">
        <f>HYPERLINK(I157)</f>
        <v/>
      </c>
      <c r="K157" t="inlineStr">
        <is>
          <t>B0C1F6QL2N</t>
        </is>
      </c>
      <c r="L157" t="e">
        <v>#VALUE!</v>
      </c>
      <c r="M157" t="e">
        <v>#VALUE!</v>
      </c>
      <c r="N157" t="inlineStr">
        <is>
          <t>y</t>
        </is>
      </c>
      <c r="P157" t="inlineStr">
        <is>
          <t>11.99</t>
        </is>
      </c>
      <c r="Q157" t="n">
        <v>19.99</v>
      </c>
      <c r="R157" s="2" t="inlineStr">
        <is>
          <t>66.72%</t>
        </is>
      </c>
      <c r="S157" t="n">
        <v>5</v>
      </c>
      <c r="T157" t="n">
        <v>66.72</v>
      </c>
      <c r="U157" t="n">
        <v>66.72</v>
      </c>
      <c r="V157" t="n">
        <v>2</v>
      </c>
      <c r="W157" t="n">
        <v>3</v>
      </c>
      <c r="X157" t="inlineStr">
        <is>
          <t>InStock</t>
        </is>
      </c>
      <c r="Y157" t="inlineStr">
        <is>
          <t>undefined</t>
        </is>
      </c>
      <c r="Z157" t="inlineStr">
        <is>
          <t>FU42876</t>
        </is>
      </c>
    </row>
    <row r="158" hidden="1" ht="103.8" customHeight="1">
      <c r="A158" s="3" t="inlineStr">
        <is>
          <t>https://www.entertainmentearth.com/product/bride-of-chucky-chucky-funko-pop-vinyl-figure/fu63982</t>
        </is>
      </c>
      <c r="B158" s="3" t="inlineStr">
        <is>
          <t>https://www.entertainmentearth.com/product/bride-of-chucky-chucky-funko-pop-vinyl-figure/fu63982</t>
        </is>
      </c>
      <c r="C158" s="3" t="inlineStr">
        <is>
          <t>n</t>
        </is>
      </c>
      <c r="D158" s="3">
        <f>HYPERLINK(B158)</f>
        <v/>
      </c>
      <c r="E158" t="inlineStr">
        <is>
          <t>Bride of Chucky Chucky Funko Pop! Vinyl Figure</t>
        </is>
      </c>
      <c r="F158" t="inlineStr">
        <is>
          <t>POP Bride of Chucky - Chucky Funko Vinyl Figure (Bundled with Compatible Box Protector Case), Multicolor, 3.75 inches</t>
        </is>
      </c>
      <c r="G158" s="3">
        <f>HYPERLINK(F158)</f>
        <v/>
      </c>
      <c r="H158" s="3" t="n"/>
      <c r="I158" s="3" t="inlineStr">
        <is>
          <t>https://www.amazon.com/POP-Bride-Chucky-Compatible-Multicolor/dp/B0BB7X6FMN/ref=sr_1_2?keywords=Bride+of+Chucky+Chucky+Funko+Pop%21+Vinyl+Figure&amp;qid=1693355982&amp;sr=8-2</t>
        </is>
      </c>
      <c r="J158" s="3">
        <f>HYPERLINK(I158)</f>
        <v/>
      </c>
      <c r="K158" t="inlineStr">
        <is>
          <t>B0BB7X6FMN</t>
        </is>
      </c>
      <c r="L158" t="e">
        <v>#VALUE!</v>
      </c>
      <c r="M158" t="e">
        <v>#VALUE!</v>
      </c>
      <c r="N158" t="inlineStr">
        <is>
          <t>y</t>
        </is>
      </c>
      <c r="P158" t="inlineStr">
        <is>
          <t>11.99</t>
        </is>
      </c>
      <c r="Q158" t="n">
        <v>19.99</v>
      </c>
      <c r="R158" s="2" t="inlineStr">
        <is>
          <t>66.72%</t>
        </is>
      </c>
      <c r="S158" t="n">
        <v>4.7</v>
      </c>
      <c r="T158" t="n">
        <v>66.72</v>
      </c>
      <c r="U158" t="n">
        <v>66.72</v>
      </c>
      <c r="V158" t="n">
        <v>50</v>
      </c>
      <c r="W158" t="n">
        <v>3</v>
      </c>
      <c r="X158" t="inlineStr">
        <is>
          <t>InStock</t>
        </is>
      </c>
      <c r="Y158" t="inlineStr">
        <is>
          <t>undefined</t>
        </is>
      </c>
      <c r="Z158" t="inlineStr">
        <is>
          <t>FU63982</t>
        </is>
      </c>
    </row>
    <row r="159" hidden="1" ht="103.8" customHeight="1">
      <c r="A159" s="3" t="inlineStr">
        <is>
          <t>https://www.entertainmentearth.com/product/stranger-things-alexei-funko-pop-vinyl-figure-923/fu47204</t>
        </is>
      </c>
      <c r="B159" s="3" t="inlineStr">
        <is>
          <t>https://www.entertainmentearth.com/product/stranger-things-alexei-funko-pop-vinyl-figure-923/fu47204</t>
        </is>
      </c>
      <c r="C159" s="3" t="inlineStr">
        <is>
          <t>n</t>
        </is>
      </c>
      <c r="D159" s="3">
        <f>HYPERLINK(B159)</f>
        <v/>
      </c>
      <c r="E159" t="inlineStr">
        <is>
          <t>Stranger Things Alexei Funko Pop! Vinyl Figure #923</t>
        </is>
      </c>
      <c r="F159" t="inlineStr">
        <is>
          <t>POP [Stranger Things - Alexei Funko Vinyl Figure (Bundled with Compatible Box Protector Case), Multicolor, 3.75 inches</t>
        </is>
      </c>
      <c r="G159" s="3">
        <f>HYPERLINK(F159)</f>
        <v/>
      </c>
      <c r="H159" s="3" t="n"/>
      <c r="I159" s="3" t="inlineStr">
        <is>
          <t>https://www.amazon.com/Stranger-Things-Bundled-Compatible-Protector/dp/B09DQ7M6WX/ref=sr_1_2?keywords=Stranger+Things+Alexei+Funko+Pop%21+Vinyl+Figure&amp;qid=1693356064&amp;sr=8-2</t>
        </is>
      </c>
      <c r="J159" s="3">
        <f>HYPERLINK(I159)</f>
        <v/>
      </c>
      <c r="K159" t="inlineStr">
        <is>
          <t>B09DQ7M6WX</t>
        </is>
      </c>
      <c r="L159" t="e">
        <v>#VALUE!</v>
      </c>
      <c r="M159" t="e">
        <v>#VALUE!</v>
      </c>
      <c r="N159" t="inlineStr">
        <is>
          <t>y</t>
        </is>
      </c>
      <c r="P159" t="inlineStr">
        <is>
          <t>11.99</t>
        </is>
      </c>
      <c r="Q159" t="n">
        <v>19.95</v>
      </c>
      <c r="R159" s="2" t="inlineStr">
        <is>
          <t>66.39%</t>
        </is>
      </c>
      <c r="S159" t="n">
        <v>5</v>
      </c>
      <c r="T159" t="n">
        <v>66.39</v>
      </c>
      <c r="U159" t="n">
        <v>66.39</v>
      </c>
      <c r="V159" t="n">
        <v>15</v>
      </c>
      <c r="W159" t="n">
        <v>7</v>
      </c>
      <c r="X159" t="inlineStr">
        <is>
          <t>InStock</t>
        </is>
      </c>
      <c r="Y159" t="inlineStr">
        <is>
          <t>undefined</t>
        </is>
      </c>
      <c r="Z159" t="inlineStr">
        <is>
          <t>FU47204</t>
        </is>
      </c>
    </row>
    <row r="160" hidden="1" ht="103.8" customHeight="1">
      <c r="A160" s="3" t="inlineStr">
        <is>
          <t>https://www.entertainmentearth.com/product/one-piece-usopp-funko-pop-vinyl-figure-401/fu32717</t>
        </is>
      </c>
      <c r="B160" s="3" t="inlineStr">
        <is>
          <t>https://www.entertainmentearth.com/product/one-piece-usopp-funko-pop-vinyl-figure-401/fu32717</t>
        </is>
      </c>
      <c r="C160" s="3" t="inlineStr">
        <is>
          <t>n</t>
        </is>
      </c>
      <c r="D160" s="3">
        <f>HYPERLINK(B160)</f>
        <v/>
      </c>
      <c r="E160" t="inlineStr">
        <is>
          <t>One Piece Usopp Funko Pop! Vinyl Figure #401</t>
        </is>
      </c>
      <c r="F160" t="inlineStr">
        <is>
          <t>POP One Piece - Usopp Funko Pop! Vinyl Figure (Bundled with Compatible Pop Box Protector Case) Multicolored 3.75 inches</t>
        </is>
      </c>
      <c r="G160" s="3">
        <f>HYPERLINK(F160)</f>
        <v/>
      </c>
      <c r="H160" s="3" t="n"/>
      <c r="I160" s="3" t="inlineStr">
        <is>
          <t>https://www.amazon.com/POP-One-Piece-Compatible-Multicolored/dp/B09DFFX9J5/ref=sr_1_1?keywords=One+Piece+Usopp+Funko+Pop%21+Vinyl+Figure&amp;qid=1693355864&amp;sr=8-1</t>
        </is>
      </c>
      <c r="J160" s="3">
        <f>HYPERLINK(I160)</f>
        <v/>
      </c>
      <c r="K160" t="inlineStr">
        <is>
          <t>B09DFFX9J5</t>
        </is>
      </c>
      <c r="L160" t="e">
        <v>#VALUE!</v>
      </c>
      <c r="M160" t="e">
        <v>#VALUE!</v>
      </c>
      <c r="N160" t="inlineStr">
        <is>
          <t>y</t>
        </is>
      </c>
      <c r="P160" t="inlineStr">
        <is>
          <t>11.99</t>
        </is>
      </c>
      <c r="Q160" t="n">
        <v>19.95</v>
      </c>
      <c r="R160" s="2" t="inlineStr">
        <is>
          <t>66.39%</t>
        </is>
      </c>
      <c r="S160" t="n">
        <v>4.5</v>
      </c>
      <c r="T160" t="n">
        <v>66.39</v>
      </c>
      <c r="U160" t="n">
        <v>66.39</v>
      </c>
      <c r="V160" t="n">
        <v>16</v>
      </c>
      <c r="W160" t="n">
        <v>5</v>
      </c>
      <c r="X160" t="inlineStr">
        <is>
          <t>InStock</t>
        </is>
      </c>
      <c r="Y160" t="inlineStr">
        <is>
          <t>undefined</t>
        </is>
      </c>
      <c r="Z160" t="inlineStr">
        <is>
          <t>FU32717</t>
        </is>
      </c>
    </row>
    <row r="161" hidden="1" ht="103.8" customHeight="1">
      <c r="A161" s="3" t="inlineStr">
        <is>
          <t>https://www.entertainmentearth.com/product/one-piece-crocodile-funko-pop-vinyl-figure/fu54464</t>
        </is>
      </c>
      <c r="B161" s="3" t="inlineStr">
        <is>
          <t>https://www.entertainmentearth.com/product/one-piece-crocodile-funko-pop-vinyl-figure/fu54464</t>
        </is>
      </c>
      <c r="C161" s="3" t="inlineStr">
        <is>
          <t>n</t>
        </is>
      </c>
      <c r="D161" s="3">
        <f>HYPERLINK(B161)</f>
        <v/>
      </c>
      <c r="E161" t="inlineStr">
        <is>
          <t>One Piece Crocodile Funko Pop! Vinyl Figure</t>
        </is>
      </c>
      <c r="F161" t="inlineStr">
        <is>
          <t>POP One Piece - Crocodile Funko Pop Vinyl Figure (Bundled with Compatible Pop Box Protector Case), Multicolor, 3.75 inches</t>
        </is>
      </c>
      <c r="G161" s="3">
        <f>HYPERLINK(F161)</f>
        <v/>
      </c>
      <c r="H161" s="3" t="n"/>
      <c r="I161" s="3" t="inlineStr">
        <is>
          <t>https://www.amazon.com/POP-One-Piece-Compatible-Multicolor/dp/B09F2BSGD1/ref=sr_1_1?keywords=One+Piece+Crocodile+Funko+Pop%21+Vinyl+Figure&amp;qid=1693355892&amp;sr=8-1</t>
        </is>
      </c>
      <c r="J161" s="3">
        <f>HYPERLINK(I161)</f>
        <v/>
      </c>
      <c r="K161" t="inlineStr">
        <is>
          <t>B09F2BSGD1</t>
        </is>
      </c>
      <c r="L161" t="e">
        <v>#VALUE!</v>
      </c>
      <c r="M161" t="e">
        <v>#VALUE!</v>
      </c>
      <c r="N161" t="inlineStr">
        <is>
          <t>y</t>
        </is>
      </c>
      <c r="P161" t="inlineStr">
        <is>
          <t>11.99</t>
        </is>
      </c>
      <c r="Q161" t="n">
        <v>19.95</v>
      </c>
      <c r="R161" s="2" t="inlineStr">
        <is>
          <t>66.39%</t>
        </is>
      </c>
      <c r="S161" t="n">
        <v>4.3</v>
      </c>
      <c r="T161" t="n">
        <v>66.39</v>
      </c>
      <c r="U161" t="n">
        <v>66.39</v>
      </c>
      <c r="V161" t="n">
        <v>14</v>
      </c>
      <c r="W161" t="n">
        <v>3</v>
      </c>
      <c r="X161" t="inlineStr">
        <is>
          <t>InStock</t>
        </is>
      </c>
      <c r="Y161" t="inlineStr">
        <is>
          <t>undefined</t>
        </is>
      </c>
      <c r="Z161" t="inlineStr">
        <is>
          <t>FU54464</t>
        </is>
      </c>
    </row>
    <row r="162" hidden="1" ht="103.8" customHeight="1">
      <c r="A162" s="3" t="inlineStr">
        <is>
          <t>https://www.entertainmentearth.com/product/star-wars-the-clone-wars-obi-wan-kenobi-funko-pop-vinyl-figure-270/fu31796</t>
        </is>
      </c>
      <c r="B162" s="3" t="inlineStr">
        <is>
          <t>https://www.entertainmentearth.com/product/star-wars-the-clone-wars-obi-wan-kenobi-funko-pop-vinyl-figure-270/fu31796</t>
        </is>
      </c>
      <c r="C162" s="3" t="inlineStr">
        <is>
          <t>n</t>
        </is>
      </c>
      <c r="D162" s="3">
        <f>HYPERLINK(B162)</f>
        <v/>
      </c>
      <c r="E162" t="inlineStr">
        <is>
          <t>Star Wars: The Clone Wars Obi Wan Kenobi Funko Pop! Vinyl Figure #270</t>
        </is>
      </c>
      <c r="F162" t="inlineStr">
        <is>
          <t>Star Wars: Clone Wars - Obi Wan Kenobi Funko Pop! Vinyl Figure (Includes Compatible Pop Box Protector Case)</t>
        </is>
      </c>
      <c r="G162" s="3">
        <f>HYPERLINK(F162)</f>
        <v/>
      </c>
      <c r="H162" s="3" t="n"/>
      <c r="I162" s="3" t="inlineStr">
        <is>
          <t>https://www.amazon.com/Funko-Pop-Star-Wars-Protector/dp/B07GR74QY2/ref=sr_1_1?keywords=Star+Wars%3A+The+Clone+Wars+Obi+Wan+Kenobi+Funko+Pop%21+Vinyl+Figure&amp;qid=1693355928&amp;sr=8-1</t>
        </is>
      </c>
      <c r="J162" s="3">
        <f>HYPERLINK(I162)</f>
        <v/>
      </c>
      <c r="K162" t="inlineStr">
        <is>
          <t>B07GR74QY2</t>
        </is>
      </c>
      <c r="L162" t="e">
        <v>#VALUE!</v>
      </c>
      <c r="M162" t="e">
        <v>#VALUE!</v>
      </c>
      <c r="N162" t="inlineStr">
        <is>
          <t>y</t>
        </is>
      </c>
      <c r="P162" t="inlineStr">
        <is>
          <t>11.99</t>
        </is>
      </c>
      <c r="Q162" t="n">
        <v>19.95</v>
      </c>
      <c r="R162" s="2" t="inlineStr">
        <is>
          <t>66.39%</t>
        </is>
      </c>
      <c r="S162" t="n">
        <v>4.8</v>
      </c>
      <c r="T162" t="n">
        <v>66.39</v>
      </c>
      <c r="U162" t="n">
        <v>66.39</v>
      </c>
      <c r="V162" t="n">
        <v>341</v>
      </c>
      <c r="W162" t="n">
        <v>6</v>
      </c>
      <c r="X162" t="inlineStr">
        <is>
          <t>InStock</t>
        </is>
      </c>
      <c r="Y162" t="inlineStr">
        <is>
          <t>undefined</t>
        </is>
      </c>
      <c r="Z162" t="inlineStr">
        <is>
          <t>FU31796</t>
        </is>
      </c>
    </row>
    <row r="163" hidden="1" ht="103.8" customHeight="1">
      <c r="A163" s="3" t="inlineStr">
        <is>
          <t>https://www.entertainmentearth.com/product/royals-diana-princess-of-wales-funko-pop-vinyl-figure-03/fu21946</t>
        </is>
      </c>
      <c r="B163" s="3" t="inlineStr">
        <is>
          <t>https://www.entertainmentearth.com/product/royals-diana-princess-of-wales-funko-pop-vinyl-figure-03/fu21946</t>
        </is>
      </c>
      <c r="C163" s="3" t="inlineStr">
        <is>
          <t>n</t>
        </is>
      </c>
      <c r="D163" s="3">
        <f>HYPERLINK(B163)</f>
        <v/>
      </c>
      <c r="E163" t="inlineStr">
        <is>
          <t>Royals Diana Princess of Wales Funko Pop! Vinyl Figure #03</t>
        </is>
      </c>
      <c r="F163" t="inlineStr">
        <is>
          <t>Funko The Royal Family - Princess Diana [Princess of Wales] Pop! Vinyl Figure (Bundled with Compatible Pop Box Protector Case)</t>
        </is>
      </c>
      <c r="G163" s="3">
        <f>HYPERLINK(F163)</f>
        <v/>
      </c>
      <c r="H163" s="3" t="n"/>
      <c r="I163" s="3" t="inlineStr">
        <is>
          <t>https://www.amazon.com/Royal-Family-Princess-Compatible-Protector/dp/B09JDWQDM8/ref=sr_1_2?keywords=Royals+Diana+Princess+of+Wales+Funko+Pop%21+Vinyl+Figure&amp;qid=1693356018&amp;sr=8-2</t>
        </is>
      </c>
      <c r="J163" s="3">
        <f>HYPERLINK(I163)</f>
        <v/>
      </c>
      <c r="K163" t="inlineStr">
        <is>
          <t>B09JDWQDM8</t>
        </is>
      </c>
      <c r="L163" t="e">
        <v>#VALUE!</v>
      </c>
      <c r="M163" t="e">
        <v>#VALUE!</v>
      </c>
      <c r="N163" t="inlineStr">
        <is>
          <t>y</t>
        </is>
      </c>
      <c r="P163" t="inlineStr">
        <is>
          <t>11.99</t>
        </is>
      </c>
      <c r="Q163" t="n">
        <v>19.95</v>
      </c>
      <c r="R163" s="2" t="inlineStr">
        <is>
          <t>66.39%</t>
        </is>
      </c>
      <c r="S163" t="n">
        <v>4.1</v>
      </c>
      <c r="T163" t="n">
        <v>66.39</v>
      </c>
      <c r="U163" t="n">
        <v>66.39</v>
      </c>
      <c r="V163" t="n">
        <v>14</v>
      </c>
      <c r="W163" t="n">
        <v>7</v>
      </c>
      <c r="X163" t="inlineStr">
        <is>
          <t>InStock</t>
        </is>
      </c>
      <c r="Y163" t="inlineStr">
        <is>
          <t>undefined</t>
        </is>
      </c>
      <c r="Z163" t="inlineStr">
        <is>
          <t>FU21946</t>
        </is>
      </c>
    </row>
    <row r="164" hidden="1" ht="103.8" customHeight="1">
      <c r="A164" s="3" t="inlineStr">
        <is>
          <t>https://www.entertainmentearth.com/product/corpse-bride-victor-van-dort-funko-pop-vinyl-figure/fu49045</t>
        </is>
      </c>
      <c r="B164" s="3" t="inlineStr">
        <is>
          <t>https://www.entertainmentearth.com/product/corpse-bride-victor-van-dort-funko-pop-vinyl-figure/fu49045</t>
        </is>
      </c>
      <c r="C164" s="3" t="inlineStr">
        <is>
          <t>n</t>
        </is>
      </c>
      <c r="D164" s="3">
        <f>HYPERLINK(B164)</f>
        <v/>
      </c>
      <c r="E164" t="inlineStr">
        <is>
          <t>Corpse Bride Victor Van Dort Funko Pop! Vinyl Figure</t>
        </is>
      </c>
      <c r="F164" t="inlineStr">
        <is>
          <t>POP Corpse Bride - Victor Van Dort with Scraps Funko Vinyl Figure (Bundled with Compatible Pop Box Protector Case), Multicolor, 3.75 inches</t>
        </is>
      </c>
      <c r="G164" s="3">
        <f>HYPERLINK(F164)</f>
        <v/>
      </c>
      <c r="H164" s="3" t="n"/>
      <c r="I164" s="3" t="inlineStr">
        <is>
          <t>https://www.amazon.com/POP-Corpse-Bride-Compatible-Multicolor/dp/B09FSBJDSL/ref=sr_1_1?keywords=Corpse+Bride+Victor+Van+Dort+Funko+Pop%21+Vinyl+Figure&amp;qid=1693355969&amp;sr=8-1</t>
        </is>
      </c>
      <c r="J164" s="3">
        <f>HYPERLINK(I164)</f>
        <v/>
      </c>
      <c r="K164" t="inlineStr">
        <is>
          <t>B09FSBJDSL</t>
        </is>
      </c>
      <c r="L164" t="e">
        <v>#VALUE!</v>
      </c>
      <c r="M164" t="e">
        <v>#VALUE!</v>
      </c>
      <c r="N164" t="inlineStr">
        <is>
          <t>y</t>
        </is>
      </c>
      <c r="P164" t="inlineStr">
        <is>
          <t>11.99</t>
        </is>
      </c>
      <c r="Q164" t="n">
        <v>19.75</v>
      </c>
      <c r="R164" s="2" t="inlineStr">
        <is>
          <t>64.72%</t>
        </is>
      </c>
      <c r="S164" t="n">
        <v>4.9</v>
      </c>
      <c r="T164" t="n">
        <v>64.72</v>
      </c>
      <c r="U164" t="n">
        <v>64.72</v>
      </c>
      <c r="V164" t="n">
        <v>32</v>
      </c>
      <c r="W164" t="n">
        <v>3</v>
      </c>
      <c r="X164" t="inlineStr">
        <is>
          <t>InStock</t>
        </is>
      </c>
      <c r="Y164" t="inlineStr">
        <is>
          <t>undefined</t>
        </is>
      </c>
      <c r="Z164" t="inlineStr">
        <is>
          <t>FU49045</t>
        </is>
      </c>
    </row>
    <row r="165" hidden="1" ht="103.8" customHeight="1">
      <c r="A165" s="3" t="inlineStr">
        <is>
          <t>https://www.entertainmentearth.com/product/space-jam-a-new-legacy-marvin-the-martian-funko-pop-vinyl-figure/fu55979</t>
        </is>
      </c>
      <c r="B165" s="3" t="inlineStr">
        <is>
          <t>https://www.entertainmentearth.com/product/space-jam-a-new-legacy-marvin-the-martian-funko-pop-vinyl-figure/fu55979</t>
        </is>
      </c>
      <c r="C165" s="3" t="inlineStr">
        <is>
          <t>n</t>
        </is>
      </c>
      <c r="D165" s="3">
        <f>HYPERLINK(B165)</f>
        <v/>
      </c>
      <c r="E165" t="inlineStr">
        <is>
          <t>Space Jam: A New Legacy Marvin the Martian Funko Pop! Vinyl Figure</t>
        </is>
      </c>
      <c r="F165" t="inlineStr">
        <is>
          <t>POP Looney Tunes: Space Jam, A New Legacy - Marvin The Martian Funko Vinyl Figure (Bundled with Compatible Box Protector Case), Multicolor, 3.75 inches</t>
        </is>
      </c>
      <c r="G165" s="3">
        <f>HYPERLINK(F165)</f>
        <v/>
      </c>
      <c r="H165" s="3" t="n"/>
      <c r="I165" s="3" t="inlineStr">
        <is>
          <t>https://www.amazon.com/POP-Looney-Tunes-Compatible-Multicolor/dp/B0BZ1RGFVG/ref=sr_1_1?keywords=Space+Jam%3A+A+New+Legacy+Marvin+the+Martian+Funko+Pop%21+Vinyl+Figure&amp;qid=1693356121&amp;sr=8-1</t>
        </is>
      </c>
      <c r="J165" s="3">
        <f>HYPERLINK(I165)</f>
        <v/>
      </c>
      <c r="K165" t="inlineStr">
        <is>
          <t>B0BZ1RGFVG</t>
        </is>
      </c>
      <c r="L165" t="e">
        <v>#VALUE!</v>
      </c>
      <c r="M165" t="e">
        <v>#VALUE!</v>
      </c>
      <c r="N165" t="inlineStr">
        <is>
          <t>y</t>
        </is>
      </c>
      <c r="P165" t="inlineStr">
        <is>
          <t>11.99</t>
        </is>
      </c>
      <c r="Q165" t="n">
        <v>19.7</v>
      </c>
      <c r="R165" s="2" t="inlineStr">
        <is>
          <t>64.30%</t>
        </is>
      </c>
      <c r="S165" t="n">
        <v>4.6</v>
      </c>
      <c r="T165" t="n">
        <v>64.3</v>
      </c>
      <c r="U165" t="n">
        <v>64.3</v>
      </c>
      <c r="V165" t="n">
        <v>3</v>
      </c>
      <c r="W165" t="n">
        <v>3</v>
      </c>
      <c r="X165" t="inlineStr">
        <is>
          <t>InStock</t>
        </is>
      </c>
      <c r="Y165" t="inlineStr">
        <is>
          <t>undefined</t>
        </is>
      </c>
      <c r="Z165" t="inlineStr">
        <is>
          <t>FU55979</t>
        </is>
      </c>
    </row>
    <row r="166" hidden="1" ht="103.8" customHeight="1">
      <c r="A166" s="3" t="inlineStr">
        <is>
          <t>https://www.entertainmentearth.com/product/black-panther-wakanda-forever-series-2-king-namor-funko-pop-vinyl-figure-not-mint/nmfu66715</t>
        </is>
      </c>
      <c r="B166" s="3" t="inlineStr">
        <is>
          <t>https://www.entertainmentearth.com/product/black-panther-wakanda-forever-series-2-king-namor-funko-pop-vinyl-figure-not-mint/nmfu66715</t>
        </is>
      </c>
      <c r="C166" s="3" t="inlineStr">
        <is>
          <t>n</t>
        </is>
      </c>
      <c r="D166" s="3">
        <f>HYPERLINK(B166)</f>
        <v/>
      </c>
      <c r="E166" t="inlineStr">
        <is>
          <t>Black Panther: Wakanda Forever Series 2 King Namor Funko Pop! Vinyl Figure, Not Mint</t>
        </is>
      </c>
      <c r="F166" t="inlineStr">
        <is>
          <t>POP Marvel: Black Panther: Wakanda Forever - King Namor Funko Vinyl Figure (Bundled with Compatible Box Protector Case), Multicolored, 3.75 inches</t>
        </is>
      </c>
      <c r="G166" s="3">
        <f>HYPERLINK(F166)</f>
        <v/>
      </c>
      <c r="H166" s="3" t="n"/>
      <c r="I166" s="3" t="inlineStr">
        <is>
          <t>https://www.amazon.com/POP-Marvel-Compatible-Protector-Multicolored/dp/B0C11YCZRX/ref=sr_1_1?keywords=Black+Panther%3A+Wakanda+Forever+Series+2+King+Namor+Funko+Pop%21+Vinyl+Figure%2C+Not+Mint&amp;qid=1693356484&amp;sr=8-1</t>
        </is>
      </c>
      <c r="J166" s="3">
        <f>HYPERLINK(I166)</f>
        <v/>
      </c>
      <c r="K166" t="inlineStr">
        <is>
          <t>B0C11YCZRX</t>
        </is>
      </c>
      <c r="L166" t="e">
        <v>#VALUE!</v>
      </c>
      <c r="M166" t="e">
        <v>#VALUE!</v>
      </c>
      <c r="N166" t="inlineStr">
        <is>
          <t>y</t>
        </is>
      </c>
      <c r="P166" t="inlineStr">
        <is>
          <t>8.99</t>
        </is>
      </c>
      <c r="Q166" t="n">
        <v>24</v>
      </c>
      <c r="R166" s="2" t="inlineStr">
        <is>
          <t>166.96%</t>
        </is>
      </c>
      <c r="S166" t="n">
        <v>5</v>
      </c>
      <c r="T166" t="n">
        <v>166.96</v>
      </c>
      <c r="U166" t="n">
        <v>166.96</v>
      </c>
      <c r="V166" t="n">
        <v>2</v>
      </c>
      <c r="W166" t="n">
        <v>3</v>
      </c>
      <c r="X166" t="inlineStr">
        <is>
          <t>InStock</t>
        </is>
      </c>
      <c r="Y166" t="inlineStr">
        <is>
          <t>undefined</t>
        </is>
      </c>
      <c r="Z166" t="inlineStr">
        <is>
          <t>NMFU66715</t>
        </is>
      </c>
    </row>
    <row r="167" hidden="1" ht="103.8" customHeight="1">
      <c r="A167" s="3" t="inlineStr">
        <is>
          <t>https://www.entertainmentearth.com/product/black-panther-wakanda-forever-attuma-pop-figure-not-mint/nmfu63940</t>
        </is>
      </c>
      <c r="B167" s="3" t="inlineStr">
        <is>
          <t>https://www.entertainmentearth.com/product/black-panther-wakanda-forever-attuma-pop-figure-not-mint/nmfu63940</t>
        </is>
      </c>
      <c r="C167" s="3" t="inlineStr">
        <is>
          <t>n</t>
        </is>
      </c>
      <c r="D167" s="3">
        <f>HYPERLINK(B167)</f>
        <v/>
      </c>
      <c r="E167" t="inlineStr">
        <is>
          <t>Black Panther: Wakanda Forever Attuma Pop! Figure, Not Mint</t>
        </is>
      </c>
      <c r="F167" t="inlineStr">
        <is>
          <t>POP Marvel: Black Panther: Wakanda Forever - Attuma Funko Pop! Vinyl Figure (Bundled with Compatible Pop Box Protector Case), Multicolored, 3.75 inches</t>
        </is>
      </c>
      <c r="G167" s="3">
        <f>HYPERLINK(F167)</f>
        <v/>
      </c>
      <c r="H167" s="3" t="n"/>
      <c r="I167" s="3" t="inlineStr">
        <is>
          <t>https://www.amazon.com/POP-Marvel-Compatible-Protector-Multicolored/dp/B0BH1D531H/ref=sr_1_1?keywords=Black+Panther%3A+Wakanda+Forever+Attuma+Pop%21+Figure%2C+Not+Mint&amp;qid=1693356501&amp;sr=8-1</t>
        </is>
      </c>
      <c r="J167" s="3">
        <f>HYPERLINK(I167)</f>
        <v/>
      </c>
      <c r="K167" t="inlineStr">
        <is>
          <t>B0BH1D531H</t>
        </is>
      </c>
      <c r="L167" t="e">
        <v>#VALUE!</v>
      </c>
      <c r="M167" t="e">
        <v>#VALUE!</v>
      </c>
      <c r="N167" t="inlineStr">
        <is>
          <t>y</t>
        </is>
      </c>
      <c r="P167" t="inlineStr">
        <is>
          <t>4.69</t>
        </is>
      </c>
      <c r="Q167" t="n">
        <v>12.48</v>
      </c>
      <c r="R167" s="2" t="inlineStr">
        <is>
          <t>166.10%</t>
        </is>
      </c>
      <c r="S167" t="n">
        <v>5</v>
      </c>
      <c r="T167" t="n">
        <v>166.1</v>
      </c>
      <c r="U167" t="n">
        <v>166.1</v>
      </c>
      <c r="V167" t="n">
        <v>17</v>
      </c>
      <c r="W167" t="n">
        <v>4</v>
      </c>
      <c r="X167" t="inlineStr">
        <is>
          <t>InStock</t>
        </is>
      </c>
      <c r="Y167" t="inlineStr">
        <is>
          <t>8.99</t>
        </is>
      </c>
      <c r="Z167" t="inlineStr">
        <is>
          <t>NMFU63940</t>
        </is>
      </c>
    </row>
    <row r="168" hidden="1" ht="103.8" customHeight="1">
      <c r="A168" s="3" t="inlineStr">
        <is>
          <t>https://www.entertainmentearth.com/product/peacemaker-judomaster-funko-pop-vinyl-figure/fu64184</t>
        </is>
      </c>
      <c r="B168" s="3" t="inlineStr">
        <is>
          <t>https://www.entertainmentearth.com/product/peacemaker-judomaster-funko-pop-vinyl-figure/fu64184</t>
        </is>
      </c>
      <c r="C168" s="3" t="inlineStr">
        <is>
          <t>n</t>
        </is>
      </c>
      <c r="D168" s="3">
        <f>HYPERLINK(B168)</f>
        <v/>
      </c>
      <c r="E168" t="inlineStr">
        <is>
          <t>Peacemaker Judomaster Funko Pop! Vinyl Figure</t>
        </is>
      </c>
      <c r="F168" t="inlineStr">
        <is>
          <t>POP Peacemaker - Judomaster Funko Pop! Vinyl Figure (Bundled with Compatible Pop Box Protector Case), Multicolored, 3.75 inches</t>
        </is>
      </c>
      <c r="G168" s="3">
        <f>HYPERLINK(F168)</f>
        <v/>
      </c>
      <c r="H168" s="3" t="n"/>
      <c r="I168" s="3" t="inlineStr">
        <is>
          <t>https://www.amazon.com/POP-Peacemaker-Judomaster-Compatible-Multicolored/dp/B0B7SQ6QPH/ref=sr_1_1?keywords=Peacemaker+Judomaster+Funko+Pop%21+Vinyl+Figure&amp;qid=1693356420&amp;sr=8-1</t>
        </is>
      </c>
      <c r="J168" s="3">
        <f>HYPERLINK(I168)</f>
        <v/>
      </c>
      <c r="K168" t="inlineStr">
        <is>
          <t>B0B7SQ6QPH</t>
        </is>
      </c>
      <c r="L168" t="e">
        <v>#VALUE!</v>
      </c>
      <c r="M168" t="e">
        <v>#VALUE!</v>
      </c>
      <c r="N168" t="inlineStr">
        <is>
          <t>y</t>
        </is>
      </c>
      <c r="P168" t="inlineStr">
        <is>
          <t>6.26</t>
        </is>
      </c>
      <c r="Q168" t="n">
        <v>14.95</v>
      </c>
      <c r="R168" s="2" t="inlineStr">
        <is>
          <t>138.82%</t>
        </is>
      </c>
      <c r="S168" t="n">
        <v>5</v>
      </c>
      <c r="T168" t="n">
        <v>138.82</v>
      </c>
      <c r="U168" t="n">
        <v>138.82</v>
      </c>
      <c r="V168" t="n">
        <v>2</v>
      </c>
      <c r="W168" t="n">
        <v>3</v>
      </c>
      <c r="X168" t="inlineStr">
        <is>
          <t>InStock</t>
        </is>
      </c>
      <c r="Y168" t="inlineStr">
        <is>
          <t>11.99</t>
        </is>
      </c>
      <c r="Z168" t="inlineStr">
        <is>
          <t>FU64184</t>
        </is>
      </c>
    </row>
    <row r="169" hidden="1" ht="103.8" customHeight="1">
      <c r="A169" s="3" t="inlineStr">
        <is>
          <t>https://www.entertainmentearth.com/product/penn-state-nittany-lion-funko-pop-vinyl-figure/fu49257</t>
        </is>
      </c>
      <c r="B169" s="3" t="inlineStr">
        <is>
          <t>https://www.entertainmentearth.com/product/penn-state-nittany-lion-funko-pop-vinyl-figure/fu49257</t>
        </is>
      </c>
      <c r="C169" s="3" t="inlineStr">
        <is>
          <t>n</t>
        </is>
      </c>
      <c r="D169" s="3">
        <f>HYPERLINK(B169)</f>
        <v/>
      </c>
      <c r="E169" t="inlineStr">
        <is>
          <t>Penn State Nittany Lion Funko Pop! Vinyl Figure</t>
        </is>
      </c>
      <c r="F169" t="inlineStr">
        <is>
          <t>POP College Mascots: Penn State Nittany Lion Funko Pop Vinyl Figure Bundled with Multicolored 3.75 inches</t>
        </is>
      </c>
      <c r="G169" s="3">
        <f>HYPERLINK(F169)</f>
        <v/>
      </c>
      <c r="H169" s="3" t="n"/>
      <c r="I169" s="3" t="inlineStr">
        <is>
          <t>https://www.amazon.com/POP-College-Mascots-Nittany-Multicolored/dp/B09MV9P7WH/ref=sr_1_1?keywords=Penn+State+Nittany+Lion+Funko+Pop%21+Vinyl+Figure&amp;qid=1693356616&amp;sr=8-1</t>
        </is>
      </c>
      <c r="J169" s="3">
        <f>HYPERLINK(I169)</f>
        <v/>
      </c>
      <c r="K169" t="inlineStr">
        <is>
          <t>B09MV9P7WH</t>
        </is>
      </c>
      <c r="L169" t="e">
        <v>#VALUE!</v>
      </c>
      <c r="M169" t="e">
        <v>#VALUE!</v>
      </c>
      <c r="N169" t="inlineStr">
        <is>
          <t>y</t>
        </is>
      </c>
      <c r="P169" t="inlineStr">
        <is>
          <t>11.99</t>
        </is>
      </c>
      <c r="Q169" t="n">
        <v>26.95</v>
      </c>
      <c r="R169" s="2" t="inlineStr">
        <is>
          <t>124.77%</t>
        </is>
      </c>
      <c r="S169" t="n">
        <v>3.9</v>
      </c>
      <c r="T169" t="n">
        <v>124.77</v>
      </c>
      <c r="U169" t="n">
        <v>124.77</v>
      </c>
      <c r="V169" t="n">
        <v>6</v>
      </c>
      <c r="W169" t="n">
        <v>3</v>
      </c>
      <c r="X169" t="inlineStr">
        <is>
          <t>InStock</t>
        </is>
      </c>
      <c r="Y169" t="inlineStr">
        <is>
          <t>undefined</t>
        </is>
      </c>
      <c r="Z169" t="inlineStr">
        <is>
          <t>FU49257</t>
        </is>
      </c>
    </row>
    <row r="170" hidden="1" ht="103.8" customHeight="1">
      <c r="A170" s="3" t="inlineStr">
        <is>
          <t>https://www.entertainmentearth.com/product/stranger-things-mike-with-walkie-talkie-funko-pop-vinyl-figure-not-mint/nmfu13322</t>
        </is>
      </c>
      <c r="B170" s="3" t="inlineStr">
        <is>
          <t>https://www.entertainmentearth.com/product/stranger-things-mike-with-walkie-talkie-funko-pop-vinyl-figure-not-mint/nmfu13322</t>
        </is>
      </c>
      <c r="C170" s="3" t="inlineStr">
        <is>
          <t>n</t>
        </is>
      </c>
      <c r="D170" s="3">
        <f>HYPERLINK(B170)</f>
        <v/>
      </c>
      <c r="E170" t="inlineStr">
        <is>
          <t>Stranger Things Mike with Walkie Talkie Funko Pop! Vinyl Figure, Not Mint</t>
        </is>
      </c>
      <c r="F170" t="inlineStr">
        <is>
          <t>POP [Stranger Things - Mike Wheeler with Walkie Talkie Funko Vinyl Figure (Bundled with Compatible Box Protector Case)</t>
        </is>
      </c>
      <c r="G170" s="3">
        <f>HYPERLINK(F170)</f>
        <v/>
      </c>
      <c r="H170" s="3" t="n"/>
      <c r="I170" s="3" t="inlineStr">
        <is>
          <t>https://www.amazon.com/POP-Stranger-Things-Compatible-Protector/dp/B09YTG8C1M/ref=sr_1_1?keywords=Stranger+Things+Mike+with+Walkie+Talkie+Funko+Pop%21+Vinyl+Figure%2C+Not+Mint&amp;qid=1693356499&amp;sr=8-1</t>
        </is>
      </c>
      <c r="J170" s="3">
        <f>HYPERLINK(I170)</f>
        <v/>
      </c>
      <c r="K170" t="inlineStr">
        <is>
          <t>B09YTG8C1M</t>
        </is>
      </c>
      <c r="L170" t="e">
        <v>#VALUE!</v>
      </c>
      <c r="M170" t="e">
        <v>#VALUE!</v>
      </c>
      <c r="N170" t="inlineStr">
        <is>
          <t>y</t>
        </is>
      </c>
      <c r="P170" t="inlineStr">
        <is>
          <t>8.24</t>
        </is>
      </c>
      <c r="Q170" t="n">
        <v>16.95</v>
      </c>
      <c r="R170" s="2" t="inlineStr">
        <is>
          <t>105.70%</t>
        </is>
      </c>
      <c r="S170" t="n">
        <v>5</v>
      </c>
      <c r="T170" t="n">
        <v>105.7</v>
      </c>
      <c r="U170" t="n">
        <v>105.7</v>
      </c>
      <c r="V170" t="n">
        <v>12</v>
      </c>
      <c r="W170" t="n">
        <v>4</v>
      </c>
      <c r="X170" t="inlineStr">
        <is>
          <t>InStock</t>
        </is>
      </c>
      <c r="Y170" t="inlineStr">
        <is>
          <t>undefined</t>
        </is>
      </c>
      <c r="Z170" t="inlineStr">
        <is>
          <t>NMFU13322</t>
        </is>
      </c>
    </row>
    <row r="171" hidden="1" ht="103.8" customHeight="1">
      <c r="A171" s="3" t="inlineStr">
        <is>
          <t>https://www.entertainmentearth.com/product/hunter-x-hunter-killua-zoldyck-godspeed-funko-pop-vinyl-figure-aaa-anime-exclusive/aa59226</t>
        </is>
      </c>
      <c r="B171" s="3" t="inlineStr">
        <is>
          <t>https://www.entertainmentearth.com/product/hunter-x-hunter-killua-zoldyck-godspeed-funko-pop-vinyl-figure-aaa-anime-exclusive/aa59226</t>
        </is>
      </c>
      <c r="C171" s="3" t="inlineStr">
        <is>
          <t>n</t>
        </is>
      </c>
      <c r="D171" s="3">
        <f>HYPERLINK(B171)</f>
        <v/>
      </c>
      <c r="E171" t="inlineStr">
        <is>
          <t>Hunter x Hunter Killua Zoldyck Godspeed Funko Pop! Vinyl Figure - AAA Anime Exclusive</t>
        </is>
      </c>
      <c r="F171" t="inlineStr">
        <is>
          <t>Funko Pop Hunter x Hunter Killua Zoldyck 'Godspeed' (GITD) Chase Figure (AAA Anime Exclusive)</t>
        </is>
      </c>
      <c r="G171" s="3">
        <f>HYPERLINK(F171)</f>
        <v/>
      </c>
      <c r="H171" s="3" t="n"/>
      <c r="I171" s="3" t="inlineStr">
        <is>
          <t>https://www.amazon.com/Funko-Hunter-Zoldyck-Godspeed-Exclusive/dp/B0B3LS1SV4/ref=sr_1_1?keywords=Hunter+x+Hunter+Killua+Zoldyck+Godspeed+Funko+Pop%21+Vinyl+Figure+-+AAA+Anime+Exclusive&amp;qid=1693356585&amp;sr=8-1</t>
        </is>
      </c>
      <c r="J171" s="3">
        <f>HYPERLINK(I171)</f>
        <v/>
      </c>
      <c r="K171" t="inlineStr">
        <is>
          <t>B0B3LS1SV4</t>
        </is>
      </c>
      <c r="L171" t="e">
        <v>#VALUE!</v>
      </c>
      <c r="M171" t="e">
        <v>#VALUE!</v>
      </c>
      <c r="N171" t="inlineStr">
        <is>
          <t>y</t>
        </is>
      </c>
      <c r="P171" t="inlineStr">
        <is>
          <t>19.99</t>
        </is>
      </c>
      <c r="Q171" t="n">
        <v>39.09</v>
      </c>
      <c r="R171" s="2" t="inlineStr">
        <is>
          <t>95.55%</t>
        </is>
      </c>
      <c r="S171" t="n">
        <v>2.9</v>
      </c>
      <c r="T171" t="n">
        <v>95.55</v>
      </c>
      <c r="U171" t="n">
        <v>95.55</v>
      </c>
      <c r="V171" t="n">
        <v>64</v>
      </c>
      <c r="W171" t="n">
        <v>5</v>
      </c>
      <c r="X171" t="inlineStr">
        <is>
          <t>InStock</t>
        </is>
      </c>
      <c r="Y171" t="inlineStr">
        <is>
          <t>undefined</t>
        </is>
      </c>
      <c r="Z171" t="inlineStr">
        <is>
          <t>AA59226</t>
        </is>
      </c>
    </row>
    <row r="172" hidden="1" ht="103.8" customHeight="1">
      <c r="A172" s="3" t="inlineStr">
        <is>
          <t>https://www.entertainmentearth.com/product/minions-the-rise-of-gru-roller-skating-stu-funko-pop-vinyl-figure/fu47802</t>
        </is>
      </c>
      <c r="B172" s="3" t="inlineStr">
        <is>
          <t>https://www.entertainmentearth.com/product/minions-the-rise-of-gru-roller-skating-stu-funko-pop-vinyl-figure/fu47802</t>
        </is>
      </c>
      <c r="C172" s="3" t="inlineStr">
        <is>
          <t>n</t>
        </is>
      </c>
      <c r="D172" s="3">
        <f>HYPERLINK(B172)</f>
        <v/>
      </c>
      <c r="E172" t="inlineStr">
        <is>
          <t>Minions: The Rise of Gru Roller Skating Stu Funko Pop! Vinyl Figure</t>
        </is>
      </c>
      <c r="F172" t="inlineStr">
        <is>
          <t>Funko Pop! Movies: Minions: The Rise of Gru - Roller Skating Stuart, Multicolor</t>
        </is>
      </c>
      <c r="G172" s="3">
        <f>HYPERLINK(F172)</f>
        <v/>
      </c>
      <c r="H172" s="3" t="n"/>
      <c r="I172" s="3" t="inlineStr">
        <is>
          <t>https://www.amazon.com/Funko-Pop-Movies-Minions-Skating/dp/B07YQGX2XN/ref=sr_1_2?keywords=Minions%3A+The+Rise+of+Gru+Roller+Skating+Stu+Funko+Pop%21+Vinyl+Figure&amp;qid=1693356541&amp;sr=8-2</t>
        </is>
      </c>
      <c r="J172" s="3">
        <f>HYPERLINK(I172)</f>
        <v/>
      </c>
      <c r="K172" t="inlineStr">
        <is>
          <t>B07YQGX2XN</t>
        </is>
      </c>
      <c r="L172" t="e">
        <v>#VALUE!</v>
      </c>
      <c r="M172" t="e">
        <v>#VALUE!</v>
      </c>
      <c r="N172" t="inlineStr">
        <is>
          <t>y</t>
        </is>
      </c>
      <c r="P172" t="inlineStr">
        <is>
          <t>11.99</t>
        </is>
      </c>
      <c r="Q172" t="n">
        <v>22.49</v>
      </c>
      <c r="R172" s="2" t="inlineStr">
        <is>
          <t>87.57%</t>
        </is>
      </c>
      <c r="S172" t="n">
        <v>4.8</v>
      </c>
      <c r="T172" t="n">
        <v>87.56999999999999</v>
      </c>
      <c r="U172" t="n">
        <v>87.56999999999999</v>
      </c>
      <c r="V172" t="n">
        <v>483</v>
      </c>
      <c r="W172" t="n">
        <v>3</v>
      </c>
      <c r="X172" t="inlineStr">
        <is>
          <t>InStock</t>
        </is>
      </c>
      <c r="Y172" t="inlineStr">
        <is>
          <t>undefined</t>
        </is>
      </c>
      <c r="Z172" t="inlineStr">
        <is>
          <t>FU47802</t>
        </is>
      </c>
    </row>
    <row r="173" hidden="1" ht="103.8" customHeight="1">
      <c r="A173" s="3" t="inlineStr">
        <is>
          <t>https://www.entertainmentearth.com/product/the-office-dwight-as-elf-funko-pop-vinyl-figure/fu43429</t>
        </is>
      </c>
      <c r="B173" s="3" t="inlineStr">
        <is>
          <t>https://www.entertainmentearth.com/product/the-office-dwight-as-elf-funko-pop-vinyl-figure/fu43429</t>
        </is>
      </c>
      <c r="C173" s="3" t="inlineStr">
        <is>
          <t>n</t>
        </is>
      </c>
      <c r="D173" s="3">
        <f>HYPERLINK(B173)</f>
        <v/>
      </c>
      <c r="E173" t="inlineStr">
        <is>
          <t>The Office Dwight as Elf Funko Pop! Vinyl Figure</t>
        </is>
      </c>
      <c r="F173" t="inlineStr">
        <is>
          <t>POP The Office - Dwight Schrute as Elf Funko Pop! Vinyl Figure (Bundled with Compatible Pop Box Protector Case) Multicolor 3.75 inches</t>
        </is>
      </c>
      <c r="G173" s="3">
        <f>HYPERLINK(F173)</f>
        <v/>
      </c>
      <c r="H173" s="3" t="n"/>
      <c r="I173" s="3" t="inlineStr">
        <is>
          <t>https://www.amazon.com/Office-Schrute-Bundled-Compatible-Protector/dp/B09DFK17K2/ref=sr_1_1?keywords=The+Office+Dwight+as+Elf+Funko+Pop%21+Vinyl+Figure&amp;qid=1693356339&amp;sr=8-1</t>
        </is>
      </c>
      <c r="J173" s="3">
        <f>HYPERLINK(I173)</f>
        <v/>
      </c>
      <c r="K173" t="inlineStr">
        <is>
          <t>B09DFK17K2</t>
        </is>
      </c>
      <c r="L173" t="e">
        <v>#VALUE!</v>
      </c>
      <c r="M173" t="e">
        <v>#VALUE!</v>
      </c>
      <c r="N173" t="inlineStr">
        <is>
          <t>y</t>
        </is>
      </c>
      <c r="P173" t="inlineStr">
        <is>
          <t>11.99</t>
        </is>
      </c>
      <c r="Q173" t="n">
        <v>22.49</v>
      </c>
      <c r="R173" s="2" t="inlineStr">
        <is>
          <t>87.57%</t>
        </is>
      </c>
      <c r="S173" t="n">
        <v>4.9</v>
      </c>
      <c r="T173" t="n">
        <v>87.56999999999999</v>
      </c>
      <c r="U173" t="n">
        <v>87.56999999999999</v>
      </c>
      <c r="V173" t="n">
        <v>24</v>
      </c>
      <c r="W173" t="n">
        <v>3</v>
      </c>
      <c r="X173" t="inlineStr">
        <is>
          <t>InStock</t>
        </is>
      </c>
      <c r="Y173" t="inlineStr">
        <is>
          <t>undefined</t>
        </is>
      </c>
      <c r="Z173" t="inlineStr">
        <is>
          <t>FU43429</t>
        </is>
      </c>
    </row>
    <row r="174" hidden="1" ht="103.8" customHeight="1">
      <c r="A174" s="3" t="inlineStr">
        <is>
          <t>https://www.entertainmentearth.com/product/raya-and-the-last-dragon-tuktuk-funko-pop-vinyl-figure/fu50551</t>
        </is>
      </c>
      <c r="B174" s="3" t="inlineStr">
        <is>
          <t>https://www.entertainmentearth.com/product/raya-and-the-last-dragon-tuktuk-funko-pop-vinyl-figure/fu50551</t>
        </is>
      </c>
      <c r="C174" s="3" t="inlineStr">
        <is>
          <t>n</t>
        </is>
      </c>
      <c r="D174" s="3">
        <f>HYPERLINK(B174)</f>
        <v/>
      </c>
      <c r="E174" t="inlineStr">
        <is>
          <t>Raya and the Last Dragon TukTuk Funko Pop! Vinyl Figure</t>
        </is>
      </c>
      <c r="F174" t="inlineStr">
        <is>
          <t>Funko Pop! Disney: Raya and The Last Dragon - Tuk Tuk Vinyl Figure</t>
        </is>
      </c>
      <c r="G174" s="3">
        <f>HYPERLINK(F174)</f>
        <v/>
      </c>
      <c r="H174" s="3" t="n"/>
      <c r="I174" s="3" t="inlineStr">
        <is>
          <t>https://www.amazon.com/Funko-POP-Yellowstone-4/dp/B085PHKRM7/ref=sr_1_2?keywords=Raya+and+the+Last+Dragon+TukTuk+Funko+Pop%21+Vinyl+Figure&amp;qid=1693356443&amp;sr=8-2</t>
        </is>
      </c>
      <c r="J174" s="3">
        <f>HYPERLINK(I174)</f>
        <v/>
      </c>
      <c r="K174" t="inlineStr">
        <is>
          <t>B085PHKRM7</t>
        </is>
      </c>
      <c r="L174" t="e">
        <v>#VALUE!</v>
      </c>
      <c r="M174" t="e">
        <v>#VALUE!</v>
      </c>
      <c r="N174" t="inlineStr">
        <is>
          <t>y</t>
        </is>
      </c>
      <c r="P174" t="inlineStr">
        <is>
          <t>11.99</t>
        </is>
      </c>
      <c r="Q174" t="n">
        <v>20.4</v>
      </c>
      <c r="R174" s="2" t="inlineStr">
        <is>
          <t>70.14%</t>
        </is>
      </c>
      <c r="S174" t="n">
        <v>4.8</v>
      </c>
      <c r="T174" t="n">
        <v>70.14</v>
      </c>
      <c r="U174" t="n">
        <v>70.14</v>
      </c>
      <c r="V174" t="n">
        <v>2056</v>
      </c>
      <c r="W174" t="n">
        <v>4</v>
      </c>
      <c r="X174" t="inlineStr">
        <is>
          <t>InStock</t>
        </is>
      </c>
      <c r="Y174" t="inlineStr">
        <is>
          <t>undefined</t>
        </is>
      </c>
      <c r="Z174" t="inlineStr">
        <is>
          <t>FU50551</t>
        </is>
      </c>
    </row>
    <row r="175" hidden="1" ht="103.8" customHeight="1">
      <c r="A175" s="3" t="inlineStr">
        <is>
          <t>https://www.entertainmentearth.com/product/guardians-of-the-galaxy-volume-3-groot-funko-pop-vinyl-figure/fu67510</t>
        </is>
      </c>
      <c r="B175" s="3" t="inlineStr">
        <is>
          <t>https://www.entertainmentearth.com/product/guardians-of-the-galaxy-volume-3-groot-funko-pop-vinyl-figure/fu67510</t>
        </is>
      </c>
      <c r="C175" s="3" t="inlineStr">
        <is>
          <t>n</t>
        </is>
      </c>
      <c r="D175" s="3">
        <f>HYPERLINK(B175)</f>
        <v/>
      </c>
      <c r="E175" t="inlineStr">
        <is>
          <t>Guardians of the Galaxy Volume 3 Groot Funko Pop! Vinyl Figure</t>
        </is>
      </c>
      <c r="F175" t="inlineStr">
        <is>
          <t>POP Marvel: Guardians of The Galaxy Volume 3 - Groot Funko Vinyl Figure (Bundled with Compatible Box Protector Case), Multicolored, 3.75 inches</t>
        </is>
      </c>
      <c r="G175" s="3">
        <f>HYPERLINK(F175)</f>
        <v/>
      </c>
      <c r="H175" s="3" t="n"/>
      <c r="I175" s="3" t="inlineStr">
        <is>
          <t>https://www.amazon.com/POP-Marvel-Guardians-Compatible-Multicolored/dp/B0C35GQ5CY/ref=sr_1_1?keywords=Guardians+of+the+Galaxy+Volume+3+Groot+Funko+Pop%21+Vinyl+Figure&amp;qid=1693356406&amp;sr=8-1</t>
        </is>
      </c>
      <c r="J175" s="3">
        <f>HYPERLINK(I175)</f>
        <v/>
      </c>
      <c r="K175" t="inlineStr">
        <is>
          <t>B0C35GQ5CY</t>
        </is>
      </c>
      <c r="L175" t="e">
        <v>#VALUE!</v>
      </c>
      <c r="M175" t="e">
        <v>#VALUE!</v>
      </c>
      <c r="N175" t="inlineStr">
        <is>
          <t>y</t>
        </is>
      </c>
      <c r="P175" t="inlineStr">
        <is>
          <t>11.99</t>
        </is>
      </c>
      <c r="Q175" t="n">
        <v>20</v>
      </c>
      <c r="R175" s="2" t="inlineStr">
        <is>
          <t>66.81%</t>
        </is>
      </c>
      <c r="S175" t="n">
        <v>5</v>
      </c>
      <c r="T175" t="n">
        <v>66.81</v>
      </c>
      <c r="U175" t="n">
        <v>66.81</v>
      </c>
      <c r="V175" t="n">
        <v>1</v>
      </c>
      <c r="W175" t="n">
        <v>3</v>
      </c>
      <c r="X175" t="inlineStr">
        <is>
          <t>InStock</t>
        </is>
      </c>
      <c r="Y175" t="inlineStr">
        <is>
          <t>undefined</t>
        </is>
      </c>
      <c r="Z175" t="inlineStr">
        <is>
          <t>FU67510</t>
        </is>
      </c>
    </row>
    <row r="176" hidden="1" ht="103.8" customHeight="1">
      <c r="A176" s="3" t="inlineStr">
        <is>
          <t>https://www.entertainmentearth.com/product/nfl-patriots-tom-brady-super-bowl-champions-liii-funko-pop-vinyl-figure/fu44656</t>
        </is>
      </c>
      <c r="B176" s="3" t="inlineStr">
        <is>
          <t>https://www.entertainmentearth.com/product/nfl-patriots-tom-brady-super-bowl-champions-liii-funko-pop-vinyl-figure/fu44656</t>
        </is>
      </c>
      <c r="C176" s="3" t="inlineStr">
        <is>
          <t>n</t>
        </is>
      </c>
      <c r="D176" s="3">
        <f>HYPERLINK(B176)</f>
        <v/>
      </c>
      <c r="E176" t="inlineStr">
        <is>
          <t>NFL Patriots Tom Brady (Super Bowl Champions LIII) Funko Pop! Vinyl Figure</t>
        </is>
      </c>
      <c r="F176" t="inlineStr">
        <is>
          <t>POP Football: Patriots - Tom Brady (SB Champions LIII) Funko Vinyl Figure (Bundled with Compatible Box Protector Case)</t>
        </is>
      </c>
      <c r="G176" s="3">
        <f>HYPERLINK(F176)</f>
        <v/>
      </c>
      <c r="H176" s="3" t="n"/>
      <c r="I176" s="3" t="inlineStr">
        <is>
          <t>https://www.amazon.com/Football-Patriots-Champions-Compatible-Protector/dp/B09WX63T8V/ref=sr_1_1?keywords=NFL+Patriots+Tom+Brady+%28Super+Bowl+Champions+LIII%29+Funko+Pop%21+Vinyl+Figure&amp;qid=1693356423&amp;sr=8-1</t>
        </is>
      </c>
      <c r="J176" s="3">
        <f>HYPERLINK(I176)</f>
        <v/>
      </c>
      <c r="K176" t="inlineStr">
        <is>
          <t>B09WX63T8V</t>
        </is>
      </c>
      <c r="L176" t="e">
        <v>#VALUE!</v>
      </c>
      <c r="M176" t="e">
        <v>#VALUE!</v>
      </c>
      <c r="N176" t="inlineStr">
        <is>
          <t>y</t>
        </is>
      </c>
      <c r="P176" t="inlineStr">
        <is>
          <t>11.99</t>
        </is>
      </c>
      <c r="Q176" t="n">
        <v>19.99</v>
      </c>
      <c r="R176" s="2" t="inlineStr">
        <is>
          <t>66.72%</t>
        </is>
      </c>
      <c r="S176" t="n">
        <v>4.6</v>
      </c>
      <c r="T176" t="n">
        <v>66.72</v>
      </c>
      <c r="U176" t="n">
        <v>66.72</v>
      </c>
      <c r="V176" t="n">
        <v>38</v>
      </c>
      <c r="W176" t="n">
        <v>3</v>
      </c>
      <c r="X176" t="inlineStr">
        <is>
          <t>InStock</t>
        </is>
      </c>
      <c r="Y176" t="inlineStr">
        <is>
          <t>undefined</t>
        </is>
      </c>
      <c r="Z176" t="inlineStr">
        <is>
          <t>FU44656</t>
        </is>
      </c>
    </row>
    <row r="177" hidden="1" ht="103.8" customHeight="1">
      <c r="A177" s="3" t="inlineStr">
        <is>
          <t>https://www.entertainmentearth.com/product/monsters-inc-boo-funko-pop-vinyl-figure/fu29392</t>
        </is>
      </c>
      <c r="B177" s="3" t="inlineStr">
        <is>
          <t>https://www.entertainmentearth.com/product/monsters-inc-boo-funko-pop-vinyl-figure/fu29392</t>
        </is>
      </c>
      <c r="C177" s="3" t="inlineStr">
        <is>
          <t>n</t>
        </is>
      </c>
      <c r="D177" s="3">
        <f>HYPERLINK(B177)</f>
        <v/>
      </c>
      <c r="E177" t="inlineStr">
        <is>
          <t>Monsters Inc. Boo Funko Pop! Vinyl Figure</t>
        </is>
      </c>
      <c r="F177" t="inlineStr">
        <is>
          <t>POP Disney Pixar: Monsters Inc. 20th - Boo Funko Pop! Vinyl Figure (Bundled with Compatible Pop Box Protector Case), Multicolored, 3.75 inches</t>
        </is>
      </c>
      <c r="G177" s="3">
        <f>HYPERLINK(F177)</f>
        <v/>
      </c>
      <c r="H177" s="3" t="n"/>
      <c r="I177" s="3" t="inlineStr">
        <is>
          <t>https://www.amazon.com/POP-Disney-Pixar-Compatible-Multicolored/dp/B09VWKRMYW/ref=sr_1_1?keywords=Monsters+Inc.+Boo+Funko+Pop%21+Vinyl+Figure&amp;qid=1693356313&amp;sr=8-1</t>
        </is>
      </c>
      <c r="J177" s="3">
        <f>HYPERLINK(I177)</f>
        <v/>
      </c>
      <c r="K177" t="inlineStr">
        <is>
          <t>B09VWKRMYW</t>
        </is>
      </c>
      <c r="L177" t="e">
        <v>#VALUE!</v>
      </c>
      <c r="M177" t="e">
        <v>#VALUE!</v>
      </c>
      <c r="N177" t="inlineStr">
        <is>
          <t>y</t>
        </is>
      </c>
      <c r="P177" t="inlineStr">
        <is>
          <t>11.99</t>
        </is>
      </c>
      <c r="Q177" t="n">
        <v>19.99</v>
      </c>
      <c r="R177" s="2" t="inlineStr">
        <is>
          <t>66.72%</t>
        </is>
      </c>
      <c r="S177" t="n">
        <v>4.7</v>
      </c>
      <c r="T177" t="n">
        <v>66.72</v>
      </c>
      <c r="U177" t="n">
        <v>66.72</v>
      </c>
      <c r="V177" t="n">
        <v>16</v>
      </c>
      <c r="W177" t="n">
        <v>4</v>
      </c>
      <c r="X177" t="inlineStr">
        <is>
          <t>InStock</t>
        </is>
      </c>
      <c r="Y177" t="inlineStr">
        <is>
          <t>undefined</t>
        </is>
      </c>
      <c r="Z177" t="inlineStr">
        <is>
          <t>FU29392</t>
        </is>
      </c>
    </row>
    <row r="178" hidden="1" ht="103.8" customHeight="1">
      <c r="A178" s="3" t="inlineStr">
        <is>
          <t>https://www.entertainmentearth.com/product/harry-potter-hedwig-funko-pop-vinyl-figure-76/fu35510</t>
        </is>
      </c>
      <c r="B178" s="3" t="inlineStr">
        <is>
          <t>https://www.entertainmentearth.com/product/harry-potter-hedwig-funko-pop-vinyl-figure-76/fu35510</t>
        </is>
      </c>
      <c r="C178" s="3" t="inlineStr">
        <is>
          <t>n</t>
        </is>
      </c>
      <c r="D178" s="3">
        <f>HYPERLINK(B178)</f>
        <v/>
      </c>
      <c r="E178" t="inlineStr">
        <is>
          <t>Harry Potter Hedwig Funko Pop! Vinyl Figure #76</t>
        </is>
      </c>
      <c r="F178" t="inlineStr">
        <is>
          <t>Harry Potter - Hedwig (Owl) Funko Pop Vinyl Figure (Bundled with Compatible Pop Box Protector Case), Multicolored, 3.75 inches</t>
        </is>
      </c>
      <c r="G178" s="3">
        <f>HYPERLINK(F178)</f>
        <v/>
      </c>
      <c r="H178" s="3" t="n"/>
      <c r="I178" s="3" t="inlineStr">
        <is>
          <t>https://www.amazon.com/HARRY-POTTER-Bundled-Compatible-Protector/dp/B09J48839M/ref=sr_1_2?keywords=Harry+Potter+Hedwig+Funko+Pop%21+Vinyl+Figure&amp;qid=1693356425&amp;sr=8-2</t>
        </is>
      </c>
      <c r="J178" s="3">
        <f>HYPERLINK(I178)</f>
        <v/>
      </c>
      <c r="K178" t="inlineStr">
        <is>
          <t>B09J48839M</t>
        </is>
      </c>
      <c r="L178" t="e">
        <v>#VALUE!</v>
      </c>
      <c r="M178" t="e">
        <v>#VALUE!</v>
      </c>
      <c r="N178" t="inlineStr">
        <is>
          <t>y</t>
        </is>
      </c>
      <c r="P178" t="inlineStr">
        <is>
          <t>11.99</t>
        </is>
      </c>
      <c r="Q178" t="n">
        <v>19.95</v>
      </c>
      <c r="R178" s="2" t="inlineStr">
        <is>
          <t>66.39%</t>
        </is>
      </c>
      <c r="S178" t="n">
        <v>5</v>
      </c>
      <c r="T178" t="n">
        <v>66.39</v>
      </c>
      <c r="U178" t="n">
        <v>66.39</v>
      </c>
      <c r="V178" t="n">
        <v>3</v>
      </c>
      <c r="W178" t="n">
        <v>3</v>
      </c>
      <c r="X178" t="inlineStr">
        <is>
          <t>InStock</t>
        </is>
      </c>
      <c r="Y178" t="inlineStr">
        <is>
          <t>undefined</t>
        </is>
      </c>
      <c r="Z178" t="inlineStr">
        <is>
          <t>FU35510</t>
        </is>
      </c>
    </row>
    <row r="179" hidden="1" ht="103.8" customHeight="1">
      <c r="A179" s="3" t="inlineStr">
        <is>
          <t>https://www.entertainmentearth.com/product/peacemaker-judomaster-funko-pop-vinyl-figure-not-mint/nmfu64184</t>
        </is>
      </c>
      <c r="B179" s="3" t="inlineStr">
        <is>
          <t>https://www.entertainmentearth.com/product/peacemaker-judomaster-funko-pop-vinyl-figure-not-mint/nmfu64184</t>
        </is>
      </c>
      <c r="C179" s="3" t="inlineStr">
        <is>
          <t>n</t>
        </is>
      </c>
      <c r="D179" s="3">
        <f>HYPERLINK(B179)</f>
        <v/>
      </c>
      <c r="E179" t="inlineStr">
        <is>
          <t>Peacemaker Judomaster Funko Pop! Vinyl Figure, Not Mint</t>
        </is>
      </c>
      <c r="F179" t="inlineStr">
        <is>
          <t>POP Peacemaker - Judomaster Funko Pop! Vinyl Figure (Bundled with Compatible Pop Box Protector Case), Multicolored, 3.75 inches</t>
        </is>
      </c>
      <c r="G179" s="3">
        <f>HYPERLINK(F179)</f>
        <v/>
      </c>
      <c r="H179" s="3" t="n"/>
      <c r="I179" s="3" t="inlineStr">
        <is>
          <t>https://www.amazon.com/POP-Peacemaker-Judomaster-Compatible-Multicolored/dp/B0B7SQ6QPH/ref=sr_1_1?keywords=Peacemaker+Judomaster+Funko+Pop%21+Vinyl+Figure%2C+Not+Mint&amp;qid=1693356517&amp;sr=8-1</t>
        </is>
      </c>
      <c r="J179" s="3">
        <f>HYPERLINK(I179)</f>
        <v/>
      </c>
      <c r="K179" t="inlineStr">
        <is>
          <t>B0B7SQ6QPH</t>
        </is>
      </c>
      <c r="L179" t="e">
        <v>#VALUE!</v>
      </c>
      <c r="M179" t="e">
        <v>#VALUE!</v>
      </c>
      <c r="N179" t="inlineStr">
        <is>
          <t>y</t>
        </is>
      </c>
      <c r="P179" t="inlineStr">
        <is>
          <t>8.99</t>
        </is>
      </c>
      <c r="Q179" t="n">
        <v>14.95</v>
      </c>
      <c r="R179" s="2" t="inlineStr">
        <is>
          <t>66.30%</t>
        </is>
      </c>
      <c r="S179" t="n">
        <v>5</v>
      </c>
      <c r="T179" t="n">
        <v>66.3</v>
      </c>
      <c r="U179" t="n">
        <v>66.3</v>
      </c>
      <c r="V179" t="n">
        <v>2</v>
      </c>
      <c r="W179" t="n">
        <v>3</v>
      </c>
      <c r="X179" t="inlineStr">
        <is>
          <t>InStock</t>
        </is>
      </c>
      <c r="Y179" t="inlineStr">
        <is>
          <t>undefined</t>
        </is>
      </c>
      <c r="Z179" t="inlineStr">
        <is>
          <t>NMFU64184</t>
        </is>
      </c>
    </row>
    <row r="180" hidden="1" ht="103.8" customHeight="1">
      <c r="A180" s="3" t="inlineStr">
        <is>
          <t>https://www.entertainmentearth.com/product/disney-ultimate-princess-jasmine-funko-pop-vinyl-figure-not-mint/nmfu54743</t>
        </is>
      </c>
      <c r="B180" s="3" t="inlineStr">
        <is>
          <t>https://www.entertainmentearth.com/product/disney-ultimate-princess-jasmine-funko-pop-vinyl-figure-not-mint/nmfu54743</t>
        </is>
      </c>
      <c r="C180" s="3" t="inlineStr">
        <is>
          <t>n</t>
        </is>
      </c>
      <c r="D180" s="3">
        <f>HYPERLINK(B180)</f>
        <v/>
      </c>
      <c r="E180" t="inlineStr">
        <is>
          <t>Disney Ultimate Princess Jasmine Funko Pop! Vinyl Figure, Not Mint</t>
        </is>
      </c>
      <c r="F180" t="inlineStr">
        <is>
          <t>POP Disney Ultimate Princess: Jasmine Funko Vinyl Figure (Bundled with Compatible Box Protector Case)</t>
        </is>
      </c>
      <c r="G180" s="3">
        <f>HYPERLINK(F180)</f>
        <v/>
      </c>
      <c r="H180" s="3" t="n"/>
      <c r="I180" s="3" t="inlineStr">
        <is>
          <t>https://www.amazon.com/Disney-Ultimate-Princess-Compatible-Protector/dp/B09DLHJN4Q/ref=sr_1_1?keywords=Disney+Ultimate+Princess+Jasmine+Funko+Pop%21+Vinyl+Figure%2C+Not+Mint&amp;qid=1693357074&amp;sr=8-1</t>
        </is>
      </c>
      <c r="J180" s="3">
        <f>HYPERLINK(I180)</f>
        <v/>
      </c>
      <c r="K180" t="inlineStr">
        <is>
          <t>B09DLHJN4Q</t>
        </is>
      </c>
      <c r="L180" t="e">
        <v>#VALUE!</v>
      </c>
      <c r="M180" t="e">
        <v>#VALUE!</v>
      </c>
      <c r="N180" t="inlineStr">
        <is>
          <t>y</t>
        </is>
      </c>
      <c r="P180" t="inlineStr">
        <is>
          <t>8.99</t>
        </is>
      </c>
      <c r="Q180" t="n">
        <v>27.55</v>
      </c>
      <c r="R180" s="2" t="inlineStr">
        <is>
          <t>206.45%</t>
        </is>
      </c>
      <c r="S180" t="n">
        <v>5</v>
      </c>
      <c r="T180" t="n">
        <v>206.45</v>
      </c>
      <c r="U180" t="n">
        <v>206.45</v>
      </c>
      <c r="V180" t="n">
        <v>14</v>
      </c>
      <c r="W180" t="n">
        <v>4</v>
      </c>
      <c r="X180" t="inlineStr">
        <is>
          <t>OutOfStock</t>
        </is>
      </c>
      <c r="Y180" t="inlineStr">
        <is>
          <t>undefined</t>
        </is>
      </c>
      <c r="Z180" t="inlineStr">
        <is>
          <t>NMFU54743</t>
        </is>
      </c>
    </row>
    <row r="181" hidden="1" ht="103.8" customHeight="1">
      <c r="A181" s="3" t="inlineStr">
        <is>
          <t>https://www.entertainmentearth.com/product/spiderman-no-way-home-the-amazing-spiderman-unmasked-funko-pop-vinyl-figure-previews-exclusive-not-mint/nmdc68369r</t>
        </is>
      </c>
      <c r="B181" s="3" t="inlineStr">
        <is>
          <t>https://www.entertainmentearth.com/product/spiderman-no-way-home-the-amazing-spiderman-unmasked-funko-pop-vinyl-figure-previews-exclusive-not-mint/nmdc68369r</t>
        </is>
      </c>
      <c r="C181" s="3" t="inlineStr">
        <is>
          <t>n</t>
        </is>
      </c>
      <c r="D181" s="3">
        <f>HYPERLINK(B181)</f>
        <v/>
      </c>
      <c r="E181" t="inlineStr">
        <is>
          <t>Spider-Man: No Way Home The Amazing Spider-Man Unmasked Funko Pop! Vinyl Figure - Previews Exclusive, Not Mint</t>
        </is>
      </c>
      <c r="F181" t="inlineStr">
        <is>
          <t>Funko Pop! Marvel: Spider-Man No Way Home - The Amazing Spider-Man Unmasked PX Vinyl Figure</t>
        </is>
      </c>
      <c r="G181" s="3">
        <f>HYPERLINK(F181)</f>
        <v/>
      </c>
      <c r="H181" s="3" t="n"/>
      <c r="I181" s="3" t="inlineStr">
        <is>
          <t>https://www.amazon.com/Funko-Pop-Marvel-Spider-Man-Unmasked/dp/B0BN4KNCZZ/ref=sr_1_1?keywords=Spider-Man%3A+No+Way+Home+The+Amazing+Spider-Man+Unmasked+Funko+Pop%21+Vinyl+Figure+-+Previews+Exclusive%2C+Not+Mint&amp;qid=1693357038&amp;sr=8-1</t>
        </is>
      </c>
      <c r="J181" s="3">
        <f>HYPERLINK(I181)</f>
        <v/>
      </c>
      <c r="K181" t="inlineStr">
        <is>
          <t>B0BN4KNCZZ</t>
        </is>
      </c>
      <c r="L181" t="e">
        <v>#VALUE!</v>
      </c>
      <c r="M181" t="e">
        <v>#VALUE!</v>
      </c>
      <c r="N181" t="inlineStr">
        <is>
          <t>y</t>
        </is>
      </c>
      <c r="P181" t="inlineStr">
        <is>
          <t>11.99</t>
        </is>
      </c>
      <c r="Q181" t="n">
        <v>34.9</v>
      </c>
      <c r="R181" s="2" t="inlineStr">
        <is>
          <t>191.08%</t>
        </is>
      </c>
      <c r="S181" t="n">
        <v>4.5</v>
      </c>
      <c r="T181" t="n">
        <v>191.08</v>
      </c>
      <c r="U181" t="n">
        <v>191.08</v>
      </c>
      <c r="V181" t="n">
        <v>184</v>
      </c>
      <c r="W181" t="n">
        <v>3</v>
      </c>
      <c r="X181" t="inlineStr">
        <is>
          <t>OutOfStock</t>
        </is>
      </c>
      <c r="Y181" t="inlineStr">
        <is>
          <t>undefined</t>
        </is>
      </c>
      <c r="Z181" t="inlineStr">
        <is>
          <t>NMDC68369R</t>
        </is>
      </c>
    </row>
    <row r="182" hidden="1" ht="103.8" customHeight="1">
      <c r="A182" s="3" t="inlineStr">
        <is>
          <t>https://www.entertainmentearth.com/product/the-office-dwight-as-elf-funko-pop-vinyl-figure-not-mint/nmfu43429</t>
        </is>
      </c>
      <c r="B182" s="3" t="inlineStr">
        <is>
          <t>https://www.entertainmentearth.com/product/the-office-dwight-as-elf-funko-pop-vinyl-figure-not-mint/nmfu43429</t>
        </is>
      </c>
      <c r="C182" s="3" t="inlineStr">
        <is>
          <t>n</t>
        </is>
      </c>
      <c r="D182" s="3">
        <f>HYPERLINK(B182)</f>
        <v/>
      </c>
      <c r="E182" t="inlineStr">
        <is>
          <t>The Office Dwight as Elf Funko Pop! Vinyl Figure, Not Mint</t>
        </is>
      </c>
      <c r="F182" t="inlineStr">
        <is>
          <t>POP The Office - Dwight Schrute as Elf Funko Pop! Vinyl Figure (Bundled with Compatible Pop Box Protector Case) Multicolor 3.75 inches</t>
        </is>
      </c>
      <c r="G182" s="3">
        <f>HYPERLINK(F182)</f>
        <v/>
      </c>
      <c r="H182" s="3" t="n"/>
      <c r="I182" s="3" t="inlineStr">
        <is>
          <t>https://www.amazon.com/Office-Schrute-Bundled-Compatible-Protector/dp/B09DFK17K2/ref=sr_1_2?keywords=The+Office+Dwight+as+Elf+Funko+Pop%21+Vinyl+Figure%2C+Not+Mint&amp;qid=1693357154&amp;sr=8-2</t>
        </is>
      </c>
      <c r="J182" s="3">
        <f>HYPERLINK(I182)</f>
        <v/>
      </c>
      <c r="K182" t="inlineStr">
        <is>
          <t>B09DFK17K2</t>
        </is>
      </c>
      <c r="L182" t="e">
        <v>#VALUE!</v>
      </c>
      <c r="M182" t="e">
        <v>#VALUE!</v>
      </c>
      <c r="N182" t="inlineStr">
        <is>
          <t>y</t>
        </is>
      </c>
      <c r="P182" t="inlineStr">
        <is>
          <t>8.24</t>
        </is>
      </c>
      <c r="Q182" t="n">
        <v>22.49</v>
      </c>
      <c r="R182" s="2" t="inlineStr">
        <is>
          <t>172.94%</t>
        </is>
      </c>
      <c r="S182" t="n">
        <v>4.9</v>
      </c>
      <c r="T182" t="n">
        <v>172.94</v>
      </c>
      <c r="U182" t="n">
        <v>172.94</v>
      </c>
      <c r="V182" t="n">
        <v>24</v>
      </c>
      <c r="W182" t="n">
        <v>3</v>
      </c>
      <c r="X182" t="inlineStr">
        <is>
          <t>OutOfStock</t>
        </is>
      </c>
      <c r="Y182" t="inlineStr">
        <is>
          <t>undefined</t>
        </is>
      </c>
      <c r="Z182" t="inlineStr">
        <is>
          <t>NMFU43429</t>
        </is>
      </c>
    </row>
    <row r="183" hidden="1" ht="103.8" customHeight="1">
      <c r="A183" s="3" t="inlineStr">
        <is>
          <t>https://www.entertainmentearth.com/product/killer-klowns-from-outer-space-jumbo-funko-pop-vinyl-figure-not-mint/nmfu44145</t>
        </is>
      </c>
      <c r="B183" s="3" t="inlineStr">
        <is>
          <t>https://www.entertainmentearth.com/product/killer-klowns-from-outer-space-jumbo-funko-pop-vinyl-figure-not-mint/nmfu44145</t>
        </is>
      </c>
      <c r="C183" s="3" t="inlineStr">
        <is>
          <t>n</t>
        </is>
      </c>
      <c r="D183" s="3">
        <f>HYPERLINK(B183)</f>
        <v/>
      </c>
      <c r="E183" t="inlineStr">
        <is>
          <t>Killer Klowns from Outer Space Jumbo Funko Pop! Vinyl Figure, Not Mint</t>
        </is>
      </c>
      <c r="F183" t="inlineStr">
        <is>
          <t>POP Killer Klowns from Outer Space - Jumbo Funko Pop! Vinyl Figure (Bundled with Compatible Pop Box Protector Case), Multicolored, 3.75 inches</t>
        </is>
      </c>
      <c r="G183" s="3">
        <f>HYPERLINK(F183)</f>
        <v/>
      </c>
      <c r="H183" s="3" t="n"/>
      <c r="I183" s="3" t="inlineStr">
        <is>
          <t>https://www.amazon.com/POP-Killer-Klowns-Outer-Space/dp/B09FDD68YF/ref=sr_1_2?keywords=Killer+Klowns+from+Outer+Space+Jumbo+Funko+Pop%21+Vinyl+Figure%2C+Not+Mint&amp;qid=1693357032&amp;sr=8-2</t>
        </is>
      </c>
      <c r="J183" s="3">
        <f>HYPERLINK(I183)</f>
        <v/>
      </c>
      <c r="K183" t="inlineStr">
        <is>
          <t>B09FDD68YF</t>
        </is>
      </c>
      <c r="L183" t="e">
        <v>#VALUE!</v>
      </c>
      <c r="M183" t="e">
        <v>#VALUE!</v>
      </c>
      <c r="N183" t="inlineStr">
        <is>
          <t>y</t>
        </is>
      </c>
      <c r="P183" t="inlineStr">
        <is>
          <t>7.0</t>
        </is>
      </c>
      <c r="Q183" t="n">
        <v>18.89</v>
      </c>
      <c r="R183" s="2" t="inlineStr">
        <is>
          <t>169.86%</t>
        </is>
      </c>
      <c r="S183" t="n">
        <v>4.9</v>
      </c>
      <c r="T183" t="n">
        <v>169.86</v>
      </c>
      <c r="U183" t="n">
        <v>169.86</v>
      </c>
      <c r="V183" t="n">
        <v>17</v>
      </c>
      <c r="W183" t="n">
        <v>9</v>
      </c>
      <c r="X183" t="inlineStr">
        <is>
          <t>OutOfStock</t>
        </is>
      </c>
      <c r="Y183" t="inlineStr">
        <is>
          <t>8.24</t>
        </is>
      </c>
      <c r="Z183" t="inlineStr">
        <is>
          <t>NMFU44145</t>
        </is>
      </c>
    </row>
    <row r="184" hidden="1" ht="103.8" customHeight="1">
      <c r="A184" s="3" t="inlineStr">
        <is>
          <t>https://www.entertainmentearth.com/product/nba-bulls-michael-jordan-funko-pop-vinyl-figure-54-not-mint/nmfu36890</t>
        </is>
      </c>
      <c r="B184" s="3" t="inlineStr">
        <is>
          <t>https://www.entertainmentearth.com/product/nba-bulls-michael-jordan-funko-pop-vinyl-figure-54-not-mint/nmfu36890</t>
        </is>
      </c>
      <c r="C184" s="3" t="inlineStr">
        <is>
          <t>n</t>
        </is>
      </c>
      <c r="D184" s="3">
        <f>HYPERLINK(B184)</f>
        <v/>
      </c>
      <c r="E184" t="inlineStr">
        <is>
          <t>NBA Bulls Michael Jordan Funko Pop! Vinyl Figure #54, Not Mint</t>
        </is>
      </c>
      <c r="F184" t="inlineStr">
        <is>
          <t>Funko NBA: Chicago Bulls Michael Jordan Pop! Vinyl Figure (Includes Compatible Pop Box Protector Case)</t>
        </is>
      </c>
      <c r="G184" s="3">
        <f>HYPERLINK(F184)</f>
        <v/>
      </c>
      <c r="H184" s="3" t="n"/>
      <c r="I184" s="3" t="inlineStr">
        <is>
          <t>https://www.amazon.com/Funko-NBA-Chicago-Compatible-Protector/dp/B07S1GJKRZ/ref=sr_1_1?keywords=NBA+Bulls+Michael+Jordan+Funko+Pop%21+Vinyl+Figure&amp;qid=1693357048&amp;sr=8-1</t>
        </is>
      </c>
      <c r="J184" s="3">
        <f>HYPERLINK(I184)</f>
        <v/>
      </c>
      <c r="K184" t="inlineStr">
        <is>
          <t>B07S1GJKRZ</t>
        </is>
      </c>
      <c r="L184" t="e">
        <v>#VALUE!</v>
      </c>
      <c r="M184" t="e">
        <v>#VALUE!</v>
      </c>
      <c r="N184" t="inlineStr">
        <is>
          <t>y</t>
        </is>
      </c>
      <c r="P184" t="inlineStr">
        <is>
          <t>7.0</t>
        </is>
      </c>
      <c r="Q184" t="n">
        <v>17.94</v>
      </c>
      <c r="R184" s="2" t="inlineStr">
        <is>
          <t>156.29%</t>
        </is>
      </c>
      <c r="S184" t="n">
        <v>4.8</v>
      </c>
      <c r="T184" t="n">
        <v>156.29</v>
      </c>
      <c r="U184" t="n">
        <v>156.29</v>
      </c>
      <c r="V184" t="n">
        <v>1516</v>
      </c>
      <c r="W184" t="n">
        <v>10</v>
      </c>
      <c r="X184" t="inlineStr">
        <is>
          <t>OutOfStock</t>
        </is>
      </c>
      <c r="Y184" t="inlineStr">
        <is>
          <t>8.24</t>
        </is>
      </c>
      <c r="Z184" t="inlineStr">
        <is>
          <t>NMFU36890</t>
        </is>
      </c>
    </row>
    <row r="185" hidden="1" ht="103.8" customHeight="1">
      <c r="A185" s="3" t="inlineStr">
        <is>
          <t>https://www.entertainmentearth.com/product/godzilla-vs-kong-godzilla-heat-ray-3-34-funko-pop-vinyl-figure-not-mint/nmfu50955</t>
        </is>
      </c>
      <c r="B185" s="3" t="inlineStr">
        <is>
          <t>https://www.entertainmentearth.com/product/godzilla-vs-kong-godzilla-heat-ray-3-34-funko-pop-vinyl-figure-not-mint/nmfu50955</t>
        </is>
      </c>
      <c r="C185" s="3" t="inlineStr">
        <is>
          <t>n</t>
        </is>
      </c>
      <c r="D185" s="3">
        <f>HYPERLINK(B185)</f>
        <v/>
      </c>
      <c r="E185" t="inlineStr">
        <is>
          <t>Godzilla vs. Kong Godzilla Heat Ray 3 3/4 Funko Pop! Vinyl Figure, Not Mint</t>
        </is>
      </c>
      <c r="F185" t="inlineStr">
        <is>
          <t>POP Godzilla vs Kong - Godzilla Heat Ray (Fire Breathing) Funko Pop! Vinyl Figure (Bundled with Compatible Pop Box Protector Case), Multicolor, 3.75 inches</t>
        </is>
      </c>
      <c r="G185" s="3">
        <f>HYPERLINK(F185)</f>
        <v/>
      </c>
      <c r="H185" s="3" t="n"/>
      <c r="I185" s="3" t="inlineStr">
        <is>
          <t>https://www.amazon.com/POP-Godzilla-Kong-Compatible-Multicolor/dp/B09DJ96RWJ/ref=sr_1_1?keywords=Godzilla+vs.+Kong+Godzilla+Heat+Ray+3+3%2F4+Funko+Pop%21+Vinyl+Figure%2C+Not+Mint&amp;qid=1693357068&amp;sr=8-1</t>
        </is>
      </c>
      <c r="J185" s="3">
        <f>HYPERLINK(I185)</f>
        <v/>
      </c>
      <c r="K185" t="inlineStr">
        <is>
          <t>B09DJ96RWJ</t>
        </is>
      </c>
      <c r="L185" t="e">
        <v>#VALUE!</v>
      </c>
      <c r="M185" t="e">
        <v>#VALUE!</v>
      </c>
      <c r="N185" t="inlineStr">
        <is>
          <t>y</t>
        </is>
      </c>
      <c r="P185" t="inlineStr">
        <is>
          <t>8.24</t>
        </is>
      </c>
      <c r="Q185" t="n">
        <v>20.99</v>
      </c>
      <c r="R185" s="2" t="inlineStr">
        <is>
          <t>154.73%</t>
        </is>
      </c>
      <c r="S185" t="n">
        <v>4.9</v>
      </c>
      <c r="T185" t="n">
        <v>154.73</v>
      </c>
      <c r="U185" t="n">
        <v>154.73</v>
      </c>
      <c r="V185" t="n">
        <v>217</v>
      </c>
      <c r="W185" t="n">
        <v>7</v>
      </c>
      <c r="X185" t="inlineStr">
        <is>
          <t>OutOfStock</t>
        </is>
      </c>
      <c r="Y185" t="inlineStr">
        <is>
          <t>undefined</t>
        </is>
      </c>
      <c r="Z185" t="inlineStr">
        <is>
          <t>NMFU50955</t>
        </is>
      </c>
    </row>
    <row r="186" hidden="1" ht="103.8" customHeight="1">
      <c r="A186" s="3" t="inlineStr">
        <is>
          <t>https://www.entertainmentearth.com/product/gremlins-gizmo-with-3d-glasses-funko-pop-vinyl-figure-not-mint/nmfu49888</t>
        </is>
      </c>
      <c r="B186" s="3" t="inlineStr">
        <is>
          <t>https://www.entertainmentearth.com/product/gremlins-gizmo-with-3d-glasses-funko-pop-vinyl-figure-not-mint/nmfu49888</t>
        </is>
      </c>
      <c r="C186" s="3" t="inlineStr">
        <is>
          <t>n</t>
        </is>
      </c>
      <c r="D186" s="3">
        <f>HYPERLINK(B186)</f>
        <v/>
      </c>
      <c r="E186" t="inlineStr">
        <is>
          <t>Gremlins Gizmo with 3-D Glasses Funko Pop! Vinyl Figure, Not Mint</t>
        </is>
      </c>
      <c r="F186" t="inlineStr">
        <is>
          <t>POP Gremlins - Gizmo with 3D Glasses Funko Vinyl Figure (Bundled with Compatible Pop Box Protector Case), Multicolor, 3.75 inches</t>
        </is>
      </c>
      <c r="G186" s="3">
        <f>HYPERLINK(F186)</f>
        <v/>
      </c>
      <c r="H186" s="3" t="n"/>
      <c r="I186" s="3" t="inlineStr">
        <is>
          <t>https://www.amazon.com/Gremlins-Glasses-Bundled-Compatible-Protector/dp/B09DM7HLB4/ref=sr_1_1?keywords=Gremlins+Gizmo+with+3-D+Glasses+Funko+Pop%21+Vinyl+Figure%2C+Not+Mint&amp;qid=1693357120&amp;sr=8-1</t>
        </is>
      </c>
      <c r="J186" s="3">
        <f>HYPERLINK(I186)</f>
        <v/>
      </c>
      <c r="K186" t="inlineStr">
        <is>
          <t>B09DM7HLB4</t>
        </is>
      </c>
      <c r="L186" t="e">
        <v>#VALUE!</v>
      </c>
      <c r="M186" t="e">
        <v>#VALUE!</v>
      </c>
      <c r="N186" t="inlineStr">
        <is>
          <t>y</t>
        </is>
      </c>
      <c r="P186" t="inlineStr">
        <is>
          <t>8.24</t>
        </is>
      </c>
      <c r="Q186" t="n">
        <v>20.88</v>
      </c>
      <c r="R186" s="2" t="inlineStr">
        <is>
          <t>153.40%</t>
        </is>
      </c>
      <c r="S186" t="n">
        <v>4.8</v>
      </c>
      <c r="T186" t="n">
        <v>153.4</v>
      </c>
      <c r="U186" t="n">
        <v>153.4</v>
      </c>
      <c r="V186" t="n">
        <v>45</v>
      </c>
      <c r="W186" t="n">
        <v>4</v>
      </c>
      <c r="X186" t="inlineStr">
        <is>
          <t>OutOfStock</t>
        </is>
      </c>
      <c r="Y186" t="inlineStr">
        <is>
          <t>undefined</t>
        </is>
      </c>
      <c r="Z186" t="inlineStr">
        <is>
          <t>NMFU49888</t>
        </is>
      </c>
    </row>
    <row r="187" hidden="1" ht="103.8" customHeight="1">
      <c r="A187" s="3" t="inlineStr">
        <is>
          <t>https://www.entertainmentearth.com/product/nfl-patriots-tom-brady-super-bowl-champions-liii-funko-pop-vinyl-figure-not-mint/nmfu44656</t>
        </is>
      </c>
      <c r="B187" s="3" t="inlineStr">
        <is>
          <t>https://www.entertainmentearth.com/product/nfl-patriots-tom-brady-super-bowl-champions-liii-funko-pop-vinyl-figure-not-mint/nmfu44656</t>
        </is>
      </c>
      <c r="C187" s="3" t="inlineStr">
        <is>
          <t>n</t>
        </is>
      </c>
      <c r="D187" s="3">
        <f>HYPERLINK(B187)</f>
        <v/>
      </c>
      <c r="E187" t="inlineStr">
        <is>
          <t>NFL Patriots Tom Brady (Super Bowl Champions LIII) Funko Pop! Vinyl Figure, Not Mint</t>
        </is>
      </c>
      <c r="F187" t="inlineStr">
        <is>
          <t>POP Football: Patriots - Tom Brady (SB Champions LIII) Funko Vinyl Figure (Bundled with Compatible Box Protector Case)</t>
        </is>
      </c>
      <c r="G187" s="3">
        <f>HYPERLINK(F187)</f>
        <v/>
      </c>
      <c r="H187" s="3" t="n"/>
      <c r="I187" s="3" t="inlineStr">
        <is>
          <t>https://www.amazon.com/Football-Patriots-Champions-Compatible-Protector/dp/B09WX63T8V/ref=sr_1_1?keywords=NFL+Patriots+Tom+Brady+%28Super+Bowl+Champions+LIII%29+Funko+Pop%21+Vinyl+Figure%2C+Not+Mint&amp;qid=1693357013&amp;sr=8-1</t>
        </is>
      </c>
      <c r="J187" s="3">
        <f>HYPERLINK(I187)</f>
        <v/>
      </c>
      <c r="K187" t="inlineStr">
        <is>
          <t>B09WX63T8V</t>
        </is>
      </c>
      <c r="L187" t="e">
        <v>#VALUE!</v>
      </c>
      <c r="M187" t="e">
        <v>#VALUE!</v>
      </c>
      <c r="N187" t="inlineStr">
        <is>
          <t>y</t>
        </is>
      </c>
      <c r="P187" t="inlineStr">
        <is>
          <t>8.24</t>
        </is>
      </c>
      <c r="Q187" t="n">
        <v>19.99</v>
      </c>
      <c r="R187" s="2" t="inlineStr">
        <is>
          <t>142.60%</t>
        </is>
      </c>
      <c r="S187" t="n">
        <v>4.6</v>
      </c>
      <c r="T187" t="n">
        <v>142.6</v>
      </c>
      <c r="U187" t="n">
        <v>142.6</v>
      </c>
      <c r="V187" t="n">
        <v>38</v>
      </c>
      <c r="W187" t="n">
        <v>3</v>
      </c>
      <c r="X187" t="inlineStr">
        <is>
          <t>OutOfStock</t>
        </is>
      </c>
      <c r="Y187" t="inlineStr">
        <is>
          <t>undefined</t>
        </is>
      </c>
      <c r="Z187" t="inlineStr">
        <is>
          <t>NMFU44656</t>
        </is>
      </c>
    </row>
    <row r="188" hidden="1" ht="103.8" customHeight="1">
      <c r="A188" s="3" t="inlineStr">
        <is>
          <t>https://www.entertainmentearth.com/product/simpsons-scratchy-funko-pop-vinyl-figure-not-mint/nmfu52961</t>
        </is>
      </c>
      <c r="B188" s="3" t="inlineStr">
        <is>
          <t>https://www.entertainmentearth.com/product/simpsons-scratchy-funko-pop-vinyl-figure-not-mint/nmfu52961</t>
        </is>
      </c>
      <c r="C188" s="3" t="inlineStr">
        <is>
          <t>n</t>
        </is>
      </c>
      <c r="D188" s="3">
        <f>HYPERLINK(B188)</f>
        <v/>
      </c>
      <c r="E188" t="inlineStr">
        <is>
          <t>Simpsons Scratchy Funko Pop! Vinyl Figure, Not Mint</t>
        </is>
      </c>
      <c r="F188" t="inlineStr">
        <is>
          <t>POP The Simpsons - Scratchy Funko Pop! Vinyl Figure (Bundled with Compatible Pop Box Protector Case), Multicolored, 3.75 inches</t>
        </is>
      </c>
      <c r="G188" s="3">
        <f>HYPERLINK(F188)</f>
        <v/>
      </c>
      <c r="H188" s="3" t="n"/>
      <c r="I188" s="3" t="inlineStr">
        <is>
          <t>https://www.amazon.com/POP-Simpsons-Compatible-Protector-Multicolored/dp/B09GGCTBWP/ref=sr_1_1?keywords=Simpsons+Scratchy+Funko+Pop%21+Vinyl+Figure%2C+Not+Mint&amp;qid=1693356938&amp;sr=8-1</t>
        </is>
      </c>
      <c r="J188" s="3">
        <f>HYPERLINK(I188)</f>
        <v/>
      </c>
      <c r="K188" t="inlineStr">
        <is>
          <t>B09GGCTBWP</t>
        </is>
      </c>
      <c r="L188" t="e">
        <v>#VALUE!</v>
      </c>
      <c r="M188" t="e">
        <v>#VALUE!</v>
      </c>
      <c r="N188" t="inlineStr">
        <is>
          <t>y</t>
        </is>
      </c>
      <c r="P188" t="inlineStr">
        <is>
          <t>8.24</t>
        </is>
      </c>
      <c r="Q188" t="n">
        <v>19.99</v>
      </c>
      <c r="R188" s="2" t="inlineStr">
        <is>
          <t>142.60%</t>
        </is>
      </c>
      <c r="S188" t="n">
        <v>5</v>
      </c>
      <c r="T188" t="n">
        <v>142.6</v>
      </c>
      <c r="U188" t="n">
        <v>142.6</v>
      </c>
      <c r="V188" t="n">
        <v>2</v>
      </c>
      <c r="W188" t="n">
        <v>3</v>
      </c>
      <c r="X188" t="inlineStr">
        <is>
          <t>InStock</t>
        </is>
      </c>
      <c r="Y188" t="inlineStr">
        <is>
          <t>undefined</t>
        </is>
      </c>
      <c r="Z188" t="inlineStr">
        <is>
          <t>NMFU52961</t>
        </is>
      </c>
    </row>
    <row r="189" hidden="1" ht="103.8" customHeight="1">
      <c r="A189" s="3" t="inlineStr">
        <is>
          <t>https://www.entertainmentearth.com/product/one-piece-crocodile-funko-pop-vinyl-figure-not-mint/nmfu54464</t>
        </is>
      </c>
      <c r="B189" s="3" t="inlineStr">
        <is>
          <t>https://www.entertainmentearth.com/product/one-piece-crocodile-funko-pop-vinyl-figure-not-mint/nmfu54464</t>
        </is>
      </c>
      <c r="C189" s="3" t="inlineStr">
        <is>
          <t>n</t>
        </is>
      </c>
      <c r="D189" s="3">
        <f>HYPERLINK(B189)</f>
        <v/>
      </c>
      <c r="E189" t="inlineStr">
        <is>
          <t>One Piece Crocodile Funko Pop! Vinyl Figure, Not Mint</t>
        </is>
      </c>
      <c r="F189" t="inlineStr">
        <is>
          <t>POP One Piece - Crocodile Funko Pop Vinyl Figure (Bundled with Compatible Pop Box Protector Case), Multicolor, 3.75 inches</t>
        </is>
      </c>
      <c r="G189" s="3">
        <f>HYPERLINK(F189)</f>
        <v/>
      </c>
      <c r="H189" s="3" t="n"/>
      <c r="I189" s="3" t="inlineStr">
        <is>
          <t>https://www.amazon.com/POP-One-Piece-Compatible-Multicolor/dp/B09F2BSGD1/ref=sr_1_1?keywords=One+Piece+Crocodile+Funko+Pop%21+Vinyl+Figure%2C+Not+Mint&amp;qid=1693357099&amp;sr=8-1</t>
        </is>
      </c>
      <c r="J189" s="3">
        <f>HYPERLINK(I189)</f>
        <v/>
      </c>
      <c r="K189" t="inlineStr">
        <is>
          <t>B09F2BSGD1</t>
        </is>
      </c>
      <c r="L189" t="e">
        <v>#VALUE!</v>
      </c>
      <c r="M189" t="e">
        <v>#VALUE!</v>
      </c>
      <c r="N189" t="inlineStr">
        <is>
          <t>y</t>
        </is>
      </c>
      <c r="P189" t="inlineStr">
        <is>
          <t>8.24</t>
        </is>
      </c>
      <c r="Q189" t="n">
        <v>19.95</v>
      </c>
      <c r="R189" s="2" t="inlineStr">
        <is>
          <t>142.11%</t>
        </is>
      </c>
      <c r="S189" t="n">
        <v>4.3</v>
      </c>
      <c r="T189" t="n">
        <v>142.11</v>
      </c>
      <c r="U189" t="n">
        <v>142.11</v>
      </c>
      <c r="V189" t="n">
        <v>14</v>
      </c>
      <c r="W189" t="n">
        <v>4</v>
      </c>
      <c r="X189" t="inlineStr">
        <is>
          <t>OutOfStock</t>
        </is>
      </c>
      <c r="Y189" t="inlineStr">
        <is>
          <t>undefined</t>
        </is>
      </c>
      <c r="Z189" t="inlineStr">
        <is>
          <t>NMFU54464</t>
        </is>
      </c>
    </row>
    <row r="190" hidden="1" ht="103.8" customHeight="1">
      <c r="A190" s="3" t="inlineStr">
        <is>
          <t>https://www.entertainmentearth.com/product/star-wars-the-clone-wars-obi-wan-kenobi-funko-pop-vinyl-figure-270-not-mint/nmfu31796</t>
        </is>
      </c>
      <c r="B190" s="3" t="inlineStr">
        <is>
          <t>https://www.entertainmentearth.com/product/star-wars-the-clone-wars-obi-wan-kenobi-funko-pop-vinyl-figure-270-not-mint/nmfu31796</t>
        </is>
      </c>
      <c r="C190" s="3" t="inlineStr">
        <is>
          <t>n</t>
        </is>
      </c>
      <c r="D190" s="3">
        <f>HYPERLINK(B190)</f>
        <v/>
      </c>
      <c r="E190" t="inlineStr">
        <is>
          <t>Star Wars: The Clone Wars Obi Wan Kenobi Funko Pop! Vinyl Figure #270, Not Mint</t>
        </is>
      </c>
      <c r="F190" t="inlineStr">
        <is>
          <t>Star Wars: Clone Wars - Obi Wan Kenobi Funko Pop! Vinyl Figure (Includes Compatible Pop Box Protector Case)</t>
        </is>
      </c>
      <c r="G190" s="3">
        <f>HYPERLINK(F190)</f>
        <v/>
      </c>
      <c r="H190" s="3" t="n"/>
      <c r="I190" s="3" t="inlineStr">
        <is>
          <t>https://www.amazon.com/Funko-Pop-Star-Wars-Protector/dp/B07GR74QY2/ref=sr_1_1?keywords=Star+Wars%3A+The+Clone+Wars+Obi+Wan+Kenobi+Funko+Pop%21+Vinyl+Figure&amp;qid=1693357038&amp;sr=8-1</t>
        </is>
      </c>
      <c r="J190" s="3">
        <f>HYPERLINK(I190)</f>
        <v/>
      </c>
      <c r="K190" t="inlineStr">
        <is>
          <t>B07GR74QY2</t>
        </is>
      </c>
      <c r="L190" t="e">
        <v>#VALUE!</v>
      </c>
      <c r="M190" t="e">
        <v>#VALUE!</v>
      </c>
      <c r="N190" t="inlineStr">
        <is>
          <t>y</t>
        </is>
      </c>
      <c r="P190" t="inlineStr">
        <is>
          <t>8.24</t>
        </is>
      </c>
      <c r="Q190" t="n">
        <v>19.95</v>
      </c>
      <c r="R190" s="2" t="inlineStr">
        <is>
          <t>142.11%</t>
        </is>
      </c>
      <c r="S190" t="n">
        <v>4.8</v>
      </c>
      <c r="T190" t="n">
        <v>142.11</v>
      </c>
      <c r="U190" t="n">
        <v>142.11</v>
      </c>
      <c r="V190" t="n">
        <v>341</v>
      </c>
      <c r="W190" t="n">
        <v>6</v>
      </c>
      <c r="X190" t="inlineStr">
        <is>
          <t>OutOfStock</t>
        </is>
      </c>
      <c r="Y190" t="inlineStr">
        <is>
          <t>undefined</t>
        </is>
      </c>
      <c r="Z190" t="inlineStr">
        <is>
          <t>NMFU31796</t>
        </is>
      </c>
    </row>
    <row r="191" hidden="1" ht="103.8" customHeight="1">
      <c r="A191" s="3" t="inlineStr">
        <is>
          <t>https://www.entertainmentearth.com/product/stranger-things-alexei-funko-pop-vinyl-figure-not-mint/nmfu47204</t>
        </is>
      </c>
      <c r="B191" s="3" t="inlineStr">
        <is>
          <t>https://www.entertainmentearth.com/product/stranger-things-alexei-funko-pop-vinyl-figure-not-mint/nmfu47204</t>
        </is>
      </c>
      <c r="C191" s="3" t="inlineStr">
        <is>
          <t>n</t>
        </is>
      </c>
      <c r="D191" s="3">
        <f>HYPERLINK(B191)</f>
        <v/>
      </c>
      <c r="E191" t="inlineStr">
        <is>
          <t>Stranger Things Alexei Funko Pop! Vinyl Figure, Not Mint</t>
        </is>
      </c>
      <c r="F191" t="inlineStr">
        <is>
          <t>POP [Stranger Things - Alexei Funko Vinyl Figure (Bundled with Compatible Box Protector Case), Multicolor, 3.75 inches</t>
        </is>
      </c>
      <c r="G191" s="3">
        <f>HYPERLINK(F191)</f>
        <v/>
      </c>
      <c r="H191" s="3" t="n"/>
      <c r="I191" s="3" t="inlineStr">
        <is>
          <t>https://www.amazon.com/Stranger-Things-Bundled-Compatible-Protector/dp/B09DQ7M6WX/ref=sr_1_2?keywords=Stranger+Things+Alexei+Funko+Pop%21+Vinyl+Figure%2C+Not+Mint&amp;qid=1693357058&amp;sr=8-2</t>
        </is>
      </c>
      <c r="J191" s="3">
        <f>HYPERLINK(I191)</f>
        <v/>
      </c>
      <c r="K191" t="inlineStr">
        <is>
          <t>B09DQ7M6WX</t>
        </is>
      </c>
      <c r="L191" t="e">
        <v>#VALUE!</v>
      </c>
      <c r="M191" t="e">
        <v>#VALUE!</v>
      </c>
      <c r="N191" t="inlineStr">
        <is>
          <t>y</t>
        </is>
      </c>
      <c r="P191" t="inlineStr">
        <is>
          <t>8.24</t>
        </is>
      </c>
      <c r="Q191" t="n">
        <v>19.95</v>
      </c>
      <c r="R191" s="2" t="inlineStr">
        <is>
          <t>142.11%</t>
        </is>
      </c>
      <c r="S191" t="n">
        <v>5</v>
      </c>
      <c r="T191" t="n">
        <v>142.11</v>
      </c>
      <c r="U191" t="n">
        <v>142.11</v>
      </c>
      <c r="V191" t="n">
        <v>15</v>
      </c>
      <c r="W191" t="n">
        <v>7</v>
      </c>
      <c r="X191" t="inlineStr">
        <is>
          <t>OutOfStock</t>
        </is>
      </c>
      <c r="Y191" t="inlineStr">
        <is>
          <t>undefined</t>
        </is>
      </c>
      <c r="Z191" t="inlineStr">
        <is>
          <t>NMFU47204</t>
        </is>
      </c>
    </row>
    <row r="192" hidden="1" ht="103.8" customHeight="1">
      <c r="A192" s="3" t="inlineStr">
        <is>
          <t>https://www.entertainmentearth.com/product/royals-diana-princess-of-wales-funko-pop-vinyl-figure-03-not-mint/nmfu21946</t>
        </is>
      </c>
      <c r="B192" s="3" t="inlineStr">
        <is>
          <t>https://www.entertainmentearth.com/product/royals-diana-princess-of-wales-funko-pop-vinyl-figure-03-not-mint/nmfu21946</t>
        </is>
      </c>
      <c r="C192" s="3" t="inlineStr">
        <is>
          <t>n</t>
        </is>
      </c>
      <c r="D192" s="3">
        <f>HYPERLINK(B192)</f>
        <v/>
      </c>
      <c r="E192" t="inlineStr">
        <is>
          <t>Royals Diana Princess of Wales Funko Pop! Vinyl Figure #03, Not Mint</t>
        </is>
      </c>
      <c r="F192" t="inlineStr">
        <is>
          <t>Funko The Royal Family - Princess Diana [Princess of Wales] Pop! Vinyl Figure (Bundled with Compatible Pop Box Protector Case)</t>
        </is>
      </c>
      <c r="G192" s="3">
        <f>HYPERLINK(F192)</f>
        <v/>
      </c>
      <c r="H192" s="3" t="n"/>
      <c r="I192" s="3" t="inlineStr">
        <is>
          <t>https://www.amazon.com/Royal-Family-Princess-Compatible-Protector/dp/B09JDWQDM8/ref=sr_1_2?keywords=Royals+Diana+Princess+of+Wales+Funko+Pop%21+Vinyl+Figure+%2303%2C+Not+Mint&amp;qid=1693357032&amp;sr=8-2</t>
        </is>
      </c>
      <c r="J192" s="3">
        <f>HYPERLINK(I192)</f>
        <v/>
      </c>
      <c r="K192" t="inlineStr">
        <is>
          <t>B09JDWQDM8</t>
        </is>
      </c>
      <c r="L192" t="e">
        <v>#VALUE!</v>
      </c>
      <c r="M192" t="e">
        <v>#VALUE!</v>
      </c>
      <c r="N192" t="inlineStr">
        <is>
          <t>y</t>
        </is>
      </c>
      <c r="P192" t="inlineStr">
        <is>
          <t>8.24</t>
        </is>
      </c>
      <c r="Q192" t="n">
        <v>19.95</v>
      </c>
      <c r="R192" s="2" t="inlineStr">
        <is>
          <t>142.11%</t>
        </is>
      </c>
      <c r="S192" t="n">
        <v>4.1</v>
      </c>
      <c r="T192" t="n">
        <v>142.11</v>
      </c>
      <c r="U192" t="n">
        <v>142.11</v>
      </c>
      <c r="V192" t="n">
        <v>14</v>
      </c>
      <c r="W192" t="n">
        <v>7</v>
      </c>
      <c r="X192" t="inlineStr">
        <is>
          <t>OutOfStock</t>
        </is>
      </c>
      <c r="Y192" t="inlineStr">
        <is>
          <t>undefined</t>
        </is>
      </c>
      <c r="Z192" t="inlineStr">
        <is>
          <t>NMFU21946</t>
        </is>
      </c>
    </row>
    <row r="193" hidden="1" ht="103.8" customHeight="1">
      <c r="A193" s="3" t="inlineStr">
        <is>
          <t>https://www.entertainmentearth.com/product/nightmare-before-christmas-zero-in-duck-cart-pop-train-not-mint/nmfu50633</t>
        </is>
      </c>
      <c r="B193" s="3" t="inlineStr">
        <is>
          <t>https://www.entertainmentearth.com/product/nightmare-before-christmas-zero-in-duck-cart-pop-train-not-mint/nmfu50633</t>
        </is>
      </c>
      <c r="C193" s="3" t="inlineStr">
        <is>
          <t>n</t>
        </is>
      </c>
      <c r="D193" s="3">
        <f>HYPERLINK(B193)</f>
        <v/>
      </c>
      <c r="E193" t="inlineStr">
        <is>
          <t>Nightmare Before Christmas Zero in Duck Cart Pop! Train, Not Mint</t>
        </is>
      </c>
      <c r="F193" t="inlineStr">
        <is>
          <t>Funko Pop! The Nightmare Before Christmas - Zero in Duck Cart (GITD) #10</t>
        </is>
      </c>
      <c r="G193" s="3">
        <f>HYPERLINK(F193)</f>
        <v/>
      </c>
      <c r="H193" s="3" t="n"/>
      <c r="I193" s="3" t="inlineStr">
        <is>
          <t>https://www.amazon.com/Funko-Pop-Nightmare-Before-Christmas/dp/B09K7Z5QBN/ref=sr_1_2?keywords=Nightmare+Before+Christmas+Zero+in+Duck+Cart+Pop%21+Train%2C+Not+Mint&amp;qid=1693357107&amp;sr=8-2</t>
        </is>
      </c>
      <c r="J193" s="3">
        <f>HYPERLINK(I193)</f>
        <v/>
      </c>
      <c r="K193" t="inlineStr">
        <is>
          <t>B09K7Z5QBN</t>
        </is>
      </c>
      <c r="L193" t="e">
        <v>#VALUE!</v>
      </c>
      <c r="M193" t="e">
        <v>#VALUE!</v>
      </c>
      <c r="N193" t="inlineStr">
        <is>
          <t>y</t>
        </is>
      </c>
      <c r="P193" t="inlineStr">
        <is>
          <t>8.24</t>
        </is>
      </c>
      <c r="Q193" t="n">
        <v>19.1</v>
      </c>
      <c r="R193" s="2" t="inlineStr">
        <is>
          <t>131.80%</t>
        </is>
      </c>
      <c r="S193" t="n">
        <v>4.7</v>
      </c>
      <c r="T193" t="n">
        <v>131.8</v>
      </c>
      <c r="U193" t="n">
        <v>131.8</v>
      </c>
      <c r="V193" t="n">
        <v>126</v>
      </c>
      <c r="W193" t="n">
        <v>4</v>
      </c>
      <c r="X193" t="inlineStr">
        <is>
          <t>OutOfStock</t>
        </is>
      </c>
      <c r="Y193" t="inlineStr">
        <is>
          <t>undefined</t>
        </is>
      </c>
      <c r="Z193" t="inlineStr">
        <is>
          <t>NMFU50633</t>
        </is>
      </c>
    </row>
    <row r="194" hidden="1" ht="103.8" customHeight="1">
      <c r="A194" s="3" t="inlineStr">
        <is>
          <t>https://www.entertainmentearth.com/product/five-nights-at-freddys-foxy-the-pirate-funko-pop-vinyl-figure-not-mint/nmfu11032</t>
        </is>
      </c>
      <c r="B194" s="3" t="inlineStr">
        <is>
          <t>https://www.entertainmentearth.com/product/five-nights-at-freddys-foxy-the-pirate-funko-pop-vinyl-figure-not-mint/nmfu11032</t>
        </is>
      </c>
      <c r="C194" s="3" t="inlineStr">
        <is>
          <t>n</t>
        </is>
      </c>
      <c r="D194" s="3">
        <f>HYPERLINK(B194)</f>
        <v/>
      </c>
      <c r="E194" t="inlineStr">
        <is>
          <t>Five Nights at Freddy's Foxy The Pirate Funko Pop! Vinyl Figure, Not Mint</t>
        </is>
      </c>
      <c r="F194" t="inlineStr">
        <is>
          <t>POP Five Nights at Freddy's - Foxy The Pirate Funko Pop! Vinyl Figure (Bundled with Compatible Pop Box Protector Case), Multicolored</t>
        </is>
      </c>
      <c r="G194" s="3">
        <f>HYPERLINK(F194)</f>
        <v/>
      </c>
      <c r="H194" s="3" t="n"/>
      <c r="I194" s="3" t="inlineStr">
        <is>
          <t>https://www.amazon.com/POP-Five-Nights-Freddys-Multicolored/dp/B09G95JJPS/ref=sr_1_2?keywords=Five+Nights+at+Freddys+Foxy+The+Pirate+Funko+Pop%21+Vinyl+Figure%2C+Not+Mint&amp;qid=1693357047&amp;sr=8-2</t>
        </is>
      </c>
      <c r="J194" s="3">
        <f>HYPERLINK(I194)</f>
        <v/>
      </c>
      <c r="K194" t="inlineStr">
        <is>
          <t>B09G95JJPS</t>
        </is>
      </c>
      <c r="L194" t="e">
        <v>#VALUE!</v>
      </c>
      <c r="M194" t="e">
        <v>#VALUE!</v>
      </c>
      <c r="N194" t="inlineStr">
        <is>
          <t>y</t>
        </is>
      </c>
      <c r="P194" t="inlineStr">
        <is>
          <t>8.24</t>
        </is>
      </c>
      <c r="Q194" t="n">
        <v>18.99</v>
      </c>
      <c r="R194" s="2" t="inlineStr">
        <is>
          <t>130.46%</t>
        </is>
      </c>
      <c r="S194" t="n">
        <v>4.8</v>
      </c>
      <c r="T194" t="n">
        <v>130.46</v>
      </c>
      <c r="U194" t="n">
        <v>130.46</v>
      </c>
      <c r="V194" t="n">
        <v>13</v>
      </c>
      <c r="W194" t="n">
        <v>5</v>
      </c>
      <c r="X194" t="inlineStr">
        <is>
          <t>OutOfStock</t>
        </is>
      </c>
      <c r="Y194" t="inlineStr">
        <is>
          <t>undefined</t>
        </is>
      </c>
      <c r="Z194" t="inlineStr">
        <is>
          <t>NMFU11032</t>
        </is>
      </c>
    </row>
    <row r="195" hidden="1" ht="103.8" customHeight="1">
      <c r="A195" s="3" t="inlineStr">
        <is>
          <t>https://www.entertainmentearth.com/product/avatar-the-last-airbender-aang-with-momo-funko-pop-vinyl-figure-534-not-mint/nmfu36463</t>
        </is>
      </c>
      <c r="B195" s="3" t="inlineStr">
        <is>
          <t>https://www.entertainmentearth.com/product/avatar-the-last-airbender-aang-with-momo-funko-pop-vinyl-figure-534-not-mint/nmfu36463</t>
        </is>
      </c>
      <c r="C195" s="3" t="inlineStr">
        <is>
          <t>n</t>
        </is>
      </c>
      <c r="D195" s="3">
        <f>HYPERLINK(B195)</f>
        <v/>
      </c>
      <c r="E195" t="inlineStr">
        <is>
          <t>Avatar: The Last Airbender Aang with Momo Funko Pop! Vinyl Figure #534, Not Mint</t>
        </is>
      </c>
      <c r="F195" t="inlineStr">
        <is>
          <t>POP Avatar: The Last Airbender - Aang with Momo Funko Pop! Vinyl Figure (Bundled with Compatible Pop Box Protector Case), Multicolored, 3.75 inches</t>
        </is>
      </c>
      <c r="G195" s="3">
        <f>HYPERLINK(F195)</f>
        <v/>
      </c>
      <c r="H195" s="3" t="n"/>
      <c r="I195" s="3" t="inlineStr">
        <is>
          <t>https://www.amazon.com/POP-Avatar-Airbender-Compatible-Multicolored/dp/B09DFK8DYB/ref=sr_1_1?keywords=Avatar%3A+The+Last+Airbender+Aang+with+Momo+Funko+Pop%21+Vinyl+Figure&amp;qid=1693357026&amp;sr=8-1</t>
        </is>
      </c>
      <c r="J195" s="3">
        <f>HYPERLINK(I195)</f>
        <v/>
      </c>
      <c r="K195" t="inlineStr">
        <is>
          <t>B09DFK8DYB</t>
        </is>
      </c>
      <c r="L195" t="e">
        <v>#VALUE!</v>
      </c>
      <c r="M195" t="e">
        <v>#VALUE!</v>
      </c>
      <c r="N195" t="inlineStr">
        <is>
          <t>y</t>
        </is>
      </c>
      <c r="P195" t="inlineStr">
        <is>
          <t>8.24</t>
        </is>
      </c>
      <c r="Q195" t="n">
        <v>18.95</v>
      </c>
      <c r="R195" s="2" t="inlineStr">
        <is>
          <t>129.98%</t>
        </is>
      </c>
      <c r="S195" t="n">
        <v>4.9</v>
      </c>
      <c r="T195" t="n">
        <v>129.98</v>
      </c>
      <c r="U195" t="n">
        <v>129.98</v>
      </c>
      <c r="V195" t="n">
        <v>37</v>
      </c>
      <c r="W195" t="n">
        <v>17</v>
      </c>
      <c r="X195" t="inlineStr">
        <is>
          <t>OutOfStock</t>
        </is>
      </c>
      <c r="Y195" t="inlineStr">
        <is>
          <t>undefined</t>
        </is>
      </c>
      <c r="Z195" t="inlineStr">
        <is>
          <t>NMFU36463</t>
        </is>
      </c>
    </row>
    <row r="196" hidden="1" ht="103.8" customHeight="1">
      <c r="A196" s="3" t="inlineStr">
        <is>
          <t>https://www.entertainmentearth.com/product/killer-klowns-from-outer-space-shorty-funko-pop-vinyl-figure-not-mint/nmfu44146</t>
        </is>
      </c>
      <c r="B196" s="3" t="inlineStr">
        <is>
          <t>https://www.entertainmentearth.com/product/killer-klowns-from-outer-space-shorty-funko-pop-vinyl-figure-not-mint/nmfu44146</t>
        </is>
      </c>
      <c r="C196" s="3" t="inlineStr">
        <is>
          <t>n</t>
        </is>
      </c>
      <c r="D196" s="3">
        <f>HYPERLINK(B196)</f>
        <v/>
      </c>
      <c r="E196" t="inlineStr">
        <is>
          <t>Killer Klowns from Outer Space Shorty Funko Pop! Vinyl Figure, Not Mint</t>
        </is>
      </c>
      <c r="F196" t="inlineStr">
        <is>
          <t>POP Killer Klowns from Outer Space - Shorty Funko Pop! Vinyl Figure (Bundled with Compatible Pop Box Protector Case), Multicolor, 3.75 inches</t>
        </is>
      </c>
      <c r="G196" s="3">
        <f>HYPERLINK(F196)</f>
        <v/>
      </c>
      <c r="H196" s="3" t="n"/>
      <c r="I196" s="3" t="inlineStr">
        <is>
          <t>https://www.amazon.com/POP-Killer-Klowns-Outer-Space/dp/B09FDPWR86/ref=sr_1_1?keywords=Killer+Klowns+from+Outer+Space+Shorty+Funko+Pop%21+Vinyl+Figure%2C+Not+Mint&amp;qid=1693357055&amp;sr=8-1</t>
        </is>
      </c>
      <c r="J196" s="3">
        <f>HYPERLINK(I196)</f>
        <v/>
      </c>
      <c r="K196" t="inlineStr">
        <is>
          <t>B09FDPWR86</t>
        </is>
      </c>
      <c r="L196" t="e">
        <v>#VALUE!</v>
      </c>
      <c r="M196" t="e">
        <v>#VALUE!</v>
      </c>
      <c r="N196" t="inlineStr">
        <is>
          <t>y</t>
        </is>
      </c>
      <c r="P196" t="inlineStr">
        <is>
          <t>8.24</t>
        </is>
      </c>
      <c r="Q196" t="n">
        <v>18.95</v>
      </c>
      <c r="R196" s="2" t="inlineStr">
        <is>
          <t>129.98%</t>
        </is>
      </c>
      <c r="S196" t="n">
        <v>4.8</v>
      </c>
      <c r="T196" t="n">
        <v>129.98</v>
      </c>
      <c r="U196" t="n">
        <v>129.98</v>
      </c>
      <c r="V196" t="n">
        <v>42</v>
      </c>
      <c r="W196" t="n">
        <v>5</v>
      </c>
      <c r="X196" t="inlineStr">
        <is>
          <t>OutOfStock</t>
        </is>
      </c>
      <c r="Y196" t="inlineStr">
        <is>
          <t>undefined</t>
        </is>
      </c>
      <c r="Z196" t="inlineStr">
        <is>
          <t>NMFU44146</t>
        </is>
      </c>
    </row>
    <row r="197" hidden="1" ht="103.8" customHeight="1">
      <c r="A197" s="3" t="inlineStr">
        <is>
          <t>https://www.entertainmentearth.com/product/ohio-state-university-brutus-buckey-funko-pop-vinyl-figure-not-mint/nmfu44427</t>
        </is>
      </c>
      <c r="B197" s="3" t="inlineStr">
        <is>
          <t>https://www.entertainmentearth.com/product/ohio-state-university-brutus-buckey-funko-pop-vinyl-figure-not-mint/nmfu44427</t>
        </is>
      </c>
      <c r="C197" s="3" t="inlineStr">
        <is>
          <t>n</t>
        </is>
      </c>
      <c r="D197" s="3">
        <f>HYPERLINK(B197)</f>
        <v/>
      </c>
      <c r="E197" t="inlineStr">
        <is>
          <t>Ohio State University Brutus Buckey Funko Pop! Vinyl Figure, Not Mint</t>
        </is>
      </c>
      <c r="F197" t="inlineStr">
        <is>
          <t>Pop! Ohio State University Brutus Buckey Vinyl Figure</t>
        </is>
      </c>
      <c r="G197" s="3">
        <f>HYPERLINK(F197)</f>
        <v/>
      </c>
      <c r="H197" s="3" t="n"/>
      <c r="I197" s="3" t="inlineStr">
        <is>
          <t>https://www.amazon.com/University-Brutus-Buckey-Pop-Figure/dp/B07ZDPH5K4/ref=sr_1_1?keywords=Ohio+State+University+Brutus+Buckey+Funko+Pop%21+Vinyl+Figure%2C+Not+Mint&amp;qid=1693357024&amp;sr=8-1</t>
        </is>
      </c>
      <c r="J197" s="3">
        <f>HYPERLINK(I197)</f>
        <v/>
      </c>
      <c r="K197" t="inlineStr">
        <is>
          <t>B07ZDPH5K4</t>
        </is>
      </c>
      <c r="L197" t="e">
        <v>#VALUE!</v>
      </c>
      <c r="M197" t="e">
        <v>#VALUE!</v>
      </c>
      <c r="N197" t="inlineStr">
        <is>
          <t>y</t>
        </is>
      </c>
      <c r="P197" t="inlineStr">
        <is>
          <t>8.24</t>
        </is>
      </c>
      <c r="Q197" t="n">
        <v>18.95</v>
      </c>
      <c r="R197" s="2" t="inlineStr">
        <is>
          <t>129.98%</t>
        </is>
      </c>
      <c r="S197" t="n">
        <v>4.8</v>
      </c>
      <c r="T197" t="n">
        <v>129.98</v>
      </c>
      <c r="U197" t="n">
        <v>129.98</v>
      </c>
      <c r="V197" t="n">
        <v>1193</v>
      </c>
      <c r="W197" t="n">
        <v>3</v>
      </c>
      <c r="X197" t="inlineStr">
        <is>
          <t>OutOfStock</t>
        </is>
      </c>
      <c r="Y197" t="inlineStr">
        <is>
          <t>undefined</t>
        </is>
      </c>
      <c r="Z197" t="inlineStr">
        <is>
          <t>NMFU44427</t>
        </is>
      </c>
    </row>
    <row r="198" hidden="1" ht="103.8" customHeight="1">
      <c r="A198" s="3" t="inlineStr">
        <is>
          <t>https://www.entertainmentearth.com/product/naruto-shippuden-minato-namikaze-rasengan-funko-pop-vinyl-figure-aaa-anime-exclusive-not-mint/nmaa36441</t>
        </is>
      </c>
      <c r="B198" s="3" t="inlineStr">
        <is>
          <t>https://www.entertainmentearth.com/product/naruto-shippuden-minato-namikaze-rasengan-funko-pop-vinyl-figure-aaa-anime-exclusive-not-mint/nmaa36441</t>
        </is>
      </c>
      <c r="C198" s="3" t="inlineStr">
        <is>
          <t>n</t>
        </is>
      </c>
      <c r="D198" s="3">
        <f>HYPERLINK(B198)</f>
        <v/>
      </c>
      <c r="E198" t="inlineStr">
        <is>
          <t>Naruto: Shippuden Minato Namikaze Rasengan Funko Pop! Vinyl Figure - AAA Anime Exclusive, Not Mint</t>
        </is>
      </c>
      <c r="F198" t="inlineStr">
        <is>
          <t>Funko Pop Naruto Shippuden Minato Namikaze w/Rasengan GITD Chase Figure (AAA Anime Exclusive)</t>
        </is>
      </c>
      <c r="G198" s="3">
        <f>HYPERLINK(F198)</f>
        <v/>
      </c>
      <c r="H198" s="3" t="n"/>
      <c r="I198" s="3" t="inlineStr">
        <is>
          <t>https://www.amazon.com/Funko-Shippuden-Namikaze-Rasengan-Exclusive/dp/B09QVZDK7M/ref=sr_1_2?keywords=Naruto%3A+Shippuden+Minato+Namikaze+Rasengan+Funko+Pop%21+Vinyl+Figure+-+AAA+Anime+Exclusive%2C+Not+Mint&amp;qid=1693356947&amp;sr=8-2</t>
        </is>
      </c>
      <c r="J198" s="3">
        <f>HYPERLINK(I198)</f>
        <v/>
      </c>
      <c r="K198" t="inlineStr">
        <is>
          <t>B09QVZDK7M</t>
        </is>
      </c>
      <c r="L198" t="e">
        <v>#VALUE!</v>
      </c>
      <c r="M198" t="e">
        <v>#VALUE!</v>
      </c>
      <c r="N198" t="inlineStr">
        <is>
          <t>y</t>
        </is>
      </c>
      <c r="P198" t="inlineStr">
        <is>
          <t>14.99</t>
        </is>
      </c>
      <c r="Q198" t="n">
        <v>32.73</v>
      </c>
      <c r="R198" s="2" t="inlineStr">
        <is>
          <t>118.35%</t>
        </is>
      </c>
      <c r="S198" t="n">
        <v>3.7</v>
      </c>
      <c r="T198" t="n">
        <v>118.35</v>
      </c>
      <c r="U198" t="n">
        <v>118.35</v>
      </c>
      <c r="V198" t="n">
        <v>46</v>
      </c>
      <c r="W198" t="n">
        <v>4</v>
      </c>
      <c r="X198" t="inlineStr">
        <is>
          <t>OutOfStock</t>
        </is>
      </c>
      <c r="Y198" t="inlineStr">
        <is>
          <t>undefined</t>
        </is>
      </c>
      <c r="Z198" t="inlineStr">
        <is>
          <t>NMAA36441</t>
        </is>
      </c>
    </row>
    <row r="199" hidden="1" ht="103.8" customHeight="1">
      <c r="A199" s="3" t="inlineStr">
        <is>
          <t>https://www.entertainmentearth.com/product/sonic-the-hedgehog-30th-anniversary-silver-funko-pop-vinyl-figure-not-mint/nmfu51965</t>
        </is>
      </c>
      <c r="B199" s="3" t="inlineStr">
        <is>
          <t>https://www.entertainmentearth.com/product/sonic-the-hedgehog-30th-anniversary-silver-funko-pop-vinyl-figure-not-mint/nmfu51965</t>
        </is>
      </c>
      <c r="C199" s="3" t="inlineStr">
        <is>
          <t>n</t>
        </is>
      </c>
      <c r="D199" s="3">
        <f>HYPERLINK(B199)</f>
        <v/>
      </c>
      <c r="E199" t="inlineStr">
        <is>
          <t>Sonic the Hedgehog 30th Anniversary Silver Funko Pop! Vinyl Figure, Not Mint</t>
        </is>
      </c>
      <c r="F199" t="inlineStr">
        <is>
          <t>POP Sonic The Hedgehog 30th Anniversary - Silver The Hedgehog Vinyl Figure (Bundled with Compatible Box Protector Case) Multicolored 3.75 inches</t>
        </is>
      </c>
      <c r="G199" s="3">
        <f>HYPERLINK(F199)</f>
        <v/>
      </c>
      <c r="H199" s="3" t="n"/>
      <c r="I199" s="3" t="inlineStr">
        <is>
          <t>https://www.amazon.com/Sonic-Hedgehog-30th-Anniversary-Compatible/dp/B09SS3MTHJ/ref=sr_1_2?keywords=Sonic+the+Hedgehog+30th+Anniversary+Silver+Funko+Pop%21+Vinyl+Figure%2C+Not+Mint&amp;qid=1693357045&amp;sr=8-2</t>
        </is>
      </c>
      <c r="J199" s="3">
        <f>HYPERLINK(I199)</f>
        <v/>
      </c>
      <c r="K199" t="inlineStr">
        <is>
          <t>B09SS3MTHJ</t>
        </is>
      </c>
      <c r="L199" t="e">
        <v>#VALUE!</v>
      </c>
      <c r="M199" t="e">
        <v>#VALUE!</v>
      </c>
      <c r="N199" t="inlineStr">
        <is>
          <t>y</t>
        </is>
      </c>
      <c r="P199" t="inlineStr">
        <is>
          <t>8.24</t>
        </is>
      </c>
      <c r="Q199" t="n">
        <v>17.95</v>
      </c>
      <c r="R199" s="2" t="inlineStr">
        <is>
          <t>117.84%</t>
        </is>
      </c>
      <c r="S199" t="n">
        <v>5</v>
      </c>
      <c r="T199" t="n">
        <v>117.84</v>
      </c>
      <c r="U199" t="n">
        <v>117.84</v>
      </c>
      <c r="V199" t="n">
        <v>10</v>
      </c>
      <c r="W199" t="n">
        <v>5</v>
      </c>
      <c r="X199" t="inlineStr">
        <is>
          <t>OutOfStock</t>
        </is>
      </c>
      <c r="Y199" t="inlineStr">
        <is>
          <t>undefined</t>
        </is>
      </c>
      <c r="Z199" t="inlineStr">
        <is>
          <t>NMFU51965</t>
        </is>
      </c>
    </row>
    <row r="200" hidden="1" ht="103.8" customHeight="1">
      <c r="A200" s="3" t="inlineStr">
        <is>
          <t>https://www.entertainmentearth.com/product/marvel-80th-first-appearance-spiderman-funko-pop-vinyl-figure-not-mint/nmfu46952</t>
        </is>
      </c>
      <c r="B200" s="3" t="inlineStr">
        <is>
          <t>https://www.entertainmentearth.com/product/marvel-80th-first-appearance-spiderman-funko-pop-vinyl-figure-not-mint/nmfu46952</t>
        </is>
      </c>
      <c r="C200" s="3" t="inlineStr">
        <is>
          <t>n</t>
        </is>
      </c>
      <c r="D200" s="3">
        <f>HYPERLINK(B200)</f>
        <v/>
      </c>
      <c r="E200" t="inlineStr">
        <is>
          <t>Marvel 80th First Appearance Spider-Man Funko Pop! Vinyl Figure, Not Mint</t>
        </is>
      </c>
      <c r="F200" t="inlineStr">
        <is>
          <t>Spider-Man POP Marvel: 80th - First Appearance Funko Pop! Vinyl Figure (Bundled with Compatible Pop Box Protector Case), Multicolored, 3.75 inches</t>
        </is>
      </c>
      <c r="G200" s="3">
        <f>HYPERLINK(F200)</f>
        <v/>
      </c>
      <c r="H200" s="3" t="n"/>
      <c r="I200" s="3" t="inlineStr">
        <is>
          <t>https://www.amazon.com/POP-Marvel-Appearance-Spider-Man-Multicolored/dp/B0B25XS5P2/ref=sr_1_1?keywords=Marvel+80th+First+Appearance+Spider-Man+Funko+Pop%21+Vinyl+Figure%2C+Not+Mint&amp;qid=1693357162&amp;sr=8-1</t>
        </is>
      </c>
      <c r="J200" s="3">
        <f>HYPERLINK(I200)</f>
        <v/>
      </c>
      <c r="K200" t="inlineStr">
        <is>
          <t>B0B25XS5P2</t>
        </is>
      </c>
      <c r="L200" t="e">
        <v>#VALUE!</v>
      </c>
      <c r="M200" t="e">
        <v>#VALUE!</v>
      </c>
      <c r="N200" t="inlineStr">
        <is>
          <t>y</t>
        </is>
      </c>
      <c r="P200" t="inlineStr">
        <is>
          <t>8.24</t>
        </is>
      </c>
      <c r="Q200" t="n">
        <v>17.95</v>
      </c>
      <c r="R200" s="2" t="inlineStr">
        <is>
          <t>117.84%</t>
        </is>
      </c>
      <c r="S200" t="n">
        <v>5</v>
      </c>
      <c r="T200" t="n">
        <v>117.84</v>
      </c>
      <c r="U200" t="n">
        <v>117.84</v>
      </c>
      <c r="V200" t="n">
        <v>5</v>
      </c>
      <c r="W200" t="n">
        <v>3</v>
      </c>
      <c r="X200" t="inlineStr">
        <is>
          <t>OutOfStock</t>
        </is>
      </c>
      <c r="Y200" t="inlineStr">
        <is>
          <t>undefined</t>
        </is>
      </c>
      <c r="Z200" t="inlineStr">
        <is>
          <t>NMFU46952</t>
        </is>
      </c>
    </row>
    <row r="201" hidden="1" ht="103.8" customHeight="1">
      <c r="A201" s="3" t="inlineStr">
        <is>
          <t>https://www.entertainmentearth.com/product/sanrio-hello-kitty-x-nissin-hello-kitty-on-bike-funko-pop-vinyl-figure/fu55765</t>
        </is>
      </c>
      <c r="B201" s="3" t="inlineStr">
        <is>
          <t>https://www.entertainmentearth.com/product/sanrio-hello-kitty-x-nissin-hello-kitty-on-bike-funko-pop-vinyl-figure/fu55765</t>
        </is>
      </c>
      <c r="C201" s="3" t="inlineStr">
        <is>
          <t>n</t>
        </is>
      </c>
      <c r="D201" s="3">
        <f>HYPERLINK(B201)</f>
        <v/>
      </c>
      <c r="E201" t="inlineStr">
        <is>
          <t>Sanrio: Hello Kitty x Nissin Hello Kitty on Bike Funko Pop! Vinyl Figure</t>
        </is>
      </c>
      <c r="F201" t="inlineStr">
        <is>
          <t>Funko Pop! Sanrio: HKxNissin - Hello Kitty on Bike</t>
        </is>
      </c>
      <c r="G201" s="3">
        <f>HYPERLINK(F201)</f>
        <v/>
      </c>
      <c r="H201" s="3" t="n"/>
      <c r="I201" s="3" t="inlineStr">
        <is>
          <t>https://www.amazon.com/Funko-Pop-Sanrio-HKxNissin-Hello/dp/B08XC4H4LN/ref=sr_1_3?keywords=Sanrio%3A+Hello+Kitty+x+Nissin+Hello+Kitty+on+Bike+Funko+Pop%21+Vinyl+Figure&amp;qid=1693356991&amp;sr=8-3</t>
        </is>
      </c>
      <c r="J201" s="3">
        <f>HYPERLINK(I201)</f>
        <v/>
      </c>
      <c r="K201" t="inlineStr">
        <is>
          <t>B08XC4H4LN</t>
        </is>
      </c>
      <c r="L201" t="e">
        <v>#VALUE!</v>
      </c>
      <c r="M201" t="e">
        <v>#VALUE!</v>
      </c>
      <c r="N201" t="inlineStr">
        <is>
          <t>y</t>
        </is>
      </c>
      <c r="P201" t="inlineStr">
        <is>
          <t>11.99</t>
        </is>
      </c>
      <c r="Q201" t="n">
        <v>24.95</v>
      </c>
      <c r="R201" s="2" t="inlineStr">
        <is>
          <t>108.09%</t>
        </is>
      </c>
      <c r="S201" t="n">
        <v>4.8</v>
      </c>
      <c r="T201" t="n">
        <v>108.09</v>
      </c>
      <c r="U201" t="n">
        <v>108.09</v>
      </c>
      <c r="V201" t="n">
        <v>781</v>
      </c>
      <c r="W201" t="n">
        <v>8</v>
      </c>
      <c r="X201" t="inlineStr">
        <is>
          <t>OutOfStock</t>
        </is>
      </c>
      <c r="Y201" t="inlineStr">
        <is>
          <t>undefined</t>
        </is>
      </c>
      <c r="Z201" t="inlineStr">
        <is>
          <t>FU55765</t>
        </is>
      </c>
    </row>
    <row r="202" hidden="1" ht="103.8" customHeight="1">
      <c r="A202" s="3" t="inlineStr">
        <is>
          <t>https://www.entertainmentearth.com/product/childs-play-chucky-funko-pop-vinyl-figure-not-mint/nmfu3362</t>
        </is>
      </c>
      <c r="B202" s="3" t="inlineStr">
        <is>
          <t>https://www.entertainmentearth.com/product/childs-play-chucky-funko-pop-vinyl-figure-not-mint/nmfu3362</t>
        </is>
      </c>
      <c r="C202" s="3" t="inlineStr">
        <is>
          <t>n</t>
        </is>
      </c>
      <c r="D202" s="3">
        <f>HYPERLINK(B202)</f>
        <v/>
      </c>
      <c r="E202" t="inlineStr">
        <is>
          <t>Child's Play Chucky Funko Pop! Vinyl Figure, Not Mint</t>
        </is>
      </c>
      <c r="F202" t="inlineStr">
        <is>
          <t>POP Child's Play 2 - Chucky Funko Pop! Vinyl Figure (Bundled with Compatible Pop Box Protector Case), Multicolor, 3.75 inches</t>
        </is>
      </c>
      <c r="G202" s="3">
        <f>HYPERLINK(F202)</f>
        <v/>
      </c>
      <c r="H202" s="3" t="n"/>
      <c r="I202" s="3" t="inlineStr">
        <is>
          <t>https://www.amazon.com/POP-Childs-Play-Compatible-Multicolor/dp/B09F316KJW/ref=sr_1_2?keywords=Childs+Play+Chucky+Funko+Pop%21+Vinyl+Figure%2C+Not+Mint&amp;qid=1693356944&amp;sr=8-2</t>
        </is>
      </c>
      <c r="J202" s="3">
        <f>HYPERLINK(I202)</f>
        <v/>
      </c>
      <c r="K202" t="inlineStr">
        <is>
          <t>B09F316KJW</t>
        </is>
      </c>
      <c r="L202" t="e">
        <v>#VALUE!</v>
      </c>
      <c r="M202" t="e">
        <v>#VALUE!</v>
      </c>
      <c r="N202" t="inlineStr">
        <is>
          <t>y</t>
        </is>
      </c>
      <c r="P202" t="inlineStr">
        <is>
          <t>8.24</t>
        </is>
      </c>
      <c r="Q202" t="n">
        <v>16.99</v>
      </c>
      <c r="R202" s="2" t="inlineStr">
        <is>
          <t>106.19%</t>
        </is>
      </c>
      <c r="S202" t="n">
        <v>4.7</v>
      </c>
      <c r="T202" t="n">
        <v>106.19</v>
      </c>
      <c r="U202" t="n">
        <v>106.19</v>
      </c>
      <c r="V202" t="n">
        <v>91</v>
      </c>
      <c r="W202" t="n">
        <v>4</v>
      </c>
      <c r="X202" t="inlineStr">
        <is>
          <t>OutOfStock</t>
        </is>
      </c>
      <c r="Y202" t="inlineStr">
        <is>
          <t>undefined</t>
        </is>
      </c>
      <c r="Z202" t="inlineStr">
        <is>
          <t>NMFU3362</t>
        </is>
      </c>
    </row>
    <row r="203" hidden="1" ht="103.8" customHeight="1">
      <c r="A203" s="3" t="inlineStr">
        <is>
          <t>https://www.entertainmentearth.com/product/avatar-the-last-airbender-iroh-with-tea-funko-pop-vinyl-figure-539-not-mint/nmfu36467</t>
        </is>
      </c>
      <c r="B203" s="3" t="inlineStr">
        <is>
          <t>https://www.entertainmentearth.com/product/avatar-the-last-airbender-iroh-with-tea-funko-pop-vinyl-figure-539-not-mint/nmfu36467</t>
        </is>
      </c>
      <c r="C203" s="3" t="inlineStr">
        <is>
          <t>n</t>
        </is>
      </c>
      <c r="D203" s="3">
        <f>HYPERLINK(B203)</f>
        <v/>
      </c>
      <c r="E203" t="inlineStr">
        <is>
          <t>Avatar: The Last Airbender Iroh with Tea Funko Pop! Vinyl Figure #539, Not Mint</t>
        </is>
      </c>
      <c r="F203" t="inlineStr">
        <is>
          <t>Funko Avatar: The Last Airbender - Iroh with Tea Pop! Vinyl Figure (Includes Compatible Pop Box Protector Case)</t>
        </is>
      </c>
      <c r="G203" s="3">
        <f>HYPERLINK(F203)</f>
        <v/>
      </c>
      <c r="H203" s="3" t="n"/>
      <c r="I203" s="3" t="inlineStr">
        <is>
          <t>https://www.amazon.com/Funko-Avatar-Airbender-Compatible-Protector/dp/B07QMFHCTZ/ref=sr_1_1?keywords=Avatar%3A+The+Last+Airbender+Iroh+with+Tea+Funko+Pop%21+Vinyl+Figure+%23539%2C+Not+Mint&amp;qid=1693357133&amp;sr=8-1</t>
        </is>
      </c>
      <c r="J203" s="3">
        <f>HYPERLINK(I203)</f>
        <v/>
      </c>
      <c r="K203" t="inlineStr">
        <is>
          <t>B07QMFHCTZ</t>
        </is>
      </c>
      <c r="L203" t="e">
        <v>#VALUE!</v>
      </c>
      <c r="M203" t="e">
        <v>#VALUE!</v>
      </c>
      <c r="N203" t="inlineStr">
        <is>
          <t>y</t>
        </is>
      </c>
      <c r="P203" t="inlineStr">
        <is>
          <t>8.24</t>
        </is>
      </c>
      <c r="Q203" t="n">
        <v>16.99</v>
      </c>
      <c r="R203" s="2" t="inlineStr">
        <is>
          <t>106.19%</t>
        </is>
      </c>
      <c r="S203" t="n">
        <v>4.8</v>
      </c>
      <c r="T203" t="n">
        <v>106.19</v>
      </c>
      <c r="U203" t="n">
        <v>106.19</v>
      </c>
      <c r="V203" t="n">
        <v>134</v>
      </c>
      <c r="W203" t="n">
        <v>3</v>
      </c>
      <c r="X203" t="inlineStr">
        <is>
          <t>OutOfStock</t>
        </is>
      </c>
      <c r="Y203" t="inlineStr">
        <is>
          <t>undefined</t>
        </is>
      </c>
      <c r="Z203" t="inlineStr">
        <is>
          <t>NMFU36467</t>
        </is>
      </c>
    </row>
    <row r="204" ht="103.8" customHeight="1">
      <c r="A204" s="3" t="inlineStr">
        <is>
          <t>https://www.lovelyskin.com/o/revision-skincare-nectifirm-advanced</t>
        </is>
      </c>
      <c r="B204" s="3" t="inlineStr">
        <is>
          <t>https://www.lovelyskin.com:8001/o/revision-skincare-nectifirm-advanced</t>
        </is>
      </c>
      <c r="C204" s="3" t="inlineStr">
        <is>
          <t>n</t>
        </is>
      </c>
      <c r="D204" s="3">
        <f>HYPERLINK(B204)</f>
        <v/>
      </c>
      <c r="E204" t="inlineStr">
        <is>
          <t>Revision Skincare Nectifirm ADVANCED</t>
        </is>
      </c>
      <c r="F204" t="inlineStr">
        <is>
          <t>Revision Skincare Nectifirm Advanced Neck Firming Cream, 1.7 oz</t>
        </is>
      </c>
      <c r="G204" s="3">
        <f>HYPERLINK(F204)</f>
        <v/>
      </c>
      <c r="H204" s="3" t="n"/>
      <c r="I204" s="3" t="inlineStr">
        <is>
          <t>https://www.amazon.com/Revision-Skincare-Nectifirm-Advanced-Firming/dp/B076146D9S/ref=sr_1_1?keywords=Revision+Skincare+Nectifirm+ADVANCED&amp;qid=1693359314&amp;sr=8-1</t>
        </is>
      </c>
      <c r="J204" s="3">
        <f>HYPERLINK(I204)</f>
        <v/>
      </c>
      <c r="K204" t="inlineStr">
        <is>
          <t>B076146D9S</t>
        </is>
      </c>
      <c r="L204" t="e">
        <v>#VALUE!</v>
      </c>
      <c r="M204" t="e">
        <v>#VALUE!</v>
      </c>
      <c r="N204" t="inlineStr">
        <is>
          <t>y</t>
        </is>
      </c>
      <c r="P204" t="inlineStr">
        <is>
          <t>60.0</t>
        </is>
      </c>
      <c r="Q204" t="n">
        <v>154</v>
      </c>
      <c r="R204" s="2" t="inlineStr">
        <is>
          <t>156.67%</t>
        </is>
      </c>
      <c r="S204" t="n">
        <v>4.5</v>
      </c>
      <c r="T204" t="n">
        <v>156.67</v>
      </c>
      <c r="U204" t="n">
        <v>156.67</v>
      </c>
      <c r="V204" t="n">
        <v>553</v>
      </c>
      <c r="W204" t="n">
        <v>4</v>
      </c>
      <c r="X204" t="inlineStr">
        <is>
          <t>undefined</t>
        </is>
      </c>
      <c r="Y204" t="inlineStr">
        <is>
          <t>undefined</t>
        </is>
      </c>
      <c r="Z204" t="inlineStr">
        <is>
          <t>undefined</t>
        </is>
      </c>
    </row>
    <row r="205" ht="103.8" customHeight="1">
      <c r="A205" s="3" t="inlineStr">
        <is>
          <t>https://www.lovelyskin.com/o/revision-skincare-c-correcting-complex-30</t>
        </is>
      </c>
      <c r="B205" s="3" t="inlineStr">
        <is>
          <t>https://www.lovelyskin.com:8001/o/revision-skincare-c-correcting-complex-30</t>
        </is>
      </c>
      <c r="C205" s="3" t="inlineStr">
        <is>
          <t>n</t>
        </is>
      </c>
      <c r="D205" s="3">
        <f>HYPERLINK(B205)</f>
        <v/>
      </c>
      <c r="E205" t="inlineStr">
        <is>
          <t>Revision Skincare C+ Correcting Complex 30%</t>
        </is>
      </c>
      <c r="F205" t="inlineStr">
        <is>
          <t>Revision Skincare C+ Correcting Complex 30%, 1 Fl oz</t>
        </is>
      </c>
      <c r="G205" s="3">
        <f>HYPERLINK(F205)</f>
        <v/>
      </c>
      <c r="H205" s="3" t="n"/>
      <c r="I205" s="3" t="inlineStr">
        <is>
          <t>https://www.amazon.com/Revision-Skincare-Correcting-Complex-30/dp/B07TJ8W931/ref=sr_1_9?keywords=Revision+Skincare+YouthFull+Lip+Replenisher&amp;qid=1693359305&amp;sr=8-9</t>
        </is>
      </c>
      <c r="J205" s="3">
        <f>HYPERLINK(I205)</f>
        <v/>
      </c>
      <c r="K205" t="inlineStr">
        <is>
          <t>B07TJ8W931</t>
        </is>
      </c>
      <c r="L205" t="e">
        <v>#VALUE!</v>
      </c>
      <c r="M205" t="e">
        <v>#VALUE!</v>
      </c>
      <c r="N205" t="inlineStr">
        <is>
          <t>y</t>
        </is>
      </c>
      <c r="P205" t="inlineStr">
        <is>
          <t>106.0</t>
        </is>
      </c>
      <c r="Q205" t="n">
        <v>176</v>
      </c>
      <c r="R205" s="2" t="inlineStr">
        <is>
          <t>66.04%</t>
        </is>
      </c>
      <c r="S205" t="n">
        <v>4.6</v>
      </c>
      <c r="T205" t="n">
        <v>66.04000000000001</v>
      </c>
      <c r="U205" t="n">
        <v>66.04000000000001</v>
      </c>
      <c r="V205" t="n">
        <v>393</v>
      </c>
      <c r="W205" t="n">
        <v>4</v>
      </c>
      <c r="X205" t="inlineStr">
        <is>
          <t>InStock</t>
        </is>
      </c>
      <c r="Y205" t="inlineStr">
        <is>
          <t>undefined</t>
        </is>
      </c>
      <c r="Z205" t="inlineStr">
        <is>
          <t>undefined</t>
        </is>
      </c>
    </row>
    <row r="206" ht="103.8" customHeight="1">
      <c r="A206" s="3" t="inlineStr">
        <is>
          <t>https://www.lovelyskin.com/o/is-clinical-active-serum-1-fl-oz</t>
        </is>
      </c>
      <c r="B206" s="3" t="inlineStr">
        <is>
          <t>https://www.lovelyskin.com:8001/o/is-clinical-active-serum-1-fl-oz</t>
        </is>
      </c>
      <c r="C206" s="3" t="inlineStr">
        <is>
          <t>n</t>
        </is>
      </c>
      <c r="D206" s="3">
        <f>HYPERLINK(B206)</f>
        <v/>
      </c>
      <c r="E206" t="inlineStr">
        <is>
          <t>iS CLINICAL Active Serum</t>
        </is>
      </c>
      <c r="F206" t="inlineStr">
        <is>
          <t>iS CLINICAL Active Serum; Face Serum, Anti-Aging, Helps skin with acne and pigmentation</t>
        </is>
      </c>
      <c r="G206" s="3">
        <f>HYPERLINK(F206)</f>
        <v/>
      </c>
      <c r="H206" s="3" t="n"/>
      <c r="I206" s="3" t="inlineStr">
        <is>
          <t>https://www.amazon.com/CLINICAL-Active-Serum-Face-Helps/dp/B007PFIOUQ/ref=sr_1_1?keywords=iS+CLINICAL+Active+Serum&amp;qid=1693359318&amp;sr=8-1</t>
        </is>
      </c>
      <c r="J206" s="3">
        <f>HYPERLINK(I206)</f>
        <v/>
      </c>
      <c r="K206" t="inlineStr">
        <is>
          <t>B007PFIOUQ</t>
        </is>
      </c>
      <c r="L206" t="e">
        <v>#VALUE!</v>
      </c>
      <c r="M206" t="e">
        <v>#VALUE!</v>
      </c>
      <c r="N206" t="inlineStr">
        <is>
          <t>y</t>
        </is>
      </c>
      <c r="P206" t="inlineStr">
        <is>
          <t>88.0</t>
        </is>
      </c>
      <c r="Q206" t="n">
        <v>142</v>
      </c>
      <c r="R206" s="2" t="inlineStr">
        <is>
          <t>61.36%</t>
        </is>
      </c>
      <c r="S206" t="n">
        <v>4.6</v>
      </c>
      <c r="T206" t="n">
        <v>61.36</v>
      </c>
      <c r="U206" t="n">
        <v>61.36</v>
      </c>
      <c r="V206" t="n">
        <v>697</v>
      </c>
      <c r="W206" t="n">
        <v>3</v>
      </c>
      <c r="X206" t="inlineStr">
        <is>
          <t>undefined</t>
        </is>
      </c>
      <c r="Y206" t="inlineStr">
        <is>
          <t>undefined</t>
        </is>
      </c>
      <c r="Z206" t="inlineStr">
        <is>
          <t>undefined</t>
        </is>
      </c>
    </row>
    <row r="207" ht="103.8" customHeight="1">
      <c r="A207" s="3" t="inlineStr">
        <is>
          <t>https://www.lovelyskin.com/o/luzern-lessentials-pure-cleansing-creme</t>
        </is>
      </c>
      <c r="B207" s="3" t="inlineStr">
        <is>
          <t>https://www.lovelyskin.com:8001/o/luzern-lessentials-pure-cleansing-creme</t>
        </is>
      </c>
      <c r="C207" s="3" t="inlineStr">
        <is>
          <t>n</t>
        </is>
      </c>
      <c r="D207" s="3">
        <f>HYPERLINK(B207)</f>
        <v/>
      </c>
      <c r="E207" t="inlineStr">
        <is>
          <t>Luzern L'Essentials Pure Cleansing Crème</t>
        </is>
      </c>
      <c r="F207" t="inlineStr">
        <is>
          <t>Luzern Laboratories Pure Cleansing Creme 6 oz.</t>
        </is>
      </c>
      <c r="G207" s="3">
        <f>HYPERLINK(F207)</f>
        <v/>
      </c>
      <c r="H207" s="3" t="n"/>
      <c r="I207" s="3" t="inlineStr">
        <is>
          <t>https://www.amazon.com/Luzern-Laboratories-Pure-Cleansing-Creme/dp/B002LDZQSA/ref=sr_1_1?keywords=Luzern+L%27Essentials+Pure+Cleansing+Cr%C3%A8me&amp;qid=1693359634&amp;sr=8-1</t>
        </is>
      </c>
      <c r="J207" s="3">
        <f>HYPERLINK(I207)</f>
        <v/>
      </c>
      <c r="K207" t="inlineStr">
        <is>
          <t>B002LDZQSA</t>
        </is>
      </c>
      <c r="L207" t="e">
        <v>#VALUE!</v>
      </c>
      <c r="M207" t="e">
        <v>#VALUE!</v>
      </c>
      <c r="N207" t="inlineStr">
        <is>
          <t>y</t>
        </is>
      </c>
      <c r="P207" t="inlineStr">
        <is>
          <t>20.0</t>
        </is>
      </c>
      <c r="Q207" t="n">
        <v>150</v>
      </c>
      <c r="R207" s="2" t="inlineStr">
        <is>
          <t>650.00%</t>
        </is>
      </c>
      <c r="S207" t="n">
        <v>3.8</v>
      </c>
      <c r="T207" t="n">
        <v>650</v>
      </c>
      <c r="U207" t="n">
        <v>650</v>
      </c>
      <c r="V207" t="n">
        <v>10</v>
      </c>
      <c r="W207" t="n">
        <v>4</v>
      </c>
      <c r="X207" t="inlineStr">
        <is>
          <t>InStock</t>
        </is>
      </c>
      <c r="Y207" t="inlineStr">
        <is>
          <t>undefined</t>
        </is>
      </c>
      <c r="Z207" t="inlineStr">
        <is>
          <t>undefined</t>
        </is>
      </c>
    </row>
    <row r="208" ht="103.8" customHeight="1">
      <c r="A208" s="3" t="inlineStr">
        <is>
          <t>https://www.lovelyskin.com/o/is-clinical-cleansing-complex-6-fl-oz</t>
        </is>
      </c>
      <c r="B208" s="3" t="inlineStr">
        <is>
          <t>https://www.lovelyskin.com:8001/o/is-clinical-cleansing-complex-6-fl-oz</t>
        </is>
      </c>
      <c r="C208" s="3" t="inlineStr">
        <is>
          <t>n</t>
        </is>
      </c>
      <c r="D208" s="3">
        <f>HYPERLINK(B208)</f>
        <v/>
      </c>
      <c r="E208" t="inlineStr">
        <is>
          <t>iS CLINICAL Cleansing Complex</t>
        </is>
      </c>
      <c r="F208" t="inlineStr">
        <is>
          <t>iS CLINICAL Cleansing Complex, 3in1 Gentle deep pore cleanser Face Wash and Makeup remover. Helps acne and blemish-prone skin</t>
        </is>
      </c>
      <c r="G208" s="3">
        <f>HYPERLINK(F208)</f>
        <v/>
      </c>
      <c r="H208" s="3" t="n"/>
      <c r="I208" s="3" t="inlineStr">
        <is>
          <t>https://www.amazon.com/CLINICAL-Cleansing-Complex-fl-oz/dp/B0026TOCK2/ref=sr_1_16?keywords=SkinCeuticals+LHA+Exfoliating+Cleanser+Gel&amp;qid=1693359585&amp;sr=8-16</t>
        </is>
      </c>
      <c r="J208" s="3">
        <f>HYPERLINK(I208)</f>
        <v/>
      </c>
      <c r="K208" t="inlineStr">
        <is>
          <t>B0026TOCK2</t>
        </is>
      </c>
      <c r="L208" t="e">
        <v>#VALUE!</v>
      </c>
      <c r="M208" t="e">
        <v>#VALUE!</v>
      </c>
      <c r="N208" t="inlineStr">
        <is>
          <t>y</t>
        </is>
      </c>
      <c r="P208" t="inlineStr">
        <is>
          <t>25.0</t>
        </is>
      </c>
      <c r="Q208" t="n">
        <v>45</v>
      </c>
      <c r="R208" s="2" t="inlineStr">
        <is>
          <t>80.00%</t>
        </is>
      </c>
      <c r="S208" t="n">
        <v>4.6</v>
      </c>
      <c r="T208" t="n">
        <v>80</v>
      </c>
      <c r="U208" t="n">
        <v>80</v>
      </c>
      <c r="V208" t="n">
        <v>2128</v>
      </c>
      <c r="W208" t="n">
        <v>4</v>
      </c>
      <c r="X208" t="inlineStr">
        <is>
          <t>InStock</t>
        </is>
      </c>
      <c r="Y208" t="inlineStr">
        <is>
          <t>undefined</t>
        </is>
      </c>
      <c r="Z208" t="inlineStr">
        <is>
          <t>undefined</t>
        </is>
      </c>
    </row>
    <row r="209" ht="103.8" customHeight="1">
      <c r="A209" s="3" t="inlineStr">
        <is>
          <t>https://www.newcobeauty.com/products/pravana-the-perfect-blonde-shampoo?variant=29546909597798</t>
        </is>
      </c>
      <c r="B209" s="3" t="inlineStr">
        <is>
          <t>https://www.newcobeauty.com/products/pravana-the-perfect-blonde-shampoo</t>
        </is>
      </c>
      <c r="C209" s="3" t="inlineStr">
        <is>
          <t>n</t>
        </is>
      </c>
      <c r="D209" s="3">
        <f>HYPERLINK(B209)</f>
        <v/>
      </c>
      <c r="E209" t="inlineStr">
        <is>
          <t>Pravana - The Perfect Blonde Shampoo</t>
        </is>
      </c>
      <c r="F209" t="inlineStr">
        <is>
          <t>Pravana The Perfect Blonde Purple Toning Shampoo, 33.8 Oz</t>
        </is>
      </c>
      <c r="G209" s="3">
        <f>HYPERLINK(F209)</f>
        <v/>
      </c>
      <c r="H209" s="3" t="n"/>
      <c r="I209" s="3" t="inlineStr">
        <is>
          <t>https://www.amazon.com/Pravana-Perfect-Blonde-Shampoo-Conditioner/dp/B01EZ8477Y/ref=sr_1_1?keywords=Pravana+-+The+Perfect+Blonde+Shampoo&amp;qid=1693359980&amp;sr=8-1</t>
        </is>
      </c>
      <c r="J209" s="3">
        <f>HYPERLINK(I209)</f>
        <v/>
      </c>
      <c r="K209" t="inlineStr">
        <is>
          <t>B01EZ8477Y</t>
        </is>
      </c>
      <c r="L209" t="e">
        <v>#VALUE!</v>
      </c>
      <c r="M209" t="e">
        <v>#VALUE!</v>
      </c>
      <c r="N209" t="inlineStr">
        <is>
          <t>y</t>
        </is>
      </c>
      <c r="P209" t="inlineStr">
        <is>
          <t>19.99</t>
        </is>
      </c>
      <c r="Q209" t="n">
        <v>38.2</v>
      </c>
      <c r="R209" s="2" t="inlineStr">
        <is>
          <t>91.10%</t>
        </is>
      </c>
      <c r="S209" t="n">
        <v>4.7</v>
      </c>
      <c r="T209" t="n">
        <v>91.09999999999999</v>
      </c>
      <c r="U209" t="n">
        <v>91.09999999999999</v>
      </c>
      <c r="V209" t="n">
        <v>1325</v>
      </c>
      <c r="W209" t="n">
        <v>3</v>
      </c>
      <c r="X209" t="inlineStr">
        <is>
          <t>InStock</t>
        </is>
      </c>
      <c r="Y209" t="inlineStr">
        <is>
          <t>11.99</t>
        </is>
      </c>
      <c r="Z209" t="inlineStr">
        <is>
          <t>3957082292326</t>
        </is>
      </c>
    </row>
    <row r="210" ht="103.8" customHeight="1">
      <c r="A210" s="3" t="inlineStr">
        <is>
          <t>https://www.niche-beauty.com/en-us/products/aesop-resurrection-rinse-free-hand-wash/470-066</t>
        </is>
      </c>
      <c r="B210" s="3" t="inlineStr">
        <is>
          <t>https://www.niche-beauty.com/en-us/products/aesop-resurrection-rinse-free-hand-wash/470-066</t>
        </is>
      </c>
      <c r="C210" s="3" t="inlineStr">
        <is>
          <t>n</t>
        </is>
      </c>
      <c r="D210" s="3">
        <f>HYPERLINK(B210)</f>
        <v/>
      </c>
      <c r="E210" t="inlineStr">
        <is>
          <t>Resurrection Rinse-Free Hand Wash</t>
        </is>
      </c>
      <c r="F210" t="inlineStr">
        <is>
          <t>Aesop Resurrection Rinse-Free Hand Wash | 50 mL/1.7oz Moisturizing Hand Wash | Antibacterial Foaming Hand Wash for All Skin Types | Paraben, Cruelty-free &amp; Vegan Lavender Hand Wash</t>
        </is>
      </c>
      <c r="G210" s="3">
        <f>HYPERLINK(F210)</f>
        <v/>
      </c>
      <c r="H210" s="3" t="n"/>
      <c r="I210" s="3" t="inlineStr">
        <is>
          <t>https://www.amazon.com/Aesop-Resurrection-Rinse-Free-Hand-Ounce/dp/B008W5UUAA/ref=sr_1_1?keywords=Resurrection+Rinse-Free+Hand+Wash&amp;qid=1693360354&amp;sr=8-1</t>
        </is>
      </c>
      <c r="J210" s="3">
        <f>HYPERLINK(I210)</f>
        <v/>
      </c>
      <c r="K210" t="inlineStr">
        <is>
          <t>B008W5UUAA</t>
        </is>
      </c>
      <c r="L210" t="e">
        <v>#VALUE!</v>
      </c>
      <c r="M210" t="e">
        <v>#VALUE!</v>
      </c>
      <c r="N210" t="inlineStr">
        <is>
          <t>y</t>
        </is>
      </c>
      <c r="P210" t="inlineStr">
        <is>
          <t>10.0</t>
        </is>
      </c>
      <c r="Q210" t="n">
        <v>17.99</v>
      </c>
      <c r="R210" s="2" t="inlineStr">
        <is>
          <t>79.90%</t>
        </is>
      </c>
      <c r="S210" t="n">
        <v>4.5</v>
      </c>
      <c r="T210" t="n">
        <v>79.90000000000001</v>
      </c>
      <c r="U210" t="n">
        <v>79.90000000000001</v>
      </c>
      <c r="V210" t="n">
        <v>185</v>
      </c>
      <c r="W210" t="n">
        <v>4</v>
      </c>
      <c r="X210" t="inlineStr">
        <is>
          <t>undefined</t>
        </is>
      </c>
      <c r="Y210" t="inlineStr">
        <is>
          <t>undefined</t>
        </is>
      </c>
      <c r="Z210" t="inlineStr">
        <is>
          <t>Art. no. 470-066</t>
        </is>
      </c>
    </row>
    <row r="211" ht="103.8" customHeight="1">
      <c r="A211" s="3" t="inlineStr">
        <is>
          <t>https://www.paulmitchell.com/paul-mitchell/extra-body/extra-body-finishing-spray</t>
        </is>
      </c>
      <c r="B211" s="3" t="inlineStr">
        <is>
          <t>https://www.paulmitchell.com/paul-mitchell/extra-body/extra-body-finishing-spray</t>
        </is>
      </c>
      <c r="C211" s="3" t="inlineStr">
        <is>
          <t>n</t>
        </is>
      </c>
      <c r="D211" s="3">
        <f>HYPERLINK(B211)</f>
        <v/>
      </c>
      <c r="E211" t="inlineStr">
        <is>
          <t>Extra-Body Finishing Spray</t>
        </is>
      </c>
      <c r="F211" t="inlineStr">
        <is>
          <t>Paul Mitchell Extra-Body Finishing Spray, Flexible Hold, Maximum Volume, For Fine Hair</t>
        </is>
      </c>
      <c r="G211" s="3">
        <f>HYPERLINK(F211)</f>
        <v/>
      </c>
      <c r="H211" s="3" t="n"/>
      <c r="I211" s="3" t="inlineStr">
        <is>
          <t>https://www.amazon.com/Paul-Mitchell-Extra-Body-Finishing-Spray/dp/B07CLMPYWH/ref=sr_1_1?keywords=Extra-Body+Finishing+Spray&amp;qid=1693360835&amp;sr=8-1</t>
        </is>
      </c>
      <c r="J211" s="3">
        <f>HYPERLINK(I211)</f>
        <v/>
      </c>
      <c r="K211" t="inlineStr">
        <is>
          <t>B07CLMPYWH</t>
        </is>
      </c>
      <c r="L211" t="e">
        <v>#VALUE!</v>
      </c>
      <c r="M211" t="e">
        <v>#VALUE!</v>
      </c>
      <c r="N211" t="inlineStr">
        <is>
          <t>y</t>
        </is>
      </c>
      <c r="P211" t="inlineStr">
        <is>
          <t>11.5</t>
        </is>
      </c>
      <c r="Q211" t="n">
        <v>25</v>
      </c>
      <c r="R211" s="2" t="inlineStr">
        <is>
          <t>117.39%</t>
        </is>
      </c>
      <c r="S211" t="n">
        <v>4.5</v>
      </c>
      <c r="T211" t="n">
        <v>117.39</v>
      </c>
      <c r="U211" t="n">
        <v>117.39</v>
      </c>
      <c r="V211" t="n">
        <v>1655</v>
      </c>
      <c r="W211" t="n">
        <v>3</v>
      </c>
      <c r="X211" t="inlineStr">
        <is>
          <t>InStock</t>
        </is>
      </c>
      <c r="Y211" t="inlineStr">
        <is>
          <t>undefined</t>
        </is>
      </c>
      <c r="Z211" t="inlineStr">
        <is>
          <t>Choose an option</t>
        </is>
      </c>
    </row>
    <row r="212" ht="103.8" customHeight="1">
      <c r="A212" s="3" t="inlineStr">
        <is>
          <t>https://www.supplyhog.com/c/lawn-garden/landscaping/landscape-fabrics-frost-blankets/p/electric-blower</t>
        </is>
      </c>
      <c r="B212" t="inlineStr">
        <is>
          <t>undefined</t>
        </is>
      </c>
      <c r="C212" s="3" t="inlineStr">
        <is>
          <t>n</t>
        </is>
      </c>
      <c r="D212" s="3">
        <f>HYPERLINK(B212)</f>
        <v/>
      </c>
      <c r="E212" t="inlineStr">
        <is>
          <t>Master Gardner WeedEnder 25-Year Commercial Landscape Fabric Black</t>
        </is>
      </c>
      <c r="F212" t="inlineStr">
        <is>
          <t>Master Gardner Weedender 25-Year Commercial Grade Weed Control Landscape Fabric, 3 Feet x 100 Feet</t>
        </is>
      </c>
      <c r="G212" s="3">
        <f>HYPERLINK(F212)</f>
        <v/>
      </c>
      <c r="H212" s="3" t="n"/>
      <c r="I212" s="3" t="inlineStr">
        <is>
          <t>https://www.amazon.com/Master-Gardner-Weedender-Commercial-Landscape/dp/B000CSIC1O/ref=sr_1_1?keywords=Master+Gardner+WeedEnder+25-Year+Commercial+Landscape+Fabric+Black&amp;qid=1693362178&amp;sr=8-1</t>
        </is>
      </c>
      <c r="J212" s="3">
        <f>HYPERLINK(I212)</f>
        <v/>
      </c>
      <c r="K212" t="inlineStr">
        <is>
          <t>B000CSIC1O</t>
        </is>
      </c>
      <c r="L212" t="e">
        <v>#VALUE!</v>
      </c>
      <c r="M212" t="e">
        <v>#VALUE!</v>
      </c>
      <c r="N212" t="inlineStr">
        <is>
          <t>y</t>
        </is>
      </c>
      <c r="P212" t="inlineStr">
        <is>
          <t>17.9</t>
        </is>
      </c>
      <c r="Q212" t="n">
        <v>38.23</v>
      </c>
      <c r="R212" s="2" t="inlineStr">
        <is>
          <t>113.58%</t>
        </is>
      </c>
      <c r="S212" t="n">
        <v>3.8</v>
      </c>
      <c r="T212" t="n">
        <v>113.58</v>
      </c>
      <c r="U212" t="n">
        <v>113.58</v>
      </c>
      <c r="V212" t="n">
        <v>29</v>
      </c>
      <c r="W212" t="n">
        <v>5</v>
      </c>
      <c r="X212" t="inlineStr">
        <is>
          <t>InStock</t>
        </is>
      </c>
      <c r="Y212" t="inlineStr">
        <is>
          <t>undefined</t>
        </is>
      </c>
      <c r="Z212" t="inlineStr">
        <is>
          <t>757270</t>
        </is>
      </c>
    </row>
    <row r="213" ht="103.8" customHeight="1">
      <c r="A213" s="3" t="inlineStr">
        <is>
          <t>https://www.toolboxsupply.com/products/master-lock-3794dat-trailer-coupler-hitch-pin-lock-set-black</t>
        </is>
      </c>
      <c r="B213" s="3" t="inlineStr">
        <is>
          <t>https://www.toolboxsupply.com/products/master-lock-3794dat-trailer-coupler-hitch-pin-lock-set-black</t>
        </is>
      </c>
      <c r="C213" s="3" t="inlineStr">
        <is>
          <t>n</t>
        </is>
      </c>
      <c r="D213" s="3">
        <f>HYPERLINK(B213)</f>
        <v/>
      </c>
      <c r="E213" t="inlineStr">
        <is>
          <t>Master Lock 3794DAT Trailer Coupler/Hitch Pin Lock Set, Black</t>
        </is>
      </c>
      <c r="F213" t="inlineStr">
        <is>
          <t>Master Lock Trailer Coupler and Hitch Pin Lock Set, Keyed Alike #3794DAT (Two Sets) …</t>
        </is>
      </c>
      <c r="G213" s="3">
        <f>HYPERLINK(F213)</f>
        <v/>
      </c>
      <c r="H213" s="3" t="n"/>
      <c r="I213" s="3" t="inlineStr">
        <is>
          <t>https://www.amazon.com/Master-Lock-3794DAT-Trailer-Quantity/dp/B0044UMKAU/ref=sr_1_1?keywords=Master+Lock+3794DAT+Trailer+Coupler%2FHitch+Pin+Lock+Set%2C+Black&amp;qid=1693364647&amp;sr=8-1</t>
        </is>
      </c>
      <c r="J213" s="3">
        <f>HYPERLINK(I213)</f>
        <v/>
      </c>
      <c r="K213" t="inlineStr">
        <is>
          <t>B0044UMKAU</t>
        </is>
      </c>
      <c r="L213" t="e">
        <v>#VALUE!</v>
      </c>
      <c r="M213" t="e">
        <v>#VALUE!</v>
      </c>
      <c r="N213" t="inlineStr">
        <is>
          <t>y</t>
        </is>
      </c>
      <c r="P213" t="inlineStr">
        <is>
          <t>63.07</t>
        </is>
      </c>
      <c r="Q213" t="n">
        <v>101.65</v>
      </c>
      <c r="R213" s="2" t="inlineStr">
        <is>
          <t>61.17%</t>
        </is>
      </c>
      <c r="S213" t="n">
        <v>4.6</v>
      </c>
      <c r="T213" t="n">
        <v>61.17</v>
      </c>
      <c r="U213" t="n">
        <v>61.17</v>
      </c>
      <c r="V213" t="n">
        <v>3</v>
      </c>
      <c r="W213" t="n">
        <v>4</v>
      </c>
      <c r="X213" t="inlineStr">
        <is>
          <t>InStock</t>
        </is>
      </c>
      <c r="Y213" t="inlineStr">
        <is>
          <t>undefined</t>
        </is>
      </c>
      <c r="Z213" t="inlineStr">
        <is>
          <t>1877713748031</t>
        </is>
      </c>
    </row>
    <row r="214" ht="103.8" customHeight="1">
      <c r="A214" s="3" t="inlineStr">
        <is>
          <t>https://www.toolboxsupply.com/products/detailers-choice-6312-squeegee-car-dryer-with-non-slip-handle-12</t>
        </is>
      </c>
      <c r="B214" s="3" t="inlineStr">
        <is>
          <t>https://www.toolboxsupply.com/products/detailers-choice-6312-squeegee-car-dryer-with-non-slip-handle-12</t>
        </is>
      </c>
      <c r="C214" s="3" t="inlineStr">
        <is>
          <t>n</t>
        </is>
      </c>
      <c r="D214" s="3">
        <f>HYPERLINK(B214)</f>
        <v/>
      </c>
      <c r="E214" t="inlineStr">
        <is>
          <t>Detailer's Choice® 63128 Squeegee Car Dryer with Non-Slip Handle, 12"</t>
        </is>
      </c>
      <c r="F214" t="inlineStr">
        <is>
          <t>Detailer's Choice 6312 Squeegee Car Dryer - 12-Inch</t>
        </is>
      </c>
      <c r="G214" s="3">
        <f>HYPERLINK(F214)</f>
        <v/>
      </c>
      <c r="H214" s="3" t="n"/>
      <c r="I214" s="3" t="inlineStr">
        <is>
          <t>https://www.amazon.com/Detailers-Choice-6312-Squeegee-Dryer/dp/B000BQSW4E/ref=sr_1_1?keywords=Detailer%27s+Choice%C2%AE+63128+Squeegee+Car+Dryer+with+Non-Slip+Handle%2C+12%22&amp;qid=1693364991&amp;sr=8-1</t>
        </is>
      </c>
      <c r="J214" s="3">
        <f>HYPERLINK(I214)</f>
        <v/>
      </c>
      <c r="K214" t="inlineStr">
        <is>
          <t>B000BQSW4E</t>
        </is>
      </c>
      <c r="L214" t="e">
        <v>#VALUE!</v>
      </c>
      <c r="M214" t="e">
        <v>#VALUE!</v>
      </c>
      <c r="N214" t="inlineStr">
        <is>
          <t>y</t>
        </is>
      </c>
      <c r="P214" t="inlineStr">
        <is>
          <t>9.78</t>
        </is>
      </c>
      <c r="Q214" t="n">
        <v>16.09</v>
      </c>
      <c r="R214" s="2" t="inlineStr">
        <is>
          <t>64.52%</t>
        </is>
      </c>
      <c r="S214" t="n">
        <v>4.3</v>
      </c>
      <c r="T214" t="n">
        <v>64.52</v>
      </c>
      <c r="U214" t="n">
        <v>64.52</v>
      </c>
      <c r="V214" t="n">
        <v>358</v>
      </c>
      <c r="W214" t="n">
        <v>5</v>
      </c>
      <c r="X214" t="inlineStr">
        <is>
          <t>InStock</t>
        </is>
      </c>
      <c r="Y214" t="inlineStr">
        <is>
          <t>undefined</t>
        </is>
      </c>
      <c r="Z214" t="inlineStr">
        <is>
          <t>11213624455</t>
        </is>
      </c>
    </row>
    <row r="215" ht="95.40000000000001" customHeight="1">
      <c r="A215" t="inlineStr">
        <is>
          <t>Proctor's Pinelyptus Pastilles 40g</t>
        </is>
      </c>
      <c r="B215" s="3" t="inlineStr">
        <is>
          <t>https://www.pasteurshaving.com/collections/all/products/proctors-pinelyptus-pastilles-40g</t>
        </is>
      </c>
      <c r="C215" s="3" t="inlineStr">
        <is>
          <t>y</t>
        </is>
      </c>
      <c r="D215" s="3">
        <f>HYPERLINK(B215)</f>
        <v/>
      </c>
      <c r="E215" t="inlineStr">
        <is>
          <t>Proctor's Pinelyptus Pastilles 40g</t>
        </is>
      </c>
      <c r="F215" s="3" t="inlineStr">
        <is>
          <t>https://www.amazon.com/Proctors-0228288-C-Pinelyptus-Pastilles-40g/dp/B001E177IW/ref=sr_1_1?keywords=Proctor%27s+Pinelyptus+Pastilles+40g&amp;qid=1693397530&amp;sr=8-1</t>
        </is>
      </c>
      <c r="G215" s="3">
        <f>HYPERLINK(F215)</f>
        <v/>
      </c>
      <c r="H215" s="3" t="n"/>
      <c r="I215" t="inlineStr">
        <is>
          <t>B001E177IW</t>
        </is>
      </c>
      <c r="J215" s="3">
        <f>HYPERLINK(I215)</f>
        <v/>
      </c>
      <c r="K215" t="e">
        <v>#VALUE!</v>
      </c>
      <c r="L215" t="e">
        <v>#VALUE!</v>
      </c>
      <c r="M215" t="inlineStr">
        <is>
          <t>y</t>
        </is>
      </c>
      <c r="N215" t="inlineStr">
        <is>
          <t>$7.98</t>
        </is>
      </c>
      <c r="O215" t="n">
        <v>18.99</v>
      </c>
      <c r="P215" s="17" t="inlineStr">
        <is>
          <t>137.97%</t>
        </is>
      </c>
      <c r="Q215" t="n">
        <v>4.1</v>
      </c>
      <c r="R215" t="n">
        <v>137.97</v>
      </c>
      <c r="S215" t="n">
        <v>12</v>
      </c>
      <c r="T215" t="n">
        <v>2</v>
      </c>
    </row>
    <row r="216" ht="95.40000000000001" customHeight="1">
      <c r="A216" t="inlineStr">
        <is>
          <t>Taylor Of Old Bond Street Mr Taylors Bath Soap 200g</t>
        </is>
      </c>
      <c r="B216" s="3" t="inlineStr">
        <is>
          <t>https://www.pasteurshaving.com/collections/all/products/taylor-of-old-bond-street-mr-taylors-bath-soap-200g</t>
        </is>
      </c>
      <c r="C216" s="3" t="inlineStr">
        <is>
          <t>y</t>
        </is>
      </c>
      <c r="D216" s="3">
        <f>HYPERLINK(B216)</f>
        <v/>
      </c>
      <c r="E216" t="inlineStr">
        <is>
          <t>Taylor Of Old Bond Street Mr Taylor Bath Soap, 200g</t>
        </is>
      </c>
      <c r="F216" s="3" t="inlineStr">
        <is>
          <t>https://www.amazon.com/Taylor-Old-Bond-Street-Bath/dp/B003B3PZE4/ref=sr_1_1?keywords=Taylor+Of+Old+Bond+Street+Mr+Taylors+Bath+Soap+200g&amp;qid=1693397538&amp;sr=8-1</t>
        </is>
      </c>
      <c r="G216" s="3">
        <f>HYPERLINK(F216)</f>
        <v/>
      </c>
      <c r="H216" s="3" t="n"/>
      <c r="I216" t="inlineStr">
        <is>
          <t>B003B3PZE4</t>
        </is>
      </c>
      <c r="J216" s="3">
        <f>HYPERLINK(I216)</f>
        <v/>
      </c>
      <c r="K216" t="e">
        <v>#VALUE!</v>
      </c>
      <c r="L216" t="e">
        <v>#VALUE!</v>
      </c>
      <c r="M216" t="inlineStr">
        <is>
          <t>y</t>
        </is>
      </c>
      <c r="N216" t="inlineStr">
        <is>
          <t>$8.99</t>
        </is>
      </c>
      <c r="O216" t="n">
        <v>19.77</v>
      </c>
      <c r="P216" s="17" t="inlineStr">
        <is>
          <t>119.91%</t>
        </is>
      </c>
      <c r="Q216" t="n">
        <v>4.6</v>
      </c>
      <c r="R216" t="n">
        <v>119.91</v>
      </c>
      <c r="S216" t="n">
        <v>112</v>
      </c>
      <c r="T216" t="n">
        <v>2</v>
      </c>
    </row>
    <row r="217" ht="95.40000000000001" customHeight="1">
      <c r="A217" t="inlineStr">
        <is>
          <t>Gem Blue Star Super Single Edge 10 Blades</t>
        </is>
      </c>
      <c r="B217" s="3" t="inlineStr">
        <is>
          <t>https://www.pasteurshaving.com/collections/all/products/gem-blue-star-super-single-edge-10-blades</t>
        </is>
      </c>
      <c r="C217" s="3" t="inlineStr">
        <is>
          <t>n</t>
        </is>
      </c>
      <c r="D217" s="3">
        <f>HYPERLINK(B217)</f>
        <v/>
      </c>
      <c r="E217" t="inlineStr">
        <is>
          <t>Gem Blue Star Super Single Edge Blades</t>
        </is>
      </c>
      <c r="F217" s="3" t="inlineStr">
        <is>
          <t>https://www.amazon.com/Gem-Blue-Star-Single-Blades/dp/B014LJ5N2U/ref=sr_1_1?keywords=Gem+Blue+Star+Super+Single+Edge+10+Blades&amp;qid=1693397935&amp;sr=8-1</t>
        </is>
      </c>
      <c r="G217" s="3">
        <f>HYPERLINK(F217)</f>
        <v/>
      </c>
      <c r="H217" s="3" t="n"/>
      <c r="I217" t="inlineStr">
        <is>
          <t>B014LJ5N2U</t>
        </is>
      </c>
      <c r="J217" s="3">
        <f>HYPERLINK(I217)</f>
        <v/>
      </c>
      <c r="K217" t="e">
        <v>#VALUE!</v>
      </c>
      <c r="L217" t="e">
        <v>#VALUE!</v>
      </c>
      <c r="M217" t="inlineStr">
        <is>
          <t>y</t>
        </is>
      </c>
      <c r="N217" t="inlineStr">
        <is>
          <t>$5.99</t>
        </is>
      </c>
      <c r="O217" t="n">
        <v>17.99</v>
      </c>
      <c r="P217" s="17" t="inlineStr">
        <is>
          <t>200.33%</t>
        </is>
      </c>
      <c r="Q217" t="n">
        <v>4.3</v>
      </c>
      <c r="R217" t="n">
        <v>200.33</v>
      </c>
      <c r="S217" t="n">
        <v>21</v>
      </c>
      <c r="T217" t="n">
        <v>3</v>
      </c>
    </row>
    <row r="218" ht="95.40000000000001" customHeight="1">
      <c r="A218" t="inlineStr">
        <is>
          <t>Dumont No-Crack Hand Cream Day Use 4 Oz</t>
        </is>
      </c>
      <c r="B218" s="3" t="inlineStr">
        <is>
          <t>https://www.pasteurshaving.com/collections/all/products/dumont-no-crack-hand-cream-day-use-4-oz</t>
        </is>
      </c>
      <c r="C218" s="3" t="inlineStr">
        <is>
          <t>n</t>
        </is>
      </c>
      <c r="D218" s="3">
        <f>HYPERLINK(B218)</f>
        <v/>
      </c>
      <c r="E218" t="inlineStr">
        <is>
          <t>Day Use No Crack Hand Cream 4oz</t>
        </is>
      </c>
      <c r="F218" s="3" t="inlineStr">
        <is>
          <t>https://www.amazon.com/Day-Use-No-Crack-Cream/dp/B006Z8A8XU/ref=sr_1_1?keywords=Dumont+No-Crack+Hand+Cream+Day+Use+4+Oz&amp;qid=1693397898&amp;sr=8-1</t>
        </is>
      </c>
      <c r="G218" s="3">
        <f>HYPERLINK(F218)</f>
        <v/>
      </c>
      <c r="H218" s="3" t="n"/>
      <c r="I218" t="inlineStr">
        <is>
          <t>B006Z8A8XU</t>
        </is>
      </c>
      <c r="J218" s="3">
        <f>HYPERLINK(I218)</f>
        <v/>
      </c>
      <c r="K218" t="e">
        <v>#VALUE!</v>
      </c>
      <c r="L218" t="e">
        <v>#VALUE!</v>
      </c>
      <c r="M218" t="inlineStr">
        <is>
          <t>y</t>
        </is>
      </c>
      <c r="N218" t="inlineStr">
        <is>
          <t>$7.99</t>
        </is>
      </c>
      <c r="O218" t="n">
        <v>16.85</v>
      </c>
      <c r="P218" s="17" t="inlineStr">
        <is>
          <t>110.89%</t>
        </is>
      </c>
      <c r="Q218" t="n">
        <v>4.6</v>
      </c>
      <c r="R218" t="n">
        <v>110.89</v>
      </c>
      <c r="S218" t="n">
        <v>425</v>
      </c>
      <c r="T218" t="n">
        <v>2</v>
      </c>
    </row>
    <row r="219" ht="95.40000000000001" customHeight="1">
      <c r="A219" t="inlineStr">
        <is>
          <t>Fair 00</t>
        </is>
      </c>
      <c r="B219" s="3" t="inlineStr">
        <is>
          <t>https://colourpop.com/products/fair-00</t>
        </is>
      </c>
      <c r="C219" s="3" t="inlineStr">
        <is>
          <t>oos</t>
        </is>
      </c>
      <c r="D219" s="3">
        <f>HYPERLINK(B219)</f>
        <v/>
      </c>
      <c r="E219" t="inlineStr">
        <is>
          <t>00 COLOURPOP No Filter Matte Concealer 4 g / 0.14 oz (Fair 00 (pure white))</t>
        </is>
      </c>
      <c r="F219" s="3" t="inlineStr">
        <is>
          <t>https://www.amazon.com/COLOURPOP-Filter-Matte-Concealer-white/dp/B07V9KBTLL/ref=sr_1_1?keywords=Fair+00&amp;qid=1693398289&amp;sr=8-1</t>
        </is>
      </c>
      <c r="G219" s="3">
        <f>HYPERLINK(F219)</f>
        <v/>
      </c>
      <c r="H219" s="3" t="n"/>
      <c r="I219" t="inlineStr">
        <is>
          <t>B07V9KBTLL</t>
        </is>
      </c>
      <c r="J219" s="3">
        <f>HYPERLINK(I219)</f>
        <v/>
      </c>
      <c r="K219" t="e">
        <v>#VALUE!</v>
      </c>
      <c r="L219" t="e">
        <v>#VALUE!</v>
      </c>
      <c r="M219" t="inlineStr">
        <is>
          <t>y</t>
        </is>
      </c>
      <c r="N219" t="inlineStr">
        <is>
          <t>$8</t>
        </is>
      </c>
      <c r="O219" t="n">
        <v>25.5</v>
      </c>
      <c r="P219" s="17" t="inlineStr">
        <is>
          <t>218.75%</t>
        </is>
      </c>
      <c r="Q219" t="n">
        <v>4.4</v>
      </c>
      <c r="R219" t="n">
        <v>218.75</v>
      </c>
      <c r="S219" t="n">
        <v>180</v>
      </c>
      <c r="T219" t="n">
        <v>2</v>
      </c>
    </row>
    <row r="220" ht="95.40000000000001" customHeight="1">
      <c r="A220" t="inlineStr">
        <is>
          <t>NYX Professional Matte Liquid Liner Black</t>
        </is>
      </c>
      <c r="B220" s="3" t="inlineStr">
        <is>
          <t>https://www.imagebeauty.com/products/nyx-professional-matte-liquid-liner-black</t>
        </is>
      </c>
      <c r="C220" s="3" t="inlineStr">
        <is>
          <t>oos</t>
        </is>
      </c>
      <c r="D220" s="3">
        <f>HYPERLINK(B220)</f>
        <v/>
      </c>
      <c r="E220" t="inlineStr">
        <is>
          <t>NYX PROFESSIONAL MAKEUP Vinyl Liquid Liner, Black</t>
        </is>
      </c>
      <c r="F220" s="3" t="inlineStr">
        <is>
          <t>https://www.amazon.com/NYX-PROFESSIONAL-MAKEUP-Vinyl-Liquid/dp/B00XKDGDF0/ref=sr_1_3?keywords=NYX+Professional+Matte+Liquid+Liner+Black&amp;qid=1693398655&amp;sr=8-3</t>
        </is>
      </c>
      <c r="G220" s="3">
        <f>HYPERLINK(F220)</f>
        <v/>
      </c>
      <c r="H220" s="3" t="n"/>
      <c r="I220" t="inlineStr">
        <is>
          <t>B00XKDGDF0</t>
        </is>
      </c>
      <c r="J220" s="3">
        <f>HYPERLINK(I220)</f>
        <v/>
      </c>
      <c r="K220" t="e">
        <v>#VALUE!</v>
      </c>
      <c r="L220" t="e">
        <v>#VALUE!</v>
      </c>
      <c r="M220" t="inlineStr">
        <is>
          <t>y</t>
        </is>
      </c>
      <c r="N220" t="inlineStr">
        <is>
          <t xml:space="preserve">  $7.50</t>
        </is>
      </c>
      <c r="O220" t="n">
        <v>19.99</v>
      </c>
      <c r="P220" s="17" t="inlineStr">
        <is>
          <t>166.53%</t>
        </is>
      </c>
      <c r="Q220" t="n">
        <v>4.4</v>
      </c>
      <c r="R220" t="n">
        <v>166.53</v>
      </c>
      <c r="S220" t="n">
        <v>20777</v>
      </c>
      <c r="T220" t="n">
        <v>2</v>
      </c>
    </row>
    <row r="221" ht="95.40000000000001" customHeight="1">
      <c r="A221" t="inlineStr">
        <is>
          <t>Nailtiques Formula 1</t>
        </is>
      </c>
      <c r="B221" s="3" t="inlineStr">
        <is>
          <t>https://www.imagebeauty.com/products/nailtiques-formula-1</t>
        </is>
      </c>
      <c r="C221" s="3" t="inlineStr">
        <is>
          <t>n</t>
        </is>
      </c>
      <c r="D221" s="3">
        <f>HYPERLINK(B221)</f>
        <v/>
      </c>
      <c r="E221" t="inlineStr">
        <is>
          <t>Nailtiques Formula 1 Protein, 5 Ounce</t>
        </is>
      </c>
      <c r="F221" s="3" t="inlineStr">
        <is>
          <t>https://www.amazon.com/Nailtiques-Formula-1-Protein-5-Ounce/dp/B000ZX64YS/ref=sr_1_2?keywords=Nailtiques+Formula+1&amp;qid=1693398562&amp;sr=8-2</t>
        </is>
      </c>
      <c r="G221" s="3">
        <f>HYPERLINK(F221)</f>
        <v/>
      </c>
      <c r="H221" s="3" t="n"/>
      <c r="I221" t="inlineStr">
        <is>
          <t>B000ZX64YS</t>
        </is>
      </c>
      <c r="J221" s="3">
        <f>HYPERLINK(I221)</f>
        <v/>
      </c>
      <c r="K221" t="e">
        <v>#VALUE!</v>
      </c>
      <c r="L221" t="e">
        <v>#VALUE!</v>
      </c>
      <c r="M221" t="inlineStr">
        <is>
          <t>y</t>
        </is>
      </c>
      <c r="N221" t="inlineStr">
        <is>
          <t xml:space="preserve">  $9.50</t>
        </is>
      </c>
      <c r="O221" t="n">
        <v>19.99</v>
      </c>
      <c r="P221" s="17" t="inlineStr">
        <is>
          <t>110.42%</t>
        </is>
      </c>
      <c r="Q221" t="n">
        <v>4.8</v>
      </c>
      <c r="R221" t="n">
        <v>110.42</v>
      </c>
      <c r="S221" t="n">
        <v>500</v>
      </c>
      <c r="T221" t="n">
        <v>3</v>
      </c>
    </row>
    <row r="222" ht="95.40000000000001" customHeight="1">
      <c r="A222" t="inlineStr">
        <is>
          <t>Essie Nail Polish #958 Starry Starry Night .46 oz</t>
        </is>
      </c>
      <c r="B222" s="3" t="inlineStr">
        <is>
          <t>https://www.imagebeauty.com/products/49179-essie-nail-polish-958-starry-starry-night-46-oz</t>
        </is>
      </c>
      <c r="C222" s="3" t="inlineStr">
        <is>
          <t>oos</t>
        </is>
      </c>
      <c r="D222" s="3">
        <f>HYPERLINK(B222)</f>
        <v/>
      </c>
      <c r="E222" t="inlineStr">
        <is>
          <t>essie Nail Polish, Glossy Shine Finish, Starry Starry Night, 0.46 fl. oz.</t>
        </is>
      </c>
      <c r="F222" s="3" t="inlineStr">
        <is>
          <t>https://www.amazon.com/essie-Retro-Revival-Polish-Starry/dp/B0166R249K/ref=sr_1_1?keywords=Essie+Nail+Polish+%23958+Starry+Starry+Night+.46+oz&amp;qid=1693399145&amp;sr=8-1</t>
        </is>
      </c>
      <c r="G222" s="3">
        <f>HYPERLINK(F222)</f>
        <v/>
      </c>
      <c r="H222" s="3" t="n"/>
      <c r="I222" t="inlineStr">
        <is>
          <t>B0166R249K</t>
        </is>
      </c>
      <c r="J222" s="3">
        <f>HYPERLINK(I222)</f>
        <v/>
      </c>
      <c r="K222" t="e">
        <v>#VALUE!</v>
      </c>
      <c r="L222" t="e">
        <v>#VALUE!</v>
      </c>
      <c r="M222" t="inlineStr">
        <is>
          <t>y</t>
        </is>
      </c>
      <c r="N222" t="inlineStr">
        <is>
          <t xml:space="preserve">  $9.00</t>
        </is>
      </c>
      <c r="O222" t="n">
        <v>17.99</v>
      </c>
      <c r="P222" s="17" t="inlineStr">
        <is>
          <t>99.89%</t>
        </is>
      </c>
      <c r="Q222" t="n">
        <v>4</v>
      </c>
      <c r="R222" t="n">
        <v>99.89</v>
      </c>
      <c r="S222" t="n">
        <v>394</v>
      </c>
      <c r="T222" t="n">
        <v>3</v>
      </c>
    </row>
    <row r="223" ht="162" customHeight="1">
      <c r="A223" s="3" t="inlineStr">
        <is>
          <t>https://bluemercury.com/collections/best-sellers/products/skyniceland-hydro-cool-firming-eye-gels</t>
        </is>
      </c>
      <c r="B223" s="3" t="inlineStr">
        <is>
          <t>https://bluemercury.com/products/skyniceland-hydro-cool-firming-eye-gels</t>
        </is>
      </c>
      <c r="C223" s="3" t="inlineStr">
        <is>
          <t>n</t>
        </is>
      </c>
      <c r="D223" s="3">
        <f>HYPERLINK(B223)</f>
        <v/>
      </c>
      <c r="E223" t="inlineStr">
        <is>
          <t>Hydro Cool Firming Eye Gels</t>
        </is>
      </c>
      <c r="F223" t="inlineStr">
        <is>
          <t>skyn ICELAND Hydro Cool Firming Eye Gels: Under-Eye Gel Patches to Firm, Tone and De-Puff Under-Eye Skin, 8 Pairs</t>
        </is>
      </c>
      <c r="G223" s="3">
        <f>HYPERLINK(F223)</f>
        <v/>
      </c>
      <c r="H223" s="3" t="n"/>
      <c r="I223" s="3" t="n"/>
      <c r="J223" s="3">
        <f>HYPERLINK(I223)</f>
        <v/>
      </c>
      <c r="K223" t="inlineStr">
        <is>
          <t>B004FH8NAS</t>
        </is>
      </c>
      <c r="L223" t="e">
        <v>#VALUE!</v>
      </c>
      <c r="M223" t="e">
        <v>#VALUE!</v>
      </c>
      <c r="N223" t="inlineStr">
        <is>
          <t>y</t>
        </is>
      </c>
      <c r="O223" t="inlineStr">
        <is>
          <t>6.0</t>
        </is>
      </c>
      <c r="P223" t="n">
        <v>31</v>
      </c>
      <c r="Q223" s="17" t="inlineStr">
        <is>
          <t>416.67%</t>
        </is>
      </c>
      <c r="R223" t="n">
        <v>4.4</v>
      </c>
      <c r="S223" t="n">
        <v>416.67</v>
      </c>
      <c r="T223" t="n">
        <v>3665</v>
      </c>
      <c r="U223" t="n">
        <v>26</v>
      </c>
      <c r="V223" t="inlineStr">
        <is>
          <t>InStock</t>
        </is>
      </c>
      <c r="W223" t="inlineStr">
        <is>
          <t>undefined</t>
        </is>
      </c>
      <c r="X223" t="inlineStr">
        <is>
          <t>4644981637195</t>
        </is>
      </c>
    </row>
    <row r="224" ht="162" customHeight="1">
      <c r="A224" s="3" t="inlineStr">
        <is>
          <t>https://bluemercury.com/collections/best-sellers/products/moroccanoil-extra-volume-shampoo</t>
        </is>
      </c>
      <c r="B224" s="3" t="inlineStr">
        <is>
          <t>https://bluemercury.com/products/moroccanoil-extra-volume-shampoo</t>
        </is>
      </c>
      <c r="C224" s="3" t="inlineStr">
        <is>
          <t>n</t>
        </is>
      </c>
      <c r="D224" s="3">
        <f>HYPERLINK(B224)</f>
        <v/>
      </c>
      <c r="E224" t="inlineStr">
        <is>
          <t>Extra Volume Shampoo</t>
        </is>
      </c>
      <c r="F224" t="inlineStr">
        <is>
          <t>Moroccanoil Extra Volume Shampoo</t>
        </is>
      </c>
      <c r="G224" s="3">
        <f>HYPERLINK(F224)</f>
        <v/>
      </c>
      <c r="H224" s="3" t="n"/>
      <c r="I224" s="3" t="inlineStr">
        <is>
          <t>https://www.amazon.com/Moroccanoil-Extra-Shampoo-8-5-Ounce/dp/B005DRXW9G/ref=sr_1_1?keywords=Extra+Volume+Shampoo&amp;qid=1693428368&amp;sr=8-1</t>
        </is>
      </c>
      <c r="J224" s="3">
        <f>HYPERLINK(I224)</f>
        <v/>
      </c>
      <c r="K224" t="inlineStr">
        <is>
          <t>B005DRXW9G</t>
        </is>
      </c>
      <c r="L224" t="e">
        <v>#VALUE!</v>
      </c>
      <c r="M224" t="e">
        <v>#VALUE!</v>
      </c>
      <c r="N224" t="inlineStr">
        <is>
          <t>y</t>
        </is>
      </c>
      <c r="O224" t="inlineStr">
        <is>
          <t>12.0</t>
        </is>
      </c>
      <c r="P224" t="n">
        <v>26</v>
      </c>
      <c r="Q224" s="17" t="inlineStr">
        <is>
          <t>116.67%</t>
        </is>
      </c>
      <c r="R224" t="n">
        <v>4.6</v>
      </c>
      <c r="S224" t="n">
        <v>116.67</v>
      </c>
      <c r="T224" t="n">
        <v>7018</v>
      </c>
      <c r="U224" t="n">
        <v>2</v>
      </c>
      <c r="V224" t="inlineStr">
        <is>
          <t>InStock</t>
        </is>
      </c>
      <c r="W224" t="inlineStr">
        <is>
          <t>undefined</t>
        </is>
      </c>
      <c r="X224" t="inlineStr">
        <is>
          <t>4436700004427</t>
        </is>
      </c>
    </row>
    <row r="225" ht="162" customHeight="1">
      <c r="A225" s="3" t="inlineStr">
        <is>
          <t>https://brightonbeautysupply.com/collections/men/products/american-crew-classic-pomade-3-oz</t>
        </is>
      </c>
      <c r="B225" s="3" t="inlineStr">
        <is>
          <t>https://brightonbeautysupply.com/products/american-crew-classic-pomade-3-oz</t>
        </is>
      </c>
      <c r="C225" s="3" t="inlineStr">
        <is>
          <t>n</t>
        </is>
      </c>
      <c r="D225" s="3">
        <f>HYPERLINK(B225)</f>
        <v/>
      </c>
      <c r="E225" t="inlineStr">
        <is>
          <t>American Crew Classic Pomade 3 oz</t>
        </is>
      </c>
      <c r="F225" t="inlineStr">
        <is>
          <t>American Crew Classic Pomade 4 Pack 3 Ounces Each</t>
        </is>
      </c>
      <c r="G225" s="3">
        <f>HYPERLINK(F225)</f>
        <v/>
      </c>
      <c r="H225" s="3" t="n"/>
      <c r="I225" s="3" t="inlineStr">
        <is>
          <t>https://www.amazon.com/American-Crew-Classic-Pomade-Ounces/dp/B003HBDK24/ref=sr_1_1?keywords=American+Crew+Classic+Pomade+3+oz&amp;qid=1693428622&amp;sr=8-1</t>
        </is>
      </c>
      <c r="J225" s="3">
        <f>HYPERLINK(I225)</f>
        <v/>
      </c>
      <c r="K225" t="inlineStr">
        <is>
          <t>B003HBDK24</t>
        </is>
      </c>
      <c r="L225" t="e">
        <v>#VALUE!</v>
      </c>
      <c r="M225" t="e">
        <v>#VALUE!</v>
      </c>
      <c r="N225" t="inlineStr">
        <is>
          <t>y</t>
        </is>
      </c>
      <c r="O225" t="inlineStr">
        <is>
          <t>17.57</t>
        </is>
      </c>
      <c r="P225" t="n">
        <v>47.98</v>
      </c>
      <c r="Q225" s="17" t="inlineStr">
        <is>
          <t>173.08%</t>
        </is>
      </c>
      <c r="R225" t="n">
        <v>4.6</v>
      </c>
      <c r="S225" t="n">
        <v>173.08</v>
      </c>
      <c r="T225" t="n">
        <v>446</v>
      </c>
      <c r="U225" t="n">
        <v>2</v>
      </c>
      <c r="V225" t="inlineStr">
        <is>
          <t>InStock</t>
        </is>
      </c>
      <c r="W225" t="inlineStr">
        <is>
          <t>18.5</t>
        </is>
      </c>
      <c r="X225" t="inlineStr">
        <is>
          <t>1520446636093</t>
        </is>
      </c>
    </row>
    <row r="226" ht="162" customHeight="1">
      <c r="A226" s="3" t="inlineStr">
        <is>
          <t>https://cobiabeauty.com/collections/sale/products/tigi-bedhead-after-party-cream-canada</t>
        </is>
      </c>
      <c r="B226" s="3" t="inlineStr">
        <is>
          <t>https://cobiabeauty.com/products/tigi-bedhead-after-party-cream-canada</t>
        </is>
      </c>
      <c r="C226" s="3" t="inlineStr">
        <is>
          <t>n</t>
        </is>
      </c>
      <c r="D226" s="3">
        <f>HYPERLINK(B226)</f>
        <v/>
      </c>
      <c r="E226" t="inlineStr">
        <is>
          <t>After Party Smoothing Cream</t>
        </is>
      </c>
      <c r="F226" t="inlineStr">
        <is>
          <t>Bed Head by TIGI After Party Smoothing Cream for Silky and Shiny Hair 3.38 fl oz</t>
        </is>
      </c>
      <c r="G226" s="3">
        <f>HYPERLINK(F226)</f>
        <v/>
      </c>
      <c r="H226" s="3" t="n"/>
      <c r="I226" s="3" t="inlineStr">
        <is>
          <t>https://www.amazon.com/TIGI-After-Party-Smoothing-Cream/dp/B08X8MTQWF/ref=sr_1_1?keywords=After+Party+Smoothing+Cream&amp;qid=1693429005&amp;sr=8-1</t>
        </is>
      </c>
      <c r="J226" s="3">
        <f>HYPERLINK(I226)</f>
        <v/>
      </c>
      <c r="K226" t="inlineStr">
        <is>
          <t>B08X8MTQWF</t>
        </is>
      </c>
      <c r="L226" t="e">
        <v>#VALUE!</v>
      </c>
      <c r="M226" t="e">
        <v>#VALUE!</v>
      </c>
      <c r="N226" t="inlineStr">
        <is>
          <t>y</t>
        </is>
      </c>
      <c r="O226" t="inlineStr">
        <is>
          <t>7.5</t>
        </is>
      </c>
      <c r="P226" t="n">
        <v>15.63</v>
      </c>
      <c r="Q226" s="17" t="inlineStr">
        <is>
          <t>108.40%</t>
        </is>
      </c>
      <c r="R226" t="n">
        <v>4.7</v>
      </c>
      <c r="S226" t="n">
        <v>108.4</v>
      </c>
      <c r="T226" t="n">
        <v>1409</v>
      </c>
      <c r="U226" t="n">
        <v>3</v>
      </c>
      <c r="V226" t="inlineStr">
        <is>
          <t>InStock</t>
        </is>
      </c>
      <c r="W226" t="inlineStr">
        <is>
          <t>14.99</t>
        </is>
      </c>
      <c r="X226" t="inlineStr">
        <is>
          <t>5962677682326</t>
        </is>
      </c>
    </row>
    <row r="227" ht="162" customHeight="1">
      <c r="A227" s="3" t="inlineStr">
        <is>
          <t>https://glamoursecrets.com/our-brands/american-crew/american-crew-daily-conditioner-250ml</t>
        </is>
      </c>
      <c r="B227" s="3" t="inlineStr">
        <is>
          <t>https://glamoursecrets.com/our-brands/american-crew/american-crew-daily-conditioner-250ml</t>
        </is>
      </c>
      <c r="C227" s="3" t="inlineStr">
        <is>
          <t>n</t>
        </is>
      </c>
      <c r="D227" s="3">
        <f>HYPERLINK(B227)</f>
        <v/>
      </c>
      <c r="E227" t="inlineStr">
        <is>
          <t>American Crew Daily Conditioner - 250ml</t>
        </is>
      </c>
      <c r="F227" t="inlineStr">
        <is>
          <t>Men's Conditioner by American Crew, Daily Conditioner for Soft, Manageable Hair, Naturally Derived, Vegan Formula, Citrus Mint, 33.8 Oz</t>
        </is>
      </c>
      <c r="G227" s="3">
        <f>HYPERLINK(F227)</f>
        <v/>
      </c>
      <c r="H227" s="3" t="n"/>
      <c r="I227" s="3" t="inlineStr">
        <is>
          <t>https://www.amazon.com/American-Crew-Daily-Conditioner-Ounce/dp/B002F34YG6/ref=sr_1_1?keywords=American+Crew+Daily+Conditioner+-+250ml&amp;qid=1693430033&amp;sr=8-1</t>
        </is>
      </c>
      <c r="J227" s="3">
        <f>HYPERLINK(I227)</f>
        <v/>
      </c>
      <c r="K227" t="inlineStr">
        <is>
          <t>B002F34YG6</t>
        </is>
      </c>
      <c r="L227" t="e">
        <v>#VALUE!</v>
      </c>
      <c r="M227" t="e">
        <v>#VALUE!</v>
      </c>
      <c r="N227" t="inlineStr">
        <is>
          <t>y</t>
        </is>
      </c>
      <c r="O227" t="inlineStr">
        <is>
          <t>9.99</t>
        </is>
      </c>
      <c r="P227" t="n">
        <v>20.12</v>
      </c>
      <c r="Q227" s="17" t="inlineStr">
        <is>
          <t>101.40%</t>
        </is>
      </c>
      <c r="R227" t="n">
        <v>4.6</v>
      </c>
      <c r="S227" t="n">
        <v>101.4</v>
      </c>
      <c r="T227" t="n">
        <v>2999</v>
      </c>
      <c r="U227" t="n">
        <v>4</v>
      </c>
      <c r="V227" t="inlineStr">
        <is>
          <t>InStock</t>
        </is>
      </c>
      <c r="W227" t="inlineStr">
        <is>
          <t>13.99</t>
        </is>
      </c>
      <c r="X227" t="inlineStr">
        <is>
          <t>AC203</t>
        </is>
      </c>
    </row>
    <row r="228" ht="162" customHeight="1">
      <c r="A228" s="3" t="inlineStr">
        <is>
          <t>https://glamoursecrets.com/our-brands/its-a-10/it-s-a-10-miracle-leave-in-plus-keratin-59ml</t>
        </is>
      </c>
      <c r="B228" s="3" t="inlineStr">
        <is>
          <t>https://glamoursecrets.com/our-brands/its-a-10/it-s-a-10-miracle-leave-in-plus-keratin-59ml</t>
        </is>
      </c>
      <c r="C228" s="3" t="inlineStr">
        <is>
          <t>n</t>
        </is>
      </c>
      <c r="D228" s="3">
        <f>HYPERLINK(B228)</f>
        <v/>
      </c>
      <c r="E228" t="inlineStr">
        <is>
          <t>It's a 10 Miracle Leave In Plus Keratin - 59ml</t>
        </is>
      </c>
      <c r="F228" t="inlineStr">
        <is>
          <t>it's a 10 Miracle Leave-In plus Keratin Spray 10 oz</t>
        </is>
      </c>
      <c r="G228" s="3">
        <f>HYPERLINK(F228)</f>
        <v/>
      </c>
      <c r="H228" s="3" t="n"/>
      <c r="I228" s="3" t="inlineStr">
        <is>
          <t>https://www.amazon.com/10-Miracle-Leave-Keratin-Spray/dp/B005NOPAAS/ref=sr_1_1?keywords=It%27s+a+10+Miracle+Leave+In+Plus+Keratin+-+59ml&amp;qid=1693430694&amp;sr=8-1</t>
        </is>
      </c>
      <c r="J228" s="3">
        <f>HYPERLINK(I228)</f>
        <v/>
      </c>
      <c r="K228" t="inlineStr">
        <is>
          <t>B005NOPAAS</t>
        </is>
      </c>
      <c r="L228" t="e">
        <v>#VALUE!</v>
      </c>
      <c r="M228" t="e">
        <v>#VALUE!</v>
      </c>
      <c r="N228" t="inlineStr">
        <is>
          <t>y</t>
        </is>
      </c>
      <c r="O228" t="inlineStr">
        <is>
          <t>14.99</t>
        </is>
      </c>
      <c r="P228" t="n">
        <v>29.99</v>
      </c>
      <c r="Q228" s="17" t="inlineStr">
        <is>
          <t>100.07%</t>
        </is>
      </c>
      <c r="R228" t="n">
        <v>4.8</v>
      </c>
      <c r="S228" t="n">
        <v>100.07</v>
      </c>
      <c r="T228" t="n">
        <v>3917</v>
      </c>
      <c r="U228" t="n">
        <v>14</v>
      </c>
      <c r="V228" t="inlineStr">
        <is>
          <t>InStock</t>
        </is>
      </c>
      <c r="W228" t="inlineStr">
        <is>
          <t>undefined</t>
        </is>
      </c>
      <c r="X228" t="inlineStr">
        <is>
          <t>IT120</t>
        </is>
      </c>
    </row>
    <row r="229" ht="162" customHeight="1">
      <c r="A229" s="3" t="inlineStr">
        <is>
          <t>https://sanmateosportsnutrition.com/products/metabolic-nutrition-vitamin-c-pure-pharma-grade-dietary-supplements</t>
        </is>
      </c>
      <c r="B229" s="3" t="inlineStr">
        <is>
          <t>https://sanmateosportsnutrition.com/products/metabolic-nutrition-vitamin-c-pure-pharma-grade-dietary-supplements</t>
        </is>
      </c>
      <c r="C229" s="3" t="inlineStr">
        <is>
          <t>n</t>
        </is>
      </c>
      <c r="D229" s="3">
        <f>HYPERLINK(B229)</f>
        <v/>
      </c>
      <c r="E229" t="inlineStr">
        <is>
          <t>METABOLIC NUTRITION VITAMIN-C PURE PHARMA GRADE DIETARY SUPPLEMENTS</t>
        </is>
      </c>
      <c r="F229" t="inlineStr">
        <is>
          <t>Metabolic Nutrition Vitamin C, 1000mg, Pure Pharma Grade, High Absorption Ascorbic Acid (300 g)</t>
        </is>
      </c>
      <c r="G229" s="3">
        <f>HYPERLINK(F229)</f>
        <v/>
      </c>
      <c r="H229" s="3" t="n"/>
      <c r="I229" s="3" t="inlineStr">
        <is>
          <t>https://www.amazon.com/Metabolic-Nutrition-Vitamin-Absorption-Ascorbic/dp/B088KPRRXY/ref=sr_1_1?keywords=METABOLIC+NUTRITION+VITAMIN-C+PURE+PHARMA+GRADE+DIETARY+SUPPLEMENTS&amp;qid=1693431412&amp;sr=8-1</t>
        </is>
      </c>
      <c r="J229" s="3">
        <f>HYPERLINK(I229)</f>
        <v/>
      </c>
      <c r="K229" t="inlineStr">
        <is>
          <t>B088KPRRXY</t>
        </is>
      </c>
      <c r="L229" t="e">
        <v>#VALUE!</v>
      </c>
      <c r="M229" t="e">
        <v>#VALUE!</v>
      </c>
      <c r="N229" t="inlineStr">
        <is>
          <t>y</t>
        </is>
      </c>
      <c r="O229" t="inlineStr">
        <is>
          <t>9.99</t>
        </is>
      </c>
      <c r="P229" t="n">
        <v>19.99</v>
      </c>
      <c r="Q229" s="17" t="inlineStr">
        <is>
          <t>100.10%</t>
        </is>
      </c>
      <c r="R229" t="n">
        <v>4.6</v>
      </c>
      <c r="S229" t="n">
        <v>100.1</v>
      </c>
      <c r="T229" t="n">
        <v>7</v>
      </c>
      <c r="U229" t="n">
        <v>2</v>
      </c>
      <c r="V229" t="inlineStr">
        <is>
          <t>InStock</t>
        </is>
      </c>
      <c r="W229" t="inlineStr">
        <is>
          <t>undefined</t>
        </is>
      </c>
      <c r="X229" t="inlineStr">
        <is>
          <t>6152346108070</t>
        </is>
      </c>
    </row>
    <row r="230" ht="162" customHeight="1">
      <c r="A230" s="3" t="inlineStr">
        <is>
          <t>https://smoothandcharming.com/collections/shampoo/products/paul-mitchell-instant-moisture-shampoo</t>
        </is>
      </c>
      <c r="B230" s="3" t="inlineStr">
        <is>
          <t>https://smoothandcharming.com/products/paul-mitchell-instant-moisture-shampoo</t>
        </is>
      </c>
      <c r="C230" s="3" t="inlineStr">
        <is>
          <t>n</t>
        </is>
      </c>
      <c r="D230" s="3">
        <f>HYPERLINK(B230)</f>
        <v/>
      </c>
      <c r="E230" t="inlineStr">
        <is>
          <t>Paul Mitchell - Instant Moisture - Shampoo</t>
        </is>
      </c>
      <c r="F230" t="inlineStr">
        <is>
          <t>Paul Mitchell Instant Moisture Shampoo, Hydrates Dry Hair</t>
        </is>
      </c>
      <c r="G230" s="3">
        <f>HYPERLINK(F230)</f>
        <v/>
      </c>
      <c r="H230" s="3" t="n"/>
      <c r="I230" s="3" t="inlineStr">
        <is>
          <t>https://www.amazon.com/Paul-Mitchell-Instant-Moisture-Shampoo/dp/B000UPA8F2/ref=sr_1_1?keywords=Paul+Mitchell+-+Instant+Moisture+-+Shampoo&amp;qid=1693431825&amp;sr=8-1</t>
        </is>
      </c>
      <c r="J230" s="3">
        <f>HYPERLINK(I230)</f>
        <v/>
      </c>
      <c r="K230" t="inlineStr">
        <is>
          <t>B000UPA8F2</t>
        </is>
      </c>
      <c r="L230" t="e">
        <v>#VALUE!</v>
      </c>
      <c r="M230" t="e">
        <v>#VALUE!</v>
      </c>
      <c r="N230" t="inlineStr">
        <is>
          <t>y</t>
        </is>
      </c>
      <c r="O230" t="inlineStr">
        <is>
          <t>15.99</t>
        </is>
      </c>
      <c r="P230" t="n">
        <v>30.5</v>
      </c>
      <c r="Q230" s="17" t="inlineStr">
        <is>
          <t>90.74%</t>
        </is>
      </c>
      <c r="R230" t="n">
        <v>4.5</v>
      </c>
      <c r="S230" t="n">
        <v>90.73999999999999</v>
      </c>
      <c r="T230" t="n">
        <v>2110</v>
      </c>
      <c r="U230" t="n">
        <v>3</v>
      </c>
      <c r="V230" t="inlineStr">
        <is>
          <t>InStock</t>
        </is>
      </c>
      <c r="W230" t="inlineStr">
        <is>
          <t>undefined</t>
        </is>
      </c>
      <c r="X230" t="inlineStr">
        <is>
          <t>6684960719012</t>
        </is>
      </c>
    </row>
    <row r="231" ht="162" customHeight="1">
      <c r="A231" s="3" t="inlineStr">
        <is>
          <t>https://smoothandcharming.com/collections/shampoo/products/paul-mitchell-extra-body-shampoo</t>
        </is>
      </c>
      <c r="B231" s="3" t="inlineStr">
        <is>
          <t>https://smoothandcharming.com/products/paul-mitchell-extra-body-shampoo</t>
        </is>
      </c>
      <c r="C231" s="3" t="inlineStr">
        <is>
          <t>n</t>
        </is>
      </c>
      <c r="D231" s="3">
        <f>HYPERLINK(B231)</f>
        <v/>
      </c>
      <c r="E231" t="inlineStr">
        <is>
          <t>Paul Mitchell - Extra Body Shampoo</t>
        </is>
      </c>
      <c r="F231" t="inlineStr">
        <is>
          <t>Paul Mitchell Extra-Body Shampoo, Thickens + Volumizes, For Fine Hair</t>
        </is>
      </c>
      <c r="G231" s="3">
        <f>HYPERLINK(F231)</f>
        <v/>
      </c>
      <c r="H231" s="3" t="n"/>
      <c r="I231" s="3" t="inlineStr">
        <is>
          <t>https://www.amazon.com/Paul-Mitchell-Extra-Body-Shampoo-33-8/dp/B002N5MI8C/ref=sr_1_1?keywords=Paul+Mitchell+-+Extra+Body+Shampoo&amp;qid=1693431817&amp;sr=8-1</t>
        </is>
      </c>
      <c r="J231" s="3">
        <f>HYPERLINK(I231)</f>
        <v/>
      </c>
      <c r="K231" t="inlineStr">
        <is>
          <t>B002N5MI8C</t>
        </is>
      </c>
      <c r="L231" t="e">
        <v>#VALUE!</v>
      </c>
      <c r="M231" t="e">
        <v>#VALUE!</v>
      </c>
      <c r="N231" t="inlineStr">
        <is>
          <t>y</t>
        </is>
      </c>
      <c r="O231" t="inlineStr">
        <is>
          <t>17.5</t>
        </is>
      </c>
      <c r="P231" t="n">
        <v>30.5</v>
      </c>
      <c r="Q231" s="17" t="inlineStr">
        <is>
          <t>74.29%</t>
        </is>
      </c>
      <c r="R231" t="n">
        <v>4.5</v>
      </c>
      <c r="S231" t="n">
        <v>74.29000000000001</v>
      </c>
      <c r="T231" t="n">
        <v>4381</v>
      </c>
      <c r="U231" t="n">
        <v>2</v>
      </c>
      <c r="V231" t="inlineStr">
        <is>
          <t>OutOfStock</t>
        </is>
      </c>
      <c r="W231" t="inlineStr">
        <is>
          <t>undefined</t>
        </is>
      </c>
      <c r="X231" t="inlineStr">
        <is>
          <t>5993826255012</t>
        </is>
      </c>
    </row>
    <row r="232" ht="162" customHeight="1">
      <c r="A232" s="3" t="inlineStr">
        <is>
          <t>https://smoothandcharming.com/collections/shampoo/products/paul-mitchell-color-protect-shampoo</t>
        </is>
      </c>
      <c r="B232" s="3" t="inlineStr">
        <is>
          <t>https://smoothandcharming.com/products/paul-mitchell-color-protect-shampoo</t>
        </is>
      </c>
      <c r="C232" s="3" t="inlineStr">
        <is>
          <t>n</t>
        </is>
      </c>
      <c r="D232" s="3">
        <f>HYPERLINK(B232)</f>
        <v/>
      </c>
      <c r="E232" t="inlineStr">
        <is>
          <t>Paul Mitchell - Color Protect Daily Shampoo</t>
        </is>
      </c>
      <c r="F232" t="inlineStr">
        <is>
          <t>Paul Mitchell Color Protect Shampoo, Adds Protection, For Color-Treated Hair</t>
        </is>
      </c>
      <c r="G232" s="3">
        <f>HYPERLINK(F232)</f>
        <v/>
      </c>
      <c r="H232" s="3" t="n"/>
      <c r="I232" s="3" t="inlineStr">
        <is>
          <t>https://www.amazon.com/Paul-Mitchell-Color-Protect-Shampoo/dp/B002CMLJMW/ref=sr_1_1?keywords=Paul+Mitchell+-+Color+Protect+Daily+Shampoo&amp;qid=1693431843&amp;sr=8-1</t>
        </is>
      </c>
      <c r="J232" s="3">
        <f>HYPERLINK(I232)</f>
        <v/>
      </c>
      <c r="K232" t="inlineStr">
        <is>
          <t>B002CMLJMW</t>
        </is>
      </c>
      <c r="L232" t="e">
        <v>#VALUE!</v>
      </c>
      <c r="M232" t="e">
        <v>#VALUE!</v>
      </c>
      <c r="N232" t="inlineStr">
        <is>
          <t>y</t>
        </is>
      </c>
      <c r="O232" t="inlineStr">
        <is>
          <t>17.5</t>
        </is>
      </c>
      <c r="P232" t="n">
        <v>30.5</v>
      </c>
      <c r="Q232" s="17" t="inlineStr">
        <is>
          <t>74.29%</t>
        </is>
      </c>
      <c r="R232" t="n">
        <v>4.6</v>
      </c>
      <c r="S232" t="n">
        <v>74.29000000000001</v>
      </c>
      <c r="T232" t="n">
        <v>5966</v>
      </c>
      <c r="U232" t="n">
        <v>2</v>
      </c>
      <c r="V232" t="inlineStr">
        <is>
          <t>InStock</t>
        </is>
      </c>
      <c r="W232" t="inlineStr">
        <is>
          <t>undefined</t>
        </is>
      </c>
      <c r="X232" t="inlineStr">
        <is>
          <t>5994037084324</t>
        </is>
      </c>
    </row>
    <row r="233" ht="162" customHeight="1">
      <c r="A233" s="3" t="inlineStr">
        <is>
          <t>https://www.cosmeticsnow.co/iteminfo/radico-colour-me-organic-hair-colour-powder-light-brown-100g</t>
        </is>
      </c>
      <c r="B233" s="3" t="inlineStr">
        <is>
          <t>https://www.cosmeticsnow.com/iteminfo/radico-colour-me-organic-hair-colour-powder-light-brown-100g</t>
        </is>
      </c>
      <c r="C233" s="3" t="inlineStr">
        <is>
          <t>n</t>
        </is>
      </c>
      <c r="D233" s="3">
        <f>HYPERLINK(B233)</f>
        <v/>
      </c>
      <c r="E233" t="inlineStr">
        <is>
          <t>Radico Colour Me Organic Light Brown 100g</t>
        </is>
      </c>
      <c r="F233" t="inlineStr">
        <is>
          <t>Radico Colour Me Organic (Light Brown)</t>
        </is>
      </c>
      <c r="G233" s="3">
        <f>HYPERLINK(F233)</f>
        <v/>
      </c>
      <c r="H233" s="3" t="n"/>
      <c r="I233" s="3" t="inlineStr">
        <is>
          <t>https://www.amazon.com/Radico-Colour-Organic-Light-Brown/dp/B019YKNF26/ref=sr_1_1?keywords=Radico+Colour+Me+Organic+Light+Brown+100g&amp;qid=1693434489&amp;sr=8-1</t>
        </is>
      </c>
      <c r="J233" s="3">
        <f>HYPERLINK(I233)</f>
        <v/>
      </c>
      <c r="K233" t="inlineStr">
        <is>
          <t>B019YKNF26</t>
        </is>
      </c>
      <c r="L233" t="e">
        <v>#VALUE!</v>
      </c>
      <c r="M233" t="e">
        <v>#VALUE!</v>
      </c>
      <c r="N233" t="inlineStr">
        <is>
          <t>y</t>
        </is>
      </c>
      <c r="O233" t="inlineStr">
        <is>
          <t>9.73</t>
        </is>
      </c>
      <c r="P233" t="n">
        <v>27.01</v>
      </c>
      <c r="Q233" s="17" t="inlineStr">
        <is>
          <t>177.60%</t>
        </is>
      </c>
      <c r="R233" t="n">
        <v>3.6</v>
      </c>
      <c r="S233" t="n">
        <v>177.6</v>
      </c>
      <c r="T233" t="n">
        <v>186</v>
      </c>
      <c r="U233" t="n">
        <v>4</v>
      </c>
      <c r="V233" t="inlineStr">
        <is>
          <t>InStock</t>
        </is>
      </c>
      <c r="W233" t="inlineStr">
        <is>
          <t>undefined</t>
        </is>
      </c>
      <c r="X233" t="inlineStr">
        <is>
          <t>340330</t>
        </is>
      </c>
    </row>
    <row r="234" ht="162" customHeight="1">
      <c r="A234" s="3" t="inlineStr">
        <is>
          <t>https://www.dermstore.com/dr.-hauschka-eye-balm-0.34-fl.-oz./11287344.html</t>
        </is>
      </c>
      <c r="B234" s="3" t="inlineStr">
        <is>
          <t>https://www.dermstore.com/dr.-hauschka-eye-balm-0.34-fl.-oz./11287344.html</t>
        </is>
      </c>
      <c r="C234" s="3" t="inlineStr">
        <is>
          <t>oos</t>
        </is>
      </c>
      <c r="D234" s="3">
        <f>HYPERLINK(B234)</f>
        <v/>
      </c>
      <c r="E234" t="inlineStr">
        <is>
          <t>Dr. Hauschka Eye Balm (0.34 oz.)</t>
        </is>
      </c>
      <c r="F234" t="inlineStr">
        <is>
          <t>Dr. Hauschka Eye Balm, 0.34 Fl Oz</t>
        </is>
      </c>
      <c r="G234" s="3">
        <f>HYPERLINK(F234)</f>
        <v/>
      </c>
      <c r="H234" s="3" t="n"/>
      <c r="I234" s="3" t="inlineStr">
        <is>
          <t>https://www.amazon.com/Dr-Hauschka-Balm-Fluid-Ounce/dp/B00JKOVG0A/ref=sr_1_1?keywords=Dr.+Hauschka+Eye+Balm+%280.34+oz.%29&amp;qid=1693434690&amp;sr=8-1</t>
        </is>
      </c>
      <c r="J234" s="3">
        <f>HYPERLINK(I234)</f>
        <v/>
      </c>
      <c r="K234" t="inlineStr">
        <is>
          <t>B00JKOVG0A</t>
        </is>
      </c>
      <c r="L234" t="e">
        <v>#VALUE!</v>
      </c>
      <c r="M234" t="e">
        <v>#VALUE!</v>
      </c>
      <c r="N234" t="inlineStr">
        <is>
          <t>y</t>
        </is>
      </c>
      <c r="O234" t="inlineStr">
        <is>
          <t>27.5</t>
        </is>
      </c>
      <c r="P234" t="n">
        <v>55</v>
      </c>
      <c r="Q234" s="17" t="inlineStr">
        <is>
          <t>100.00%</t>
        </is>
      </c>
      <c r="R234" t="n">
        <v>4.5</v>
      </c>
      <c r="S234" t="n">
        <v>100</v>
      </c>
      <c r="T234" t="n">
        <v>389</v>
      </c>
      <c r="U234" t="n">
        <v>13</v>
      </c>
      <c r="V234" t="inlineStr">
        <is>
          <t>OutOfStock</t>
        </is>
      </c>
      <c r="W234" t="inlineStr">
        <is>
          <t>55.0</t>
        </is>
      </c>
      <c r="X234" t="inlineStr">
        <is>
          <t>11287344</t>
        </is>
      </c>
    </row>
    <row r="235" ht="162" customHeight="1">
      <c r="A235" s="3" t="inlineStr">
        <is>
          <t>https://www.dermstore.com/dr.-hauschka-regenerating-serum-1.0-fl.-oz./11287356.html</t>
        </is>
      </c>
      <c r="B235" s="3" t="inlineStr">
        <is>
          <t>https://www.dermstore.com/dr.-hauschka-regenerating-serum-1.0-fl.-oz./11287356.html</t>
        </is>
      </c>
      <c r="C235" s="3" t="inlineStr">
        <is>
          <t>oos</t>
        </is>
      </c>
      <c r="D235" s="3">
        <f>HYPERLINK(B235)</f>
        <v/>
      </c>
      <c r="E235" t="inlineStr">
        <is>
          <t>Dr. Hauschka Regenerating Serum (1 fl. oz.)</t>
        </is>
      </c>
      <c r="F235" t="inlineStr">
        <is>
          <t>Dr. Hauschka Regenerating Serum, 1 Fl Oz</t>
        </is>
      </c>
      <c r="G235" s="3">
        <f>HYPERLINK(F235)</f>
        <v/>
      </c>
      <c r="H235" s="3" t="n"/>
      <c r="I235" s="3" t="inlineStr">
        <is>
          <t>https://www.amazon.com/Dr-Hauschka-Regenerating-Serum-Fluid/dp/B00JKOVKBU/ref=sr_1_1?keywords=Dr.+Hauschka+Regenerating+Serum+%281+fl.+oz.%29&amp;qid=1693434692&amp;sr=8-1</t>
        </is>
      </c>
      <c r="J235" s="3">
        <f>HYPERLINK(I235)</f>
        <v/>
      </c>
      <c r="K235" t="inlineStr">
        <is>
          <t>B00JKOVKBU</t>
        </is>
      </c>
      <c r="L235" t="e">
        <v>#VALUE!</v>
      </c>
      <c r="M235" t="e">
        <v>#VALUE!</v>
      </c>
      <c r="N235" t="inlineStr">
        <is>
          <t>y</t>
        </is>
      </c>
      <c r="O235" t="inlineStr">
        <is>
          <t>45.0</t>
        </is>
      </c>
      <c r="P235" t="n">
        <v>90</v>
      </c>
      <c r="Q235" s="17" t="inlineStr">
        <is>
          <t>100.00%</t>
        </is>
      </c>
      <c r="R235" t="n">
        <v>4.4</v>
      </c>
      <c r="S235" t="n">
        <v>100</v>
      </c>
      <c r="T235" t="n">
        <v>111</v>
      </c>
      <c r="U235" t="n">
        <v>13</v>
      </c>
      <c r="V235" t="inlineStr">
        <is>
          <t>OutOfStock</t>
        </is>
      </c>
      <c r="W235" t="inlineStr">
        <is>
          <t>90.0</t>
        </is>
      </c>
      <c r="X235" t="inlineStr">
        <is>
          <t>11287356</t>
        </is>
      </c>
    </row>
    <row r="236" ht="162" customHeight="1">
      <c r="A236" s="3" t="inlineStr">
        <is>
          <t>https://www.dermstore.com/dr.-hauschka-melissa-day-cream-1.0-fl.-oz./11287350.html</t>
        </is>
      </c>
      <c r="B236" s="3" t="inlineStr">
        <is>
          <t>https://www.dermstore.com/dr.-hauschka-melissa-day-cream-1.0-fl.-oz./11287350.html</t>
        </is>
      </c>
      <c r="C236" s="3" t="inlineStr">
        <is>
          <t>oos</t>
        </is>
      </c>
      <c r="D236" s="3">
        <f>HYPERLINK(B236)</f>
        <v/>
      </c>
      <c r="E236" t="inlineStr">
        <is>
          <t>Dr. Hauschka Melissa Day Cream (1 oz.)</t>
        </is>
      </c>
      <c r="F236" t="inlineStr">
        <is>
          <t>Dr. Hauschka Melissa Day Cream, 1 Fl Oz</t>
        </is>
      </c>
      <c r="G236" s="3">
        <f>HYPERLINK(F236)</f>
        <v/>
      </c>
      <c r="H236" s="3" t="n"/>
      <c r="I236" s="3" t="inlineStr">
        <is>
          <t>https://www.amazon.com/Dr-Hauschka-Melissa-Cream-Fluid/dp/B00JKOVODO/ref=sr_1_3?keywords=Dr.+Hauschka+Melissa+Day+Cream+%281+oz.%29&amp;qid=1693434687&amp;sr=8-3</t>
        </is>
      </c>
      <c r="J236" s="3">
        <f>HYPERLINK(I236)</f>
        <v/>
      </c>
      <c r="K236" t="inlineStr">
        <is>
          <t>B00JKOVODO</t>
        </is>
      </c>
      <c r="L236" t="e">
        <v>#VALUE!</v>
      </c>
      <c r="M236" t="e">
        <v>#VALUE!</v>
      </c>
      <c r="N236" t="inlineStr">
        <is>
          <t>y</t>
        </is>
      </c>
      <c r="O236" t="inlineStr">
        <is>
          <t>22.5</t>
        </is>
      </c>
      <c r="P236" t="n">
        <v>45</v>
      </c>
      <c r="Q236" s="17" t="inlineStr">
        <is>
          <t>100.00%</t>
        </is>
      </c>
      <c r="R236" t="n">
        <v>4.5</v>
      </c>
      <c r="S236" t="n">
        <v>100</v>
      </c>
      <c r="T236" t="n">
        <v>120</v>
      </c>
      <c r="U236" t="n">
        <v>13</v>
      </c>
      <c r="V236" t="inlineStr">
        <is>
          <t>OutOfStock</t>
        </is>
      </c>
      <c r="W236" t="inlineStr">
        <is>
          <t>45.0</t>
        </is>
      </c>
      <c r="X236" t="inlineStr">
        <is>
          <t>11287350</t>
        </is>
      </c>
    </row>
    <row r="237" ht="162" customHeight="1">
      <c r="A237" s="3" t="inlineStr">
        <is>
          <t>https://www.dermstore.com/dr.-hauschka-tinted-day-cream-1.0-fl.-oz./11287367.html</t>
        </is>
      </c>
      <c r="B237" s="3" t="inlineStr">
        <is>
          <t>https://www.dermstore.com/dr.-hauschka-tinted-day-cream-1.0-fl.-oz./11287367.html</t>
        </is>
      </c>
      <c r="C237" s="3" t="inlineStr">
        <is>
          <t>oos</t>
        </is>
      </c>
      <c r="D237" s="3">
        <f>HYPERLINK(B237)</f>
        <v/>
      </c>
      <c r="E237" t="inlineStr">
        <is>
          <t>Dr. Hauschka Tinted Day Cream (1 oz.)</t>
        </is>
      </c>
      <c r="F237" t="inlineStr">
        <is>
          <t>Dr. Hauschka Tinted Day Cream, 1 Fl Oz</t>
        </is>
      </c>
      <c r="G237" s="3">
        <f>HYPERLINK(F237)</f>
        <v/>
      </c>
      <c r="H237" s="3" t="n"/>
      <c r="I237" s="3" t="inlineStr">
        <is>
          <t>https://www.amazon.com/Dr-Hauschka-Tinted-Cream-1-0floz/dp/B01N6O9LNW/ref=sr_1_2?keywords=Dr.+Hauschka+Tinted+Day+Cream+%281+oz.%29&amp;qid=1693434692&amp;sr=8-2</t>
        </is>
      </c>
      <c r="J237" s="3">
        <f>HYPERLINK(I237)</f>
        <v/>
      </c>
      <c r="K237" t="inlineStr">
        <is>
          <t>B01N6O9LNW</t>
        </is>
      </c>
      <c r="L237" t="e">
        <v>#VALUE!</v>
      </c>
      <c r="M237" t="e">
        <v>#VALUE!</v>
      </c>
      <c r="N237" t="inlineStr">
        <is>
          <t>y</t>
        </is>
      </c>
      <c r="O237" t="inlineStr">
        <is>
          <t>22.5</t>
        </is>
      </c>
      <c r="P237" t="n">
        <v>45</v>
      </c>
      <c r="Q237" s="17" t="inlineStr">
        <is>
          <t>100.00%</t>
        </is>
      </c>
      <c r="R237" t="n">
        <v>4.6</v>
      </c>
      <c r="S237" t="n">
        <v>100</v>
      </c>
      <c r="T237" t="n">
        <v>362</v>
      </c>
      <c r="U237" t="n">
        <v>13</v>
      </c>
      <c r="V237" t="inlineStr">
        <is>
          <t>OutOfStock</t>
        </is>
      </c>
      <c r="W237" t="inlineStr">
        <is>
          <t>45.0</t>
        </is>
      </c>
      <c r="X237" t="inlineStr">
        <is>
          <t>11287367</t>
        </is>
      </c>
    </row>
    <row r="238" ht="162" customHeight="1">
      <c r="A238" s="3" t="inlineStr">
        <is>
          <t>https://www.dermstore.com/dr.hauschka-clarifying-steam-bath-3.4-fl.-oz./10543824.html</t>
        </is>
      </c>
      <c r="B238" s="3" t="inlineStr">
        <is>
          <t>https://www.dermstore.com/dr.hauschka-clarifying-steam-bath-3.4-fl.-oz./10543824.html</t>
        </is>
      </c>
      <c r="C238" s="3" t="inlineStr">
        <is>
          <t>oos</t>
        </is>
      </c>
      <c r="D238" s="3">
        <f>HYPERLINK(B238)</f>
        <v/>
      </c>
      <c r="E238" t="inlineStr">
        <is>
          <t>Dr. Hauschka Clarifying Steam Bath (3.4 fl. oz.)</t>
        </is>
      </c>
      <c r="F238" t="inlineStr">
        <is>
          <t>Dr. Hauschka Clarifying Steam Bath, 3.4 Fl Oz</t>
        </is>
      </c>
      <c r="G238" s="3">
        <f>HYPERLINK(F238)</f>
        <v/>
      </c>
      <c r="H238" s="3" t="n"/>
      <c r="I238" s="3" t="inlineStr">
        <is>
          <t>https://www.amazon.com/HAUSCHKA-Clarifying-Steam-Fluid-Ounce/dp/B00JKOVAEM/ref=sr_1_1?keywords=Dr.+Hauschka+Clarifying+Steam+Bath+%283.4+fl.+oz.%29&amp;qid=1693434696&amp;sr=8-1</t>
        </is>
      </c>
      <c r="J238" s="3">
        <f>HYPERLINK(I238)</f>
        <v/>
      </c>
      <c r="K238" t="inlineStr">
        <is>
          <t>B00JKOVAEM</t>
        </is>
      </c>
      <c r="L238" t="e">
        <v>#VALUE!</v>
      </c>
      <c r="M238" t="e">
        <v>#VALUE!</v>
      </c>
      <c r="N238" t="inlineStr">
        <is>
          <t>y</t>
        </is>
      </c>
      <c r="O238" t="inlineStr">
        <is>
          <t>17.5</t>
        </is>
      </c>
      <c r="P238" t="n">
        <v>35</v>
      </c>
      <c r="Q238" s="17" t="inlineStr">
        <is>
          <t>100.00%</t>
        </is>
      </c>
      <c r="R238" t="n">
        <v>3.8</v>
      </c>
      <c r="S238" t="n">
        <v>100</v>
      </c>
      <c r="T238" t="n">
        <v>13</v>
      </c>
      <c r="U238" t="n">
        <v>13</v>
      </c>
      <c r="V238" t="inlineStr">
        <is>
          <t>OutOfStock</t>
        </is>
      </c>
      <c r="W238" t="inlineStr">
        <is>
          <t>35.0</t>
        </is>
      </c>
      <c r="X238" t="inlineStr">
        <is>
          <t>10543824</t>
        </is>
      </c>
    </row>
    <row r="239" ht="162" customHeight="1">
      <c r="A239" s="3" t="inlineStr">
        <is>
          <t>https://www.dermstore.com/dr.-hauschka-regenerating-oil-serum-intensive-0.68-fl.-oz./12902747.html</t>
        </is>
      </c>
      <c r="B239" s="3" t="inlineStr">
        <is>
          <t>https://www.dermstore.com/dr.-hauschka-regenerating-oil-serum-intensive-0.68-fl.-oz./12902747.html</t>
        </is>
      </c>
      <c r="C239" s="3" t="inlineStr">
        <is>
          <t>oos</t>
        </is>
      </c>
      <c r="D239" s="3">
        <f>HYPERLINK(B239)</f>
        <v/>
      </c>
      <c r="E239" t="inlineStr">
        <is>
          <t>Dr. Hauschka Regenerating Oil Serum Intensive (0.68 fl. oz.)</t>
        </is>
      </c>
      <c r="F239" t="inlineStr">
        <is>
          <t>Dr. Hauschka Regenerating Oil Serum Intensive, daytime support to help firm and reinforce the skin's moisture barrier, 0.68 Fl Oz</t>
        </is>
      </c>
      <c r="G239" s="3">
        <f>HYPERLINK(F239)</f>
        <v/>
      </c>
      <c r="H239" s="3" t="n"/>
      <c r="I239" s="3" t="inlineStr">
        <is>
          <t>https://www.amazon.com/Dr-Hauschka-Regenerating-Intensive-reinforce/dp/B082G1SX9Y/ref=sr_1_5?keywords=Dr.+Hauschka+Regenerating+Oil+Serum+Intensive+%280.68+fl.+oz.%29&amp;qid=1693434700&amp;sr=8-5</t>
        </is>
      </c>
      <c r="J239" s="3">
        <f>HYPERLINK(I239)</f>
        <v/>
      </c>
      <c r="K239" t="inlineStr">
        <is>
          <t>B082G1SX9Y</t>
        </is>
      </c>
      <c r="L239" t="e">
        <v>#VALUE!</v>
      </c>
      <c r="M239" t="e">
        <v>#VALUE!</v>
      </c>
      <c r="N239" t="inlineStr">
        <is>
          <t>y</t>
        </is>
      </c>
      <c r="O239" t="inlineStr">
        <is>
          <t>45.0</t>
        </is>
      </c>
      <c r="P239" t="n">
        <v>90</v>
      </c>
      <c r="Q239" s="17" t="inlineStr">
        <is>
          <t>100.00%</t>
        </is>
      </c>
      <c r="R239" t="n">
        <v>3.8</v>
      </c>
      <c r="S239" t="n">
        <v>100</v>
      </c>
      <c r="T239" t="n">
        <v>47</v>
      </c>
      <c r="U239" t="n">
        <v>13</v>
      </c>
      <c r="V239" t="inlineStr">
        <is>
          <t>OutOfStock</t>
        </is>
      </c>
      <c r="W239" t="inlineStr">
        <is>
          <t>90.0</t>
        </is>
      </c>
      <c r="X239" t="inlineStr">
        <is>
          <t>12902747</t>
        </is>
      </c>
    </row>
    <row r="240" ht="162" customHeight="1">
      <c r="A240" s="3" t="inlineStr">
        <is>
          <t>https://www.dermstore.com/dr.-hauschka-soothing-cleansing-milk-4.9-fl.-oz./11287364.html</t>
        </is>
      </c>
      <c r="B240" s="3" t="inlineStr">
        <is>
          <t>https://www.dermstore.com/dr.-hauschka-soothing-cleansing-milk-4.9-fl.-oz./11287364.html</t>
        </is>
      </c>
      <c r="C240" s="3" t="inlineStr">
        <is>
          <t>oos</t>
        </is>
      </c>
      <c r="D240" s="3">
        <f>HYPERLINK(B240)</f>
        <v/>
      </c>
      <c r="E240" t="inlineStr">
        <is>
          <t>Dr. Hauschka Soothing Cleansing Milk (4.9 fl. oz.)</t>
        </is>
      </c>
      <c r="F240" t="inlineStr">
        <is>
          <t>Dr. Hauschka Soothing Cleansing Milk</t>
        </is>
      </c>
      <c r="G240" s="3">
        <f>HYPERLINK(F240)</f>
        <v/>
      </c>
      <c r="H240" s="3" t="n"/>
      <c r="I240" s="3" t="inlineStr">
        <is>
          <t>https://www.amazon.com/Dr-Hauschka-Soothing-Cleansing-Fluid/dp/B00JKOVDFS/ref=sr_1_1?keywords=Dr.+Hauschka+Soothing+Cleansing+Milk+%284.9+fl.+oz.%29&amp;qid=1693434699&amp;sr=8-1</t>
        </is>
      </c>
      <c r="J240" s="3">
        <f>HYPERLINK(I240)</f>
        <v/>
      </c>
      <c r="K240" t="inlineStr">
        <is>
          <t>B00JKOVDFS</t>
        </is>
      </c>
      <c r="L240" t="e">
        <v>#VALUE!</v>
      </c>
      <c r="M240" t="e">
        <v>#VALUE!</v>
      </c>
      <c r="N240" t="inlineStr">
        <is>
          <t>y</t>
        </is>
      </c>
      <c r="O240" t="inlineStr">
        <is>
          <t>19.5</t>
        </is>
      </c>
      <c r="P240" t="n">
        <v>39</v>
      </c>
      <c r="Q240" s="17" t="inlineStr">
        <is>
          <t>100.00%</t>
        </is>
      </c>
      <c r="R240" t="n">
        <v>4.7</v>
      </c>
      <c r="S240" t="n">
        <v>100</v>
      </c>
      <c r="T240" t="n">
        <v>708</v>
      </c>
      <c r="U240" t="n">
        <v>13</v>
      </c>
      <c r="V240" t="inlineStr">
        <is>
          <t>OutOfStock</t>
        </is>
      </c>
      <c r="W240" t="inlineStr">
        <is>
          <t>39.0</t>
        </is>
      </c>
      <c r="X240" t="inlineStr">
        <is>
          <t>11287364</t>
        </is>
      </c>
    </row>
    <row r="241" ht="162" customHeight="1">
      <c r="A241" s="3" t="inlineStr">
        <is>
          <t>https://www.dermstore.com/dr.-hauschka-clarifying-clay-mask-3.1-oz./10543823.html</t>
        </is>
      </c>
      <c r="B241" s="3" t="inlineStr">
        <is>
          <t>https://www.dermstore.com/dr.-hauschka-clarifying-clay-mask-3.1-oz./10543823.html</t>
        </is>
      </c>
      <c r="C241" s="3" t="inlineStr">
        <is>
          <t>oos</t>
        </is>
      </c>
      <c r="D241" s="3">
        <f>HYPERLINK(B241)</f>
        <v/>
      </c>
      <c r="E241" t="inlineStr">
        <is>
          <t>Dr. Hauschka Clarifying Clay Mask (3.1 oz.)</t>
        </is>
      </c>
      <c r="F241" t="inlineStr">
        <is>
          <t>Dr. Hauschka Clarifying Clay Mask, 3.1 oz</t>
        </is>
      </c>
      <c r="G241" s="3">
        <f>HYPERLINK(F241)</f>
        <v/>
      </c>
      <c r="H241" s="3" t="n"/>
      <c r="I241" s="3" t="inlineStr">
        <is>
          <t>https://www.amazon.com/Dr-Hauschka-Clarifying-Clay-Ounce/dp/B00JKOV9IE/ref=sr_1_1?keywords=Dr.+Hauschka+Clarifying+Clay+Mask+%283.1+oz.%29&amp;qid=1693434696&amp;sr=8-1</t>
        </is>
      </c>
      <c r="J241" s="3">
        <f>HYPERLINK(I241)</f>
        <v/>
      </c>
      <c r="K241" t="inlineStr">
        <is>
          <t>B00JKOV9IE</t>
        </is>
      </c>
      <c r="L241" t="e">
        <v>#VALUE!</v>
      </c>
      <c r="M241" t="e">
        <v>#VALUE!</v>
      </c>
      <c r="N241" t="inlineStr">
        <is>
          <t>y</t>
        </is>
      </c>
      <c r="O241" t="inlineStr">
        <is>
          <t>17.5</t>
        </is>
      </c>
      <c r="P241" t="n">
        <v>35</v>
      </c>
      <c r="Q241" s="17" t="inlineStr">
        <is>
          <t>100.00%</t>
        </is>
      </c>
      <c r="R241" t="n">
        <v>3.8</v>
      </c>
      <c r="S241" t="n">
        <v>100</v>
      </c>
      <c r="T241" t="n">
        <v>45</v>
      </c>
      <c r="U241" t="n">
        <v>13</v>
      </c>
      <c r="V241" t="inlineStr">
        <is>
          <t>OutOfStock</t>
        </is>
      </c>
      <c r="W241" t="inlineStr">
        <is>
          <t>35.0</t>
        </is>
      </c>
      <c r="X241" t="inlineStr">
        <is>
          <t>10543823</t>
        </is>
      </c>
    </row>
    <row r="242" ht="162" customHeight="1">
      <c r="A242" s="3" t="inlineStr">
        <is>
          <t>https://www.dermstore.com/boscia-cactus-water-moisturizer-1.61-fl.-oz./12901190.html</t>
        </is>
      </c>
      <c r="B242" s="3" t="inlineStr">
        <is>
          <t>https://www.dermstore.com/boscia-cactus-water-moisturizer-1.61-fl.-oz./12901190.html</t>
        </is>
      </c>
      <c r="C242" s="3" t="inlineStr">
        <is>
          <t>oos</t>
        </is>
      </c>
      <c r="D242" s="3">
        <f>HYPERLINK(B242)</f>
        <v/>
      </c>
      <c r="E242" t="inlineStr">
        <is>
          <t>boscia Cactus Water Moisturizer (1.61 fl. oz.)</t>
        </is>
      </c>
      <c r="F242" t="inlineStr">
        <is>
          <t>boscia Cactus Water Moisturizer - Vegan, Cruelty-Free, Natural Clean Skincare. Cactus and Aloe Vera Gel Hydrating Daily Face Moisturizer, 1.61 fl Oz (Pack of 1)</t>
        </is>
      </c>
      <c r="G242" s="3">
        <f>HYPERLINK(F242)</f>
        <v/>
      </c>
      <c r="H242" s="3" t="n"/>
      <c r="I242" s="3" t="n"/>
      <c r="J242" s="3">
        <f>HYPERLINK(I242)</f>
        <v/>
      </c>
      <c r="K242" t="inlineStr">
        <is>
          <t>B07DZKVFFY</t>
        </is>
      </c>
      <c r="L242" t="e">
        <v>#VALUE!</v>
      </c>
      <c r="M242" t="e">
        <v>#VALUE!</v>
      </c>
      <c r="N242" t="inlineStr">
        <is>
          <t>y</t>
        </is>
      </c>
      <c r="O242" t="inlineStr">
        <is>
          <t>19.0</t>
        </is>
      </c>
      <c r="P242" t="n">
        <v>38</v>
      </c>
      <c r="Q242" s="17" t="inlineStr">
        <is>
          <t>100.00%</t>
        </is>
      </c>
      <c r="R242" t="n">
        <v>4.5</v>
      </c>
      <c r="S242" t="n">
        <v>100</v>
      </c>
      <c r="T242" t="n">
        <v>800</v>
      </c>
      <c r="U242" t="n">
        <v>13</v>
      </c>
      <c r="V242" t="inlineStr">
        <is>
          <t>OutOfStock</t>
        </is>
      </c>
      <c r="W242" t="inlineStr">
        <is>
          <t>38.0</t>
        </is>
      </c>
      <c r="X242" t="inlineStr">
        <is>
          <t>12901190</t>
        </is>
      </c>
    </row>
    <row r="243" ht="162" customHeight="1">
      <c r="A243" s="3" t="inlineStr">
        <is>
          <t>https://www.dermstore.com/dr.-hauschka-rose-day-cream-1.0-fl.-oz./11287360.html</t>
        </is>
      </c>
      <c r="B243" s="3" t="inlineStr">
        <is>
          <t>https://www.dermstore.com/dr.-hauschka-rose-day-cream-1.0-fl.-oz./11287360.html</t>
        </is>
      </c>
      <c r="C243" s="3" t="inlineStr">
        <is>
          <t>oos</t>
        </is>
      </c>
      <c r="D243" s="3">
        <f>HYPERLINK(B243)</f>
        <v/>
      </c>
      <c r="E243" t="inlineStr">
        <is>
          <t>Dr. Hauschka Rose Day Cream (1 oz.)</t>
        </is>
      </c>
      <c r="F243" t="inlineStr">
        <is>
          <t>Dr. Hauschka Rose Day Cream 1</t>
        </is>
      </c>
      <c r="G243" s="3">
        <f>HYPERLINK(F243)</f>
        <v/>
      </c>
      <c r="H243" s="3" t="n"/>
      <c r="I243" s="3" t="inlineStr">
        <is>
          <t>https://www.amazon.com/Rose-Cream-cream-Dr-Hauschka/dp/B001V9LUZS/ref=sr_1_1?keywords=Dr.+Hauschka+Rose+Day+Cream+%281+oz.%29&amp;qid=1693434690&amp;sr=8-1</t>
        </is>
      </c>
      <c r="J243" s="3">
        <f>HYPERLINK(I243)</f>
        <v/>
      </c>
      <c r="K243" t="inlineStr">
        <is>
          <t>B001V9LUZS</t>
        </is>
      </c>
      <c r="L243" t="e">
        <v>#VALUE!</v>
      </c>
      <c r="M243" t="e">
        <v>#VALUE!</v>
      </c>
      <c r="N243" t="inlineStr">
        <is>
          <t>y</t>
        </is>
      </c>
      <c r="O243" t="inlineStr">
        <is>
          <t>22.5</t>
        </is>
      </c>
      <c r="P243" t="n">
        <v>45</v>
      </c>
      <c r="Q243" s="17" t="inlineStr">
        <is>
          <t>100.00%</t>
        </is>
      </c>
      <c r="R243" t="n">
        <v>4.5</v>
      </c>
      <c r="S243" t="n">
        <v>100</v>
      </c>
      <c r="T243" t="n">
        <v>2399</v>
      </c>
      <c r="U243" t="n">
        <v>13</v>
      </c>
      <c r="V243" t="inlineStr">
        <is>
          <t>OutOfStock</t>
        </is>
      </c>
      <c r="W243" t="inlineStr">
        <is>
          <t>45.0</t>
        </is>
      </c>
      <c r="X243" t="inlineStr">
        <is>
          <t>11287360</t>
        </is>
      </c>
    </row>
    <row r="244" ht="162" customHeight="1">
      <c r="A244" s="3" t="inlineStr">
        <is>
          <t>https://www.dermstore.com/boscia-luminizing-black-charcoal-mask-2.8-oz./12902147.html</t>
        </is>
      </c>
      <c r="B244" s="3" t="inlineStr">
        <is>
          <t>https://www.dermstore.com/boscia-luminizing-black-charcoal-mask-2.8-oz./12902147.html</t>
        </is>
      </c>
      <c r="C244" s="3" t="inlineStr">
        <is>
          <t>oos</t>
        </is>
      </c>
      <c r="D244" s="3">
        <f>HYPERLINK(B244)</f>
        <v/>
      </c>
      <c r="E244" t="inlineStr">
        <is>
          <t>boscia Luminizing Black Charcoal Mask (2.8 oz.)</t>
        </is>
      </c>
      <c r="F244" t="inlineStr">
        <is>
          <t>boscia Luminizing Charcoal Mask - Vegan Peel off Face Mask, Cruelty-Free Skincare. Activated Charcoal Blackhead Remover, Vitamin C Pore Cleaner, 80g</t>
        </is>
      </c>
      <c r="G244" s="3">
        <f>HYPERLINK(F244)</f>
        <v/>
      </c>
      <c r="H244" s="3" t="n"/>
      <c r="I244" s="3" t="inlineStr">
        <is>
          <t>https://www.amazon.com/Boscia-Luminizing-Charcoal-Mask-80/dp/B08G9L7TPC/ref=sr_1_3?keywords=boscia+Luminizing+Black+Charcoal+Mask+%282.8+oz.%29&amp;qid=1693434700&amp;sr=8-3</t>
        </is>
      </c>
      <c r="J244" s="3">
        <f>HYPERLINK(I244)</f>
        <v/>
      </c>
      <c r="K244" t="inlineStr">
        <is>
          <t>B08G9L7TPC</t>
        </is>
      </c>
      <c r="L244" t="e">
        <v>#VALUE!</v>
      </c>
      <c r="M244" t="e">
        <v>#VALUE!</v>
      </c>
      <c r="N244" t="inlineStr">
        <is>
          <t>y</t>
        </is>
      </c>
      <c r="O244" t="inlineStr">
        <is>
          <t>17.0</t>
        </is>
      </c>
      <c r="P244" t="n">
        <v>32.9</v>
      </c>
      <c r="Q244" s="17" t="inlineStr">
        <is>
          <t>93.53%</t>
        </is>
      </c>
      <c r="R244" t="n">
        <v>4.4</v>
      </c>
      <c r="S244" t="n">
        <v>93.53</v>
      </c>
      <c r="T244" t="n">
        <v>580</v>
      </c>
      <c r="U244" t="n">
        <v>13</v>
      </c>
      <c r="V244" t="inlineStr">
        <is>
          <t>OutOfStock</t>
        </is>
      </c>
      <c r="W244" t="inlineStr">
        <is>
          <t>34.0</t>
        </is>
      </c>
      <c r="X244" t="inlineStr">
        <is>
          <t>12902147</t>
        </is>
      </c>
    </row>
    <row r="245" ht="162" customHeight="1">
      <c r="A245" s="3" t="inlineStr">
        <is>
          <t>https://www.salonsavings.com/products/its-a-10-leave-in-keratin</t>
        </is>
      </c>
      <c r="B245" s="3" t="inlineStr">
        <is>
          <t>https://www.salonsavings.com/products/its-a-10-leave-in-keratin</t>
        </is>
      </c>
      <c r="C245" s="3" t="inlineStr">
        <is>
          <t>n</t>
        </is>
      </c>
      <c r="D245" s="3">
        <f>HYPERLINK(B245)</f>
        <v/>
      </c>
      <c r="E245" t="inlineStr">
        <is>
          <t>It's a 10 Miracle Leave-In + Keratin</t>
        </is>
      </c>
      <c r="F245" t="inlineStr">
        <is>
          <t>it's a 10 Miracle Leave-In plus Keratin Spray 10 oz</t>
        </is>
      </c>
      <c r="G245" s="3">
        <f>HYPERLINK(F245)</f>
        <v/>
      </c>
      <c r="H245" s="3" t="n"/>
      <c r="I245" s="3" t="inlineStr">
        <is>
          <t>https://www.amazon.com/10-Miracle-Leave-Keratin-Spray/dp/B005NOPAAS/ref=sr_1_9?keywords=It%27s+a+10+Potion+10+Miracle+Instant+Repair+Leave-In&amp;qid=1693437527&amp;sr=8-9</t>
        </is>
      </c>
      <c r="J245" s="3">
        <f>HYPERLINK(I245)</f>
        <v/>
      </c>
      <c r="K245" t="inlineStr">
        <is>
          <t>B005NOPAAS</t>
        </is>
      </c>
      <c r="L245" t="e">
        <v>#VALUE!</v>
      </c>
      <c r="M245" t="e">
        <v>#VALUE!</v>
      </c>
      <c r="N245" t="inlineStr">
        <is>
          <t>y</t>
        </is>
      </c>
      <c r="O245" t="inlineStr">
        <is>
          <t>16.99</t>
        </is>
      </c>
      <c r="P245" t="n">
        <v>29.99</v>
      </c>
      <c r="Q245" s="17" t="inlineStr">
        <is>
          <t>76.52%</t>
        </is>
      </c>
      <c r="R245" t="n">
        <v>4.8</v>
      </c>
      <c r="S245" t="n">
        <v>76.52</v>
      </c>
      <c r="T245" t="n">
        <v>3917</v>
      </c>
      <c r="U245" t="n">
        <v>14</v>
      </c>
      <c r="V245" t="inlineStr">
        <is>
          <t>InStock</t>
        </is>
      </c>
      <c r="W245" t="inlineStr">
        <is>
          <t>undefined</t>
        </is>
      </c>
      <c r="X245" t="inlineStr">
        <is>
          <t>7404123062441</t>
        </is>
      </c>
    </row>
    <row r="246" ht="162" customHeight="1">
      <c r="A246" s="3" t="inlineStr">
        <is>
          <t>https://www.salonsavings.com/products/r-co-dallas-biotin-thickening-shampoo</t>
        </is>
      </c>
      <c r="B246" s="3" t="inlineStr">
        <is>
          <t>https://www.salonsavings.com/products/r-co-dallas-biotin-thickening-shampoo</t>
        </is>
      </c>
      <c r="C246" s="3" t="inlineStr">
        <is>
          <t>n</t>
        </is>
      </c>
      <c r="D246" s="3">
        <f>HYPERLINK(B246)</f>
        <v/>
      </c>
      <c r="E246" t="inlineStr">
        <is>
          <t>R+Co Dallas Biotin Thickening Shampoo</t>
        </is>
      </c>
      <c r="F246" t="inlineStr">
        <is>
          <t>R+Co Dallas Biotin Thickening Shampoo | Thickens, Nourishes + Strengthens | Vegan + Cruelty-Free |</t>
        </is>
      </c>
      <c r="G246" s="3">
        <f>HYPERLINK(F246)</f>
        <v/>
      </c>
      <c r="H246" s="3" t="n"/>
      <c r="I246" s="3" t="n"/>
      <c r="J246" s="3">
        <f>HYPERLINK(I246)</f>
        <v/>
      </c>
      <c r="K246" t="inlineStr">
        <is>
          <t>B017GGC9BI</t>
        </is>
      </c>
      <c r="L246" t="e">
        <v>#VALUE!</v>
      </c>
      <c r="M246" t="e">
        <v>#VALUE!</v>
      </c>
      <c r="N246" t="inlineStr">
        <is>
          <t>y</t>
        </is>
      </c>
      <c r="O246" t="inlineStr">
        <is>
          <t>18.99</t>
        </is>
      </c>
      <c r="P246" t="n">
        <v>34</v>
      </c>
      <c r="Q246" s="17" t="inlineStr">
        <is>
          <t>79.04%</t>
        </is>
      </c>
      <c r="R246" t="n">
        <v>4.5</v>
      </c>
      <c r="S246" t="n">
        <v>79.04000000000001</v>
      </c>
      <c r="T246" t="n">
        <v>3860</v>
      </c>
      <c r="U246" t="n">
        <v>5</v>
      </c>
      <c r="V246" t="inlineStr">
        <is>
          <t>OutOfStock</t>
        </is>
      </c>
      <c r="W246" t="inlineStr">
        <is>
          <t>undefined</t>
        </is>
      </c>
      <c r="X246" t="inlineStr">
        <is>
          <t>7462785515689</t>
        </is>
      </c>
    </row>
    <row r="247" ht="162" customHeight="1">
      <c r="A247" s="3" t="inlineStr">
        <is>
          <t>https://www.skinelite.com/pca-skin-overnight-lip-mask-0-46-oz-clearance/?nosto=nosto-page-category2-copy-fallback-nosto-1</t>
        </is>
      </c>
      <c r="B247" s="3" t="inlineStr">
        <is>
          <t>https://www.skinelite.com/pca-skin-overnight-lip-mask-0-46-oz-clearance/</t>
        </is>
      </c>
      <c r="C247" s="3" t="inlineStr">
        <is>
          <t>n</t>
        </is>
      </c>
      <c r="D247" s="3">
        <f>HYPERLINK(B247)</f>
        <v/>
      </c>
      <c r="E247" t="inlineStr">
        <is>
          <t>PCA Skin Overnight Lip Mask 0.46 oz (CLEARANCE)</t>
        </is>
      </c>
      <c r="F247" t="inlineStr">
        <is>
          <t>PCA SKIN Overnight Lip Mask — Ultra Hydrating Nighttime Mask Treatment to Nourish Lips (0.46 oz)</t>
        </is>
      </c>
      <c r="G247" s="3">
        <f>HYPERLINK(F247)</f>
        <v/>
      </c>
      <c r="H247" s="3" t="n"/>
      <c r="I247" s="3" t="inlineStr">
        <is>
          <t>https://www.amazon.com/PCA-SKIN-Overnight-Lip-Mask/dp/B09B35SQ6R/ref=sr_1_1?keywords=PCA+Skin+Overnight+Lip+Mask+0.46+oz+%28CLEARANCE%29&amp;qid=1693437897&amp;sr=8-1</t>
        </is>
      </c>
      <c r="J247" s="3">
        <f>HYPERLINK(I247)</f>
        <v/>
      </c>
      <c r="K247" t="inlineStr">
        <is>
          <t>B09B35SQ6R</t>
        </is>
      </c>
      <c r="L247" t="e">
        <v>#VALUE!</v>
      </c>
      <c r="M247" t="e">
        <v>#VALUE!</v>
      </c>
      <c r="N247" t="inlineStr">
        <is>
          <t>y</t>
        </is>
      </c>
      <c r="O247" t="inlineStr">
        <is>
          <t>24.75</t>
        </is>
      </c>
      <c r="P247" t="n">
        <v>49.5</v>
      </c>
      <c r="Q247" s="17" t="inlineStr">
        <is>
          <t>100.00%</t>
        </is>
      </c>
      <c r="R247" t="n">
        <v>4.4</v>
      </c>
      <c r="S247" t="n">
        <v>100</v>
      </c>
      <c r="T247" t="n">
        <v>64</v>
      </c>
      <c r="U247" t="n">
        <v>2</v>
      </c>
      <c r="V247" t="inlineStr">
        <is>
          <t>InStock</t>
        </is>
      </c>
      <c r="W247" t="inlineStr">
        <is>
          <t>49.5</t>
        </is>
      </c>
      <c r="X247" t="inlineStr">
        <is>
          <t>PCAS-113E</t>
        </is>
      </c>
    </row>
    <row r="248" ht="117" customHeight="1">
      <c r="A248" t="inlineStr">
        <is>
          <t>Sukesha Extra Body Hair Wash</t>
        </is>
      </c>
      <c r="B248" s="3" t="inlineStr">
        <is>
          <t>https://sleekshop.com/products/sukesha-extra-body-hair-wash.html</t>
        </is>
      </c>
      <c r="C248" s="3" t="inlineStr">
        <is>
          <t>n</t>
        </is>
      </c>
      <c r="D248" s="3">
        <f>HYPERLINK(B248)</f>
        <v/>
      </c>
      <c r="E248" t="inlineStr">
        <is>
          <t>Sukesha Extra Body Hair Wash 12 oz</t>
        </is>
      </c>
      <c r="F248" s="3" t="inlineStr">
        <is>
          <t>https://www.amazon.com/Sukesha-Extra-Body-Hair-Wash/dp/B009NUYX06/ref=sr_1_1?keywords=Sukesha+Extra+Body+Hair+Wash&amp;qid=1693503198&amp;sr=8-1</t>
        </is>
      </c>
      <c r="G248" s="3">
        <f>HYPERLINK(F248)</f>
        <v/>
      </c>
      <c r="H248" s="3" t="n"/>
      <c r="I248" t="inlineStr">
        <is>
          <t>B009NUYX06</t>
        </is>
      </c>
      <c r="J248" s="3">
        <f>HYPERLINK(I248)</f>
        <v/>
      </c>
      <c r="K248" t="e">
        <v>#VALUE!</v>
      </c>
      <c r="L248" t="e">
        <v>#VALUE!</v>
      </c>
      <c r="M248" t="inlineStr">
        <is>
          <t>y</t>
        </is>
      </c>
      <c r="N248" t="inlineStr">
        <is>
          <t>$10.99-$19.99</t>
        </is>
      </c>
      <c r="O248" t="n">
        <v>22</v>
      </c>
      <c r="P248" s="17" t="inlineStr">
        <is>
          <t>100.18%</t>
        </is>
      </c>
      <c r="Q248" t="n">
        <v>4.4</v>
      </c>
      <c r="R248" t="n">
        <v>100.18</v>
      </c>
      <c r="S248" t="n">
        <v>23</v>
      </c>
      <c r="T248" t="n">
        <v>3</v>
      </c>
    </row>
    <row r="249" ht="117" customHeight="1">
      <c r="A249" t="inlineStr">
        <is>
          <t>Bio beaute by nuxe anti-pollution micellar cleansing water</t>
        </is>
      </c>
      <c r="B249" s="3" t="inlineStr">
        <is>
          <t>https://www.stylemyle.com/shop/products/63604?taxon_id=291</t>
        </is>
      </c>
      <c r="C249" s="3" t="inlineStr">
        <is>
          <t>n</t>
        </is>
      </c>
      <c r="D249" s="3">
        <f>HYPERLINK(B249)</f>
        <v/>
      </c>
      <c r="E249" t="inlineStr">
        <is>
          <t>Bio Beauté Anti-Pollution Micellar Cleansing Water 200ml</t>
        </is>
      </c>
      <c r="F249" s="3" t="inlineStr">
        <is>
          <t>https://www.amazon.com/Bio-Beaut%C3%A9-Anti-Pollution-Micellar-Cleansing/dp/B06XHLCQNX/ref=sr_1_1?keywords=Bio+beaute+by+nuxe+anti-pollution+micellar+cleansing+water&amp;qid=1693503703&amp;sr=8-1</t>
        </is>
      </c>
      <c r="G249" s="3">
        <f>HYPERLINK(F249)</f>
        <v/>
      </c>
      <c r="H249" s="3" t="n"/>
      <c r="I249" t="inlineStr">
        <is>
          <t>B06XHLCQNX</t>
        </is>
      </c>
      <c r="J249" s="3">
        <f>HYPERLINK(I249)</f>
        <v/>
      </c>
      <c r="K249" t="e">
        <v>#VALUE!</v>
      </c>
      <c r="L249" t="e">
        <v>#VALUE!</v>
      </c>
      <c r="M249" t="inlineStr">
        <is>
          <t>y</t>
        </is>
      </c>
      <c r="N249" t="inlineStr">
        <is>
          <t>$4.95</t>
        </is>
      </c>
      <c r="O249" t="n">
        <v>28.66</v>
      </c>
      <c r="P249" s="17" t="inlineStr">
        <is>
          <t>478.99%</t>
        </is>
      </c>
      <c r="Q249" t="n">
        <v>4.5</v>
      </c>
      <c r="R249" t="n">
        <v>478.99</v>
      </c>
      <c r="S249" t="n">
        <v>15</v>
      </c>
      <c r="T249" t="n">
        <v>2</v>
      </c>
    </row>
    <row r="250" ht="117" customHeight="1">
      <c r="A250" t="inlineStr">
        <is>
          <t>Hatomugi skin conditioning milk</t>
        </is>
      </c>
      <c r="B250" s="3" t="inlineStr">
        <is>
          <t>https://www.stylemyle.com/shop/products/100099?taxon_id=291</t>
        </is>
      </c>
      <c r="C250" s="3" t="inlineStr">
        <is>
          <t>n</t>
        </is>
      </c>
      <c r="D250" s="3">
        <f>HYPERLINK(B250)</f>
        <v/>
      </c>
      <c r="E250" t="inlineStr">
        <is>
          <t>NATURIE Hatomugi Skin Conditioning Milk Lotion - Emulsion with Extracts Coix Seed and Honeybee Hypoallergenic Oil Formula Made in Japan Essential Hub Set of 2 Pieces x 230 ML. White</t>
        </is>
      </c>
      <c r="F250" s="3" t="inlineStr">
        <is>
          <t>https://www.amazon.com/NATURIE-Hatomugi-Skin-Conditioning-Milk/dp/B09MRXZXHW/ref=sr_1_1?keywords=Hatomugi+skin+conditioning+milk&amp;qid=1693503739&amp;sr=8-1</t>
        </is>
      </c>
      <c r="G250" s="3">
        <f>HYPERLINK(F250)</f>
        <v/>
      </c>
      <c r="H250" s="3" t="n"/>
      <c r="I250" t="inlineStr">
        <is>
          <t>B09MRXZXHW</t>
        </is>
      </c>
      <c r="J250" s="3">
        <f>HYPERLINK(I250)</f>
        <v/>
      </c>
      <c r="K250" t="e">
        <v>#VALUE!</v>
      </c>
      <c r="L250" t="e">
        <v>#VALUE!</v>
      </c>
      <c r="M250" t="inlineStr">
        <is>
          <t>y</t>
        </is>
      </c>
      <c r="N250" t="inlineStr">
        <is>
          <t>$9.28</t>
        </is>
      </c>
      <c r="O250" t="n">
        <v>32</v>
      </c>
      <c r="P250" s="17" t="inlineStr">
        <is>
          <t>244.83%</t>
        </is>
      </c>
      <c r="Q250" t="n">
        <v>4.9</v>
      </c>
      <c r="R250" t="n">
        <v>244.83</v>
      </c>
      <c r="S250" t="n">
        <v>16</v>
      </c>
      <c r="T250" t="n">
        <v>27</v>
      </c>
    </row>
    <row r="251" ht="117" customHeight="1">
      <c r="A251" t="inlineStr">
        <is>
          <t>Dolce vivere shower gel - capri - orange blossom, frosted mandarine &amp; basil</t>
        </is>
      </c>
      <c r="B251" s="3" t="inlineStr">
        <is>
          <t>https://www.stylemyle.com/shop/products/60625?taxon_id=291</t>
        </is>
      </c>
      <c r="C251" s="3" t="inlineStr">
        <is>
          <t>n</t>
        </is>
      </c>
      <c r="D251" s="3">
        <f>HYPERLINK(B251)</f>
        <v/>
      </c>
      <c r="E251" t="inlineStr">
        <is>
          <t>Dolce Vivere Shower Gel - Capri - Orange Blossom, Frosted Mandarine and Basil - 300ml/10.2oz</t>
        </is>
      </c>
      <c r="F251" s="3" t="inlineStr">
        <is>
          <t>https://www.amazon.com/Nesti-Dante-Dolce-Vivere-Shower/dp/B00ZRQTAX0/ref=sr_1_1?keywords=Dolce+vivere+shower+gel+-+capri+-+orange+blossom%2C+frosted+mandarine&amp;qid=1693503758&amp;sr=8-1</t>
        </is>
      </c>
      <c r="G251" s="3">
        <f>HYPERLINK(F251)</f>
        <v/>
      </c>
      <c r="H251" s="3" t="n"/>
      <c r="I251" t="inlineStr">
        <is>
          <t>B00ZRQTAX0</t>
        </is>
      </c>
      <c r="J251" s="3">
        <f>HYPERLINK(I251)</f>
        <v/>
      </c>
      <c r="K251" t="e">
        <v>#VALUE!</v>
      </c>
      <c r="L251" t="e">
        <v>#VALUE!</v>
      </c>
      <c r="M251" t="inlineStr">
        <is>
          <t>y</t>
        </is>
      </c>
      <c r="N251" t="inlineStr">
        <is>
          <t>$10.52</t>
        </is>
      </c>
      <c r="O251" t="n">
        <v>24.67</v>
      </c>
      <c r="P251" s="17" t="inlineStr">
        <is>
          <t>134.51%</t>
        </is>
      </c>
      <c r="Q251" t="n">
        <v>4.1</v>
      </c>
      <c r="R251" t="n">
        <v>134.51</v>
      </c>
      <c r="S251" t="n">
        <v>27</v>
      </c>
      <c r="T251" t="n">
        <v>2</v>
      </c>
    </row>
    <row r="252" ht="117" customHeight="1">
      <c r="A252" t="inlineStr">
        <is>
          <t>Luxury liquid black soap with vegetal active carbon (shower gel) (limited edition)</t>
        </is>
      </c>
      <c r="B252" s="3" t="inlineStr">
        <is>
          <t>https://www.stylemyle.com/shop/products/60628?taxon_id=291</t>
        </is>
      </c>
      <c r="C252" s="3" t="inlineStr">
        <is>
          <t>n</t>
        </is>
      </c>
      <c r="D252" s="3">
        <f>HYPERLINK(B252)</f>
        <v/>
      </c>
      <c r="E252" t="inlineStr">
        <is>
          <t>Nesti Dante 251261 10.2 oz Luxury Liquid Black Soap Shower Gel with Vegetal Active Carbon</t>
        </is>
      </c>
      <c r="F252" s="3" t="inlineStr">
        <is>
          <t>https://www.amazon.com/Nesti-Dante-251261-Luxury-Vegetal/dp/B07DGK8CF1/ref=sr_1_1?keywords=Luxury+liquid+black+soap+with+vegetal+active+carbon+%28shower+gel%29+%28limited+edition%29&amp;qid=1693503794&amp;sr=8-1</t>
        </is>
      </c>
      <c r="G252" s="3">
        <f>HYPERLINK(F252)</f>
        <v/>
      </c>
      <c r="H252" s="3" t="n"/>
      <c r="I252" t="inlineStr">
        <is>
          <t>B07DGK8CF1</t>
        </is>
      </c>
      <c r="J252" s="3">
        <f>HYPERLINK(I252)</f>
        <v/>
      </c>
      <c r="K252" t="e">
        <v>#VALUE!</v>
      </c>
      <c r="L252" t="e">
        <v>#VALUE!</v>
      </c>
      <c r="M252" t="inlineStr">
        <is>
          <t>y</t>
        </is>
      </c>
      <c r="N252" t="inlineStr">
        <is>
          <t>$12.99</t>
        </is>
      </c>
      <c r="O252" t="n">
        <v>27.02</v>
      </c>
      <c r="P252" s="17" t="inlineStr">
        <is>
          <t>108.01%</t>
        </is>
      </c>
      <c r="Q252" t="n">
        <v>4.1</v>
      </c>
      <c r="R252" t="n">
        <v>108.01</v>
      </c>
      <c r="S252" t="n">
        <v>38</v>
      </c>
      <c r="T252" t="n">
        <v>3</v>
      </c>
    </row>
    <row r="253" ht="117" customHeight="1">
      <c r="A253" t="inlineStr">
        <is>
          <t>Nourishing Baby Oil 4oz</t>
        </is>
      </c>
      <c r="B253" s="3" t="inlineStr">
        <is>
          <t>https://www.nigelbeauty.com/p-41485-nourishing-baby-oil-4oz.aspx</t>
        </is>
      </c>
      <c r="C253" s="3" t="inlineStr">
        <is>
          <t>n</t>
        </is>
      </c>
      <c r="D253" s="3">
        <f>HYPERLINK(B253)</f>
        <v/>
      </c>
      <c r="E253" t="inlineStr">
        <is>
          <t>Burt's Bees Baby Nourishing Baby Oil, 100% Natural Baby Skin Care - 4 Ounce Bottle</t>
        </is>
      </c>
      <c r="F253" s="3" t="inlineStr">
        <is>
          <t>https://www.amazon.com/Burts-Bees-Baby-Nourishing-Natural/dp/B00OTE7JZ2/ref=sr_1_1?keywords=Nourishing+Baby+Oil+4oz&amp;qid=1693504868&amp;sr=8-1</t>
        </is>
      </c>
      <c r="G253" s="3">
        <f>HYPERLINK(F253)</f>
        <v/>
      </c>
      <c r="H253" s="3" t="n"/>
      <c r="I253" t="inlineStr">
        <is>
          <t>B00OTE7JZ2</t>
        </is>
      </c>
      <c r="J253" s="3">
        <f>HYPERLINK(I253)</f>
        <v/>
      </c>
      <c r="K253" t="e">
        <v>#VALUE!</v>
      </c>
      <c r="L253" t="e">
        <v>#VALUE!</v>
      </c>
      <c r="M253" t="inlineStr">
        <is>
          <t>y</t>
        </is>
      </c>
      <c r="N253" t="inlineStr">
        <is>
          <t>$8.99</t>
        </is>
      </c>
      <c r="O253" t="n">
        <v>19.76</v>
      </c>
      <c r="P253" s="17" t="inlineStr">
        <is>
          <t>119.80%</t>
        </is>
      </c>
      <c r="Q253" t="n">
        <v>4.7</v>
      </c>
      <c r="R253" t="n">
        <v>119.8</v>
      </c>
      <c r="S253" t="n">
        <v>2810</v>
      </c>
      <c r="T253" t="n">
        <v>12</v>
      </c>
    </row>
    <row r="254" ht="117.6" customHeight="1">
      <c r="A254" s="3" t="inlineStr">
        <is>
          <t>https://4thavemarket.com/collections/personal-care/products/prolyn-jarabe-adultos-syrup-for-adults-4oz</t>
        </is>
      </c>
      <c r="B254" s="3" t="inlineStr">
        <is>
          <t>https://4thavemarket.com/products/prolyn-jarabe-adultos-syrup-for-adults-4oz</t>
        </is>
      </c>
      <c r="C254" s="3" t="inlineStr">
        <is>
          <t>y</t>
        </is>
      </c>
      <c r="D254" s="3">
        <f>HYPERLINK(B254)</f>
        <v/>
      </c>
      <c r="E254" t="inlineStr">
        <is>
          <t>Prolyn Jarabe Supplements 120Ml Adults</t>
        </is>
      </c>
      <c r="F254" t="inlineStr">
        <is>
          <t>Prolyn Prolyn Jarabe Supplement 120ml Adults</t>
        </is>
      </c>
      <c r="G254" s="3">
        <f>HYPERLINK(F254)</f>
        <v/>
      </c>
      <c r="H254" s="3" t="n"/>
      <c r="I254" s="3" t="inlineStr">
        <is>
          <t>https://www.amazon.com/Prolyn-Jarabe-Supplement-120ml-Adults/dp/B001T8JKWQ/ref=sr_1_1?keywords=Prolyn+Jarabe+Supplements+120Ml+Adults&amp;qid=1693510129&amp;sr=8-1</t>
        </is>
      </c>
      <c r="J254" s="3">
        <f>HYPERLINK(I254)</f>
        <v/>
      </c>
      <c r="K254" t="inlineStr">
        <is>
          <t>B001T8JKWQ</t>
        </is>
      </c>
      <c r="L254" t="e">
        <v>#VALUE!</v>
      </c>
      <c r="M254" t="e">
        <v>#VALUE!</v>
      </c>
      <c r="N254" t="inlineStr">
        <is>
          <t>y</t>
        </is>
      </c>
      <c r="O254" t="inlineStr">
        <is>
          <t>4.99</t>
        </is>
      </c>
      <c r="P254" t="n">
        <v>14.48</v>
      </c>
      <c r="Q254" s="17" t="inlineStr">
        <is>
          <t>190.18%</t>
        </is>
      </c>
      <c r="R254" t="n">
        <v>5</v>
      </c>
      <c r="S254" t="n">
        <v>190.18</v>
      </c>
      <c r="T254" t="n">
        <v>1</v>
      </c>
      <c r="U254" t="n">
        <v>4</v>
      </c>
      <c r="V254" t="inlineStr">
        <is>
          <t>InStock</t>
        </is>
      </c>
      <c r="W254" t="inlineStr">
        <is>
          <t>undefined</t>
        </is>
      </c>
      <c r="X254" t="inlineStr">
        <is>
          <t>3908773380130</t>
        </is>
      </c>
    </row>
    <row r="255" ht="117.6" customHeight="1">
      <c r="A255" s="3" t="inlineStr">
        <is>
          <t>https://chatters.ca/moroccanoil-everlasting-curl-titanium-1-curling-iron-400030006</t>
        </is>
      </c>
      <c r="B255" s="3" t="inlineStr">
        <is>
          <t>https://chatters.ca/moroccanoil-everlasting-curl-titanium-1-curling-iron-400030006</t>
        </is>
      </c>
      <c r="C255" s="3" t="inlineStr">
        <is>
          <t>oos</t>
        </is>
      </c>
      <c r="D255" s="3">
        <f>HYPERLINK(B255)</f>
        <v/>
      </c>
      <c r="E255" t="inlineStr">
        <is>
          <t>CLEARANCE MOROCCANOIL Everlasting Curl Titanium 1" Curling Iron</t>
        </is>
      </c>
      <c r="F255" t="inlineStr">
        <is>
          <t>Moroccanoil Everlasting Curl Titanium Curling Iron (1-Inch Barrel)</t>
        </is>
      </c>
      <c r="G255" s="3">
        <f>HYPERLINK(F255)</f>
        <v/>
      </c>
      <c r="H255" s="3" t="n"/>
      <c r="I255" s="3" t="inlineStr">
        <is>
          <t>https://www.amazon.com/Moroccanoil-Everlasting-Curl-Titanium-Curling/dp/B083XTFPZL/ref=sr_1_1?keywords=CLEARANCE+MOROCCANOIL+Everlasting+Curl+Titanium+1%22+Curling+Iron&amp;qid=1693510645&amp;sr=8-1</t>
        </is>
      </c>
      <c r="J255" s="3">
        <f>HYPERLINK(I255)</f>
        <v/>
      </c>
      <c r="K255" t="inlineStr">
        <is>
          <t>B083XTFPZL</t>
        </is>
      </c>
      <c r="L255" t="e">
        <v>#VALUE!</v>
      </c>
      <c r="M255" t="e">
        <v>#VALUE!</v>
      </c>
      <c r="N255" t="inlineStr">
        <is>
          <t>y</t>
        </is>
      </c>
      <c r="O255" t="inlineStr">
        <is>
          <t>89.99</t>
        </is>
      </c>
      <c r="P255" t="n">
        <v>160</v>
      </c>
      <c r="Q255" s="17" t="inlineStr">
        <is>
          <t>77.80%</t>
        </is>
      </c>
      <c r="R255" t="n">
        <v>4.1</v>
      </c>
      <c r="S255" t="n">
        <v>77.8</v>
      </c>
      <c r="T255" t="n">
        <v>53</v>
      </c>
      <c r="U255" t="n">
        <v>2</v>
      </c>
      <c r="V255" t="inlineStr">
        <is>
          <t>OutOfStock</t>
        </is>
      </c>
      <c r="W255" t="inlineStr">
        <is>
          <t>180.0</t>
        </is>
      </c>
      <c r="X255" t="inlineStr">
        <is>
          <t>400030006</t>
        </is>
      </c>
    </row>
    <row r="256" ht="117.6" customHeight="1">
      <c r="A256" s="3" t="inlineStr">
        <is>
          <t>https://chatters.ca/moroccanoil-smoothing-style-ceramic-heated-brush-400030008</t>
        </is>
      </c>
      <c r="B256" s="3" t="inlineStr">
        <is>
          <t>https://chatters.ca/moroccanoil-smoothing-style-ceramic-heated-brush-400030008</t>
        </is>
      </c>
      <c r="C256" s="3" t="inlineStr">
        <is>
          <t>oos</t>
        </is>
      </c>
      <c r="D256" s="3">
        <f>HYPERLINK(B256)</f>
        <v/>
      </c>
      <c r="E256" t="inlineStr">
        <is>
          <t>CLEARANCE MOROCCANOIL Smoothing Style Ceramic Heated Brush</t>
        </is>
      </c>
      <c r="F256" t="inlineStr">
        <is>
          <t>Moroccanoil Smooth Style Ceramic Heated Brush, Blue</t>
        </is>
      </c>
      <c r="G256" s="3">
        <f>HYPERLINK(F256)</f>
        <v/>
      </c>
      <c r="H256" s="3" t="n"/>
      <c r="I256" s="3" t="inlineStr">
        <is>
          <t>https://www.amazon.com/Moroccanoil-Smooth-Style-Ceramic-Heated/dp/B083XVJKY1/ref=sr_1_1?keywords=CLEARANCE+MOROCCANOIL+Smoothing+Style+Ceramic+Heated+Brush&amp;qid=1693510645&amp;sr=8-1</t>
        </is>
      </c>
      <c r="J256" s="3">
        <f>HYPERLINK(I256)</f>
        <v/>
      </c>
      <c r="K256" t="inlineStr">
        <is>
          <t>B083XVJKY1</t>
        </is>
      </c>
      <c r="L256" t="e">
        <v>#VALUE!</v>
      </c>
      <c r="M256" t="e">
        <v>#VALUE!</v>
      </c>
      <c r="N256" t="inlineStr">
        <is>
          <t>y</t>
        </is>
      </c>
      <c r="O256" t="inlineStr">
        <is>
          <t>79.99</t>
        </is>
      </c>
      <c r="P256" t="n">
        <v>140</v>
      </c>
      <c r="Q256" s="17" t="inlineStr">
        <is>
          <t>75.02%</t>
        </is>
      </c>
      <c r="R256" t="n">
        <v>4.1</v>
      </c>
      <c r="S256" t="n">
        <v>75.02</v>
      </c>
      <c r="T256" t="n">
        <v>332</v>
      </c>
      <c r="U256" t="n">
        <v>2</v>
      </c>
      <c r="V256" t="inlineStr">
        <is>
          <t>OutOfStock</t>
        </is>
      </c>
      <c r="W256" t="inlineStr">
        <is>
          <t>160.0</t>
        </is>
      </c>
      <c r="X256" t="inlineStr">
        <is>
          <t>400030008</t>
        </is>
      </c>
    </row>
    <row r="257" ht="117.6" customHeight="1">
      <c r="A257" s="3" t="inlineStr">
        <is>
          <t>https://sleekshop.com/products/sukesha-extra-body-hair-wash.html?sku=suk08-12-oz</t>
        </is>
      </c>
      <c r="B257" t="inlineStr">
        <is>
          <t>undefined</t>
        </is>
      </c>
      <c r="C257" s="3" t="inlineStr">
        <is>
          <t>n</t>
        </is>
      </c>
      <c r="D257" s="3">
        <f>HYPERLINK(B257)</f>
        <v/>
      </c>
      <c r="E257" t="inlineStr">
        <is>
          <t>Sukesha Extra Body Hair Wash - 12 oz</t>
        </is>
      </c>
      <c r="F257" t="inlineStr">
        <is>
          <t>Sukesha Extra Body Hair Wash 12 oz</t>
        </is>
      </c>
      <c r="G257" s="3">
        <f>HYPERLINK(F257)</f>
        <v/>
      </c>
      <c r="H257" s="3" t="n"/>
      <c r="I257" s="3" t="inlineStr">
        <is>
          <t>https://www.amazon.com/Sukesha-Extra-Body-Hair-Wash/dp/B009NUYX06/ref=sr_1_1?keywords=Sukesha+Extra+Body+Hair+Wash+-+12+oz&amp;qid=1693511786&amp;sr=8-1</t>
        </is>
      </c>
      <c r="J257" s="3">
        <f>HYPERLINK(I257)</f>
        <v/>
      </c>
      <c r="K257" t="inlineStr">
        <is>
          <t>B009NUYX06</t>
        </is>
      </c>
      <c r="L257" t="e">
        <v>#VALUE!</v>
      </c>
      <c r="M257" t="e">
        <v>#VALUE!</v>
      </c>
      <c r="N257" t="inlineStr">
        <is>
          <t>y</t>
        </is>
      </c>
      <c r="O257" t="inlineStr">
        <is>
          <t>10.99</t>
        </is>
      </c>
      <c r="P257" t="n">
        <v>22</v>
      </c>
      <c r="Q257" s="17" t="inlineStr">
        <is>
          <t>100.18%</t>
        </is>
      </c>
      <c r="R257" t="n">
        <v>4.4</v>
      </c>
      <c r="S257" t="n">
        <v>100.18</v>
      </c>
      <c r="T257" t="n">
        <v>23</v>
      </c>
      <c r="U257" t="n">
        <v>3</v>
      </c>
      <c r="V257" t="inlineStr">
        <is>
          <t>OutOfStock</t>
        </is>
      </c>
      <c r="W257" t="inlineStr">
        <is>
          <t>undefined</t>
        </is>
      </c>
      <c r="X257" t="inlineStr">
        <is>
          <t>suk08-12-oz</t>
        </is>
      </c>
    </row>
    <row r="258" ht="117.6" customHeight="1">
      <c r="A258" s="3" t="inlineStr">
        <is>
          <t>https://www.cloud10beauty.com/products/elf-intense-ink-eyeliner</t>
        </is>
      </c>
      <c r="B258" s="3" t="inlineStr">
        <is>
          <t>https://www.cloud10beauty.com/products/elf-intense-ink-eyeliner</t>
        </is>
      </c>
      <c r="C258" s="3" t="inlineStr">
        <is>
          <t>n</t>
        </is>
      </c>
      <c r="D258" s="3">
        <f>HYPERLINK(B258)</f>
        <v/>
      </c>
      <c r="E258" t="inlineStr">
        <is>
          <t>e.l.f. Intense Ink Eyeliner</t>
        </is>
      </c>
      <c r="F258" t="inlineStr">
        <is>
          <t>e.l.f. Intense Ink Eyeliner - Black Navy</t>
        </is>
      </c>
      <c r="G258" s="3">
        <f>HYPERLINK(F258)</f>
        <v/>
      </c>
      <c r="H258" s="3" t="n"/>
      <c r="I258" s="3" t="inlineStr">
        <is>
          <t>https://www.amazon.com/l-f-Intense-Ink-Eyeliner-Black/dp/B01K3AP38K/ref=sr_1_2?keywords=e.l.f.+Intense+Ink+Eyeliner&amp;qid=1693513548&amp;sr=8-2</t>
        </is>
      </c>
      <c r="J258" s="3">
        <f>HYPERLINK(I258)</f>
        <v/>
      </c>
      <c r="K258" t="inlineStr">
        <is>
          <t>B01K3AP38K</t>
        </is>
      </c>
      <c r="L258" t="e">
        <v>#VALUE!</v>
      </c>
      <c r="M258" t="e">
        <v>#VALUE!</v>
      </c>
      <c r="N258" t="inlineStr">
        <is>
          <t>y</t>
        </is>
      </c>
      <c r="O258" t="inlineStr">
        <is>
          <t>6.95</t>
        </is>
      </c>
      <c r="P258" t="n">
        <v>14.98</v>
      </c>
      <c r="Q258" s="17" t="inlineStr">
        <is>
          <t>115.54%</t>
        </is>
      </c>
      <c r="R258" t="n">
        <v>3.5</v>
      </c>
      <c r="S258" t="n">
        <v>115.54</v>
      </c>
      <c r="T258" t="n">
        <v>121</v>
      </c>
      <c r="U258" t="n">
        <v>4</v>
      </c>
      <c r="V258" t="inlineStr">
        <is>
          <t>InStock</t>
        </is>
      </c>
      <c r="W258" t="inlineStr">
        <is>
          <t>undefined</t>
        </is>
      </c>
      <c r="X258" t="inlineStr">
        <is>
          <t>8337055514954</t>
        </is>
      </c>
    </row>
    <row r="259" ht="117.6" customHeight="1">
      <c r="A259" s="3" t="inlineStr">
        <is>
          <t>https://www.cloud10beauty.com/products/rimmel-london-scandaleyes-exaggerate-eye-definer</t>
        </is>
      </c>
      <c r="B259" s="3" t="inlineStr">
        <is>
          <t>https://www.cloud10beauty.com/products/rimmel-london-scandaleyes-exaggerate-eye-definer</t>
        </is>
      </c>
      <c r="C259" s="3" t="inlineStr">
        <is>
          <t>oos</t>
        </is>
      </c>
      <c r="D259" s="3">
        <f>HYPERLINK(B259)</f>
        <v/>
      </c>
      <c r="E259" t="inlineStr">
        <is>
          <t>Rimmel London Scandaleyes Exaggerate Eye Definer</t>
        </is>
      </c>
      <c r="F259" t="inlineStr">
        <is>
          <t>Rimmel Scandaleyes Exaggerate Eye Definer, 002 Chocolate Brown, 0.35g</t>
        </is>
      </c>
      <c r="G259" s="3">
        <f>HYPERLINK(F259)</f>
        <v/>
      </c>
      <c r="H259" s="3" t="n"/>
      <c r="I259" s="3" t="inlineStr">
        <is>
          <t>https://www.amazon.com/Rimmel-Scandaleyes-Exaggerate-Definer-Chocolate/dp/B08PDQZWCM/ref=sr_1_2?keywords=Rimmel+London+Scandaleyes+Exaggerate+Eye+Definer&amp;qid=1693513546&amp;sr=8-2</t>
        </is>
      </c>
      <c r="J259" s="3">
        <f>HYPERLINK(I259)</f>
        <v/>
      </c>
      <c r="K259" t="inlineStr">
        <is>
          <t>B08PDQZWCM</t>
        </is>
      </c>
      <c r="L259" t="e">
        <v>#VALUE!</v>
      </c>
      <c r="M259" t="e">
        <v>#VALUE!</v>
      </c>
      <c r="N259" t="inlineStr">
        <is>
          <t>y</t>
        </is>
      </c>
      <c r="O259" t="inlineStr">
        <is>
          <t>6.95</t>
        </is>
      </c>
      <c r="P259" t="n">
        <v>14.8</v>
      </c>
      <c r="Q259" s="17" t="inlineStr">
        <is>
          <t>112.95%</t>
        </is>
      </c>
      <c r="R259" t="n">
        <v>4.4</v>
      </c>
      <c r="S259" t="n">
        <v>112.95</v>
      </c>
      <c r="T259" t="n">
        <v>704</v>
      </c>
      <c r="U259" t="n">
        <v>4</v>
      </c>
      <c r="V259" t="inlineStr">
        <is>
          <t>OutOfStock</t>
        </is>
      </c>
      <c r="W259" t="inlineStr">
        <is>
          <t>undefined</t>
        </is>
      </c>
      <c r="X259" t="inlineStr">
        <is>
          <t>6771219562614</t>
        </is>
      </c>
    </row>
    <row r="260" ht="117.6" customHeight="1">
      <c r="A260" s="3" t="inlineStr">
        <is>
          <t>https://www.glamot.com/p/37332/paul-mitchell-mvrck-skin-beard-lotion</t>
        </is>
      </c>
      <c r="B260" s="3" t="inlineStr">
        <is>
          <t>https://www.glamot.com/p/37332/paul-mitchell-mvrck-skin-beard-lotion</t>
        </is>
      </c>
      <c r="C260" s="3" t="inlineStr">
        <is>
          <t>n</t>
        </is>
      </c>
      <c r="D260" s="3">
        <f>HYPERLINK(B260)</f>
        <v/>
      </c>
      <c r="E260" t="inlineStr">
        <is>
          <t>Paul Mitchell MVRCK Skin + Beard Lotion</t>
        </is>
      </c>
      <c r="F260" t="inlineStr">
        <is>
          <t>Paul Mitchell MVRCK by MITCH Skin + Beard Lotion for Men, Facial Moisturizer, For Normal to Dry Skin</t>
        </is>
      </c>
      <c r="G260" s="3">
        <f>HYPERLINK(F260)</f>
        <v/>
      </c>
      <c r="H260" s="3" t="n"/>
      <c r="I260" s="3" t="inlineStr">
        <is>
          <t>https://www.amazon.com/Mitch-Mvrck-Skin-Beard-Lotion/dp/B07DP9Q7R2/ref=sr_1_1?keywords=Paul+Mitchell+MVRCK+Skin+%2B+Beard+Lotion&amp;qid=1693514476&amp;sr=8-1</t>
        </is>
      </c>
      <c r="J260" s="3">
        <f>HYPERLINK(I260)</f>
        <v/>
      </c>
      <c r="K260" t="inlineStr">
        <is>
          <t>B07DP9Q7R2</t>
        </is>
      </c>
      <c r="L260" t="e">
        <v>#VALUE!</v>
      </c>
      <c r="M260" t="e">
        <v>#VALUE!</v>
      </c>
      <c r="N260" t="inlineStr">
        <is>
          <t>y</t>
        </is>
      </c>
      <c r="O260" t="inlineStr">
        <is>
          <t>5.59</t>
        </is>
      </c>
      <c r="P260" t="n">
        <v>19.5</v>
      </c>
      <c r="Q260" s="17" t="inlineStr">
        <is>
          <t>248.84%</t>
        </is>
      </c>
      <c r="R260" t="n">
        <v>4.7</v>
      </c>
      <c r="S260" t="n">
        <v>248.84</v>
      </c>
      <c r="T260" t="n">
        <v>704</v>
      </c>
      <c r="U260" t="n">
        <v>4</v>
      </c>
      <c r="V260" t="inlineStr">
        <is>
          <t>InStock</t>
        </is>
      </c>
      <c r="W260" t="inlineStr">
        <is>
          <t>undefined</t>
        </is>
      </c>
      <c r="X260" t="inlineStr">
        <is>
          <t>37332</t>
        </is>
      </c>
    </row>
    <row r="261" ht="117.6" customHeight="1">
      <c r="A261" s="3" t="inlineStr">
        <is>
          <t>https://www.perfumesclub.us/en/bourjois/contour-clubbing-wp/p_97343/</t>
        </is>
      </c>
      <c r="B261" s="3" t="inlineStr">
        <is>
          <t>https://www.perfumesclub.us/en/bourjois/contour-clubbing-wp/p_97343/</t>
        </is>
      </c>
      <c r="C261" s="3" t="inlineStr">
        <is>
          <t>n</t>
        </is>
      </c>
      <c r="D261" s="3">
        <f>HYPERLINK(B261)</f>
        <v/>
      </c>
      <c r="E261" t="inlineStr">
        <is>
          <t>CONTOUR CLUBBING waterproof eyeliner</t>
        </is>
      </c>
      <c r="F261" t="inlineStr">
        <is>
          <t>Bourjois Contour Clubbing Waterproof Eyeliner, Black Party, 0.04 Ounce</t>
        </is>
      </c>
      <c r="G261" s="3">
        <f>HYPERLINK(F261)</f>
        <v/>
      </c>
      <c r="H261" s="3" t="n"/>
      <c r="I261" s="3" t="inlineStr">
        <is>
          <t>https://www.amazon.com/Bourjois-Contour-Clubbing-Waterproof-Eyeliner/dp/B001PR0X0Y/ref=sr_1_1?keywords=CONTOUR+CLUBBING+waterproof+eyeliner&amp;qid=1693515331&amp;sr=8-1</t>
        </is>
      </c>
      <c r="J261" s="3">
        <f>HYPERLINK(I261)</f>
        <v/>
      </c>
      <c r="K261" t="inlineStr">
        <is>
          <t>B001PR0X0Y</t>
        </is>
      </c>
      <c r="L261" t="e">
        <v>#VALUE!</v>
      </c>
      <c r="M261" t="e">
        <v>#VALUE!</v>
      </c>
      <c r="N261" t="inlineStr">
        <is>
          <t>y</t>
        </is>
      </c>
      <c r="O261" t="inlineStr">
        <is>
          <t>6.0</t>
        </is>
      </c>
      <c r="P261" t="n">
        <v>15.49</v>
      </c>
      <c r="Q261" s="17" t="inlineStr">
        <is>
          <t>158.17%</t>
        </is>
      </c>
      <c r="R261" t="n">
        <v>4.3</v>
      </c>
      <c r="S261" t="n">
        <v>158.17</v>
      </c>
      <c r="T261" t="n">
        <v>26</v>
      </c>
      <c r="U261" t="n">
        <v>2</v>
      </c>
      <c r="V261" t="inlineStr">
        <is>
          <t>OutOfStock</t>
        </is>
      </c>
      <c r="W261" t="inlineStr">
        <is>
          <t>11.75</t>
        </is>
      </c>
      <c r="X261" t="inlineStr">
        <is>
          <t>p_97343</t>
        </is>
      </c>
    </row>
    <row r="262" ht="0.6" customHeight="1">
      <c r="A262" s="3" t="inlineStr">
        <is>
          <t>https://www.sallybeauty.com/tools-and-brushes/flat-irons-and-hair-straighteners/titanium-flat-iron-1.5-inch/SBS-345344.html</t>
        </is>
      </c>
      <c r="B262" s="3" t="inlineStr">
        <is>
          <t>https://www.sallybeauty.com/tools-and-brushes/flat-irons-and-hair-straighteners/titanium-flat-iron-1.5-inch/SBS-345344.html</t>
        </is>
      </c>
      <c r="C262" s="3" t="inlineStr">
        <is>
          <t>n</t>
        </is>
      </c>
      <c r="D262" s="3">
        <f>HYPERLINK(B262)</f>
        <v/>
      </c>
      <c r="E262" t="inlineStr">
        <is>
          <t>Titanium Flat Iron 1.5 inch</t>
        </is>
      </c>
      <c r="F262" t="inlineStr">
        <is>
          <t>CROC Masters Black Titanium Flat Iron 1.5 Inch</t>
        </is>
      </c>
      <c r="G262" s="3">
        <f>HYPERLINK(F262)</f>
        <v/>
      </c>
      <c r="H262" s="3" t="n"/>
      <c r="I262" s="3" t="inlineStr">
        <is>
          <t>https://www.amazon.com/CROC-Master-Flat-Iron-Chocolate/dp/B094LDQ9MY/ref=sr_1_6?keywords=Titanium+Flat+Iron+1.5+inch&amp;qid=1693515609&amp;sr=8-6</t>
        </is>
      </c>
      <c r="J262" s="3">
        <f>HYPERLINK(I262)</f>
        <v/>
      </c>
      <c r="K262" t="inlineStr">
        <is>
          <t>B094LDQ9MY</t>
        </is>
      </c>
      <c r="L262" t="e">
        <v>#VALUE!</v>
      </c>
      <c r="M262" t="e">
        <v>#VALUE!</v>
      </c>
      <c r="O262" t="inlineStr">
        <is>
          <t>69.99</t>
        </is>
      </c>
      <c r="P262" t="n">
        <v>134.98</v>
      </c>
      <c r="Q262" s="17" t="inlineStr">
        <is>
          <t>92.86%</t>
        </is>
      </c>
      <c r="R262" t="n">
        <v>4.4</v>
      </c>
      <c r="S262" t="n">
        <v>92.86</v>
      </c>
      <c r="T262" t="n">
        <v>40</v>
      </c>
      <c r="U262" t="n">
        <v>4</v>
      </c>
      <c r="V262" t="inlineStr">
        <is>
          <t>undefined</t>
        </is>
      </c>
      <c r="W262" t="inlineStr">
        <is>
          <t>1656.0</t>
        </is>
      </c>
      <c r="X262" t="inlineStr">
        <is>
          <t>SBS-345344</t>
        </is>
      </c>
    </row>
    <row r="263" ht="117.6" customHeight="1">
      <c r="A263" s="3" t="inlineStr">
        <is>
          <t>https://www.sallybeauty.com/tools-and-brushes/curling-irons-and-wands/heatmaster-chrome-3-8-inch-curling-iron/SBS-680750.html</t>
        </is>
      </c>
      <c r="B263" s="3" t="inlineStr">
        <is>
          <t>https://www.sallybeauty.com/tools-and-brushes/curling-irons-and-wands/heatmaster-chrome-3-8-inch-curling-iron/SBS-680750.html</t>
        </is>
      </c>
      <c r="C263" s="3" t="inlineStr">
        <is>
          <t>y</t>
        </is>
      </c>
      <c r="D263" s="3">
        <f>HYPERLINK(B263)</f>
        <v/>
      </c>
      <c r="E263" t="inlineStr">
        <is>
          <t>HeatMaster Chrome 3/8 Inch Curling Iron</t>
        </is>
      </c>
      <c r="F263" t="inlineStr">
        <is>
          <t>Plugged In HeatMaster Chrome Curling Iron, 3/8 Inch</t>
        </is>
      </c>
      <c r="G263" s="3">
        <f>HYPERLINK(F263)</f>
        <v/>
      </c>
      <c r="H263" s="3" t="n"/>
      <c r="I263" s="3" t="inlineStr">
        <is>
          <t>https://www.amazon.com/Plugged-HeatMaster-Chrome-Curling-Iron/dp/B00IYM0CY0/ref=sr_1_1?keywords=HeatMaster+Chrome+3%2F8+Inch+Curling+Iron&amp;qid=1693515604&amp;sr=8-1</t>
        </is>
      </c>
      <c r="J263" s="3">
        <f>HYPERLINK(I263)</f>
        <v/>
      </c>
      <c r="K263" t="inlineStr">
        <is>
          <t>B00IYM0CY0</t>
        </is>
      </c>
      <c r="L263" t="e">
        <v>#VALUE!</v>
      </c>
      <c r="M263" t="e">
        <v>#VALUE!</v>
      </c>
      <c r="N263" t="inlineStr">
        <is>
          <t xml:space="preserve">y </t>
        </is>
      </c>
      <c r="O263" t="inlineStr">
        <is>
          <t>14.99</t>
        </is>
      </c>
      <c r="P263" t="n">
        <v>25.99</v>
      </c>
      <c r="Q263" s="17" t="inlineStr">
        <is>
          <t>73.38%</t>
        </is>
      </c>
      <c r="R263" t="n">
        <v>4.4</v>
      </c>
      <c r="S263" t="n">
        <v>73.38</v>
      </c>
      <c r="T263" t="n">
        <v>211</v>
      </c>
      <c r="U263" t="n">
        <v>4</v>
      </c>
      <c r="V263" t="inlineStr">
        <is>
          <t>OutOfStock</t>
        </is>
      </c>
      <c r="W263" t="inlineStr">
        <is>
          <t>undefined</t>
        </is>
      </c>
      <c r="X263" t="inlineStr">
        <is>
          <t>SBS-680750</t>
        </is>
      </c>
    </row>
    <row r="264" ht="111.6" customHeight="1">
      <c r="A264" s="3" t="inlineStr">
        <is>
          <t>https://4thavemarket.com/collections/hair-care/products/africas-best-organics-kids-gro-strong-triple-action-growth-stimulating-therapy</t>
        </is>
      </c>
      <c r="B264" s="3" t="inlineStr">
        <is>
          <t>https://4thavemarket.com/products/africas-best-organics-kids-gro-strong-triple-action-growth-stimulating-therapy</t>
        </is>
      </c>
      <c r="C264" s="3" t="inlineStr">
        <is>
          <t>n</t>
        </is>
      </c>
      <c r="D264" s="3">
        <f>HYPERLINK(B264)</f>
        <v/>
      </c>
      <c r="E264" t="inlineStr">
        <is>
          <t>Africa's Best Organics Kids Gro Strong Triple Action Growth Stimulating Therapy - 7.5 Oz</t>
        </is>
      </c>
      <c r="F264" t="inlineStr">
        <is>
          <t>Africa's Best Kids Organics Gro Strong Triple Action Growth Stimulating Therapy, 7.5 Oz</t>
        </is>
      </c>
      <c r="G264" s="3">
        <f>HYPERLINK(F264)</f>
        <v/>
      </c>
      <c r="H264" s="3" t="n"/>
      <c r="I264" s="3" t="inlineStr">
        <is>
          <t>https://www.amazon.com/Africas-Best-Organics-Stimulating-Therapy/dp/B0826B6FS1/ref=sr_1_1?keywords=Africa%27s+Best+Organics+Kids+Gro+Strong+Triple+Action+Growth+Stimulating+Therapy+-+7.5+Oz&amp;qid=1693518728&amp;sr=8-1</t>
        </is>
      </c>
      <c r="J264" s="3">
        <f>HYPERLINK(I264)</f>
        <v/>
      </c>
      <c r="K264" t="inlineStr">
        <is>
          <t>B0826B6FS1</t>
        </is>
      </c>
      <c r="L264" t="e">
        <v>#VALUE!</v>
      </c>
      <c r="M264" t="e">
        <v>#VALUE!</v>
      </c>
      <c r="N264" t="inlineStr">
        <is>
          <t>y</t>
        </is>
      </c>
      <c r="O264" t="inlineStr">
        <is>
          <t>6.75</t>
        </is>
      </c>
      <c r="P264" t="n">
        <v>15.85</v>
      </c>
      <c r="Q264" s="17" t="inlineStr">
        <is>
          <t>134.81%</t>
        </is>
      </c>
      <c r="R264" t="n">
        <v>4.7</v>
      </c>
      <c r="S264" t="n">
        <v>7</v>
      </c>
      <c r="T264" t="n">
        <v>134.81</v>
      </c>
      <c r="U264" t="n">
        <v>2</v>
      </c>
      <c r="V264" t="inlineStr">
        <is>
          <t>InStock</t>
        </is>
      </c>
      <c r="W264" t="inlineStr">
        <is>
          <t>undefined</t>
        </is>
      </c>
      <c r="X264" t="inlineStr">
        <is>
          <t>3908779278370</t>
        </is>
      </c>
    </row>
    <row r="265" ht="111.6" customHeight="1">
      <c r="A265" s="3" t="inlineStr">
        <is>
          <t>https://4thavemarket.com/collections/hair-care/products/texture-my-way-keep-it-curly-ultra-defining-curl-pudding</t>
        </is>
      </c>
      <c r="B265" s="3" t="inlineStr">
        <is>
          <t>https://4thavemarket.com/products/texture-my-way-keep-it-curly-ultra-defining-curl-pudding</t>
        </is>
      </c>
      <c r="C265" s="3" t="inlineStr">
        <is>
          <t>n</t>
        </is>
      </c>
      <c r="D265" s="3">
        <f>HYPERLINK(B265)</f>
        <v/>
      </c>
      <c r="E265" t="inlineStr">
        <is>
          <t>Texture My Way Keep It Curly Ultra Defining Curl Pudding - 15 Oz</t>
        </is>
      </c>
      <c r="F265" t="inlineStr">
        <is>
          <t>Texture My Way Keep It Curly Ultra Defining Curl Pudding, 15 Ounce</t>
        </is>
      </c>
      <c r="G265" s="3">
        <f>HYPERLINK(F265)</f>
        <v/>
      </c>
      <c r="H265" s="3" t="n"/>
      <c r="I265" s="3" t="inlineStr">
        <is>
          <t>https://www.amazon.com/Texture-My-Way-Defining-Pudding/dp/B01IAEZ4GC/ref=sr_1_2?keywords=Texture+My+Way+Keep+It+Curly+Ultra+Defining+Curl+Pudding+-+15+Oz&amp;qid=1693518706&amp;sr=8-2</t>
        </is>
      </c>
      <c r="J265" s="3">
        <f>HYPERLINK(I265)</f>
        <v/>
      </c>
      <c r="K265" t="inlineStr">
        <is>
          <t>B01IAEZ4GC</t>
        </is>
      </c>
      <c r="L265" t="e">
        <v>#VALUE!</v>
      </c>
      <c r="M265" t="e">
        <v>#VALUE!</v>
      </c>
      <c r="N265" t="inlineStr">
        <is>
          <t>y</t>
        </is>
      </c>
      <c r="O265" t="inlineStr">
        <is>
          <t>7.84</t>
        </is>
      </c>
      <c r="P265" t="n">
        <v>16.99</v>
      </c>
      <c r="Q265" s="17" t="inlineStr">
        <is>
          <t>116.71%</t>
        </is>
      </c>
      <c r="R265" t="n">
        <v>3.5</v>
      </c>
      <c r="S265" t="n">
        <v>6</v>
      </c>
      <c r="T265" t="n">
        <v>116.71</v>
      </c>
      <c r="U265" t="n">
        <v>3</v>
      </c>
      <c r="V265" t="inlineStr">
        <is>
          <t>InStock</t>
        </is>
      </c>
      <c r="W265" t="inlineStr">
        <is>
          <t>undefined</t>
        </is>
      </c>
      <c r="X265" t="inlineStr">
        <is>
          <t>3908781473826</t>
        </is>
      </c>
    </row>
    <row r="266" ht="111.6" customHeight="1">
      <c r="A266" s="3" t="inlineStr">
        <is>
          <t>https://4thavemarket.com/collections/hair-care/products/clairol-jazzing-temporary-hair-color-50-fuchsia-plum-3-oz</t>
        </is>
      </c>
      <c r="B266" s="3" t="inlineStr">
        <is>
          <t>https://4thavemarket.com/products/clairol-jazzing-temporary-hair-color-50-fuchsia-plum-3-oz</t>
        </is>
      </c>
      <c r="C266" s="3" t="inlineStr">
        <is>
          <t>n</t>
        </is>
      </c>
      <c r="D266" s="3">
        <f>HYPERLINK(B266)</f>
        <v/>
      </c>
      <c r="E266" t="inlineStr">
        <is>
          <t>Clairol Jazzing Temporary Hair Color 50 Fuchsia Plum 3 Oz</t>
        </is>
      </c>
      <c r="F266" t="inlineStr">
        <is>
          <t>Clairol jazzing temporary hair color 50 fuchsia plum 3 oz</t>
        </is>
      </c>
      <c r="G266" s="3">
        <f>HYPERLINK(F266)</f>
        <v/>
      </c>
      <c r="H266" s="3" t="n"/>
      <c r="I266" s="3" t="inlineStr">
        <is>
          <t>https://www.amazon.com/Clairol-jazzing-temporary-color-fuchsia/dp/B082S3PR21/ref=sr_1_1?keywords=Clairol+Jazzing+Temporary+Hair+Color+50+Fuchsia+Plum+3+Oz&amp;qid=1693518978&amp;sr=8-1</t>
        </is>
      </c>
      <c r="J266" s="3">
        <f>HYPERLINK(I266)</f>
        <v/>
      </c>
      <c r="K266" t="inlineStr">
        <is>
          <t>B082S3PR21</t>
        </is>
      </c>
      <c r="L266" t="e">
        <v>#VALUE!</v>
      </c>
      <c r="M266" t="e">
        <v>#VALUE!</v>
      </c>
      <c r="N266" t="inlineStr">
        <is>
          <t>y</t>
        </is>
      </c>
      <c r="O266" t="inlineStr">
        <is>
          <t>5.39</t>
        </is>
      </c>
      <c r="P266" t="n">
        <v>14.19</v>
      </c>
      <c r="Q266" s="17" t="inlineStr">
        <is>
          <t>163.27%</t>
        </is>
      </c>
      <c r="R266" t="n">
        <v>4.7</v>
      </c>
      <c r="S266" t="n">
        <v>17</v>
      </c>
      <c r="T266" t="n">
        <v>163.27</v>
      </c>
      <c r="U266" t="n">
        <v>2</v>
      </c>
      <c r="V266" t="inlineStr">
        <is>
          <t>InStock</t>
        </is>
      </c>
      <c r="W266" t="inlineStr">
        <is>
          <t>undefined</t>
        </is>
      </c>
      <c r="X266" t="inlineStr">
        <is>
          <t>4483927343146</t>
        </is>
      </c>
    </row>
    <row r="267" ht="111.6" customHeight="1">
      <c r="A267" s="3" t="inlineStr">
        <is>
          <t>https://www.glamot.com/p/38895/schwarzkopf-professional-bc-bonacure-moisture-kick-spray-conditioner</t>
        </is>
      </c>
      <c r="B267" s="3" t="inlineStr">
        <is>
          <t>https://www.glamot.com/p/38895/schwarzkopf-professional-bc-bonacure-moisture-kick-spray-conditioner</t>
        </is>
      </c>
      <c r="C267" s="3" t="inlineStr">
        <is>
          <t>n</t>
        </is>
      </c>
      <c r="D267" s="3">
        <f>HYPERLINK(B267)</f>
        <v/>
      </c>
      <c r="E267" t="inlineStr">
        <is>
          <t>Schwarzkopf Professional Bonacure Moisture Kick Spray Conditioner</t>
        </is>
      </c>
      <c r="F267" t="inlineStr">
        <is>
          <t>BC Bonacure MOISTURE KICK Spray Conditioner, 6.8-Ounce</t>
        </is>
      </c>
      <c r="G267" s="3">
        <f>HYPERLINK(F267)</f>
        <v/>
      </c>
      <c r="H267" s="3" t="n"/>
      <c r="I267" s="3" t="inlineStr">
        <is>
          <t>https://www.amazon.com/BC-Bonacure-MOISTURE-Conditioner-6-8-Ounce/dp/B000O5WGHG/ref=sr_1_1?keywords=Schwarzkopf+Professional+Bonacure+Moisture+Kick+Spray+Conditioner&amp;qid=1693521064&amp;sr=8-1</t>
        </is>
      </c>
      <c r="J267" s="3">
        <f>HYPERLINK(I267)</f>
        <v/>
      </c>
      <c r="K267" t="inlineStr">
        <is>
          <t>B000O5WGHG</t>
        </is>
      </c>
      <c r="L267" t="e">
        <v>#VALUE!</v>
      </c>
      <c r="M267" t="e">
        <v>#VALUE!</v>
      </c>
      <c r="N267" t="inlineStr">
        <is>
          <t>y</t>
        </is>
      </c>
      <c r="O267" t="inlineStr">
        <is>
          <t>2.4</t>
        </is>
      </c>
      <c r="P267" t="n">
        <v>18.37</v>
      </c>
      <c r="Q267" s="17" t="inlineStr">
        <is>
          <t>665.42%</t>
        </is>
      </c>
      <c r="R267" t="n">
        <v>4.4</v>
      </c>
      <c r="S267" t="n">
        <v>827</v>
      </c>
      <c r="T267" t="n">
        <v>665.42</v>
      </c>
      <c r="U267" t="n">
        <v>2</v>
      </c>
      <c r="V267" t="inlineStr">
        <is>
          <t>InStock</t>
        </is>
      </c>
      <c r="W267" t="inlineStr">
        <is>
          <t>undefined</t>
        </is>
      </c>
      <c r="X267" t="inlineStr">
        <is>
          <t>38895</t>
        </is>
      </c>
    </row>
    <row r="268" ht="111.6" customHeight="1">
      <c r="A268" s="3" t="inlineStr">
        <is>
          <t>https://www.glamot.com/p/38689/oway-color-protection-hair-mask-color-protection-mask-for-colored-and-highlighted-hair</t>
        </is>
      </c>
      <c r="B268" s="3" t="inlineStr">
        <is>
          <t>https://www.glamot.com/p/38689/oway-color-protection-hair-mask-color-protection-mask-for-colored-and-highlighted-hair</t>
        </is>
      </c>
      <c r="C268" s="3" t="inlineStr">
        <is>
          <t>n</t>
        </is>
      </c>
      <c r="D268" s="3">
        <f>HYPERLINK(B268)</f>
        <v/>
      </c>
      <c r="E268" t="inlineStr">
        <is>
          <t>Oway Color Protection Hair Mask</t>
        </is>
      </c>
      <c r="F268" t="inlineStr">
        <is>
          <t>Oway Color Protection Hair Mask 5oz/150ml</t>
        </is>
      </c>
      <c r="G268" s="3">
        <f>HYPERLINK(F268)</f>
        <v/>
      </c>
      <c r="H268" s="3" t="n"/>
      <c r="I268" s="3" t="inlineStr">
        <is>
          <t>https://www.amazon.com/Oway-Color-Protection-Hair-150ml/dp/B07HBBVDS6/ref=sr_1_1?keywords=Oway+Color+Protection+Hair+Mask&amp;qid=1693521079&amp;sr=8-1</t>
        </is>
      </c>
      <c r="J268" s="3">
        <f>HYPERLINK(I268)</f>
        <v/>
      </c>
      <c r="K268" t="inlineStr">
        <is>
          <t>B07HBBVDS6</t>
        </is>
      </c>
      <c r="L268" t="e">
        <v>#VALUE!</v>
      </c>
      <c r="M268" t="e">
        <v>#VALUE!</v>
      </c>
      <c r="N268" t="inlineStr">
        <is>
          <t>y</t>
        </is>
      </c>
      <c r="O268" t="inlineStr">
        <is>
          <t>7.08</t>
        </is>
      </c>
      <c r="P268" t="n">
        <v>25.29</v>
      </c>
      <c r="Q268" s="17" t="inlineStr">
        <is>
          <t>257.20%</t>
        </is>
      </c>
      <c r="R268" t="n">
        <v>4.1</v>
      </c>
      <c r="S268" t="n">
        <v>48</v>
      </c>
      <c r="T268" t="n">
        <v>257.2</v>
      </c>
      <c r="U268" t="n">
        <v>5</v>
      </c>
      <c r="V268" t="inlineStr">
        <is>
          <t>InStock</t>
        </is>
      </c>
      <c r="W268" t="inlineStr">
        <is>
          <t>undefined</t>
        </is>
      </c>
      <c r="X268" t="inlineStr">
        <is>
          <t>38689</t>
        </is>
      </c>
    </row>
    <row r="269" ht="111.6" customHeight="1">
      <c r="A269" s="3" t="inlineStr">
        <is>
          <t>https://www.glamot.com/p/39079/oway-shaping-putty</t>
        </is>
      </c>
      <c r="B269" s="3" t="inlineStr">
        <is>
          <t>https://www.glamot.com/p/39079/oway-shaping-putty</t>
        </is>
      </c>
      <c r="C269" s="3" t="inlineStr">
        <is>
          <t>n</t>
        </is>
      </c>
      <c r="D269" s="3">
        <f>HYPERLINK(B269)</f>
        <v/>
      </c>
      <c r="E269" t="inlineStr">
        <is>
          <t>Oway Shaping Putty</t>
        </is>
      </c>
      <c r="F269" t="inlineStr">
        <is>
          <t>Oway Shaping Putty 1.7oz/50ml</t>
        </is>
      </c>
      <c r="G269" s="3">
        <f>HYPERLINK(F269)</f>
        <v/>
      </c>
      <c r="H269" s="3" t="n"/>
      <c r="I269" s="3" t="inlineStr">
        <is>
          <t>https://www.amazon.com/Oway-Shaping-Putty-1-7oz-50ml/dp/B01N66KNHI/ref=sr_1_1?keywords=Oway+Shaping+Putty&amp;qid=1693521083&amp;sr=8-1</t>
        </is>
      </c>
      <c r="J269" s="3">
        <f>HYPERLINK(I269)</f>
        <v/>
      </c>
      <c r="K269" t="inlineStr">
        <is>
          <t>B01N66KNHI</t>
        </is>
      </c>
      <c r="L269" t="e">
        <v>#VALUE!</v>
      </c>
      <c r="M269" t="e">
        <v>#VALUE!</v>
      </c>
      <c r="N269" t="inlineStr">
        <is>
          <t>y</t>
        </is>
      </c>
      <c r="O269" t="inlineStr">
        <is>
          <t>12.82</t>
        </is>
      </c>
      <c r="P269" t="n">
        <v>38</v>
      </c>
      <c r="Q269" s="17" t="inlineStr">
        <is>
          <t>196.41%</t>
        </is>
      </c>
      <c r="R269" t="n">
        <v>4.4</v>
      </c>
      <c r="S269" t="n">
        <v>11</v>
      </c>
      <c r="T269" t="n">
        <v>196.41</v>
      </c>
      <c r="U269" t="n">
        <v>2</v>
      </c>
      <c r="V269" t="inlineStr">
        <is>
          <t>OutOfStock</t>
        </is>
      </c>
      <c r="W269" t="inlineStr">
        <is>
          <t>undefined</t>
        </is>
      </c>
      <c r="X269" t="inlineStr">
        <is>
          <t>39079</t>
        </is>
      </c>
    </row>
    <row r="270" ht="111.6" customHeight="1">
      <c r="A270" s="3" t="inlineStr">
        <is>
          <t>https://www.glamot.com/p/38691/oway-moisturizing-hair-mask</t>
        </is>
      </c>
      <c r="B270" s="3" t="inlineStr">
        <is>
          <t>https://www.glamot.com/p/38691/oway-moisturizing-hair-mask</t>
        </is>
      </c>
      <c r="C270" s="3" t="inlineStr">
        <is>
          <t>oos</t>
        </is>
      </c>
      <c r="D270" s="3">
        <f>HYPERLINK(B270)</f>
        <v/>
      </c>
      <c r="E270" t="inlineStr">
        <is>
          <t>Oway Moisturizing Hair Mask</t>
        </is>
      </c>
      <c r="F270" t="inlineStr">
        <is>
          <t>Oway Moisturizing Hair Mask 5oz/150ml</t>
        </is>
      </c>
      <c r="G270" s="3">
        <f>HYPERLINK(F270)</f>
        <v/>
      </c>
      <c r="H270" s="3" t="n"/>
      <c r="I270" s="3" t="inlineStr">
        <is>
          <t>https://www.amazon.com/Oway-Moisturizing-Hair-Mask-150ml/dp/B07GHR836B/ref=sr_1_1?keywords=Oway+Moisturizing+Hair+Mask&amp;qid=1693521047&amp;sr=8-1</t>
        </is>
      </c>
      <c r="J270" s="3">
        <f>HYPERLINK(I270)</f>
        <v/>
      </c>
      <c r="K270" t="inlineStr">
        <is>
          <t>B07GHR836B</t>
        </is>
      </c>
      <c r="L270" t="e">
        <v>#VALUE!</v>
      </c>
      <c r="M270" t="e">
        <v>#VALUE!</v>
      </c>
      <c r="N270" t="inlineStr">
        <is>
          <t>y</t>
        </is>
      </c>
      <c r="O270" t="inlineStr">
        <is>
          <t>16.99</t>
        </is>
      </c>
      <c r="P270" t="n">
        <v>36.81</v>
      </c>
      <c r="Q270" s="17" t="inlineStr">
        <is>
          <t>116.66%</t>
        </is>
      </c>
      <c r="R270" t="n">
        <v>4.4</v>
      </c>
      <c r="S270" t="n">
        <v>107</v>
      </c>
      <c r="T270" t="n">
        <v>116.66</v>
      </c>
      <c r="U270" t="n">
        <v>5</v>
      </c>
      <c r="V270" t="inlineStr">
        <is>
          <t>InStock</t>
        </is>
      </c>
      <c r="W270" t="inlineStr">
        <is>
          <t>undefined</t>
        </is>
      </c>
      <c r="X270" t="inlineStr">
        <is>
          <t>38691</t>
        </is>
      </c>
    </row>
    <row r="271" ht="111.6" customHeight="1">
      <c r="A271" s="3" t="inlineStr">
        <is>
          <t>https://www.glamot.com/p/38727/oway-rebuilding-hair-bath-rebuilding-shampoo-for-very-damaged-hair</t>
        </is>
      </c>
      <c r="B271" s="3" t="inlineStr">
        <is>
          <t>https://www.glamot.com/p/38727/oway-rebuilding-hair-bath-rebuilding-shampoo-for-very-damaged-hair</t>
        </is>
      </c>
      <c r="C271" s="3" t="inlineStr">
        <is>
          <t>y</t>
        </is>
      </c>
      <c r="D271" s="3">
        <f>HYPERLINK(B271)</f>
        <v/>
      </c>
      <c r="E271" t="inlineStr">
        <is>
          <t>Oway Rebuilding Hair Bath</t>
        </is>
      </c>
      <c r="F271" t="inlineStr">
        <is>
          <t>Oway Rebuilding Hair Bath 8oz/240ml</t>
        </is>
      </c>
      <c r="G271" s="3">
        <f>HYPERLINK(F271)</f>
        <v/>
      </c>
      <c r="H271" s="3" t="n"/>
      <c r="I271" s="3" t="inlineStr">
        <is>
          <t>https://www.amazon.com/Oway-Rebuilding-Hair-Bath-240ml/dp/B017XW57M8/ref=sr_1_1?keywords=Oway+Rebuilding+Hair+Bath&amp;qid=1693521053&amp;sr=8-1</t>
        </is>
      </c>
      <c r="J271" s="3">
        <f>HYPERLINK(I271)</f>
        <v/>
      </c>
      <c r="K271" t="inlineStr">
        <is>
          <t>B017XW57M8</t>
        </is>
      </c>
      <c r="L271" t="e">
        <v>#VALUE!</v>
      </c>
      <c r="M271" t="e">
        <v>#VALUE!</v>
      </c>
      <c r="N271" t="inlineStr">
        <is>
          <t>y</t>
        </is>
      </c>
      <c r="O271" t="inlineStr">
        <is>
          <t>16.17</t>
        </is>
      </c>
      <c r="P271" t="n">
        <v>32.69</v>
      </c>
      <c r="Q271" s="17" t="inlineStr">
        <is>
          <t>102.16%</t>
        </is>
      </c>
      <c r="R271" t="n">
        <v>4.3</v>
      </c>
      <c r="S271" t="n">
        <v>54</v>
      </c>
      <c r="T271" t="n">
        <v>102.16</v>
      </c>
      <c r="U271" t="n">
        <v>3</v>
      </c>
      <c r="V271" t="inlineStr">
        <is>
          <t>InStock</t>
        </is>
      </c>
      <c r="W271" t="inlineStr">
        <is>
          <t>undefined</t>
        </is>
      </c>
      <c r="X271" t="inlineStr">
        <is>
          <t>38727</t>
        </is>
      </c>
    </row>
    <row r="272" ht="111.6" customHeight="1">
      <c r="A272" s="3" t="inlineStr">
        <is>
          <t>https://www.glamot.com/p/34499/balmain-hair-revitalizing-conditioner</t>
        </is>
      </c>
      <c r="B272" s="3" t="inlineStr">
        <is>
          <t>https://www.glamot.com/p/34499/balmain-hair-revitalizing-conditioner</t>
        </is>
      </c>
      <c r="C272" s="3" t="inlineStr">
        <is>
          <t>y</t>
        </is>
      </c>
      <c r="D272" s="3">
        <f>HYPERLINK(B272)</f>
        <v/>
      </c>
      <c r="E272" t="inlineStr">
        <is>
          <t>Balmain Hair Revitalizing Conditioner</t>
        </is>
      </c>
      <c r="F272" t="inlineStr">
        <is>
          <t>Balmain - Revitalizing Conditioner 300ml</t>
        </is>
      </c>
      <c r="G272" s="3">
        <f>HYPERLINK(F272)</f>
        <v/>
      </c>
      <c r="H272" s="3" t="n"/>
      <c r="I272" s="3" t="inlineStr">
        <is>
          <t>https://www.amazon.com/Balmain-Revitalizing-Conditioner-300ml/dp/B01IZ1DD04/ref=sr_1_1?keywords=Balmain+Hair+Revitalizing+Conditioner&amp;qid=1693521060&amp;sr=8-1</t>
        </is>
      </c>
      <c r="J272" s="3">
        <f>HYPERLINK(I272)</f>
        <v/>
      </c>
      <c r="K272" t="inlineStr">
        <is>
          <t>B01IZ1DD04</t>
        </is>
      </c>
      <c r="L272" t="e">
        <v>#VALUE!</v>
      </c>
      <c r="M272" t="e">
        <v>#VALUE!</v>
      </c>
      <c r="N272" t="inlineStr">
        <is>
          <t>y</t>
        </is>
      </c>
      <c r="O272" t="inlineStr">
        <is>
          <t>26.36</t>
        </is>
      </c>
      <c r="P272" t="n">
        <v>52.93</v>
      </c>
      <c r="Q272" s="17" t="inlineStr">
        <is>
          <t>100.80%</t>
        </is>
      </c>
      <c r="R272" t="n">
        <v>3.9</v>
      </c>
      <c r="S272" t="n">
        <v>14</v>
      </c>
      <c r="T272" t="n">
        <v>100.8</v>
      </c>
      <c r="U272" t="n">
        <v>2</v>
      </c>
      <c r="V272" t="inlineStr">
        <is>
          <t>InStock</t>
        </is>
      </c>
      <c r="W272" t="inlineStr">
        <is>
          <t>undefined</t>
        </is>
      </c>
      <c r="X272" t="inlineStr">
        <is>
          <t>34499</t>
        </is>
      </c>
    </row>
    <row r="273" ht="111.6" customHeight="1">
      <c r="A273" s="3" t="inlineStr">
        <is>
          <t>https://www.skinstore.com/nuxe-chia-seeds-essential-antioxidant-serum-30ml/12594868.html</t>
        </is>
      </c>
      <c r="B273" s="3" t="inlineStr">
        <is>
          <t>https://www.skinstore.com/nuxe-chia-seeds-essential-antioxidant-serum-30ml/12594868.html</t>
        </is>
      </c>
      <c r="C273" s="3" t="inlineStr">
        <is>
          <t>y</t>
        </is>
      </c>
      <c r="D273" s="3">
        <f>HYPERLINK(B273)</f>
        <v/>
      </c>
      <c r="E273" t="inlineStr">
        <is>
          <t>NUXE Chia Seeds Essential Antioxidant Serum 30ml</t>
        </is>
      </c>
      <c r="F273" t="inlineStr">
        <is>
          <t>Nuxe Bio Organic Essential Antioxidant Serum 30ml</t>
        </is>
      </c>
      <c r="G273" s="3">
        <f>HYPERLINK(F273)</f>
        <v/>
      </c>
      <c r="H273" s="3" t="n"/>
      <c r="I273" s="3" t="inlineStr">
        <is>
          <t>https://www.amazon.com/Nuxe-Organic-Essential-Antioxidant-Serum/dp/B0892WQ5ML/ref=sr_1_1?keywords=NUXE+Chia+Seeds+Essential+Antioxidant+Serum+30ml&amp;qid=1693521285&amp;sr=8-1</t>
        </is>
      </c>
      <c r="J273" s="3">
        <f>HYPERLINK(I273)</f>
        <v/>
      </c>
      <c r="K273" t="inlineStr">
        <is>
          <t>B0892WQ5ML</t>
        </is>
      </c>
      <c r="L273" t="e">
        <v>#VALUE!</v>
      </c>
      <c r="M273" t="e">
        <v>#VALUE!</v>
      </c>
      <c r="N273" t="inlineStr">
        <is>
          <t>y</t>
        </is>
      </c>
      <c r="O273" t="inlineStr">
        <is>
          <t>24.0</t>
        </is>
      </c>
      <c r="P273" t="n">
        <v>52.93</v>
      </c>
      <c r="Q273" s="17" t="inlineStr">
        <is>
          <t>120.54%</t>
        </is>
      </c>
      <c r="R273" t="n">
        <v>4.3</v>
      </c>
      <c r="S273" t="n">
        <v>28</v>
      </c>
      <c r="T273" t="n">
        <v>120.54</v>
      </c>
      <c r="U273" t="n">
        <v>4</v>
      </c>
      <c r="V273" t="inlineStr">
        <is>
          <t>InStock</t>
        </is>
      </c>
      <c r="W273" t="inlineStr">
        <is>
          <t>undefined</t>
        </is>
      </c>
      <c r="X273" t="inlineStr">
        <is>
          <t>12594868</t>
        </is>
      </c>
    </row>
    <row r="274" ht="109.2" customHeight="1">
      <c r="A274" s="3">
        <f>HYPERLINK("https://www.lilou-organics.com/collections/bath-body/products/weleda-wild-rose-deodorant", "https://www.lilou-organics.com/collections/bath-body/products/weleda-wild-rose-deodorant")</f>
        <v/>
      </c>
      <c r="B274" s="3">
        <f>HYPERLINK("https://www.lilou-organics.com/products/weleda-wild-rose-deodorant", "https://www.lilou-organics.com/products/weleda-wild-rose-deodorant")</f>
        <v/>
      </c>
      <c r="C274" s="3" t="inlineStr">
        <is>
          <t>n</t>
        </is>
      </c>
      <c r="D274" s="3">
        <f>HYPERLINK(B274)</f>
        <v/>
      </c>
      <c r="E274" t="inlineStr">
        <is>
          <t>Weleda Wild Rose Deodorant</t>
        </is>
      </c>
      <c r="F274" t="inlineStr">
        <is>
          <t>Weleda Wild Rose Deodorant 100ml</t>
        </is>
      </c>
      <c r="G274" s="3">
        <f>HYPERLINK(F274)</f>
        <v/>
      </c>
      <c r="H274" s="3" t="n"/>
      <c r="I274" s="3">
        <f>HYPERLINK("https://www.amazon.com/Weleda-Wild-Rose-Deodorant-100ml/dp/B002B4Y17G/ref=sr_1_4?keywords=Weleda+Wild+Rose+Deodorant&amp;qid=1693593196&amp;sr=8-4", "https://www.amazon.com/Weleda-Wild-Rose-Deodorant-100ml/dp/B002B4Y17G/ref=sr_1_4?keywords=Weleda+Wild+Rose+Deodorant&amp;qid=1693593196&amp;sr=8-4")</f>
        <v/>
      </c>
      <c r="J274" s="3">
        <f>HYPERLINK(I274)</f>
        <v/>
      </c>
      <c r="K274" t="inlineStr">
        <is>
          <t>B002B4Y17G</t>
        </is>
      </c>
      <c r="L274">
        <f>_xlfn.IMAGE("https://www.lilou-organics.com/cdn/shop/files/Weleda-rose-deodorant_1200x.png?v=1687383796")</f>
        <v/>
      </c>
      <c r="M274">
        <f>_xlfn.IMAGE("https://m.media-amazon.com/images/I/41BDqlT9RVL._AC_UL400_.jpg")</f>
        <v/>
      </c>
      <c r="N274" t="inlineStr">
        <is>
          <t>y</t>
        </is>
      </c>
      <c r="O274" t="inlineStr">
        <is>
          <t>19.95</t>
        </is>
      </c>
      <c r="P274" t="n">
        <v>53.97</v>
      </c>
      <c r="Q274" s="17" t="inlineStr">
        <is>
          <t>170.53%</t>
        </is>
      </c>
      <c r="R274" t="n">
        <v>4.3</v>
      </c>
      <c r="S274" t="n">
        <v>170.53</v>
      </c>
      <c r="T274" t="n">
        <v>162</v>
      </c>
      <c r="U274" t="n">
        <v>2</v>
      </c>
      <c r="V274" t="inlineStr">
        <is>
          <t>InStock</t>
        </is>
      </c>
      <c r="W274" t="inlineStr">
        <is>
          <t>undefined</t>
        </is>
      </c>
      <c r="X274" t="inlineStr">
        <is>
          <t>261004985</t>
        </is>
      </c>
    </row>
    <row r="275" ht="112.8" customHeight="1">
      <c r="A275" s="3" t="inlineStr">
        <is>
          <t>https://tartecosmetics.com/shop/travel-size-amazonian-clay-12-hour-blush-1794.html</t>
        </is>
      </c>
      <c r="B275" s="3" t="inlineStr">
        <is>
          <t>https://tartecosmetics.com/shop/travel-size-amazonian-clay-12-hour-blush-1794.html</t>
        </is>
      </c>
      <c r="C275" s="3" t="inlineStr">
        <is>
          <t>n</t>
        </is>
      </c>
      <c r="D275" s="3">
        <f>HYPERLINK(B275)</f>
        <v/>
      </c>
      <c r="E275" t="inlineStr">
        <is>
          <t>travel-size Amazonian clay 12-hour blush</t>
        </is>
      </c>
      <c r="F275" t="inlineStr">
        <is>
          <t>tarte Amazonian Clay 12-Hour Blush Peaceful</t>
        </is>
      </c>
      <c r="G275" s="3">
        <f>HYPERLINK(F275)</f>
        <v/>
      </c>
      <c r="H275" s="3" t="n"/>
      <c r="I275" s="3" t="inlineStr">
        <is>
          <t>https://www.amazon.com/Tarte-Amazonian-12-Hour-Blush-Peaceful/dp/B009DCTNDG/ref=sr_1_10?keywords=precious+gems+Amazonian+clay+cheek+palette&amp;qid=1693851401&amp;sr=8-10</t>
        </is>
      </c>
      <c r="J275" s="3">
        <f>HYPERLINK(I275)</f>
        <v/>
      </c>
      <c r="K275" t="inlineStr">
        <is>
          <t>B009DCTNDG</t>
        </is>
      </c>
      <c r="L275" t="e">
        <v>#VALUE!</v>
      </c>
      <c r="M275" t="e">
        <v>#VALUE!</v>
      </c>
      <c r="N275" t="inlineStr">
        <is>
          <t>y</t>
        </is>
      </c>
      <c r="O275" t="inlineStr">
        <is>
          <t>16.0</t>
        </is>
      </c>
      <c r="P275" t="n">
        <v>30</v>
      </c>
      <c r="Q275" s="17" t="inlineStr">
        <is>
          <t>87.50%</t>
        </is>
      </c>
      <c r="R275" t="n">
        <v>4.2</v>
      </c>
      <c r="S275" t="n">
        <v>87.5</v>
      </c>
      <c r="T275" t="n">
        <v>64</v>
      </c>
      <c r="U275" t="n">
        <v>2</v>
      </c>
      <c r="V275" t="inlineStr">
        <is>
          <t>undefined</t>
        </is>
      </c>
      <c r="W275" t="inlineStr">
        <is>
          <t>undefined</t>
        </is>
      </c>
      <c r="X275" t="inlineStr">
        <is>
          <t>1794</t>
        </is>
      </c>
    </row>
    <row r="276" ht="112.8" customHeight="1">
      <c r="A276" s="3" t="inlineStr">
        <is>
          <t>https://www.bhfo.com/products/marc-fisher-ltd-womens-gallia-suede-slingback-wedge-sandals?variant=40779350737066</t>
        </is>
      </c>
      <c r="B276" s="3" t="inlineStr">
        <is>
          <t>https://www.bhfo.com/products/marc-fisher-ltd-womens-gallia-suede-slingback-wedge-sandals</t>
        </is>
      </c>
      <c r="C276" s="3" t="inlineStr">
        <is>
          <t>n</t>
        </is>
      </c>
      <c r="D276" s="3">
        <f>HYPERLINK(B276)</f>
        <v/>
      </c>
      <c r="E276" t="inlineStr">
        <is>
          <t>Gallia Suede Slingback Wedge Sandals</t>
        </is>
      </c>
      <c r="F276" t="inlineStr">
        <is>
          <t>Marc Fisher LTD Womens Gallia Suede Slingback Wedge Sandals</t>
        </is>
      </c>
      <c r="G276" s="3">
        <f>HYPERLINK(F276)</f>
        <v/>
      </c>
      <c r="H276" s="3" t="n"/>
      <c r="I276" s="3" t="inlineStr">
        <is>
          <t>https://www.amazon.com/Marc-Fisher-LTD-Slingback-Sandals/dp/B0949VCGJR/ref=sr_1_1?keywords=Gallia+Suede+Slingback+Wedge+Sandals&amp;qid=1693853132&amp;sr=8-1</t>
        </is>
      </c>
      <c r="J276" s="3">
        <f>HYPERLINK(I276)</f>
        <v/>
      </c>
      <c r="K276" t="inlineStr">
        <is>
          <t>B0949VCGJR</t>
        </is>
      </c>
      <c r="L276" t="e">
        <v>#VALUE!</v>
      </c>
      <c r="M276" t="e">
        <v>#VALUE!</v>
      </c>
      <c r="N276" t="inlineStr">
        <is>
          <t>y</t>
        </is>
      </c>
      <c r="O276" t="inlineStr">
        <is>
          <t>17.99</t>
        </is>
      </c>
      <c r="P276" t="n">
        <v>60</v>
      </c>
      <c r="Q276" s="17" t="inlineStr">
        <is>
          <t>233.52%</t>
        </is>
      </c>
      <c r="R276" t="n">
        <v>4.1</v>
      </c>
      <c r="S276" t="n">
        <v>233.52</v>
      </c>
      <c r="T276" t="n">
        <v>8</v>
      </c>
      <c r="U276" t="n">
        <v>2</v>
      </c>
      <c r="V276" t="inlineStr">
        <is>
          <t>InStock</t>
        </is>
      </c>
      <c r="W276" t="inlineStr">
        <is>
          <t>150.0</t>
        </is>
      </c>
      <c r="X276" t="inlineStr">
        <is>
          <t>6830252523690</t>
        </is>
      </c>
    </row>
    <row r="277" ht="112.8" customHeight="1">
      <c r="A277" s="3" t="inlineStr">
        <is>
          <t>https://www.laladaisy.com/products/bareminerals-original-liquid-foundation-fair-ivory-02-1-oz/</t>
        </is>
      </c>
      <c r="B277" s="3" t="inlineStr">
        <is>
          <t>https://www.laladaisy.com/products/bareminerals-original-liquid-foundation-fair-ivory-02-1-oz/</t>
        </is>
      </c>
      <c r="C277" s="3" t="inlineStr">
        <is>
          <t>n</t>
        </is>
      </c>
      <c r="D277" s="3">
        <f>HYPERLINK(B277)</f>
        <v/>
      </c>
      <c r="E277" t="inlineStr">
        <is>
          <t>bareMinerals Original Liquid Foundation Fair Ivory 02 1 oz</t>
        </is>
      </c>
      <c r="F277" t="inlineStr">
        <is>
          <t>bareMinerals Original Liquid Mineral Foundation Broad Spectrum Spf 20</t>
        </is>
      </c>
      <c r="G277" s="3">
        <f>HYPERLINK(F277)</f>
        <v/>
      </c>
      <c r="H277" s="3" t="n"/>
      <c r="I277" s="3" t="inlineStr">
        <is>
          <t>https://www.amazon.com/bareMinerals-Original-Mineral-Foundation-Spectrum/dp/B09CPC1828/ref=sr_1_1?keywords=bareMinerals+Original+Liquid+Foundation+Fair+Ivory+02+1+oz&amp;qid=1693855580&amp;sr=8-1</t>
        </is>
      </c>
      <c r="J277" s="3">
        <f>HYPERLINK(I277)</f>
        <v/>
      </c>
      <c r="K277" t="inlineStr">
        <is>
          <t>B09CPC1828</t>
        </is>
      </c>
      <c r="L277" t="e">
        <v>#VALUE!</v>
      </c>
      <c r="M277" t="e">
        <v>#VALUE!</v>
      </c>
      <c r="N277" t="inlineStr">
        <is>
          <t>y</t>
        </is>
      </c>
      <c r="O277" t="inlineStr">
        <is>
          <t>21.59</t>
        </is>
      </c>
      <c r="P277" t="n">
        <v>39</v>
      </c>
      <c r="Q277" s="17" t="inlineStr">
        <is>
          <t>80.64%</t>
        </is>
      </c>
      <c r="R277" t="n">
        <v>4.3</v>
      </c>
      <c r="S277" t="n">
        <v>80.64</v>
      </c>
      <c r="T277" t="n">
        <v>505</v>
      </c>
      <c r="U277" t="n">
        <v>3</v>
      </c>
      <c r="V277" t="inlineStr">
        <is>
          <t>InStock</t>
        </is>
      </c>
      <c r="W277" t="inlineStr">
        <is>
          <t>undefined</t>
        </is>
      </c>
      <c r="X277" t="inlineStr">
        <is>
          <t>1431892</t>
        </is>
      </c>
    </row>
    <row r="278" ht="112.8" customHeight="1">
      <c r="A278" s="3" t="inlineStr">
        <is>
          <t>https://www.laladaisy.com/products/image-i-mask-purifying-probiotic-mask-2-oz/</t>
        </is>
      </c>
      <c r="B278" s="3" t="inlineStr">
        <is>
          <t>https://www.laladaisy.com/products/image-i-mask-purifying-probiotic-mask-2-oz/</t>
        </is>
      </c>
      <c r="C278" s="3" t="inlineStr">
        <is>
          <t>n</t>
        </is>
      </c>
      <c r="D278" s="3">
        <f>HYPERLINK(B278)</f>
        <v/>
      </c>
      <c r="E278" t="inlineStr">
        <is>
          <t>IMAGE Skincare I MASK Purifying Probiotic Mask 2 oz</t>
        </is>
      </c>
      <c r="F278" t="inlineStr">
        <is>
          <t>Image Skincare Purifying Probiotic Mask, 2 oz</t>
        </is>
      </c>
      <c r="G278" s="3">
        <f>HYPERLINK(F278)</f>
        <v/>
      </c>
      <c r="H278" s="3" t="n"/>
      <c r="I278" s="3" t="inlineStr">
        <is>
          <t>https://www.amazon.com/Image-Skincare-Purifying-Probiotic-Mask/dp/B07PRC3KFQ/ref=sr_1_1?keywords=IMAGE+Skincare+I+MASK+Purifying+Probiotic+Mask+2+oz&amp;qid=1693855710&amp;sr=8-1</t>
        </is>
      </c>
      <c r="J278" s="3">
        <f>HYPERLINK(I278)</f>
        <v/>
      </c>
      <c r="K278" t="inlineStr">
        <is>
          <t>B07PRC3KFQ</t>
        </is>
      </c>
      <c r="L278" t="e">
        <v>#VALUE!</v>
      </c>
      <c r="M278" t="e">
        <v>#VALUE!</v>
      </c>
      <c r="N278" t="inlineStr">
        <is>
          <t>y</t>
        </is>
      </c>
      <c r="O278" t="inlineStr">
        <is>
          <t>28.9</t>
        </is>
      </c>
      <c r="P278" t="n">
        <v>52</v>
      </c>
      <c r="Q278" s="17" t="inlineStr">
        <is>
          <t>79.93%</t>
        </is>
      </c>
      <c r="R278" t="n">
        <v>4.5</v>
      </c>
      <c r="S278" t="n">
        <v>79.93000000000001</v>
      </c>
      <c r="T278" t="n">
        <v>168</v>
      </c>
      <c r="U278" t="n">
        <v>2</v>
      </c>
      <c r="V278" t="inlineStr">
        <is>
          <t>InStock</t>
        </is>
      </c>
      <c r="W278" t="inlineStr">
        <is>
          <t>undefined</t>
        </is>
      </c>
      <c r="X278" t="inlineStr">
        <is>
          <t>1418474</t>
        </is>
      </c>
    </row>
    <row r="279" ht="112.8" customHeight="1">
      <c r="A279" s="3" t="inlineStr">
        <is>
          <t>https://www.laladaisy.com/products/pca-skin-dual-action-redness-relief-facial-serum-1-oz/</t>
        </is>
      </c>
      <c r="B279" s="3" t="inlineStr">
        <is>
          <t>https://www.laladaisy.com/products/pca-skin-dual-action-redness-relief-facial-serum-1-oz/</t>
        </is>
      </c>
      <c r="C279" s="3" t="inlineStr">
        <is>
          <t>n</t>
        </is>
      </c>
      <c r="D279" s="3">
        <f>HYPERLINK(B279)</f>
        <v/>
      </c>
      <c r="E279" t="inlineStr">
        <is>
          <t>PCA Skin Dual Action Redness Relief Facial Serum 1 oz</t>
        </is>
      </c>
      <c r="F279" t="inlineStr">
        <is>
          <t>PCA Skin Dual Action Redness Remover Face Serum - Hydrating Anti Redness Treatment Formulated with Advanced Ingredients to Help Fade Redness &amp; Treat Inflammation (1 fl oz)</t>
        </is>
      </c>
      <c r="G279" s="3">
        <f>HYPERLINK(F279)</f>
        <v/>
      </c>
      <c r="H279" s="3" t="n"/>
      <c r="I279" s="3" t="inlineStr">
        <is>
          <t>https://www.amazon.com/PCA-SKIN-Action-Redness-Relief/dp/B01MSNXZO6/ref=sr_1_1?keywords=PCA+Skin+Dual+Action+Redness+Relief+Facial+Serum+1+oz&amp;qid=1693855718&amp;sr=8-1</t>
        </is>
      </c>
      <c r="J279" s="3">
        <f>HYPERLINK(I279)</f>
        <v/>
      </c>
      <c r="K279" t="inlineStr">
        <is>
          <t>B01MSNXZO6</t>
        </is>
      </c>
      <c r="L279" t="e">
        <v>#VALUE!</v>
      </c>
      <c r="M279" t="e">
        <v>#VALUE!</v>
      </c>
      <c r="N279" t="inlineStr">
        <is>
          <t>y</t>
        </is>
      </c>
      <c r="O279" t="inlineStr">
        <is>
          <t>56.99</t>
        </is>
      </c>
      <c r="P279" t="n">
        <v>99.2</v>
      </c>
      <c r="Q279" s="17" t="inlineStr">
        <is>
          <t>74.07%</t>
        </is>
      </c>
      <c r="R279" t="n">
        <v>3.2</v>
      </c>
      <c r="S279" t="n">
        <v>74.06999999999999</v>
      </c>
      <c r="T279" t="n">
        <v>38</v>
      </c>
      <c r="U279" t="n">
        <v>2</v>
      </c>
      <c r="V279" t="inlineStr">
        <is>
          <t>OutOfStock</t>
        </is>
      </c>
      <c r="W279" t="inlineStr">
        <is>
          <t>undefined</t>
        </is>
      </c>
      <c r="X279" t="inlineStr">
        <is>
          <t>1415252</t>
        </is>
      </c>
    </row>
    <row r="280" ht="112.8" customHeight="1">
      <c r="A280" s="3" t="inlineStr">
        <is>
          <t>https://www.laladaisy.com/products/is-clinical-firming-complex-1-7-oz/</t>
        </is>
      </c>
      <c r="B280" s="3" t="inlineStr">
        <is>
          <t>https://www.laladaisy.com/products/is-clinical-firming-complex-1-7-oz/</t>
        </is>
      </c>
      <c r="C280" s="3" t="inlineStr">
        <is>
          <t>n</t>
        </is>
      </c>
      <c r="D280" s="3">
        <f>HYPERLINK(B280)</f>
        <v/>
      </c>
      <c r="E280" t="inlineStr">
        <is>
          <t>iS Clinical Firming Complex 1.7 oz</t>
        </is>
      </c>
      <c r="F280" t="inlineStr">
        <is>
          <t>iS CLINICAL Firming Complex; Tightens and firms skin on face, neck and décolleté. Plumps fine lines and wrinkles; Anti-Aging</t>
        </is>
      </c>
      <c r="G280" s="3">
        <f>HYPERLINK(F280)</f>
        <v/>
      </c>
      <c r="H280" s="3" t="n"/>
      <c r="I280" s="3" t="inlineStr">
        <is>
          <t>https://www.amazon.com/CLINICAL-Tightens-D%C3%A9collet%C3%A9-Wrinkles-Anti-Aging/dp/B001ZVFZ12/ref=sr_1_1?keywords=iS+Clinical+Firming+Complex+1.7+oz&amp;qid=1693855874&amp;sr=8-1</t>
        </is>
      </c>
      <c r="J280" s="3">
        <f>HYPERLINK(I280)</f>
        <v/>
      </c>
      <c r="K280" t="inlineStr">
        <is>
          <t>B001ZVFZ12</t>
        </is>
      </c>
      <c r="L280" t="e">
        <v>#VALUE!</v>
      </c>
      <c r="M280" t="e">
        <v>#VALUE!</v>
      </c>
      <c r="N280" t="inlineStr">
        <is>
          <t>y</t>
        </is>
      </c>
      <c r="O280" t="inlineStr">
        <is>
          <t>79.48</t>
        </is>
      </c>
      <c r="P280" t="n">
        <v>135</v>
      </c>
      <c r="Q280" s="17" t="inlineStr">
        <is>
          <t>69.85%</t>
        </is>
      </c>
      <c r="R280" t="n">
        <v>4.3</v>
      </c>
      <c r="S280" t="n">
        <v>69.84999999999999</v>
      </c>
      <c r="T280" t="n">
        <v>19</v>
      </c>
      <c r="U280" t="n">
        <v>2</v>
      </c>
      <c r="V280" t="inlineStr">
        <is>
          <t>OutOfStock</t>
        </is>
      </c>
      <c r="W280" t="inlineStr">
        <is>
          <t>135.0</t>
        </is>
      </c>
      <c r="X280" t="inlineStr">
        <is>
          <t>1389775</t>
        </is>
      </c>
    </row>
    <row r="281" ht="112.8" customHeight="1">
      <c r="A281" s="3" t="inlineStr">
        <is>
          <t>https://www.theinkeylist.com/products/succinic-acid</t>
        </is>
      </c>
      <c r="B281" s="3" t="inlineStr">
        <is>
          <t>https://www.theinkeylist.com/products/succinic-acid</t>
        </is>
      </c>
      <c r="C281" s="3" t="inlineStr">
        <is>
          <t>n</t>
        </is>
      </c>
      <c r="D281" s="3">
        <f>HYPERLINK(B281)</f>
        <v/>
      </c>
      <c r="E281" t="inlineStr">
        <is>
          <t>Succinic Acid Acne Treatment | The INKEY List</t>
        </is>
      </c>
      <c r="F281" t="inlineStr">
        <is>
          <t>Inky The Inkey List Succinc Acid Acne Treatment with Salicylic Acid. Reduces Blemish and Absorbs Excess Oil. Exfoliates Skin 0.5 Fl Oz (Pack of 1)</t>
        </is>
      </c>
      <c r="G281" s="3">
        <f>HYPERLINK(F281)</f>
        <v/>
      </c>
      <c r="H281" s="3" t="n"/>
      <c r="I281" s="3" t="inlineStr">
        <is>
          <t>https://www.amazon.com/Inky-Succinc-Treatment-Salicylic-Exfoliates/dp/B09X8LWYR1/ref=sr_1_2?keywords=Succinic+Acid+Acne+Treatment+%7C+The+INKEY+List&amp;qid=1693857727&amp;sr=8-2</t>
        </is>
      </c>
      <c r="J281" s="3">
        <f>HYPERLINK(I281)</f>
        <v/>
      </c>
      <c r="K281" t="inlineStr">
        <is>
          <t>B09X8LWYR1</t>
        </is>
      </c>
      <c r="L281" t="e">
        <v>#VALUE!</v>
      </c>
      <c r="M281" t="e">
        <v>#VALUE!</v>
      </c>
      <c r="N281" t="inlineStr">
        <is>
          <t>y</t>
        </is>
      </c>
      <c r="O281" t="inlineStr">
        <is>
          <t>7.99</t>
        </is>
      </c>
      <c r="P281" t="n">
        <v>16.29</v>
      </c>
      <c r="Q281" s="17" t="inlineStr">
        <is>
          <t>103.88%</t>
        </is>
      </c>
      <c r="R281" t="n">
        <v>4.4</v>
      </c>
      <c r="S281" t="n">
        <v>103.88</v>
      </c>
      <c r="T281" t="n">
        <v>89</v>
      </c>
      <c r="U281" t="n">
        <v>23</v>
      </c>
      <c r="V281" t="inlineStr">
        <is>
          <t>InStock</t>
        </is>
      </c>
      <c r="W281" t="inlineStr">
        <is>
          <t>9.99</t>
        </is>
      </c>
      <c r="X281" t="inlineStr">
        <is>
          <t>6131537936584</t>
        </is>
      </c>
    </row>
    <row r="282" ht="102" customHeight="1">
      <c r="A282" s="3" t="inlineStr">
        <is>
          <t>https://awildhairboutique.com/collections/new-arrivals/products/ambre-lumiere-9-5oz-classic</t>
        </is>
      </c>
      <c r="B282" s="3" t="inlineStr">
        <is>
          <t>https://awildhairboutique.com/products/ambre-lumiere-9-5oz-classic</t>
        </is>
      </c>
      <c r="C282" s="3" t="inlineStr">
        <is>
          <t>n</t>
        </is>
      </c>
      <c r="D282" s="3">
        <f>HYPERLINK(B282)</f>
        <v/>
      </c>
      <c r="E282" t="inlineStr">
        <is>
          <t>Ambre Lumiere 9.5oz Classic</t>
        </is>
      </c>
      <c r="F282" t="inlineStr">
        <is>
          <t>Voluspa Ambre Lumiere Classic Maison Boxed Glass Candle, 12 Ounces</t>
        </is>
      </c>
      <c r="G282" s="3">
        <f>HYPERLINK(F282)</f>
        <v/>
      </c>
      <c r="H282" s="3" t="n"/>
      <c r="I282" s="3" t="inlineStr">
        <is>
          <t>https://www.amazon.com/Voluspa-Lumiere-Classic-Maison-Candle/dp/B003DJ6DQU/ref=sr_1_fkmr0_1?keywords=Ambre+Lumiere+9.5oz+Classic&amp;qid=1693965046&amp;sr=8-1-fkmr0</t>
        </is>
      </c>
      <c r="J282" s="3">
        <f>HYPERLINK(I282)</f>
        <v/>
      </c>
      <c r="K282" t="inlineStr">
        <is>
          <t>B003DJ6DQU</t>
        </is>
      </c>
      <c r="L282" t="e">
        <v>#VALUE!</v>
      </c>
      <c r="M282" t="e">
        <v>#VALUE!</v>
      </c>
      <c r="N282" t="inlineStr">
        <is>
          <t>y</t>
        </is>
      </c>
      <c r="O282" t="inlineStr">
        <is>
          <t>30.0</t>
        </is>
      </c>
      <c r="P282" t="n">
        <v>60</v>
      </c>
      <c r="Q282" s="17" t="inlineStr">
        <is>
          <t>100.00%</t>
        </is>
      </c>
      <c r="R282" t="n">
        <v>3.7</v>
      </c>
      <c r="S282" t="n">
        <v>100</v>
      </c>
      <c r="T282" t="n">
        <v>35</v>
      </c>
      <c r="U282" t="n">
        <v>7</v>
      </c>
      <c r="V282" t="inlineStr">
        <is>
          <t>OutOfStock</t>
        </is>
      </c>
      <c r="W282" t="inlineStr">
        <is>
          <t>undefined</t>
        </is>
      </c>
      <c r="X282" t="inlineStr">
        <is>
          <t>7813129896161</t>
        </is>
      </c>
    </row>
    <row r="283" ht="102" customHeight="1">
      <c r="A283" s="3" t="inlineStr">
        <is>
          <t>https://beautyriche.com/collections/hair/products/monat-black-2-in-1-shampoo-conditioner</t>
        </is>
      </c>
      <c r="B283" s="3" t="inlineStr">
        <is>
          <t>https://beautyriche.com/products/monat-black-2-in-1-shampoo-conditioner</t>
        </is>
      </c>
      <c r="C283" s="3" t="inlineStr">
        <is>
          <t>oos</t>
        </is>
      </c>
      <c r="D283" s="3">
        <f>HYPERLINK(B283)</f>
        <v/>
      </c>
      <c r="E283" t="inlineStr">
        <is>
          <t>Monat Black 2 in 1 Shampoo + Conditioner</t>
        </is>
      </c>
      <c r="F283" t="inlineStr">
        <is>
          <t>MONAT Black Shampoo + Conditioner - Mens Shampoo and Conditioner 2 in 1 Black Hair Care. A 2-in-1 Shampoo Conditioner Formulated for Optimal Hair Health In One Step. - Net Wt. 237 ml / 8.0 fl. oz.</t>
        </is>
      </c>
      <c r="G283" s="3">
        <f>HYPERLINK(F283)</f>
        <v/>
      </c>
      <c r="H283" s="3" t="n"/>
      <c r="I283" s="3" t="inlineStr">
        <is>
          <t>https://www.amazon.com/MONAT-Men-2-Shampoo-Conditioner/dp/B00QDBCUS0/ref=sr_1_1?keywords=Monat+Black+2+in+1+Shampoo+%2B+Conditioner&amp;qid=1693965338&amp;sr=8-1</t>
        </is>
      </c>
      <c r="J283" s="3">
        <f>HYPERLINK(I283)</f>
        <v/>
      </c>
      <c r="K283" t="inlineStr">
        <is>
          <t>B00QDBCUS0</t>
        </is>
      </c>
      <c r="L283" t="e">
        <v>#VALUE!</v>
      </c>
      <c r="M283" t="e">
        <v>#VALUE!</v>
      </c>
      <c r="N283" t="inlineStr">
        <is>
          <t>y</t>
        </is>
      </c>
      <c r="O283" t="inlineStr">
        <is>
          <t>32.4</t>
        </is>
      </c>
      <c r="P283" t="n">
        <v>59.99</v>
      </c>
      <c r="Q283" s="17" t="inlineStr">
        <is>
          <t>85.15%</t>
        </is>
      </c>
      <c r="R283" t="n">
        <v>4.4</v>
      </c>
      <c r="S283" t="n">
        <v>85.15000000000001</v>
      </c>
      <c r="T283" t="n">
        <v>1266</v>
      </c>
      <c r="U283" t="n">
        <v>2</v>
      </c>
      <c r="V283" t="inlineStr">
        <is>
          <t>OutOfStock</t>
        </is>
      </c>
      <c r="W283" t="inlineStr">
        <is>
          <t>54.0</t>
        </is>
      </c>
      <c r="X283" t="inlineStr">
        <is>
          <t>5522084659350</t>
        </is>
      </c>
    </row>
    <row r="284" ht="102" customHeight="1">
      <c r="A284" s="3" t="inlineStr">
        <is>
          <t>https://dermspastore.com/collections/best-sellers/products/enlightened-concealer?variant=17389899526</t>
        </is>
      </c>
      <c r="B284" s="3" t="inlineStr">
        <is>
          <t>https://dermspastore.com/products/enlightened-concealer</t>
        </is>
      </c>
      <c r="C284" s="3" t="inlineStr">
        <is>
          <t>n</t>
        </is>
      </c>
      <c r="D284" s="3">
        <f>HYPERLINK(B284)</f>
        <v/>
      </c>
      <c r="E284" t="inlineStr">
        <is>
          <t>Enlighten Concealer™</t>
        </is>
      </c>
      <c r="F284" t="inlineStr">
        <is>
          <t>jane iredale Enlighten Concealer, Enlighten 1</t>
        </is>
      </c>
      <c r="G284" s="3">
        <f>HYPERLINK(F284)</f>
        <v/>
      </c>
      <c r="H284" s="3" t="n"/>
      <c r="I284" s="3" t="inlineStr">
        <is>
          <t>https://www.amazon.com/jane-iredale-15008-Enlighten-Concealer/dp/B00GNCO7S0/ref=sr_1_1?keywords=Enlighten+Concealer%E2%84%A2&amp;qid=1693970220&amp;sr=8-1</t>
        </is>
      </c>
      <c r="J284" s="3">
        <f>HYPERLINK(I284)</f>
        <v/>
      </c>
      <c r="K284" t="inlineStr">
        <is>
          <t>B00GNCO7S0</t>
        </is>
      </c>
      <c r="L284" t="e">
        <v>#VALUE!</v>
      </c>
      <c r="M284" t="e">
        <v>#VALUE!</v>
      </c>
      <c r="N284" t="inlineStr">
        <is>
          <t>y</t>
        </is>
      </c>
      <c r="O284" t="inlineStr">
        <is>
          <t>20.01</t>
        </is>
      </c>
      <c r="P284" t="n">
        <v>34</v>
      </c>
      <c r="Q284" s="17" t="inlineStr">
        <is>
          <t>69.92%</t>
        </is>
      </c>
      <c r="R284" t="n">
        <v>4.4</v>
      </c>
      <c r="S284" t="n">
        <v>69.92</v>
      </c>
      <c r="T284" t="n">
        <v>294</v>
      </c>
      <c r="U284" t="n">
        <v>2</v>
      </c>
      <c r="V284" t="inlineStr">
        <is>
          <t>OutOfStock</t>
        </is>
      </c>
      <c r="W284" t="inlineStr">
        <is>
          <t>undefined</t>
        </is>
      </c>
      <c r="X284" t="inlineStr">
        <is>
          <t>5569115718</t>
        </is>
      </c>
    </row>
    <row r="285" ht="102" customHeight="1">
      <c r="A285" s="3" t="inlineStr">
        <is>
          <t>https://shopmakari.com/products/or-rose-24k-gold-multi-purpose-dry-oil</t>
        </is>
      </c>
      <c r="B285" s="3" t="inlineStr">
        <is>
          <t>https://shopmakari.com/products/or-rose-24k-gold-multi-purpose-dry-oil</t>
        </is>
      </c>
      <c r="C285" s="3" t="inlineStr">
        <is>
          <t>y</t>
        </is>
      </c>
      <c r="D285" s="3">
        <f>HYPERLINK(B285)</f>
        <v/>
      </c>
      <c r="E285" t="inlineStr">
        <is>
          <t>OR ROSE 24K Gold Multi Purpose Dry Oil</t>
        </is>
      </c>
      <c r="F285" t="inlineStr">
        <is>
          <t>Makari 24K Rose Gold Multi-Purpose Dry Shimmer Oil (3.38 fl oz) | Body Shimmer Oil for Face, Hair and Body | Shimmer Body Oil with Real Gold Flakes | Luxurious Dry Body Oil and Shimmering Body Oil</t>
        </is>
      </c>
      <c r="G285" s="3">
        <f>HYPERLINK(F285)</f>
        <v/>
      </c>
      <c r="H285" s="3" t="n"/>
      <c r="I285" s="3" t="inlineStr">
        <is>
          <t>https://www.amazon.com/Makari-Rose-Gold-Multi-Purpose-Shimmer/dp/B07WGQFTTT/ref=sr_1_1?keywords=OR+ROSE+24K+Gold+Multi+Purpose+Dry+Oil&amp;qid=1693976502&amp;sr=8-1</t>
        </is>
      </c>
      <c r="J285" s="3">
        <f>HYPERLINK(I285)</f>
        <v/>
      </c>
      <c r="K285" t="inlineStr">
        <is>
          <t>B07WGQFTTT</t>
        </is>
      </c>
      <c r="L285" t="e">
        <v>#VALUE!</v>
      </c>
      <c r="M285" t="e">
        <v>#VALUE!</v>
      </c>
      <c r="N285" t="inlineStr">
        <is>
          <t>y</t>
        </is>
      </c>
      <c r="O285" t="inlineStr">
        <is>
          <t>26.0</t>
        </is>
      </c>
      <c r="P285" t="n">
        <v>48</v>
      </c>
      <c r="Q285" s="17" t="inlineStr">
        <is>
          <t>84.62%</t>
        </is>
      </c>
      <c r="R285" t="n">
        <v>3.4</v>
      </c>
      <c r="S285" t="n">
        <v>84.62</v>
      </c>
      <c r="T285" t="n">
        <v>45</v>
      </c>
      <c r="U285" t="n">
        <v>5</v>
      </c>
      <c r="V285" t="inlineStr">
        <is>
          <t>undefined</t>
        </is>
      </c>
      <c r="W285" t="inlineStr">
        <is>
          <t>undefined</t>
        </is>
      </c>
      <c r="X285" t="inlineStr">
        <is>
          <t>8147305464104</t>
        </is>
      </c>
    </row>
    <row r="286" ht="102" customHeight="1">
      <c r="A286" s="3" t="inlineStr">
        <is>
          <t>https://www.absoluteproductsstore.com/collections/beauty-personal-care/products/bath-body-works-aromatherapy-sensual-black-currant-vanilla-6-5-oz-body-lotion-6-5-ounce</t>
        </is>
      </c>
      <c r="B286" s="3" t="inlineStr">
        <is>
          <t>https://www.absoluteproductsstore.com/products/bath-body-works-aromatherapy-sensual-black-currant-vanilla-6-5-oz-body-lotion-6-5-ounce</t>
        </is>
      </c>
      <c r="C286" s="3" t="inlineStr">
        <is>
          <t>n</t>
        </is>
      </c>
      <c r="D286" s="3">
        <f>HYPERLINK(B286)</f>
        <v/>
      </c>
      <c r="E286" t="inlineStr">
        <is>
          <t>Bath &amp; Body Works Aromatherapy Sensual Black Currant Vanilla 6.5 Oz Body Lotion, 6.5 Ounce</t>
        </is>
      </c>
      <c r="F286" t="inlineStr">
        <is>
          <t>Bath &amp; Body Works Aromatherapy Sensual Black Currant Vanilla 6.5 Oz Body Lotion, 6.5 Ounce</t>
        </is>
      </c>
      <c r="G286" s="3">
        <f>HYPERLINK(F286)</f>
        <v/>
      </c>
      <c r="H286" s="3" t="n"/>
      <c r="I286" s="3" t="inlineStr">
        <is>
          <t>https://www.amazon.com/Bath-Body-Works-Aromatherapy-Fragrance/dp/B005IC3HV4/ref=sr_1_1?keywords=Bath+%26+Body+Works+Aromatherapy+Sensual+Black+Currant+Vanilla+6.5+Oz+Body+Lotion%2C+6.5+Ounce&amp;qid=1693978561&amp;sr=8-1</t>
        </is>
      </c>
      <c r="J286" s="3">
        <f>HYPERLINK(I286)</f>
        <v/>
      </c>
      <c r="K286" t="inlineStr">
        <is>
          <t>B005IC3HV4</t>
        </is>
      </c>
      <c r="L286" t="e">
        <v>#VALUE!</v>
      </c>
      <c r="M286" t="e">
        <v>#VALUE!</v>
      </c>
      <c r="N286" t="inlineStr">
        <is>
          <t>y</t>
        </is>
      </c>
      <c r="O286" t="inlineStr">
        <is>
          <t>13.0</t>
        </is>
      </c>
      <c r="P286" t="n">
        <v>79.98999999999999</v>
      </c>
      <c r="Q286" s="17" t="inlineStr">
        <is>
          <t>515.31%</t>
        </is>
      </c>
      <c r="R286" t="n">
        <v>4.7</v>
      </c>
      <c r="S286" t="n">
        <v>515.3099999999999</v>
      </c>
      <c r="T286" t="n">
        <v>624</v>
      </c>
      <c r="U286" t="n">
        <v>6</v>
      </c>
      <c r="V286" t="inlineStr">
        <is>
          <t>OutOfStock</t>
        </is>
      </c>
      <c r="W286" t="inlineStr">
        <is>
          <t>undefined</t>
        </is>
      </c>
      <c r="X286" t="inlineStr">
        <is>
          <t>6583010590797</t>
        </is>
      </c>
    </row>
    <row r="287" ht="102" customHeight="1">
      <c r="A287" s="3" t="inlineStr">
        <is>
          <t>https://www.absoluteproductsstore.com/collections/beauty-personal-care/products/bath-and-body-works-kaleidoscope-fine-fragrance-mist-8-fluid-ounce-2018-limited-edition</t>
        </is>
      </c>
      <c r="B287" s="3" t="inlineStr">
        <is>
          <t>https://www.absoluteproductsstore.com/products/bath-and-body-works-kaleidoscope-fine-fragrance-mist-8-fluid-ounce-2018-limited-edition</t>
        </is>
      </c>
      <c r="C287" s="3" t="inlineStr">
        <is>
          <t>n</t>
        </is>
      </c>
      <c r="D287" s="3">
        <f>HYPERLINK(B287)</f>
        <v/>
      </c>
      <c r="E287" t="inlineStr">
        <is>
          <t>Bath and Body Works KALEIDOSCOPE Fine Fragrance Mist 8 Fluid Ounce (2018 Limited Edition)</t>
        </is>
      </c>
      <c r="F287" t="inlineStr">
        <is>
          <t>Bath and Body Works KALEIDOSCOPE Fine Fragrance Mist 8 Fluid Ounce (2018 Limited Edition)</t>
        </is>
      </c>
      <c r="G287" s="3">
        <f>HYPERLINK(F287)</f>
        <v/>
      </c>
      <c r="H287" s="3" t="n"/>
      <c r="I287" s="3" t="inlineStr">
        <is>
          <t>https://www.amazon.com/Bath-Body-Works-KALEIDOSCOPE-Fragrance/dp/B07MZQHJNB/ref=sr_1_1?keywords=Bath+and+Body+Works+KALEIDOSCOPE+Fine+Fragrance+Mist+8+Fluid+Ounce+%282018+Limited+Edition%29&amp;qid=1693978550&amp;sr=8-1</t>
        </is>
      </c>
      <c r="J287" s="3">
        <f>HYPERLINK(I287)</f>
        <v/>
      </c>
      <c r="K287" t="inlineStr">
        <is>
          <t>B07MZQHJNB</t>
        </is>
      </c>
      <c r="L287" t="e">
        <v>#VALUE!</v>
      </c>
      <c r="M287" t="e">
        <v>#VALUE!</v>
      </c>
      <c r="N287" t="inlineStr">
        <is>
          <t>y</t>
        </is>
      </c>
      <c r="O287" t="inlineStr">
        <is>
          <t>19.67</t>
        </is>
      </c>
      <c r="P287" t="n">
        <v>83.95999999999999</v>
      </c>
      <c r="Q287" s="17" t="inlineStr">
        <is>
          <t>326.84%</t>
        </is>
      </c>
      <c r="R287" t="n">
        <v>4.5</v>
      </c>
      <c r="S287" t="n">
        <v>326.84</v>
      </c>
      <c r="T287" t="n">
        <v>1381</v>
      </c>
      <c r="U287" t="n">
        <v>6</v>
      </c>
      <c r="V287" t="inlineStr">
        <is>
          <t>OutOfStock</t>
        </is>
      </c>
      <c r="W287" t="inlineStr">
        <is>
          <t>undefined</t>
        </is>
      </c>
      <c r="X287" t="inlineStr">
        <is>
          <t>6583005642829</t>
        </is>
      </c>
    </row>
    <row r="288" ht="102" customHeight="1">
      <c r="A288" s="3" t="inlineStr">
        <is>
          <t>https://www.absoluteproductsstore.com/collections/beauty-personal-care/products/bath-and-body-works-true-blue-spa-hand-look-ma-new-hands-softening-hand-lotion-with-paraffin-spa-size-5-ounce-pump-bottle</t>
        </is>
      </c>
      <c r="B288" s="3" t="inlineStr">
        <is>
          <t>https://www.absoluteproductsstore.com/products/bath-and-body-works-true-blue-spa-hand-look-ma-new-hands-softening-hand-lotion-with-paraffin-spa-size-5-ounce-pump-bottle</t>
        </is>
      </c>
      <c r="C288" s="3" t="inlineStr">
        <is>
          <t>n</t>
        </is>
      </c>
      <c r="D288" s="3">
        <f>HYPERLINK(B288)</f>
        <v/>
      </c>
      <c r="E288" t="inlineStr">
        <is>
          <t>Bath and Body Works True Blue Spa Hand Look Ma New Hands Softening Hand Lotion with Paraffin Spa Size 5 Ounce Pump Bottle</t>
        </is>
      </c>
      <c r="F288" t="inlineStr">
        <is>
          <t>Bath and Body Works True Blue Spa Hand Look Ma New Hands Softening Hand Lotion with Paraffin Spa Size 5 Ounce Pump Bottle</t>
        </is>
      </c>
      <c r="G288" s="3">
        <f>HYPERLINK(F288)</f>
        <v/>
      </c>
      <c r="H288" s="3" t="n"/>
      <c r="I288" s="3" t="inlineStr">
        <is>
          <t>https://www.amazon.com/Bath-Body-Works-Softening-Paraffin/dp/B091BNHXD4/ref=sr_1_1?keywords=Bath+and+Body+Works+True+Blue+Spa+Hand+Look+Ma+New+Hands+Softening+Hand+Lotion+with+Paraffin+Spa+Size+5+Ounce+Pump+Bottle&amp;qid=1693978664&amp;sr=8-1</t>
        </is>
      </c>
      <c r="J288" s="3">
        <f>HYPERLINK(I288)</f>
        <v/>
      </c>
      <c r="K288" t="inlineStr">
        <is>
          <t>B091BNHXD4</t>
        </is>
      </c>
      <c r="L288" t="e">
        <v>#VALUE!</v>
      </c>
      <c r="M288" t="e">
        <v>#VALUE!</v>
      </c>
      <c r="N288" t="inlineStr">
        <is>
          <t>y</t>
        </is>
      </c>
      <c r="O288" t="inlineStr">
        <is>
          <t>19.87</t>
        </is>
      </c>
      <c r="P288" t="n">
        <v>79.98</v>
      </c>
      <c r="Q288" s="17" t="inlineStr">
        <is>
          <t>302.52%</t>
        </is>
      </c>
      <c r="R288" t="n">
        <v>4.7</v>
      </c>
      <c r="S288" t="n">
        <v>302.52</v>
      </c>
      <c r="T288" t="n">
        <v>702</v>
      </c>
      <c r="U288" t="n">
        <v>4</v>
      </c>
      <c r="V288" t="inlineStr">
        <is>
          <t>OutOfStock</t>
        </is>
      </c>
      <c r="W288" t="inlineStr">
        <is>
          <t>undefined</t>
        </is>
      </c>
      <c r="X288" t="inlineStr">
        <is>
          <t>6583042637901</t>
        </is>
      </c>
    </row>
    <row r="289" ht="102" customHeight="1">
      <c r="A289" s="3" t="inlineStr">
        <is>
          <t>https://www.absoluteproductsstore.com/collections/beauty-personal-care/products/bath-body-works-aromatherapy-sensual-jasmine-vanilla-body-lotion-6-5-oz</t>
        </is>
      </c>
      <c r="B289" s="3" t="inlineStr">
        <is>
          <t>https://www.absoluteproductsstore.com/products/bath-body-works-aromatherapy-sensual-jasmine-vanilla-body-lotion-6-5-oz</t>
        </is>
      </c>
      <c r="C289" s="3" t="inlineStr">
        <is>
          <t>n</t>
        </is>
      </c>
      <c r="D289" s="3">
        <f>HYPERLINK(B289)</f>
        <v/>
      </c>
      <c r="E289" t="inlineStr">
        <is>
          <t>Bath &amp; Body Works Aromatherapy Sensual Jasmine Vanilla Body Lotion 6.5 Oz.</t>
        </is>
      </c>
      <c r="F289" t="inlineStr">
        <is>
          <t>Bath &amp; Body Works Aromatherapy Sensual Jasmine Vanilla Body Lotion 6.5 Oz.</t>
        </is>
      </c>
      <c r="G289" s="3">
        <f>HYPERLINK(F289)</f>
        <v/>
      </c>
      <c r="H289" s="3" t="n"/>
      <c r="I289" s="3" t="inlineStr">
        <is>
          <t>https://www.amazon.com/Bath-Body-Works-Aromatherapy-Jasmine/dp/B005V6WXMQ/ref=sr_1_1?keywords=Bath+%26+Body+Works+Aromatherapy+Sensual+Jasmine+Vanilla+Body+Lotion+6.5+Oz.&amp;qid=1693978563&amp;sr=8-1</t>
        </is>
      </c>
      <c r="J289" s="3">
        <f>HYPERLINK(I289)</f>
        <v/>
      </c>
      <c r="K289" t="inlineStr">
        <is>
          <t>B005V6WXMQ</t>
        </is>
      </c>
      <c r="L289" t="e">
        <v>#VALUE!</v>
      </c>
      <c r="M289" t="e">
        <v>#VALUE!</v>
      </c>
      <c r="N289" t="inlineStr">
        <is>
          <t>y</t>
        </is>
      </c>
      <c r="O289" t="inlineStr">
        <is>
          <t>46.99</t>
        </is>
      </c>
      <c r="P289" t="n">
        <v>124.99</v>
      </c>
      <c r="Q289" s="17" t="inlineStr">
        <is>
          <t>165.99%</t>
        </is>
      </c>
      <c r="R289" t="n">
        <v>4.5</v>
      </c>
      <c r="S289" t="n">
        <v>165.99</v>
      </c>
      <c r="T289" t="n">
        <v>200</v>
      </c>
      <c r="U289" t="n">
        <v>3</v>
      </c>
      <c r="V289" t="inlineStr">
        <is>
          <t>OutOfStock</t>
        </is>
      </c>
      <c r="W289" t="inlineStr">
        <is>
          <t>undefined</t>
        </is>
      </c>
      <c r="X289" t="inlineStr">
        <is>
          <t>6583010656333</t>
        </is>
      </c>
    </row>
    <row r="290" ht="102" customHeight="1">
      <c r="A290" s="3" t="inlineStr">
        <is>
          <t>https://www.absoluteproductsstore.com/collections/beauty-personal-care/products/bath-body-works-french-lavender-honey-fine-fragrance-mist-8-oz-236-ml</t>
        </is>
      </c>
      <c r="B290" s="3" t="inlineStr">
        <is>
          <t>https://www.absoluteproductsstore.com/products/bath-body-works-french-lavender-honey-fine-fragrance-mist-8-oz-236-ml</t>
        </is>
      </c>
      <c r="C290" s="3" t="inlineStr">
        <is>
          <t>n</t>
        </is>
      </c>
      <c r="D290" s="3">
        <f>HYPERLINK(B290)</f>
        <v/>
      </c>
      <c r="E290" t="inlineStr">
        <is>
          <t>Bath &amp; Body Works French Lavender &amp; Honey Fine Fragrance Mist 8 oz/236 mL</t>
        </is>
      </c>
      <c r="F290" t="inlineStr">
        <is>
          <t>Bath &amp; Body Works French Lavender &amp; Honey Fine Fragrance Mist 8 oz/236 mL</t>
        </is>
      </c>
      <c r="G290" s="3">
        <f>HYPERLINK(F290)</f>
        <v/>
      </c>
      <c r="H290" s="3" t="n"/>
      <c r="I290" s="3" t="inlineStr">
        <is>
          <t>https://www.amazon.com/Bath-Body-Works-Lavender-Fragrance/dp/B00JFW44EM/ref=sr_1_1?keywords=Bath+%26+Body+Works+French+Lavender+%26+Honey+Fine+Fragrance+Mist+8+oz%2F236+mL&amp;qid=1693978563&amp;sr=8-1</t>
        </is>
      </c>
      <c r="J290" s="3">
        <f>HYPERLINK(I290)</f>
        <v/>
      </c>
      <c r="K290" t="inlineStr">
        <is>
          <t>B00JFW44EM</t>
        </is>
      </c>
      <c r="L290" t="e">
        <v>#VALUE!</v>
      </c>
      <c r="M290" t="e">
        <v>#VALUE!</v>
      </c>
      <c r="N290" t="inlineStr">
        <is>
          <t>y</t>
        </is>
      </c>
      <c r="O290" t="inlineStr">
        <is>
          <t>9.92</t>
        </is>
      </c>
      <c r="P290" t="n">
        <v>22.99</v>
      </c>
      <c r="Q290" s="17" t="inlineStr">
        <is>
          <t>131.75%</t>
        </is>
      </c>
      <c r="R290" t="n">
        <v>4.6</v>
      </c>
      <c r="S290" t="n">
        <v>131.75</v>
      </c>
      <c r="T290" t="n">
        <v>1135</v>
      </c>
      <c r="U290" t="n">
        <v>5</v>
      </c>
      <c r="V290" t="inlineStr">
        <is>
          <t>OutOfStock</t>
        </is>
      </c>
      <c r="W290" t="inlineStr">
        <is>
          <t>undefined</t>
        </is>
      </c>
      <c r="X290" t="inlineStr">
        <is>
          <t>6583009673293</t>
        </is>
      </c>
    </row>
    <row r="291" ht="102" customHeight="1">
      <c r="A291" s="3" t="inlineStr">
        <is>
          <t>https://www.haircoutureboutique.com/collections/natural-hair-care-products/products/taliah-waajid-lock-it-up</t>
        </is>
      </c>
      <c r="B291" s="3" t="inlineStr">
        <is>
          <t>https://www.haircoutureboutique.com/products/taliah-waajid-lock-it-up</t>
        </is>
      </c>
      <c r="C291" s="3" t="inlineStr">
        <is>
          <t>n</t>
        </is>
      </c>
      <c r="D291" s="3">
        <f>HYPERLINK(B291)</f>
        <v/>
      </c>
      <c r="E291" t="inlineStr">
        <is>
          <t>Taliah Waajid Lock It Up</t>
        </is>
      </c>
      <c r="F291" t="inlineStr">
        <is>
          <t>Taliah Waajid Black Earth Products Lock It Up 16oz</t>
        </is>
      </c>
      <c r="G291" s="3">
        <f>HYPERLINK(F291)</f>
        <v/>
      </c>
      <c r="H291" s="3" t="n"/>
      <c r="I291" s="3" t="inlineStr">
        <is>
          <t>https://www.amazon.com/Taliah-Wajid-Lock-Up-Regular/dp/B0120WOKGU/ref=sr_1_1?keywords=Taliah+Waajid+Lock+It+Up&amp;qid=1693980626&amp;sr=8-1</t>
        </is>
      </c>
      <c r="J291" s="3">
        <f>HYPERLINK(I291)</f>
        <v/>
      </c>
      <c r="K291" t="inlineStr">
        <is>
          <t>B0120WOKGU</t>
        </is>
      </c>
      <c r="L291" t="e">
        <v>#VALUE!</v>
      </c>
      <c r="M291" t="e">
        <v>#VALUE!</v>
      </c>
      <c r="N291" t="inlineStr">
        <is>
          <t>y</t>
        </is>
      </c>
      <c r="O291" t="inlineStr">
        <is>
          <t>6.49</t>
        </is>
      </c>
      <c r="P291" t="n">
        <v>16.5</v>
      </c>
      <c r="Q291" s="17" t="inlineStr">
        <is>
          <t>154.24%</t>
        </is>
      </c>
      <c r="R291" t="n">
        <v>4.4</v>
      </c>
      <c r="S291" t="n">
        <v>154.24</v>
      </c>
      <c r="T291" t="n">
        <v>265</v>
      </c>
      <c r="U291" t="n">
        <v>10</v>
      </c>
      <c r="V291" t="inlineStr">
        <is>
          <t>InStock</t>
        </is>
      </c>
      <c r="W291" t="inlineStr">
        <is>
          <t>undefined</t>
        </is>
      </c>
      <c r="X291" t="inlineStr">
        <is>
          <t>3823574089773</t>
        </is>
      </c>
    </row>
    <row r="292" ht="102" customHeight="1">
      <c r="A292" s="3" t="inlineStr">
        <is>
          <t>https://www.nybmiami.com/hair-treatments/recamier-salon-in-hydra-repair-leave-on-treatment-10-oz</t>
        </is>
      </c>
      <c r="B292" s="3" t="inlineStr">
        <is>
          <t>https://www.nybmiami.com/hair-treatments/recamier-salon-in-hydra-repair-leave-on-treatment-10-oz</t>
        </is>
      </c>
      <c r="C292" s="3" t="inlineStr">
        <is>
          <t>y</t>
        </is>
      </c>
      <c r="D292" s="3">
        <f>HYPERLINK(B292)</f>
        <v/>
      </c>
      <c r="E292" t="inlineStr">
        <is>
          <t>Recamier Salon In Hydra Repair Leave On Treatment 10 oz</t>
        </is>
      </c>
      <c r="F292" t="inlineStr">
        <is>
          <t>Recamier Salon In Hydra Repair 34066 Leave on Treatment 10.1 Oz</t>
        </is>
      </c>
      <c r="G292" s="3">
        <f>HYPERLINK(F292)</f>
        <v/>
      </c>
      <c r="H292" s="3" t="n"/>
      <c r="I292" s="3" t="inlineStr">
        <is>
          <t>https://www.amazon.com/Recamier-Salon-Hydra-Repair-Treatment/dp/B07WLQVHTN/ref=sr_1_1?keywords=Recamier+Salon+In+Hydra+Repair+Leave+On+Treatment+10+oz&amp;qid=1693982942&amp;sr=8-1</t>
        </is>
      </c>
      <c r="J292" s="3">
        <f>HYPERLINK(I292)</f>
        <v/>
      </c>
      <c r="K292" t="inlineStr">
        <is>
          <t>B07WLQVHTN</t>
        </is>
      </c>
      <c r="L292" t="e">
        <v>#VALUE!</v>
      </c>
      <c r="M292" t="e">
        <v>#VALUE!</v>
      </c>
      <c r="N292" t="inlineStr">
        <is>
          <t>y</t>
        </is>
      </c>
      <c r="O292" t="inlineStr">
        <is>
          <t>13.99</t>
        </is>
      </c>
      <c r="P292" t="n">
        <v>32.99</v>
      </c>
      <c r="Q292" s="17" t="inlineStr">
        <is>
          <t>135.81%</t>
        </is>
      </c>
      <c r="R292" t="n">
        <v>4.6</v>
      </c>
      <c r="S292" t="n">
        <v>135.81</v>
      </c>
      <c r="T292" t="n">
        <v>14</v>
      </c>
      <c r="U292" t="n">
        <v>3</v>
      </c>
      <c r="V292" t="inlineStr">
        <is>
          <t>InStock</t>
        </is>
      </c>
      <c r="W292" t="inlineStr">
        <is>
          <t>undefined</t>
        </is>
      </c>
      <c r="X292" t="inlineStr">
        <is>
          <t>undefined</t>
        </is>
      </c>
    </row>
    <row r="293" ht="102" customHeight="1">
      <c r="A293" s="3" t="inlineStr">
        <is>
          <t>https://www.nybmiami.com/hair-treatments/recamier-salon-in-pro-curls-and-waves-leave-on-treatment-10-oz</t>
        </is>
      </c>
      <c r="B293" s="3" t="inlineStr">
        <is>
          <t>https://www.nybmiami.com/hair-treatments/recamier-salon-in-pro-curls-and-waves-leave-on-treatment-10-oz</t>
        </is>
      </c>
      <c r="C293" s="3" t="inlineStr">
        <is>
          <t>n</t>
        </is>
      </c>
      <c r="D293" s="3">
        <f>HYPERLINK(B293)</f>
        <v/>
      </c>
      <c r="E293" t="inlineStr">
        <is>
          <t>Recamier Salon In Pro Curls and Waves Leave On Treatment 10 oz</t>
        </is>
      </c>
      <c r="F293" t="inlineStr">
        <is>
          <t>Recamier Salon In Hydra Repair 34066 Leave on Treatment 10.1 Oz</t>
        </is>
      </c>
      <c r="G293" s="3">
        <f>HYPERLINK(F293)</f>
        <v/>
      </c>
      <c r="H293" s="3" t="n"/>
      <c r="I293" s="3" t="inlineStr">
        <is>
          <t>https://www.amazon.com/Recamier-Salon-Hydra-Repair-Treatment/dp/B07WLQVHTN/ref=sr_1_4?keywords=Recamier+Salon+In+Pro+Curls+and+Waves+Leave+On+Treatment+10+oz&amp;qid=1693982947&amp;sr=8-4</t>
        </is>
      </c>
      <c r="J293" s="3">
        <f>HYPERLINK(I293)</f>
        <v/>
      </c>
      <c r="K293" t="inlineStr">
        <is>
          <t>B07WLQVHTN</t>
        </is>
      </c>
      <c r="L293" t="e">
        <v>#VALUE!</v>
      </c>
      <c r="M293" t="e">
        <v>#VALUE!</v>
      </c>
      <c r="N293" t="inlineStr">
        <is>
          <t>y</t>
        </is>
      </c>
      <c r="O293" t="inlineStr">
        <is>
          <t>13.99</t>
        </is>
      </c>
      <c r="P293" t="n">
        <v>32.99</v>
      </c>
      <c r="Q293" s="17" t="inlineStr">
        <is>
          <t>135.81%</t>
        </is>
      </c>
      <c r="R293" t="n">
        <v>4.6</v>
      </c>
      <c r="S293" t="n">
        <v>135.81</v>
      </c>
      <c r="T293" t="n">
        <v>14</v>
      </c>
      <c r="U293" t="n">
        <v>3</v>
      </c>
      <c r="V293" t="inlineStr">
        <is>
          <t>InStock</t>
        </is>
      </c>
      <c r="W293" t="inlineStr">
        <is>
          <t>undefined</t>
        </is>
      </c>
      <c r="X293" t="inlineStr">
        <is>
          <t>undefined</t>
        </is>
      </c>
    </row>
    <row r="294" ht="102" customHeight="1">
      <c r="A294" s="3" t="inlineStr">
        <is>
          <t>https://www.wiseoldtreeherbs.com/boiron-oscillococcinum-30-doses?cPath=18&amp;</t>
        </is>
      </c>
      <c r="B294" s="3" t="inlineStr">
        <is>
          <t>https://www.wiseoldtreeherbs.com/boiron-oscillococcinum-30-doses</t>
        </is>
      </c>
      <c r="C294" s="3" t="inlineStr">
        <is>
          <t>y</t>
        </is>
      </c>
      <c r="D294" s="3">
        <f>HYPERLINK(B294)</f>
        <v/>
      </c>
      <c r="E294" t="inlineStr">
        <is>
          <t>Boiron Oscillococcinum 30 doses Family Value Pack</t>
        </is>
      </c>
      <c r="F294" t="inlineStr">
        <is>
          <t>Boiron Oscillococcinum 30 Doses</t>
        </is>
      </c>
      <c r="G294" s="3">
        <f>HYPERLINK(F294)</f>
        <v/>
      </c>
      <c r="H294" s="3" t="n"/>
      <c r="I294" s="3" t="inlineStr">
        <is>
          <t>https://www.amazon.com/Boiron-Oscillococcinum-30-Doses-Pack/dp/B005YRUN2Y/ref=sr_1_1?keywords=Boiron+Oscillococcinum+30+doses+Family+Value+Pack&amp;qid=1693984339&amp;sr=8-1</t>
        </is>
      </c>
      <c r="J294" s="3">
        <f>HYPERLINK(I294)</f>
        <v/>
      </c>
      <c r="K294" t="inlineStr">
        <is>
          <t>B005YRUN2Y</t>
        </is>
      </c>
      <c r="L294" t="e">
        <v>#VALUE!</v>
      </c>
      <c r="M294" t="e">
        <v>#VALUE!</v>
      </c>
      <c r="N294" t="inlineStr">
        <is>
          <t>y</t>
        </is>
      </c>
      <c r="O294" t="inlineStr">
        <is>
          <t>26.99</t>
        </is>
      </c>
      <c r="P294" t="n">
        <v>55.37</v>
      </c>
      <c r="Q294" s="17" t="inlineStr">
        <is>
          <t>105.15%</t>
        </is>
      </c>
      <c r="R294" t="n">
        <v>4.6</v>
      </c>
      <c r="S294" t="n">
        <v>105.15</v>
      </c>
      <c r="T294" t="n">
        <v>78</v>
      </c>
      <c r="U294" t="n">
        <v>7</v>
      </c>
      <c r="V294" t="inlineStr">
        <is>
          <t>undefined</t>
        </is>
      </c>
      <c r="W294" t="inlineStr">
        <is>
          <t>undefined</t>
        </is>
      </c>
      <c r="X294" t="inlineStr">
        <is>
          <t>18</t>
        </is>
      </c>
    </row>
    <row r="295" ht="140.4" customHeight="1">
      <c r="A295" s="3" t="inlineStr">
        <is>
          <t>https://proluxbeautysupply.com/alfaparf-milano-semi-di-lino-curl-enhancing-shampoo-250ml/-8.45-fl-oz</t>
        </is>
      </c>
      <c r="B295" t="inlineStr">
        <is>
          <t>undefined</t>
        </is>
      </c>
      <c r="C295" t="inlineStr">
        <is>
          <t>Alfaparf Milano Semi Di Lino Curl Enhancing Shampoo 250ml/ 8.45 Fl oz</t>
        </is>
      </c>
      <c r="D295" t="inlineStr">
        <is>
          <t>Alfaparf Milano Semi Di Lino Curls Enhancing Sulfate Free Shampoo for Wavy and Curly Hair - Hydrates and Nourishes - Reduces Frizz - Protects Against Humidity - Vegan-Friendly Formula</t>
        </is>
      </c>
      <c r="E295" t="inlineStr">
        <is>
          <t>B08HR6PFJS</t>
        </is>
      </c>
      <c r="G295" t="e">
        <v>#VALUE!</v>
      </c>
      <c r="H295" t="e">
        <v>#VALUE!</v>
      </c>
      <c r="I295" t="inlineStr">
        <is>
          <t>y</t>
        </is>
      </c>
      <c r="J295" t="inlineStr">
        <is>
          <t>15.99</t>
        </is>
      </c>
      <c r="K295" t="n">
        <v>28</v>
      </c>
      <c r="L295" s="2" t="inlineStr">
        <is>
          <t>75.11%</t>
        </is>
      </c>
      <c r="M295" t="n">
        <v>4.5</v>
      </c>
      <c r="N295" t="n">
        <v>75.11</v>
      </c>
      <c r="O295" t="n">
        <v>371</v>
      </c>
      <c r="P295" t="n">
        <v>4</v>
      </c>
      <c r="Q295" t="inlineStr">
        <is>
          <t>undefined</t>
        </is>
      </c>
      <c r="R295" t="inlineStr">
        <is>
          <t>undefined</t>
        </is>
      </c>
      <c r="S295" t="inlineStr">
        <is>
          <t>undefined</t>
        </is>
      </c>
    </row>
    <row r="296" ht="140.4" customHeight="1">
      <c r="A296" s="3" t="inlineStr">
        <is>
          <t>https://proluxbeautysupply.com/salon-in-keratin-ultra-force-serum-4.2-fl-oz</t>
        </is>
      </c>
      <c r="B296" t="inlineStr">
        <is>
          <t>undefined</t>
        </is>
      </c>
      <c r="C296" t="inlineStr">
        <is>
          <t>y</t>
        </is>
      </c>
      <c r="D296" t="inlineStr">
        <is>
          <t>Recamier Professional SaloonIn Pro Keratin Ultra Force Serum 4.25 fl ounces 125 Mililiter</t>
        </is>
      </c>
      <c r="E296" s="3" t="inlineStr">
        <is>
          <t>https://www.amazon.com/RECAMIER-30693-protectant-Keratin-Cabello/dp/B017S8IZBW/ref=sr_1_1?keywords=Salon+In+Keratin+Ultra+Force+Serum+4.2+Fl+oz&amp;qid=1694047244&amp;sr=8-1</t>
        </is>
      </c>
      <c r="F296" t="inlineStr">
        <is>
          <t>B017S8IZBW</t>
        </is>
      </c>
      <c r="G296" t="e">
        <v>#VALUE!</v>
      </c>
      <c r="H296" t="e">
        <v>#VALUE!</v>
      </c>
      <c r="I296" t="inlineStr">
        <is>
          <t>y</t>
        </is>
      </c>
      <c r="J296" t="inlineStr">
        <is>
          <t>14.99</t>
        </is>
      </c>
      <c r="K296" t="n">
        <v>25.99</v>
      </c>
      <c r="L296" s="2" t="inlineStr">
        <is>
          <t>73.38%</t>
        </is>
      </c>
      <c r="M296" t="n">
        <v>4.6</v>
      </c>
      <c r="N296" t="n">
        <v>73.38</v>
      </c>
      <c r="O296" t="n">
        <v>233</v>
      </c>
      <c r="P296" t="n">
        <v>3</v>
      </c>
      <c r="Q296" t="inlineStr">
        <is>
          <t>undefined</t>
        </is>
      </c>
      <c r="R296" t="inlineStr">
        <is>
          <t>undefined</t>
        </is>
      </c>
      <c r="S296" t="inlineStr">
        <is>
          <t>undefined</t>
        </is>
      </c>
    </row>
    <row r="297" customFormat="1" s="18"/>
    <row r="298" ht="113.4" customHeight="1">
      <c r="A298" s="3" t="inlineStr">
        <is>
          <t>https://mensaisle.com/collections/body-wash-soap/products/duke-cannon-big-ass-beer-soap-deschutes-fresh-squeezed-ipa</t>
        </is>
      </c>
      <c r="B298" s="3" t="inlineStr">
        <is>
          <t>https://mensaisle.com/products/duke-cannon-big-ass-beer-soap-deschutes-fresh-squeezed-ipa</t>
        </is>
      </c>
      <c r="C298" t="inlineStr">
        <is>
          <t>Duke Cannon Big Ass Beer Soap Deschutes Fresh Squeezed IPA</t>
        </is>
      </c>
      <c r="D298" t="inlineStr">
        <is>
          <t>Duke Cannon Supply Co. Big Brick of Beer Soap, 10oz - Deschutes Fresh Squeezed IPA</t>
        </is>
      </c>
      <c r="E298" s="3" t="inlineStr">
        <is>
          <t>https://www.amazon.com/Duke-Cannon-Supply-Brick-Beer/dp/B0859P2PBX/ref=sr_1_1?keywords=Duke+Cannon+Big+Ass+Beer+Soap+Deschutes+Fresh+Squeezed+IPA&amp;qid=1694121476&amp;sr=8-1</t>
        </is>
      </c>
      <c r="F298" t="inlineStr">
        <is>
          <t>B0859P2PBX</t>
        </is>
      </c>
      <c r="G298" t="e">
        <v>#VALUE!</v>
      </c>
      <c r="H298" t="e">
        <v>#VALUE!</v>
      </c>
      <c r="I298" t="inlineStr">
        <is>
          <t>y</t>
        </is>
      </c>
      <c r="J298" t="inlineStr">
        <is>
          <t>6.99</t>
        </is>
      </c>
      <c r="K298" t="n">
        <v>19.99</v>
      </c>
      <c r="L298" s="17" t="inlineStr">
        <is>
          <t>185.98%</t>
        </is>
      </c>
      <c r="M298" t="n">
        <v>4.7</v>
      </c>
      <c r="N298" t="n">
        <v>185.98</v>
      </c>
      <c r="O298" t="n">
        <v>371</v>
      </c>
      <c r="P298" t="n">
        <v>3</v>
      </c>
      <c r="Q298" t="inlineStr">
        <is>
          <t>InStock</t>
        </is>
      </c>
      <c r="R298" t="inlineStr">
        <is>
          <t>undefined</t>
        </is>
      </c>
      <c r="S298" t="inlineStr">
        <is>
          <t>5827999367325</t>
        </is>
      </c>
    </row>
    <row r="299" ht="113.4" customHeight="1">
      <c r="A299" s="3" t="inlineStr">
        <is>
          <t>https://www.saksfifthavenue.com/product/miyabi-koh-miyabi-chef-s-knife-0400015051845.html</t>
        </is>
      </c>
      <c r="B299" s="3" t="inlineStr">
        <is>
          <t>https://www.saksfifthavenue.com/product/miyabi-koh-miyabi-chef-s-knife-0400015051845.html</t>
        </is>
      </c>
      <c r="C299" t="inlineStr">
        <is>
          <t>Koh Miyabi Chef's Knife</t>
        </is>
      </c>
      <c r="D299" t="inlineStr">
        <is>
          <t>Miyabi Chef's Knife</t>
        </is>
      </c>
      <c r="E299" s="3" t="inlineStr">
        <is>
          <t>https://www.amazon.com/MIYABI-34073-243-Miyabi-Chefs-Knife/dp/B00GCIPU5Y/ref=sr_1_14?keywords=Koh+Miyabi+Chefs+Knife&amp;qid=1694126188&amp;sr=8-14</t>
        </is>
      </c>
      <c r="F299" t="inlineStr">
        <is>
          <t>B00GCIPU5Y</t>
        </is>
      </c>
      <c r="G299" t="e">
        <v>#VALUE!</v>
      </c>
      <c r="H299" t="e">
        <v>#VALUE!</v>
      </c>
      <c r="I299" t="inlineStr">
        <is>
          <t>y</t>
        </is>
      </c>
      <c r="J299" t="inlineStr">
        <is>
          <t>129.99</t>
        </is>
      </c>
      <c r="K299" t="n">
        <v>238.2</v>
      </c>
      <c r="L299" s="17" t="inlineStr">
        <is>
          <t>83.24%</t>
        </is>
      </c>
      <c r="M299" t="n">
        <v>4.4</v>
      </c>
      <c r="N299" t="n">
        <v>83.23999999999999</v>
      </c>
      <c r="O299" t="n">
        <v>16</v>
      </c>
      <c r="P299" t="n">
        <v>3</v>
      </c>
      <c r="Q299" t="inlineStr">
        <is>
          <t>OutOfStock</t>
        </is>
      </c>
      <c r="R299" t="inlineStr">
        <is>
          <t>159.99</t>
        </is>
      </c>
      <c r="S299" t="inlineStr">
        <is>
          <t>0400015051845</t>
        </is>
      </c>
    </row>
    <row r="300" ht="90.59999999999999" customHeight="1">
      <c r="A300" s="3" t="inlineStr">
        <is>
          <t>https://beautyandtheboutique.com/products/niod-hydration-vaccine</t>
        </is>
      </c>
      <c r="B300" s="3" t="inlineStr">
        <is>
          <t>https://beautyandtheboutique.com/products/niod-hydration-vaccine</t>
        </is>
      </c>
      <c r="C300" t="inlineStr">
        <is>
          <t>Introducing NIOD Hydration Vaccine</t>
        </is>
      </c>
      <c r="D300" t="inlineStr">
        <is>
          <t>Niod Hydration Vaccine (50 ml)</t>
        </is>
      </c>
      <c r="E300" s="3" t="inlineStr">
        <is>
          <t>https://www.amazon.com/Niod-Hydration-Vaccine-50-ml/dp/B018HJIW8M/ref=sr_1_1?keywords=Introducing+NIOD+Hydration+Vaccine&amp;qid=1694119547&amp;sr=8-1</t>
        </is>
      </c>
      <c r="F300" t="inlineStr">
        <is>
          <t>B018HJIW8M</t>
        </is>
      </c>
      <c r="G300" t="e">
        <v>#VALUE!</v>
      </c>
      <c r="H300" t="e">
        <v>#VALUE!</v>
      </c>
      <c r="I300" t="inlineStr">
        <is>
          <t>y</t>
        </is>
      </c>
      <c r="J300" t="inlineStr">
        <is>
          <t>41.0</t>
        </is>
      </c>
      <c r="K300" t="n">
        <v>70.05</v>
      </c>
      <c r="L300" s="17" t="inlineStr">
        <is>
          <t>70.85%</t>
        </is>
      </c>
      <c r="M300" t="n">
        <v>4.5</v>
      </c>
      <c r="N300" t="n">
        <v>70.84999999999999</v>
      </c>
      <c r="O300" t="n">
        <v>93</v>
      </c>
      <c r="P300" t="n">
        <v>1</v>
      </c>
      <c r="Q300" t="inlineStr">
        <is>
          <t>InStock</t>
        </is>
      </c>
      <c r="R300" t="inlineStr">
        <is>
          <t>undefined</t>
        </is>
      </c>
      <c r="S300" t="inlineStr">
        <is>
          <t>6734977237058</t>
        </is>
      </c>
    </row>
    <row r="301" ht="90.59999999999999" customHeight="1">
      <c r="A301" s="3" t="inlineStr">
        <is>
          <t>https://thedlmshop.com/collections/kitsch-beauty-accessories/products/barbie-x-kitsch-assorted-claw-clip-set-3pc</t>
        </is>
      </c>
      <c r="B301" s="3" t="inlineStr">
        <is>
          <t>https://thedlmshop.com/products/barbie-x-kitsch-assorted-claw-clip-set-3pc</t>
        </is>
      </c>
      <c r="C301" t="inlineStr">
        <is>
          <t>Barbie x kitsch Assorted Claw Clip Set 3pc</t>
        </is>
      </c>
      <c r="D301" t="inlineStr">
        <is>
          <t>Barbie x Kitsch Assorted Hair Clips for Women - Medium Open Shape Hair Claw Clips for Thick Hair | Cute Flower Hair Clip &amp; Big Matte Flat Lay Hair Clip for Teen Girls | Hair Styling Accessories, 3 pcs</t>
        </is>
      </c>
      <c r="E301" s="3" t="inlineStr">
        <is>
          <t>https://www.amazon.com/Barbie-Kitsch-Assorted-Clips-Women/dp/B0C7J4MGT7/ref=sr_1_1?keywords=Barbie+x+kitsch+Assorted+Claw+Clip+Set+3pc&amp;qid=1694122934&amp;sr=8-1</t>
        </is>
      </c>
      <c r="F301" t="inlineStr">
        <is>
          <t>B0C7J4MGT7</t>
        </is>
      </c>
      <c r="G301" t="e">
        <v>#VALUE!</v>
      </c>
      <c r="H301" t="e">
        <v>#VALUE!</v>
      </c>
      <c r="I301" t="inlineStr">
        <is>
          <t>y</t>
        </is>
      </c>
      <c r="J301" t="inlineStr">
        <is>
          <t>12.0</t>
        </is>
      </c>
      <c r="K301" t="n">
        <v>28</v>
      </c>
      <c r="L301" s="17" t="inlineStr">
        <is>
          <t>133.33%</t>
        </is>
      </c>
      <c r="M301" t="n">
        <v>5</v>
      </c>
      <c r="N301" t="n">
        <v>133.33</v>
      </c>
      <c r="O301" t="n">
        <v>1</v>
      </c>
      <c r="Q301" t="inlineStr">
        <is>
          <t>InStock</t>
        </is>
      </c>
      <c r="R301" t="inlineStr">
        <is>
          <t>undefined</t>
        </is>
      </c>
      <c r="S301" t="inlineStr">
        <is>
          <t>7714450014401</t>
        </is>
      </c>
    </row>
    <row r="302" ht="90.59999999999999" customHeight="1">
      <c r="A302" s="3" t="inlineStr">
        <is>
          <t>https://www.saksfifthavenue.com/product/dior-creme-abricot-0428111706314.html</t>
        </is>
      </c>
      <c r="B302" s="3" t="inlineStr">
        <is>
          <t>https://www.saksfifthavenue.com/product/dior-creme-abricot-0428111706314.html</t>
        </is>
      </c>
      <c r="C302" t="inlineStr">
        <is>
          <t>Creme Abricot</t>
        </is>
      </c>
      <c r="D302" t="inlineStr">
        <is>
          <t>Creme Abricot Fortifying Cream For Nails Women by Christian Dior, 0.35 Ounce</t>
        </is>
      </c>
      <c r="E302" s="3" t="inlineStr">
        <is>
          <t>https://www.amazon.com/Creme-Abricot-Fortifying-Christian-Dior/dp/B002IJL2BC/ref=sr_1_1?keywords=Creme+Abricot&amp;qid=1694126261&amp;sr=8-1</t>
        </is>
      </c>
      <c r="F302" t="inlineStr">
        <is>
          <t>B002IJL2BC</t>
        </is>
      </c>
      <c r="G302" t="e">
        <v>#VALUE!</v>
      </c>
      <c r="H302" t="e">
        <v>#VALUE!</v>
      </c>
      <c r="I302" t="inlineStr">
        <is>
          <t>oos</t>
        </is>
      </c>
      <c r="J302" t="inlineStr">
        <is>
          <t>30.0</t>
        </is>
      </c>
      <c r="K302" t="n">
        <v>56.3</v>
      </c>
      <c r="L302" s="17" t="inlineStr">
        <is>
          <t>87.67%</t>
        </is>
      </c>
      <c r="M302" t="n">
        <v>4.6</v>
      </c>
      <c r="N302" t="n">
        <v>87.67</v>
      </c>
      <c r="O302" t="n">
        <v>409</v>
      </c>
      <c r="P302" t="n">
        <v>1</v>
      </c>
      <c r="Q302" t="inlineStr">
        <is>
          <t>OutOfStock</t>
        </is>
      </c>
      <c r="R302" t="inlineStr">
        <is>
          <t>undefined</t>
        </is>
      </c>
      <c r="S302" t="inlineStr">
        <is>
          <t>0428111706314</t>
        </is>
      </c>
    </row>
    <row r="303" ht="132" customHeight="1">
      <c r="A303" s="3" t="inlineStr">
        <is>
          <t>https://comfortzone-og.com/collections/soaps/products/michel-design-works-foaming-hand-soap-palm-breeze</t>
        </is>
      </c>
      <c r="B303" s="3" t="inlineStr">
        <is>
          <t>https://comfortzone-og.com/products/michel-design-works-foaming-hand-soap-palm-breeze</t>
        </is>
      </c>
      <c r="C303" t="inlineStr">
        <is>
          <t>Michel Design Works Foaming Hand Soap: Palm Breeze</t>
        </is>
      </c>
      <c r="D303" t="inlineStr">
        <is>
          <t>Michel Design Works Foaming Hand Soap, Palm Breeze</t>
        </is>
      </c>
      <c r="E303" s="3" t="inlineStr">
        <is>
          <t>https://www.amazon.com/Michel-Design-Works-Foaming-Breeze/dp/B082TQ225B/ref=sr_1_1?keywords=Michel+Design+Works+Foaming+Hand+Soap%3A+Palm+Breeze&amp;qid=1694044032&amp;sr=8-1</t>
        </is>
      </c>
      <c r="F303" t="inlineStr">
        <is>
          <t>B082TQ225B</t>
        </is>
      </c>
      <c r="G303" t="e">
        <v>#VALUE!</v>
      </c>
      <c r="H303" t="e">
        <v>#VALUE!</v>
      </c>
      <c r="I303" t="inlineStr">
        <is>
          <t>?</t>
        </is>
      </c>
      <c r="J303" t="inlineStr">
        <is>
          <t>12.95</t>
        </is>
      </c>
      <c r="K303" t="n">
        <v>28.99</v>
      </c>
      <c r="L303" s="17" t="inlineStr">
        <is>
          <t>123.86%</t>
        </is>
      </c>
      <c r="M303" t="n">
        <v>4.7</v>
      </c>
      <c r="N303" t="n">
        <v>123.86</v>
      </c>
      <c r="O303" t="n">
        <v>3853</v>
      </c>
      <c r="P303" t="n">
        <v>1</v>
      </c>
      <c r="Q303" t="inlineStr">
        <is>
          <t>InStock</t>
        </is>
      </c>
      <c r="R303" t="inlineStr">
        <is>
          <t>undefined</t>
        </is>
      </c>
      <c r="S303" t="inlineStr">
        <is>
          <t>4706048147565</t>
        </is>
      </c>
    </row>
    <row r="304" ht="132" customHeight="1">
      <c r="A304" s="3" t="inlineStr">
        <is>
          <t>https://deldur.com/products/smooth-no-4-weekly-booster-fine-hair-masque</t>
        </is>
      </c>
      <c r="B304" s="3" t="inlineStr">
        <is>
          <t>https://deldur.com/products/smooth-no-4-weekly-booster-fine-hair-masque</t>
        </is>
      </c>
      <c r="C304" t="inlineStr">
        <is>
          <t>Smooth No. 4 Weekly Booster Fine Hair Masque</t>
        </is>
      </c>
      <c r="D304" t="inlineStr">
        <is>
          <t>Milbon Smooth No. 4 Weekly Booster - For Fine Hair 4 x 0.3 Fl. Oz.</t>
        </is>
      </c>
      <c r="E304" s="3" t="inlineStr">
        <is>
          <t>https://www.amazon.com/Milbon-Smooth-No-Weekly-Booster/dp/B07Q7P21D9/ref=sr_1_1?keywords=Smooth+No.+4+Weekly+Booster+Fine+Hair+Masque&amp;qid=1694044317&amp;sr=8-1</t>
        </is>
      </c>
      <c r="F304" t="inlineStr">
        <is>
          <t>B07Q7P21D9</t>
        </is>
      </c>
      <c r="G304" t="e">
        <v>#VALUE!</v>
      </c>
      <c r="H304" t="e">
        <v>#VALUE!</v>
      </c>
      <c r="I304" t="inlineStr">
        <is>
          <t>y</t>
        </is>
      </c>
      <c r="J304" t="inlineStr">
        <is>
          <t>17.0</t>
        </is>
      </c>
      <c r="K304" t="n">
        <v>29.87</v>
      </c>
      <c r="L304" s="17" t="inlineStr">
        <is>
          <t>75.71%</t>
        </is>
      </c>
      <c r="M304" t="n">
        <v>4.5</v>
      </c>
      <c r="N304" t="n">
        <v>75.70999999999999</v>
      </c>
      <c r="O304" t="n">
        <v>2</v>
      </c>
      <c r="Q304" t="inlineStr">
        <is>
          <t>OutOfStock</t>
        </is>
      </c>
      <c r="R304" t="inlineStr">
        <is>
          <t>undefined</t>
        </is>
      </c>
      <c r="S304" t="inlineStr">
        <is>
          <t>5893760254105</t>
        </is>
      </c>
    </row>
    <row r="305" ht="132" customHeight="1">
      <c r="A305" s="3" t="inlineStr">
        <is>
          <t>https://epbeautysupply.com/collections/cosmetics/products/cala-tea-tree-deep-cleansing-foam-4-1-oz-67607</t>
        </is>
      </c>
      <c r="B305" s="3" t="inlineStr">
        <is>
          <t>https://epbeautysupply.com/products/cala-tea-tree-deep-cleansing-foam-4-1-oz-67607</t>
        </is>
      </c>
      <c r="C305" t="inlineStr">
        <is>
          <t>Cala Tea Tree Deep Cleansing Foam, 4.1 oz (67607)</t>
        </is>
      </c>
      <c r="D305" t="inlineStr">
        <is>
          <t>DEEP CLEANSING FOAM: TEA TREE</t>
        </is>
      </c>
      <c r="E305" s="3" t="inlineStr">
        <is>
          <t>https://www.amazon.com/DEEP-CLEANSING-FOAM-TEA-TREE/dp/B08KRQLTT2/ref=sr_1_1?keywords=Cala+Tea+Tree+Deep+Cleansing+Foam%2C+4.1+oz+%2867607%29&amp;qid=1694044493&amp;sr=8-1</t>
        </is>
      </c>
      <c r="F305" t="inlineStr">
        <is>
          <t>B08KRQLTT2</t>
        </is>
      </c>
      <c r="G305" t="e">
        <v>#VALUE!</v>
      </c>
      <c r="H305" t="e">
        <v>#VALUE!</v>
      </c>
      <c r="I305" t="inlineStr">
        <is>
          <t>y</t>
        </is>
      </c>
      <c r="J305" t="inlineStr">
        <is>
          <t>4.99</t>
        </is>
      </c>
      <c r="K305" t="n">
        <v>17.99</v>
      </c>
      <c r="L305" s="17" t="inlineStr">
        <is>
          <t>260.52%</t>
        </is>
      </c>
      <c r="M305" t="n">
        <v>4.1</v>
      </c>
      <c r="N305" t="n">
        <v>260.52</v>
      </c>
      <c r="O305" t="n">
        <v>13</v>
      </c>
      <c r="P305" t="n">
        <v>1</v>
      </c>
      <c r="Q305" t="inlineStr">
        <is>
          <t>InStock</t>
        </is>
      </c>
      <c r="R305" t="inlineStr">
        <is>
          <t>undefined</t>
        </is>
      </c>
      <c r="S305" t="inlineStr">
        <is>
          <t>7709457023175</t>
        </is>
      </c>
    </row>
    <row r="306" ht="132" customHeight="1">
      <c r="A306" s="3" t="inlineStr">
        <is>
          <t>https://epbeautysupply.com/collections/hair/products/l3vel3-spider-wax-150ml-5-07oz-hair-wax</t>
        </is>
      </c>
      <c r="B306" s="3" t="inlineStr">
        <is>
          <t>https://epbeautysupply.com/products/l3vel3-spider-wax-150ml-5-07oz-hair-wax</t>
        </is>
      </c>
      <c r="C306" t="inlineStr">
        <is>
          <t>L3VEL3 - Spider Hair Wax</t>
        </is>
      </c>
      <c r="D306" t="inlineStr">
        <is>
          <t>L3VEL3 Spider Hair Wax 5 Oz (Pack of 1)</t>
        </is>
      </c>
      <c r="E306" s="3" t="inlineStr">
        <is>
          <t>https://www.amazon.com/L3VEL3-Spider-Hair-Wax-Pack/dp/B0BYBDT8YQ/ref=sr_1_2?keywords=L3VEL3+-+Spider+Hair+Wax&amp;qid=1694044593&amp;sr=8-2</t>
        </is>
      </c>
      <c r="F306" t="inlineStr">
        <is>
          <t>B0BYBDT8YQ</t>
        </is>
      </c>
      <c r="G306" t="e">
        <v>#VALUE!</v>
      </c>
      <c r="H306" t="e">
        <v>#VALUE!</v>
      </c>
      <c r="I306" t="inlineStr">
        <is>
          <t>y</t>
        </is>
      </c>
      <c r="J306" t="inlineStr">
        <is>
          <t>8.99</t>
        </is>
      </c>
      <c r="K306" t="n">
        <v>15.99</v>
      </c>
      <c r="L306" s="17" t="inlineStr">
        <is>
          <t>77.86%</t>
        </is>
      </c>
      <c r="M306" t="n">
        <v>5</v>
      </c>
      <c r="N306" t="n">
        <v>77.86</v>
      </c>
      <c r="O306" t="n">
        <v>1</v>
      </c>
      <c r="Q306" t="inlineStr">
        <is>
          <t>InStock</t>
        </is>
      </c>
      <c r="R306" t="inlineStr">
        <is>
          <t>undefined</t>
        </is>
      </c>
      <c r="S306" t="inlineStr">
        <is>
          <t>7619933044935</t>
        </is>
      </c>
    </row>
    <row r="307" ht="132" customHeight="1">
      <c r="A307" s="3" t="inlineStr">
        <is>
          <t>https://epbeautysupply.com/collections/barber/products/copy-of-l3vel3-lemon-sanitizing-cologne</t>
        </is>
      </c>
      <c r="B307" s="3" t="inlineStr">
        <is>
          <t>https://epbeautysupply.com/products/copy-of-l3vel3-lemon-sanitizing-cologne</t>
        </is>
      </c>
      <c r="C307" t="inlineStr">
        <is>
          <t>L3VEL3 - Lemon Sanitizing Cologne</t>
        </is>
      </c>
      <c r="D307" t="inlineStr">
        <is>
          <t>L3 Level 3 Lemon Sanitizing Cologne - Mens Travel Cologne - Perfect for any Occasion</t>
        </is>
      </c>
      <c r="E307" s="3" t="inlineStr">
        <is>
          <t>https://www.amazon.com/Level-Lemon-Sanitizing-Cologne-Occasion/dp/B08VDN25SZ/ref=sr_1_1?keywords=L3VEL3+-+Lemon+Sanitizing+Cologne&amp;qid=1694044688&amp;sr=8-1</t>
        </is>
      </c>
      <c r="F307" t="inlineStr">
        <is>
          <t>B08VDN25SZ</t>
        </is>
      </c>
      <c r="G307" t="e">
        <v>#VALUE!</v>
      </c>
      <c r="H307" t="e">
        <v>#VALUE!</v>
      </c>
      <c r="I307" t="inlineStr">
        <is>
          <t>y</t>
        </is>
      </c>
      <c r="J307" t="inlineStr">
        <is>
          <t>6.99</t>
        </is>
      </c>
      <c r="K307" t="n">
        <v>15.5</v>
      </c>
      <c r="L307" s="17" t="inlineStr">
        <is>
          <t>121.75%</t>
        </is>
      </c>
      <c r="M307" t="n">
        <v>4.1</v>
      </c>
      <c r="N307" t="n">
        <v>121.75</v>
      </c>
      <c r="O307" t="n">
        <v>75</v>
      </c>
      <c r="P307" t="n">
        <v>1</v>
      </c>
      <c r="Q307" t="inlineStr">
        <is>
          <t>InStock</t>
        </is>
      </c>
      <c r="R307" t="inlineStr">
        <is>
          <t>undefined</t>
        </is>
      </c>
      <c r="S307" t="inlineStr">
        <is>
          <t>7619951853767</t>
        </is>
      </c>
    </row>
    <row r="308" ht="136.8" customHeight="1">
      <c r="A308" s="3">
        <f>HYPERLINK("https://perfumesla.com/perfumes-shop/bath-and-body/womens-body-lotion/bed-head-by-tigi-foxy-curls-contour-cream-6-76-oz-for-unisex/", "https://perfumesla.com/perfumes-shop/bath-and-body/womens-body-lotion/bed-head-by-tigi-foxy-curls-contour-cream-6-76-oz-for-unisex/")</f>
        <v/>
      </c>
      <c r="B308" s="3">
        <f>HYPERLINK("https://perfumesla.com/perfumes-shop/bath-and-body/womens-body-lotion/bed-head-by-tigi-foxy-curls-contour-cream-6-76-oz-for-unisex/", "https://perfumesla.com/perfumes-shop/bath-and-body/womens-body-lotion/bed-head-by-tigi-foxy-curls-contour-cream-6-76-oz-for-unisex/")</f>
        <v/>
      </c>
      <c r="C308" t="inlineStr">
        <is>
          <t>Bed Head by Tigi Foxy Curls Contour Cream 6.76 oz for unisex</t>
        </is>
      </c>
      <c r="D308" t="inlineStr">
        <is>
          <t>Tigi Bed Head Foxy Curls Contour Cream 6.76 Oz</t>
        </is>
      </c>
      <c r="E308" s="3">
        <f>HYPERLINK("https://www.amazon.com/TIGI-Head-Curls-Contour-Cream/dp/B009ET7XQC/ref=sr_1_2?keywords=Bed+Head+by+Tigi+Foxy+Curls+Contour+Cream+6.76+oz+for+unisex&amp;qid=1693975132&amp;sr=8-2", "https://www.amazon.com/TIGI-Head-Curls-Contour-Cream/dp/B009ET7XQC/ref=sr_1_2?keywords=Bed+Head+by+Tigi+Foxy+Curls+Contour+Cream+6.76+oz+for+unisex&amp;qid=1693975132&amp;sr=8-2")</f>
        <v/>
      </c>
      <c r="F308" t="inlineStr">
        <is>
          <t>B009ET7XQC</t>
        </is>
      </c>
      <c r="G308">
        <f>_xlfn.IMAGE("https://perfumesla.com/wp-content/uploads/2019/04/1144874__38169.1447972818.450.430.jpg")</f>
        <v/>
      </c>
      <c r="H308">
        <f>_xlfn.IMAGE("https://m.media-amazon.com/images/I/61EE-184fxL._AC_UL400_.jpg")</f>
        <v/>
      </c>
      <c r="I308" t="inlineStr">
        <is>
          <t>y</t>
        </is>
      </c>
      <c r="J308" t="n">
        <v>15.01</v>
      </c>
      <c r="K308" t="n">
        <v>29.4</v>
      </c>
      <c r="L308" s="17" t="inlineStr">
        <is>
          <t>95.87%</t>
        </is>
      </c>
      <c r="M308" t="n">
        <v>4</v>
      </c>
      <c r="N308" t="n">
        <v>95.87</v>
      </c>
      <c r="O308" t="n">
        <v>76</v>
      </c>
      <c r="P308" t="n">
        <v>1</v>
      </c>
      <c r="Q308" t="inlineStr">
        <is>
          <t>InStock</t>
        </is>
      </c>
      <c r="R308" t="inlineStr">
        <is>
          <t>undefined</t>
        </is>
      </c>
      <c r="S308" t="inlineStr">
        <is>
          <t>undefined</t>
        </is>
      </c>
    </row>
    <row r="309" ht="107.4" customHeight="1">
      <c r="A309" s="3">
        <f>HYPERLINK("https://www.fye.com/avatar--the-last-airbender-appa-15-inch-plush-fye.000000609529100576.html?cgid=home_whats_hot", "https://www.fye.com/avatar--the-last-airbender-appa-15-inch-plush-fye.000000609529100576.html?cgid=home_whats_hot")</f>
        <v/>
      </c>
      <c r="B309" s="3">
        <f>HYPERLINK("https://www.fye.com/avatar--the-last-airbender-appa-15-inch-plush-fye.000000609529100576.html", "https://www.fye.com/avatar--the-last-airbender-appa-15-inch-plush-fye.000000609529100576.html")</f>
        <v/>
      </c>
      <c r="C309" t="inlineStr">
        <is>
          <t>Avatar: The Last Airbender Appa 15-inch Plush</t>
        </is>
      </c>
      <c r="D309" t="inlineStr">
        <is>
          <t>Avatar: The Last Airbender Appa 15-Inch Character Plush Toy | Cute Plushies and Soft Stuffed Animals, Anime Manga Gifts and Collectibles | Kids Room Decor, Accessories</t>
        </is>
      </c>
      <c r="E309" s="3">
        <f>HYPERLINK("https://www.amazon.com/Golden-Bell-Studios-Avatar-Collectibles/dp/B09HK6XFHH/ref=sr_1_1?keywords=Avatar%3A+The+Last+Airbender+Appa+15-inch+Plush&amp;qid=1692825549&amp;sr=8-1", "https://www.amazon.com/Golden-Bell-Studios-Avatar-Collectibles/dp/B09HK6XFHH/ref=sr_1_1?keywords=Avatar%3A+The+Last+Airbender+Appa+15-inch+Plush&amp;qid=1692825549&amp;sr=8-1")</f>
        <v/>
      </c>
      <c r="F309" t="inlineStr">
        <is>
          <t>B09HK6XFHH</t>
        </is>
      </c>
      <c r="G309">
        <f>_xlfn.IMAGE("https://www.fye.com/dw/image/v2/BBNF_PRD/on/demandware.static/-/Sites-fye-master/default/dw77014800/462/462af5/462af5e4-84b8-4fb2-9826-9b3951b5b544.jpeg?sw=584")</f>
        <v/>
      </c>
      <c r="H309">
        <f>_xlfn.IMAGE("https://m.media-amazon.com/images/I/61Hn89M9xoL._AC_UL400_.jpg")</f>
        <v/>
      </c>
      <c r="I309" t="inlineStr">
        <is>
          <t>23.79</t>
        </is>
      </c>
      <c r="J309" t="n">
        <v>45.99</v>
      </c>
      <c r="K309" s="17" t="inlineStr">
        <is>
          <t>93.32%</t>
        </is>
      </c>
      <c r="L309" t="n">
        <v>4.8</v>
      </c>
      <c r="M309" t="n">
        <v>93.31999999999999</v>
      </c>
      <c r="N309" t="n">
        <v>61</v>
      </c>
      <c r="O309" t="n">
        <v>1</v>
      </c>
      <c r="P309" t="inlineStr">
        <is>
          <t>InStock</t>
        </is>
      </c>
      <c r="Q309" t="inlineStr">
        <is>
          <t>27.99</t>
        </is>
      </c>
      <c r="R309" t="inlineStr">
        <is>
          <t>fye.000000609529100576</t>
        </is>
      </c>
    </row>
    <row r="310" ht="126" customHeight="1">
      <c r="A310" s="3">
        <f>HYPERLINK("https://bluemercury.com/collections/makeup/products/clinique-even-better-glow-light-reflecting-makeup-broad-spectrum-spf-15", "https://bluemercury.com/collections/makeup/products/clinique-even-better-glow-light-reflecting-makeup-broad-spectrum-spf-15")</f>
        <v/>
      </c>
      <c r="B310" s="3">
        <f>HYPERLINK("https://bluemercury.com/products/clinique-even-better-glow-light-reflecting-makeup-broad-spectrum-spf-15", "https://bluemercury.com/products/clinique-even-better-glow-light-reflecting-makeup-broad-spectrum-spf-15")</f>
        <v/>
      </c>
      <c r="C310" t="inlineStr">
        <is>
          <t>Even Better Glow Light Reflecting Makeup Broad Spectrum SPF 15</t>
        </is>
      </c>
      <c r="D310" t="inlineStr">
        <is>
          <t>CLINIQUE Even Better Glow™ Light Reflecting Makeup Broad Spectrum SPF 15 Foundation Tea</t>
        </is>
      </c>
      <c r="E310" s="3">
        <f>#REF!=HYPERLINK("https://www.amazon.com/Even-Better-Glow-Makeup-oz/dp/B07461HSPD/ref=sr_1_2?keywords=Even+Better+Glow+Light+Reflecting+Makeup+Broad+Spectrum+SPF+15&amp;qid=1693352076&amp;sr=8-2", "https://www.amazon.com/Even-Better-Glow-Makeup-oz/dp/B07461HSPD/ref=sr_1_2?keywords=Even+Better+Glow+Light+Reflecting+Makeup+Broad+Spectrum+SPF+15&amp;qid=1693352076&amp;sr=8-2")</f>
        <v/>
      </c>
      <c r="F310" t="inlineStr">
        <is>
          <t>B07461HSPD</t>
        </is>
      </c>
      <c r="G310">
        <f>_xlfn.IMAGE("https://bluemercury.com/cdn/shop/files/variant_images-color-amber-020714854348-1_550x.jpg?v=1692750427")</f>
        <v/>
      </c>
      <c r="H310">
        <f>_xlfn.IMAGE("https://m.media-amazon.com/images/I/51YPuQFIjZL._AC_UL400_.jpg")</f>
        <v/>
      </c>
      <c r="K310" t="inlineStr">
        <is>
          <t>33.0</t>
        </is>
      </c>
      <c r="L310" t="n">
        <v>58.59</v>
      </c>
      <c r="M310" s="2" t="inlineStr">
        <is>
          <t>77.55%</t>
        </is>
      </c>
      <c r="N310" t="n">
        <v>4.7</v>
      </c>
      <c r="O310" t="n">
        <v>77.55</v>
      </c>
      <c r="P310" t="n">
        <v>77.55</v>
      </c>
      <c r="Q310" t="n">
        <v>1082</v>
      </c>
      <c r="R310" t="n">
        <v>1</v>
      </c>
      <c r="S310" t="inlineStr">
        <is>
          <t>InStock</t>
        </is>
      </c>
      <c r="T310" t="inlineStr">
        <is>
          <t>undefined</t>
        </is>
      </c>
      <c r="U310" t="inlineStr">
        <is>
          <t>4585395028043</t>
        </is>
      </c>
    </row>
    <row r="311" ht="143.4" customHeight="1">
      <c r="A311" s="3">
        <f>HYPERLINK("https://lynamy.com/gigi-post-epilation-lotion-16-oz/", "https://lynamy.com/gigi-post-epilation-lotion-16-oz/")</f>
        <v/>
      </c>
      <c r="B311" s="3">
        <f>HYPERLINK("https://lynamy.com/gigi-post-epilation-lotion-16-oz/", "https://lynamy.com/gigi-post-epilation-lotion-16-oz/")</f>
        <v/>
      </c>
      <c r="C311" t="inlineStr">
        <is>
          <t>GiGi Post Epilation Lotion 16 oz</t>
        </is>
      </c>
      <c r="D311" t="inlineStr">
        <is>
          <t>GIGI Post Epilation Lotion 16 oz</t>
        </is>
      </c>
      <c r="E311" s="3">
        <f>HYPERLINK("https://www.amazon.com/GIGI-Post-Epilation-Lotion-16/dp/B0068ST18K/ref=sr_1_2?keywords=GiGi+Post+Epilation+Lotion+16+oz&amp;qid=1694465185&amp;sr=8-2", "https://www.amazon.com/GIGI-Post-Epilation-Lotion-16/dp/B0068ST18K/ref=sr_1_2?keywords=GiGi+Post+Epilation+Lotion+16+oz&amp;qid=1694465185&amp;sr=8-2")</f>
        <v/>
      </c>
      <c r="F311" t="inlineStr">
        <is>
          <t>B0068ST18K</t>
        </is>
      </c>
      <c r="G311">
        <f>_xlfn.IMAGE("https://cdn11.bigcommerce.com/s-gho39b1goc/images/stencil/500x659/products/277/656/assets_25622_preview__78912.1514498370.jpg?c=2")</f>
        <v/>
      </c>
      <c r="H311">
        <f>_xlfn.IMAGE("https://m.media-amazon.com/images/I/31LYqNr2YML._AC_UL400_.jpg")</f>
        <v/>
      </c>
      <c r="I311" t="inlineStr">
        <is>
          <t>9.95</t>
        </is>
      </c>
      <c r="J311" t="n">
        <v>21.39</v>
      </c>
      <c r="K311" s="17" t="inlineStr">
        <is>
          <t>114.97%</t>
        </is>
      </c>
      <c r="L311" t="n">
        <v>4</v>
      </c>
      <c r="M311" t="n">
        <v>114.97</v>
      </c>
      <c r="N311" t="n">
        <v>1</v>
      </c>
      <c r="O311" t="n">
        <v>3</v>
      </c>
      <c r="P311" t="inlineStr">
        <is>
          <t>undefined</t>
        </is>
      </c>
      <c r="Q311" t="inlineStr">
        <is>
          <t>undefined</t>
        </is>
      </c>
      <c r="R311" t="inlineStr">
        <is>
          <t>undefined</t>
        </is>
      </c>
    </row>
    <row r="312" ht="143.4" customHeight="1">
      <c r="A312" s="3">
        <f>HYPERLINK("https://www.churchillsbarbershop.com/collections/beard-oil-1/products/copy-of-lab-series-maximun-comfort-shave-cream", "https://www.churchillsbarbershop.com/collections/beard-oil-1/products/copy-of-lab-series-maximun-comfort-shave-cream")</f>
        <v/>
      </c>
      <c r="B312" s="3">
        <f>HYPERLINK("https://www.churchillsbarbershop.com/products/copy-of-lab-series-maximun-comfort-shave-cream", "https://www.churchillsbarbershop.com/products/copy-of-lab-series-maximun-comfort-shave-cream")</f>
        <v/>
      </c>
      <c r="C312" t="inlineStr">
        <is>
          <t>Lab Series The Grooming Oil 3-In-1 Shave &amp; Beard Oil</t>
        </is>
      </c>
      <c r="D312" t="inlineStr">
        <is>
          <t>Lab Series The Grooming Oil 3-in-1 Shave &amp; Beard Oil By Lab Series for Men - 1.7 Oz Oil, 1.7 Oz</t>
        </is>
      </c>
      <c r="E312" s="3">
        <f>HYPERLINK("https://www.amazon.com/Lab-Grooming-3-1-Shave/dp/B07CMDKP6R/ref=sr_1_1?keywords=Lab+Series+The+Grooming+Oil+3-In-1+Shave+%26+Beard+Oil&amp;qid=1694469903&amp;sr=8-1", "https://www.amazon.com/Lab-Grooming-3-1-Shave/dp/B07CMDKP6R/ref=sr_1_1?keywords=Lab+Series+The+Grooming+Oil+3-In-1+Shave+%26+Beard+Oil&amp;qid=1694469903&amp;sr=8-1")</f>
        <v/>
      </c>
      <c r="F312" t="inlineStr">
        <is>
          <t>B07CMDKP6R</t>
        </is>
      </c>
      <c r="G312">
        <f>_xlfn.IMAGE("https://www.churchillsbarbershop.com/cdn/shop/products/lab_sku_5T0801_600x600_0_1024x1024.jpg?v=1600700443")</f>
        <v/>
      </c>
      <c r="H312">
        <f>_xlfn.IMAGE("https://m.media-amazon.com/images/I/618g7fSHKtL._AC_UL400_.jpg")</f>
        <v/>
      </c>
      <c r="I312" t="inlineStr">
        <is>
          <t>36.0</t>
        </is>
      </c>
      <c r="J312" t="n">
        <v>69.98999999999999</v>
      </c>
      <c r="K312" s="17" t="inlineStr">
        <is>
          <t>94.42%</t>
        </is>
      </c>
      <c r="L312" t="n">
        <v>4</v>
      </c>
      <c r="M312" t="n">
        <v>94.42</v>
      </c>
      <c r="N312" t="n">
        <v>41</v>
      </c>
      <c r="O312" t="n">
        <v>1</v>
      </c>
      <c r="P312" t="inlineStr">
        <is>
          <t>InStock</t>
        </is>
      </c>
      <c r="Q312" t="inlineStr">
        <is>
          <t>undefined</t>
        </is>
      </c>
      <c r="R312" t="inlineStr">
        <is>
          <t>6146615879</t>
        </is>
      </c>
    </row>
    <row r="313" ht="143.4" customHeight="1">
      <c r="A313" s="3">
        <f>HYPERLINK("https://www.cicelyspro.com/collections/level3/products/level3-hair-serum-6-8oz", "https://www.cicelyspro.com/collections/level3/products/level3-hair-serum-6-8oz")</f>
        <v/>
      </c>
      <c r="B313" s="3">
        <f>HYPERLINK("https://www.cicelyspro.com/products/level3-hair-serum-6-8oz", "https://www.cicelyspro.com/products/level3-hair-serum-6-8oz")</f>
        <v/>
      </c>
      <c r="C313" t="inlineStr">
        <is>
          <t>LEVEL3 HAIR SERUM 6.8oz</t>
        </is>
      </c>
      <c r="D313" t="inlineStr">
        <is>
          <t>L3 Level 3 Hair Serum - Repairs your Damaged Hair - Softens and Smoothing - Level Three Hair Smoothing Serum - Reduces Frizziness (6.8 oz, Hair Serum)</t>
        </is>
      </c>
      <c r="E313" s="3">
        <f>HYPERLINK("https://www.amazon.com/Level-Hair-Serum-Smoothing-Frizziness/dp/B08SMSQR6T/ref=sr_1_1?keywords=LEVEL3+HAIR+SERUM+6.8oz&amp;qid=1694470115&amp;sr=8-1", "https://www.amazon.com/Level-Hair-Serum-Smoothing-Frizziness/dp/B08SMSQR6T/ref=sr_1_1?keywords=LEVEL3+HAIR+SERUM+6.8oz&amp;qid=1694470115&amp;sr=8-1")</f>
        <v/>
      </c>
      <c r="F313" t="inlineStr">
        <is>
          <t>B08SMSQR6T</t>
        </is>
      </c>
      <c r="G313">
        <f>_xlfn.IMAGE("https://www.cicelyspro.com/cdn/shop/products/serum_9d2c69b0-9314-4325-b90d-741baa036863.png?v=1609270628")</f>
        <v/>
      </c>
      <c r="H313">
        <f>_xlfn.IMAGE("https://m.media-amazon.com/images/I/719GcJ0dXyL._AC_UL320_.jpg")</f>
        <v/>
      </c>
      <c r="I313" t="inlineStr">
        <is>
          <t>7.99</t>
        </is>
      </c>
      <c r="J313" t="n">
        <v>17</v>
      </c>
      <c r="K313" s="17" t="inlineStr">
        <is>
          <t>112.77%</t>
        </is>
      </c>
      <c r="L313" t="n">
        <v>4.4</v>
      </c>
      <c r="M313" t="n">
        <v>112.77</v>
      </c>
      <c r="N313" t="n">
        <v>185</v>
      </c>
      <c r="O313" t="n">
        <v>1</v>
      </c>
      <c r="P313" t="inlineStr">
        <is>
          <t>InStock</t>
        </is>
      </c>
      <c r="Q313" t="inlineStr">
        <is>
          <t>undefined</t>
        </is>
      </c>
      <c r="R313" t="inlineStr">
        <is>
          <t>6038597173398</t>
        </is>
      </c>
    </row>
    <row r="314" ht="143.4" customHeight="1">
      <c r="A314" s="3">
        <f>HYPERLINK("https://www.milanicosmetics.com/products/eye-tech-extreme-liquid-eyeliner", "https://www.milanicosmetics.com/products/eye-tech-extreme-liquid-eyeliner")</f>
        <v/>
      </c>
      <c r="B314" s="3">
        <f>HYPERLINK("https://www.milanicosmetics.com/products/eye-tech-extreme-liquid-eyeliner", "https://www.milanicosmetics.com/products/eye-tech-extreme-liquid-eyeliner")</f>
        <v/>
      </c>
      <c r="C314" t="inlineStr">
        <is>
          <t>Eye Tech Extreme Liquid Eyeliner</t>
        </is>
      </c>
      <c r="D314" t="inlineStr">
        <is>
          <t>Milani Eye Tech Extreme Liquid Eyeliner - Black Vinyl (0.03 Fl. Oz.) Vegan, Cruelty-Free Liquid Eyeliner to Define &amp; Intensify Eyes for Long-Lasting Wear</t>
        </is>
      </c>
      <c r="E314" s="3">
        <f>HYPERLINK("https://www.amazon.com/MILANI-Extreme-Liquid-Eyeliner-Vinyl/dp/B01MS8QELB/ref=sr_1_1?keywords=Eye+Tech+Extreme+Liquid+Eyeliner&amp;qid=1694471640&amp;sr=8-1", "https://www.amazon.com/MILANI-Extreme-Liquid-Eyeliner-Vinyl/dp/B01MS8QELB/ref=sr_1_1?keywords=Eye+Tech+Extreme+Liquid+Eyeliner&amp;qid=1694471640&amp;sr=8-1")</f>
        <v/>
      </c>
      <c r="F314" t="inlineStr">
        <is>
          <t>B01MS8QELB</t>
        </is>
      </c>
      <c r="G314">
        <f>_xlfn.IMAGE("https://www.milanicosmetics.com/cdn/shop/products/MTE_EyeTechExtreme_1_small.png?v=1567020839")</f>
        <v/>
      </c>
      <c r="H314">
        <f>_xlfn.IMAGE("https://m.media-amazon.com/images/I/61FK7Gn+eaL._AC_UL320_.jpg")</f>
        <v/>
      </c>
      <c r="I314" t="inlineStr">
        <is>
          <t>y</t>
        </is>
      </c>
      <c r="J314" t="inlineStr">
        <is>
          <t>7.99</t>
        </is>
      </c>
      <c r="K314" t="n">
        <v>17.99</v>
      </c>
      <c r="L314" s="17" t="inlineStr">
        <is>
          <t>125.16%</t>
        </is>
      </c>
      <c r="M314" t="n">
        <v>4.1</v>
      </c>
      <c r="N314" t="n">
        <v>125.16</v>
      </c>
      <c r="O314" t="n">
        <v>876</v>
      </c>
      <c r="P314" t="n">
        <v>1</v>
      </c>
      <c r="Q314" t="inlineStr">
        <is>
          <t>InStock</t>
        </is>
      </c>
      <c r="R314" t="inlineStr">
        <is>
          <t>undefined</t>
        </is>
      </c>
      <c r="S314" t="inlineStr">
        <is>
          <t>11809814863</t>
        </is>
      </c>
    </row>
    <row r="315" ht="135" customHeight="1">
      <c r="A315" s="3">
        <f>HYPERLINK("https://bikecloset.com/product/sinergia-2-jersey-fz/", "https://bikecloset.com/product/sinergia-2-jersey-fz/")</f>
        <v/>
      </c>
      <c r="B315" s="3">
        <f>HYPERLINK("https://bikecloset.com/product/sinergia-2-jersey-fz/", "https://bikecloset.com/product/sinergia-2-jersey-fz/")</f>
        <v/>
      </c>
      <c r="C315" t="inlineStr">
        <is>
          <t>Castelli Sinergia 2 Jersey FZ Women’s</t>
        </is>
      </c>
      <c r="D315" t="inlineStr">
        <is>
          <t>Castelli Women's Sinergia 2 Jersey FZ for Road and Gravel Biking I Cycling</t>
        </is>
      </c>
      <c r="E315" s="3">
        <f>HYPERLINK("https://www.amazon.com/Castelli-Womens-Sinergia-Jersey-Cycling/dp/B09Z1WYF2R/ref=sr_1_1?keywords=Castelli+Sinergia+2+Jersey+FZ+Women%E2%80%99s&amp;qid=1694558009&amp;sr=8-1", "https://www.amazon.com/Castelli-Womens-Sinergia-Jersey-Cycling/dp/B09Z1WYF2R/ref=sr_1_1?keywords=Castelli+Sinergia+2+Jersey+FZ+Women%E2%80%99s&amp;qid=1694558009&amp;sr=8-1")</f>
        <v/>
      </c>
      <c r="F315" t="inlineStr">
        <is>
          <t>B09Z1WYF2R</t>
        </is>
      </c>
      <c r="G315">
        <f>_xlfn.IMAGE("https://149352275.v2.pressablecdn.com/wp-content/uploads/2021/10/Screen-Shot-2021-10-20-at-12.39.10-PM.png")</f>
        <v/>
      </c>
      <c r="H315">
        <f>_xlfn.IMAGE("https://m.media-amazon.com/images/I/81fBdi7VwGL._AC_UL320_.jpg")</f>
        <v/>
      </c>
      <c r="I315" t="inlineStr">
        <is>
          <t>9.99</t>
        </is>
      </c>
      <c r="J315" t="n">
        <v>65</v>
      </c>
      <c r="K315" s="2" t="inlineStr">
        <is>
          <t>550.65%</t>
        </is>
      </c>
      <c r="L315" t="n">
        <v>5</v>
      </c>
      <c r="M315" t="n">
        <v>550.65</v>
      </c>
      <c r="N315" t="n">
        <v>8</v>
      </c>
      <c r="O315" t="n">
        <v>4</v>
      </c>
      <c r="P315" t="inlineStr">
        <is>
          <t>OutOfStock</t>
        </is>
      </c>
      <c r="Q315" t="inlineStr">
        <is>
          <t>undefined</t>
        </is>
      </c>
      <c r="R315" t="inlineStr">
        <is>
          <t>N/A</t>
        </is>
      </c>
    </row>
    <row r="316" ht="29.4" customFormat="1" customHeight="1" s="18">
      <c r="A316" s="28" t="n"/>
      <c r="B316" s="28" t="n"/>
      <c r="E316" s="28" t="n"/>
      <c r="K316" s="29" t="n"/>
    </row>
    <row r="317" ht="127.95" customHeight="1">
      <c r="A317" s="3" t="inlineStr">
        <is>
          <t>https://www.katom.com/080-KB15W.html</t>
        </is>
      </c>
      <c r="B317" s="3" t="inlineStr">
        <is>
          <t>https://www.katom.com/080-KB15W.html</t>
        </is>
      </c>
      <c r="C317" t="inlineStr">
        <is>
          <t>Winco KB-15W Jumbo Steak Knife w/ 5" Round Edge Blade &amp; Wood Handle</t>
        </is>
      </c>
      <c r="D317" t="inlineStr">
        <is>
          <t>Winco KB-15W Wooden Handle 5" Blade Jumbo Steak Knifes - Dozen</t>
        </is>
      </c>
      <c r="E317" s="3" t="inlineStr">
        <is>
          <t>https://www.amazon.com/Winco-Jumbo-Round-Steak-Handle/dp/B003G4YN0A/ref=sr_1_1?keywords=Winco+KB-15W+Jumbo+Steak+Knife+w%2F+5%22+Round+Edge+Blade+%26+Wood+Handle&amp;qid=1695193856&amp;sr=8-1</t>
        </is>
      </c>
      <c r="F317" t="inlineStr">
        <is>
          <t>B003G4YN0A</t>
        </is>
      </c>
      <c r="G317" t="e">
        <v>#VALUE!</v>
      </c>
      <c r="H317" t="e">
        <v>#VALUE!</v>
      </c>
      <c r="I317" t="n">
        <v>0</v>
      </c>
      <c r="J317" t="inlineStr">
        <is>
          <t>low sales</t>
        </is>
      </c>
      <c r="K317" t="inlineStr">
        <is>
          <t>12.37</t>
        </is>
      </c>
      <c r="L317" t="n">
        <v>27.8</v>
      </c>
      <c r="M317" s="17" t="inlineStr">
        <is>
          <t>124.74%</t>
        </is>
      </c>
      <c r="N317" t="n">
        <v>4.5</v>
      </c>
      <c r="O317" t="n">
        <v>124.74</v>
      </c>
      <c r="P317" t="n">
        <v>13</v>
      </c>
      <c r="R317" t="inlineStr">
        <is>
          <t>InStock</t>
        </is>
      </c>
      <c r="S317" t="inlineStr">
        <is>
          <t>33.91</t>
        </is>
      </c>
      <c r="T317" t="inlineStr">
        <is>
          <t>080-KB15W • MPN KB-15W</t>
        </is>
      </c>
    </row>
    <row r="318" ht="127.95" customHeight="1">
      <c r="A318" s="3" t="inlineStr">
        <is>
          <t>https://www.katom.com/080-KWP70G.html</t>
        </is>
      </c>
      <c r="B318" s="3" t="inlineStr">
        <is>
          <t>https://www.katom.com/080-KWP70G.html</t>
        </is>
      </c>
      <c r="C318" t="inlineStr">
        <is>
          <t>Winco KWP-70G 7" Santoku Knife w/ High Carbon Steel Blade &amp; Green Poly Handle</t>
        </is>
      </c>
      <c r="D318" t="inlineStr">
        <is>
          <t>Winco KWP-70G, 7" Stal High Carbon Steel Santoku Knife with Polypropylene Handle, Professional Asian Knife, NSF</t>
        </is>
      </c>
      <c r="E318" s="3" t="inlineStr">
        <is>
          <t>https://www.amazon.com/Winco-KWP-70G-Santoku-Polypropylene-Professional/dp/B07CDQRPSH/ref=sr_1_1?keywords=Winco+KWP-70G+7%22+Santoku+Knife+w%2F+High+Carbon+Steel+Blade+%26+Green+Poly+Handle&amp;qid=1695194009&amp;sr=8-1</t>
        </is>
      </c>
      <c r="F318" t="inlineStr">
        <is>
          <t>B07CDQRPSH</t>
        </is>
      </c>
      <c r="G318" t="e">
        <v>#VALUE!</v>
      </c>
      <c r="H318" t="e">
        <v>#VALUE!</v>
      </c>
      <c r="I318" t="n">
        <v>0</v>
      </c>
      <c r="J318" t="inlineStr">
        <is>
          <t>not fit, with shipping $13.39</t>
        </is>
      </c>
      <c r="K318" t="inlineStr">
        <is>
          <t>7.29</t>
        </is>
      </c>
      <c r="L318" t="n">
        <v>18.63</v>
      </c>
      <c r="M318" s="17" t="inlineStr">
        <is>
          <t>155.56%</t>
        </is>
      </c>
      <c r="N318" t="n">
        <v>4.4</v>
      </c>
      <c r="O318" t="n">
        <v>155.56</v>
      </c>
      <c r="P318" t="n">
        <v>10</v>
      </c>
      <c r="R318" t="inlineStr">
        <is>
          <t>InStock</t>
        </is>
      </c>
      <c r="S318" t="inlineStr">
        <is>
          <t>19.29</t>
        </is>
      </c>
      <c r="T318" t="inlineStr">
        <is>
          <t>080-KWP70G • MPN KWP-70G</t>
        </is>
      </c>
    </row>
    <row r="319" ht="127.95" customHeight="1">
      <c r="A319" s="3" t="inlineStr">
        <is>
          <t>https://www.katom.com/080-KWP70R.html</t>
        </is>
      </c>
      <c r="B319" s="3" t="inlineStr">
        <is>
          <t>https://www.katom.com/080-KWP70R.html</t>
        </is>
      </c>
      <c r="C319" t="inlineStr">
        <is>
          <t>Winco KWP-70R 7" Santoku Knife w/ High Carbon Steel Blade &amp; Red Poly Handle</t>
        </is>
      </c>
      <c r="D319" t="inlineStr">
        <is>
          <t>Winco KWP-70R Stäl Stamped Cutlery Santoku Knife 7" Stainless Steel Blade, Hollow Granton Edge, Red Plastic Handle</t>
        </is>
      </c>
      <c r="E319" s="3" t="inlineStr">
        <is>
          <t>https://www.amazon.com/Winco-KWP-70R-Stamped-Cutlery-Stainless/dp/B074F3NMRS/ref=sr_1_4?keywords=Winco+KWP-70R+7%22+Santoku+Knife+w%2F+High+Carbon+Steel+Blade+%26+Red+Poly+Handle&amp;qid=1695193840&amp;sr=8-4</t>
        </is>
      </c>
      <c r="F319" t="inlineStr">
        <is>
          <t>B074F3NMRS</t>
        </is>
      </c>
      <c r="G319" t="e">
        <v>#VALUE!</v>
      </c>
      <c r="H319" t="e">
        <v>#VALUE!</v>
      </c>
      <c r="I319" t="n">
        <v>7</v>
      </c>
      <c r="J319" t="inlineStr">
        <is>
          <t>with shipping fee $13</t>
        </is>
      </c>
      <c r="K319" t="inlineStr">
        <is>
          <t>7.53</t>
        </is>
      </c>
      <c r="L319" t="n">
        <v>18.91</v>
      </c>
      <c r="M319" s="17" t="inlineStr">
        <is>
          <t>151.13%</t>
        </is>
      </c>
      <c r="N319" t="n">
        <v>4.6</v>
      </c>
      <c r="O319" t="n">
        <v>151.13</v>
      </c>
      <c r="P319" t="n">
        <v>8</v>
      </c>
      <c r="R319" t="inlineStr">
        <is>
          <t>InStock</t>
        </is>
      </c>
      <c r="S319" t="inlineStr">
        <is>
          <t>19.29</t>
        </is>
      </c>
      <c r="T319" t="inlineStr">
        <is>
          <t>080-KWP70R • MPN KWP-70R</t>
        </is>
      </c>
    </row>
    <row r="320" ht="165.6" customHeight="1">
      <c r="A320" s="3" t="inlineStr">
        <is>
          <t>https://www.oakwaynaturals.com/brands/ortho-molecular/i/inflamma-blox-60-capsules/</t>
        </is>
      </c>
      <c r="B320" s="3" t="inlineStr">
        <is>
          <t>https://www.oakwaynaturals.com/brands/ortho-molecular/i/inflamma-blox-60-capsules/</t>
        </is>
      </c>
      <c r="C320" t="inlineStr">
        <is>
          <t>Inflamma-bLOX</t>
        </is>
      </c>
      <c r="D320" t="inlineStr">
        <is>
          <t>Inflamma-bLOX (120ct)</t>
        </is>
      </c>
      <c r="E320" s="3" t="inlineStr">
        <is>
          <t>https://www.amazon.com/5A-Inflamma-bLOX-120ct/dp/B09GFKJ33Z/ref=sr_1_1?keywords=Inflamma-bLOX&amp;qid=1695195426&amp;sr=8-1</t>
        </is>
      </c>
      <c r="F320" t="inlineStr">
        <is>
          <t>B09GFKJ33Z</t>
        </is>
      </c>
      <c r="G320" t="e">
        <v>#VALUE!</v>
      </c>
      <c r="H320" t="e">
        <v>#VALUE!</v>
      </c>
      <c r="I320" t="n">
        <v>0</v>
      </c>
      <c r="J320" t="inlineStr">
        <is>
          <t>low sales / need sign in</t>
        </is>
      </c>
      <c r="K320" t="inlineStr">
        <is>
          <t>38.6</t>
        </is>
      </c>
      <c r="L320" t="n">
        <v>105.77</v>
      </c>
      <c r="M320" s="17" t="inlineStr">
        <is>
          <t>174.02%</t>
        </is>
      </c>
      <c r="N320" t="n">
        <v>4.2</v>
      </c>
      <c r="O320" t="n">
        <v>7</v>
      </c>
      <c r="P320" t="n">
        <v>174.02</v>
      </c>
      <c r="R320" t="inlineStr">
        <is>
          <t>InStock</t>
        </is>
      </c>
      <c r="S320" t="inlineStr">
        <is>
          <t>undefined</t>
        </is>
      </c>
      <c r="T320" t="inlineStr">
        <is>
          <t>607060|Ortho Molecular</t>
        </is>
      </c>
    </row>
    <row r="321" ht="165.6" customHeight="1">
      <c r="A321" s="3" t="inlineStr">
        <is>
          <t>https://www.oakwaynaturals.com/brands/ortho-molecular/s/super-aloe-250-100-capsules/</t>
        </is>
      </c>
      <c r="B321" s="3" t="inlineStr">
        <is>
          <t>https://www.oakwaynaturals.com/brands/ortho-molecular/s/super-aloe-250-100-capsules/</t>
        </is>
      </c>
      <c r="C321" t="inlineStr">
        <is>
          <t>Super Aloe 250 - 100 Capsules</t>
        </is>
      </c>
      <c r="D321" t="inlineStr">
        <is>
          <t>Super Aloe 250 100ct</t>
        </is>
      </c>
      <c r="E321" s="3" t="inlineStr">
        <is>
          <t>https://www.amazon.com/5A-Super-Aloe-250-100ct/dp/B09M956LY9/ref=sr_1_5?keywords=Super+Aloe+250+-+100+Capsules&amp;qid=1695195586&amp;sr=8-5</t>
        </is>
      </c>
      <c r="F321" t="inlineStr">
        <is>
          <t>B09M956LY9</t>
        </is>
      </c>
      <c r="G321" t="e">
        <v>#VALUE!</v>
      </c>
      <c r="H321" t="e">
        <v>#VALUE!</v>
      </c>
      <c r="I321" t="n">
        <v>0</v>
      </c>
      <c r="J321" t="inlineStr">
        <is>
          <t>low sales / need sign in</t>
        </is>
      </c>
      <c r="K321" t="inlineStr">
        <is>
          <t>22.9</t>
        </is>
      </c>
      <c r="L321" t="n">
        <v>46.98</v>
      </c>
      <c r="M321" s="17" t="inlineStr">
        <is>
          <t>105.15%</t>
        </is>
      </c>
      <c r="N321" t="n">
        <v>5</v>
      </c>
      <c r="O321" t="n">
        <v>6</v>
      </c>
      <c r="P321" t="n">
        <v>105.15</v>
      </c>
      <c r="R321" t="inlineStr">
        <is>
          <t>InStock</t>
        </is>
      </c>
      <c r="S321" t="inlineStr">
        <is>
          <t>undefined</t>
        </is>
      </c>
      <c r="T321" t="inlineStr">
        <is>
          <t>821100|Ortho Molecular</t>
        </is>
      </c>
    </row>
    <row r="322" ht="106.95" customFormat="1" customHeight="1" s="6">
      <c r="A322" s="5">
        <f>HYPERLINK("https://www.platt.com/p/0028685/ideal/wire-marker-booklet-asst-0-9-45-each/783250441013/ide44101", "https://www.platt.com/p/0028685/ideal/wire-marker-booklet-asst-0-9-45-each/783250441013/ide44101")</f>
        <v/>
      </c>
      <c r="B322" s="5">
        <f>HYPERLINK("https://www.platt.com/p/0028685/ideal/wire-marker-booklet-asst-0-9-45-each/783250441013/ide44101", "https://www.platt.com/p/0028685/ideal/wire-marker-booklet-asst-0-9-45-each/783250441013/ide44101")</f>
        <v/>
      </c>
      <c r="C322" s="6" t="inlineStr">
        <is>
          <t>Wire Marker Booklet, Asst 0-9, 45 each</t>
        </is>
      </c>
      <c r="D322" s="6" t="inlineStr">
        <is>
          <t>Ideal 44-101 Wire Marker Book, (45) Each 0-9, Includes: 1-1/2" Markers</t>
        </is>
      </c>
      <c r="E322" s="5">
        <f>HYPERLINK("https://www.amazon.com/Ideal-44-101-Wire-Marker-Book/dp/B07GL66LBC/ref=sr_1_8?keywords=Wire+Marker+Booklet%2C+Asst+0-9%2C+45+each&amp;qid=1695195798&amp;sr=8-8", "https://www.amazon.com/Ideal-44-101-Wire-Marker-Book/dp/B07GL66LBC/ref=sr_1_8?keywords=Wire+Marker+Booklet%2C+Asst+0-9%2C+45+each&amp;qid=1695195798&amp;sr=8-8")</f>
        <v/>
      </c>
      <c r="F322" s="6" t="inlineStr">
        <is>
          <t>B07GL66LBC</t>
        </is>
      </c>
      <c r="G322" s="6">
        <f>_xlfn.IMAGE("https://rexel-cdn.com/products/image.jpg?i=4CD80E5A-7D2F-412C-BBE3-60394FB07622&amp;f=420")</f>
        <v/>
      </c>
      <c r="H322" s="6">
        <f>_xlfn.IMAGE("https://m.media-amazon.com/images/I/51UowiM9avL._AC_UL320_.jpg")</f>
        <v/>
      </c>
      <c r="J322" s="6" t="inlineStr">
        <is>
          <t>low sales</t>
        </is>
      </c>
      <c r="K322" s="6" t="inlineStr">
        <is>
          <t>21.74</t>
        </is>
      </c>
      <c r="L322" s="6" t="n">
        <v>40.37</v>
      </c>
      <c r="M322" s="24" t="inlineStr">
        <is>
          <t>85.69%</t>
        </is>
      </c>
      <c r="N322" s="6" t="n">
        <v>5</v>
      </c>
      <c r="O322" s="6" t="n">
        <v>1</v>
      </c>
      <c r="P322" s="6" t="n">
        <v>85.69</v>
      </c>
      <c r="R322" s="6" t="inlineStr">
        <is>
          <t>InStock</t>
        </is>
      </c>
      <c r="S322" s="6" t="inlineStr">
        <is>
          <t>undefined</t>
        </is>
      </c>
      <c r="T322" s="6" t="inlineStr">
        <is>
          <t>0028685</t>
        </is>
      </c>
    </row>
    <row r="323" ht="106.95" customHeight="1">
      <c r="A323" s="3" t="inlineStr">
        <is>
          <t>https://www.platt.com/p/0188183/broan/10-automatic-make-up-air-damper/026715211036/brnmd10t</t>
        </is>
      </c>
      <c r="B323" s="3" t="inlineStr">
        <is>
          <t>https://www.platt.com/p/0188183/broan/10-automatic-make-up-air-damper/026715211036/brnmd10t</t>
        </is>
      </c>
      <c r="C323" t="inlineStr">
        <is>
          <t>10" Automatic make-up air damper</t>
        </is>
      </c>
      <c r="D323" t="inlineStr">
        <is>
          <t>Broan MD10TU Motorized Universal Make-Up Air Damper with Pressure Sensor Kit, 10"</t>
        </is>
      </c>
      <c r="E323" s="3" t="inlineStr">
        <is>
          <t>https://www.amazon.com/Broan-MD10TU-Motorized-Universal-Pressure/dp/B00IV3EXWY/ref=sr_1_5?keywords=10%22+Automatic+make-up+air+damper&amp;qid=1695196100&amp;sr=8-5</t>
        </is>
      </c>
      <c r="F323" t="inlineStr">
        <is>
          <t>B00IV3EXWY</t>
        </is>
      </c>
      <c r="G323" t="e">
        <v>#VALUE!</v>
      </c>
      <c r="H323" t="e">
        <v>#VALUE!</v>
      </c>
      <c r="I323" t="n">
        <v>0</v>
      </c>
      <c r="J323" t="inlineStr">
        <is>
          <t>same image but different upc</t>
        </is>
      </c>
      <c r="K323" t="inlineStr">
        <is>
          <t>110.68</t>
        </is>
      </c>
      <c r="L323" t="n">
        <v>233.17</v>
      </c>
      <c r="M323" s="17" t="inlineStr">
        <is>
          <t>110.67%</t>
        </is>
      </c>
      <c r="N323" t="n">
        <v>4.2</v>
      </c>
      <c r="O323" t="n">
        <v>17</v>
      </c>
      <c r="P323" t="n">
        <v>110.67</v>
      </c>
      <c r="R323" t="inlineStr">
        <is>
          <t>InStock</t>
        </is>
      </c>
      <c r="S323" t="inlineStr">
        <is>
          <t>undefined</t>
        </is>
      </c>
      <c r="T323" t="inlineStr">
        <is>
          <t>0188183</t>
        </is>
      </c>
    </row>
    <row r="324" ht="106.95" customHeight="1">
      <c r="A324" s="3" t="inlineStr">
        <is>
          <t>https://www.platt.com/p/0397706/penn-union/oxide-inhibitor-8oz-squeeze-bottle/785037712668/pencualgel8oz</t>
        </is>
      </c>
      <c r="B324" s="3" t="inlineStr">
        <is>
          <t>https://www.platt.com/p/0397706/penn-union/oxide-inhibitor-8oz-squeeze-bottle/785037712668/pencualgel8oz</t>
        </is>
      </c>
      <c r="C324" t="inlineStr">
        <is>
          <t>Oxide Inhibitor - 8oz Squeeze Bottle</t>
        </is>
      </c>
      <c r="D324" t="inlineStr">
        <is>
          <t>Penn-Union CUALGEL8OZ Oxide Inhibitor - 8oz Squeeze Bottle</t>
        </is>
      </c>
      <c r="E324" s="3" t="inlineStr">
        <is>
          <t>https://www.amazon.com/Penn-Union-CUALGEL8OZ-Oxide-Inhibitor-Squeeze/dp/B07GLC634D/ref=sr_1_2?keywords=Oxide+Inhibitor+-+8oz+Squeeze+Bottle&amp;qid=1695195754&amp;sr=8-2</t>
        </is>
      </c>
      <c r="F324" t="inlineStr">
        <is>
          <t>B07GLC634D</t>
        </is>
      </c>
      <c r="G324" t="e">
        <v>#VALUE!</v>
      </c>
      <c r="H324" t="e">
        <v>#VALUE!</v>
      </c>
      <c r="I324" t="n">
        <v>3</v>
      </c>
      <c r="J324" t="inlineStr">
        <is>
          <t>with shipping fee $13.65</t>
        </is>
      </c>
      <c r="K324" t="inlineStr">
        <is>
          <t>9.1</t>
        </is>
      </c>
      <c r="L324" t="n">
        <v>27.05</v>
      </c>
      <c r="M324" s="17" t="inlineStr">
        <is>
          <t>197.25%</t>
        </is>
      </c>
      <c r="N324" t="n">
        <v>5</v>
      </c>
      <c r="O324" t="n">
        <v>3</v>
      </c>
      <c r="P324" t="n">
        <v>197.25</v>
      </c>
      <c r="R324" t="inlineStr">
        <is>
          <t>InStock</t>
        </is>
      </c>
      <c r="S324" t="inlineStr">
        <is>
          <t>undefined</t>
        </is>
      </c>
      <c r="T324" t="inlineStr">
        <is>
          <t>0397706</t>
        </is>
      </c>
    </row>
    <row r="325" ht="106.95" customHeight="1">
      <c r="A325" s="3" t="inlineStr">
        <is>
          <t>https://www.platt.com/p/0483397/milwaukee/packout-compact-organizer/045242505326/mil48228435</t>
        </is>
      </c>
      <c r="B325" s="3" t="inlineStr">
        <is>
          <t>https://www.platt.com/p/0483397/milwaukee/packout-compact-organizer/045242505326/mil48228435</t>
        </is>
      </c>
      <c r="C325" t="inlineStr">
        <is>
          <t>PACKOUT Compact Organizer</t>
        </is>
      </c>
      <c r="D325" t="inlineStr">
        <is>
          <t>MFWNYVN for Milwaukee Tool 48-22-8435 Packout Compact Organizer w/5-Compartments Small Parts Organizer</t>
        </is>
      </c>
      <c r="E325" s="3" t="inlineStr">
        <is>
          <t>https://www.amazon.com/MFWNYVN-Milwaukee-48-22-8435-Organizer-5-Compartments/dp/B0BZM6RSV5/ref=sr_1_1?keywords=PACKOUT+Compact+Organizer&amp;qid=1695195893&amp;sr=8-1</t>
        </is>
      </c>
      <c r="F325" t="inlineStr">
        <is>
          <t>B0BZM6RSV5</t>
        </is>
      </c>
      <c r="G325" t="e">
        <v>#VALUE!</v>
      </c>
      <c r="H325" t="e">
        <v>#VALUE!</v>
      </c>
      <c r="I325" t="n">
        <v>0</v>
      </c>
      <c r="J325" t="inlineStr">
        <is>
          <t>1dominant selle/ same model number but different upc</t>
        </is>
      </c>
      <c r="K325" t="inlineStr">
        <is>
          <t>34.97</t>
        </is>
      </c>
      <c r="L325" t="n">
        <v>70</v>
      </c>
      <c r="M325" s="17" t="inlineStr">
        <is>
          <t>100.17%</t>
        </is>
      </c>
      <c r="N325" t="n">
        <v>5</v>
      </c>
      <c r="O325" t="n">
        <v>3</v>
      </c>
      <c r="P325" t="n">
        <v>100.17</v>
      </c>
      <c r="R325" t="inlineStr">
        <is>
          <t>InStock</t>
        </is>
      </c>
      <c r="S325" t="inlineStr">
        <is>
          <t>undefined</t>
        </is>
      </c>
      <c r="T325" t="inlineStr">
        <is>
          <t>0483397</t>
        </is>
      </c>
    </row>
    <row r="326" ht="106.95" customFormat="1" customHeight="1" s="54">
      <c r="A326" s="59" t="inlineStr">
        <is>
          <t>https://www.platt.com/p/0996637/cooper-lighting-solutions/bluetooth-dimmer-switch-white/halhwas1ble40awh</t>
        </is>
      </c>
      <c r="B326" s="59" t="inlineStr">
        <is>
          <t>https://www.platt.com/p/0996637/cooper-lighting-solutions/bluetooth-dimmer-switch-white/halhwas1ble40awh</t>
        </is>
      </c>
      <c r="C326" s="54" t="inlineStr">
        <is>
          <t>Bluetooth Dimmer Switch, White</t>
        </is>
      </c>
      <c r="D326" s="54" t="inlineStr">
        <is>
          <t>HALO Anyplace Bluetooth Dimmer Switch, White, (HWAS1BLE40AWH)</t>
        </is>
      </c>
      <c r="E326" s="59" t="inlineStr">
        <is>
          <t>https://www.amazon.com/Anyplace-Bluetooth-Dimmer-Switch-White/dp/B079TBF26Y/ref=sr_1_1?keywords=Bluetooth+Dimmer+Switch%2C+White&amp;qid=1695196059&amp;sr=8-1</t>
        </is>
      </c>
      <c r="F326" s="54" t="inlineStr">
        <is>
          <t>B079TBF26Y</t>
        </is>
      </c>
      <c r="G326" s="54" t="e">
        <v>#VALUE!</v>
      </c>
      <c r="H326" s="54" t="e">
        <v>#VALUE!</v>
      </c>
      <c r="I326" s="54" t="n">
        <v>2</v>
      </c>
      <c r="J326" s="54" t="inlineStr">
        <is>
          <t>with shipping fee $13.65</t>
        </is>
      </c>
      <c r="K326" s="54" t="inlineStr">
        <is>
          <t>14.49</t>
        </is>
      </c>
      <c r="L326" s="54" t="n">
        <v>47.58</v>
      </c>
      <c r="M326" s="60" t="inlineStr">
        <is>
          <t>228.36%</t>
        </is>
      </c>
      <c r="N326" s="54" t="n">
        <v>3.9</v>
      </c>
      <c r="O326" s="54" t="n">
        <v>38</v>
      </c>
      <c r="P326" s="54" t="n">
        <v>228.36</v>
      </c>
      <c r="R326" s="54" t="inlineStr">
        <is>
          <t>InStock</t>
        </is>
      </c>
      <c r="S326" s="54" t="inlineStr">
        <is>
          <t>undefined</t>
        </is>
      </c>
      <c r="T326" s="54" t="inlineStr">
        <is>
          <t>0996637</t>
        </is>
      </c>
    </row>
    <row r="327" ht="106.95" customFormat="1" customHeight="1" s="54">
      <c r="A327" s="59" t="inlineStr">
        <is>
          <t>https://www.platt.com/p/1386431/rack-a-tiers/6-double-ended-impact-bit/625912022966/rak70226br</t>
        </is>
      </c>
      <c r="B327" s="59" t="inlineStr">
        <is>
          <t>https://www.platt.com/p/1386431/rack-a-tiers/6-double-ended-impact-bit/625912022966/rak70226br</t>
        </is>
      </c>
      <c r="C327" s="54" t="inlineStr">
        <is>
          <t>6" Double-Ended Impact Bit</t>
        </is>
      </c>
      <c r="D327" s="54" t="inlineStr">
        <is>
          <t>Rack-A-Tiers 70226BR Bulk Impact Bit-Double Ended-Phillips #2 &amp; Robertson #2 x 6" -Blue/Red</t>
        </is>
      </c>
      <c r="E327" s="59" t="inlineStr">
        <is>
          <t>https://www.amazon.com/Rack-Tiers-70226BR-Bit-Double-Ended-Phillips/dp/B084Z1VTCR/ref=sr_1_5?keywords=6%22+Double-Ended+Impact+Bit&amp;qid=1695195761&amp;sr=8-5</t>
        </is>
      </c>
      <c r="F327" s="54" t="inlineStr">
        <is>
          <t>B084Z1VTCR</t>
        </is>
      </c>
      <c r="G327" s="54" t="e">
        <v>#VALUE!</v>
      </c>
      <c r="H327" s="54" t="e">
        <v>#VALUE!</v>
      </c>
      <c r="I327" s="54" t="n">
        <v>20</v>
      </c>
      <c r="J327" s="54" t="inlineStr">
        <is>
          <t>good catch I guess/with shipping fee $13.65</t>
        </is>
      </c>
      <c r="K327" s="54" t="inlineStr">
        <is>
          <t>4.65</t>
        </is>
      </c>
      <c r="L327" s="54" t="n">
        <v>17.4</v>
      </c>
      <c r="M327" s="60" t="inlineStr">
        <is>
          <t>274.19%</t>
        </is>
      </c>
      <c r="N327" s="54" t="n">
        <v>4.3</v>
      </c>
      <c r="O327" s="54" t="n">
        <v>114</v>
      </c>
      <c r="P327" s="54" t="n">
        <v>274.19</v>
      </c>
      <c r="R327" s="54" t="inlineStr">
        <is>
          <t>InStock</t>
        </is>
      </c>
      <c r="S327" s="54" t="inlineStr">
        <is>
          <t>undefined</t>
        </is>
      </c>
      <c r="T327" s="54" t="inlineStr">
        <is>
          <t>1386431</t>
        </is>
      </c>
    </row>
    <row r="328" ht="106.95" customHeight="1">
      <c r="A328" s="3" t="inlineStr">
        <is>
          <t>https://www.platt.com/p/1876178/ce-tools/pro-tough-wipes-with-scrubbing-beads/850010902012/cetcet110</t>
        </is>
      </c>
      <c r="B328" s="3" t="inlineStr">
        <is>
          <t>https://www.platt.com/p/1876178/ce-tools/pro-tough-wipes-with-scrubbing-beads/850010902012/cetcet110</t>
        </is>
      </c>
      <c r="C328" t="inlineStr">
        <is>
          <t>Pro Tough Wipes with Scrubbing Beads</t>
        </is>
      </c>
      <c r="D328" t="inlineStr">
        <is>
          <t>CE Tools Pro Tough Wipes with Scrubbing Beads, Thick Heavy-Duty Hand Wipes, Multi-Surface Wipes, Waterless Hand Cleaner (50-Count Barrel)</t>
        </is>
      </c>
      <c r="E328" s="3" t="inlineStr">
        <is>
          <t>https://www.amazon.com/CE-Tools-Tough-Wipes-Scrubbing/dp/B08644JQYH/ref=sr_1_2?keywords=Pro+Tough+Wipes+with+Scrubbing+Beads&amp;qid=1695195816&amp;sr=8-2</t>
        </is>
      </c>
      <c r="F328" t="inlineStr">
        <is>
          <t>B08644JQYH</t>
        </is>
      </c>
      <c r="G328" t="e">
        <v>#VALUE!</v>
      </c>
      <c r="H328" t="e">
        <v>#VALUE!</v>
      </c>
      <c r="I328" t="n">
        <v>3</v>
      </c>
      <c r="J328" t="inlineStr">
        <is>
          <t>dominant seller/with shipping fee but if you buy with other items the cost price might fit the criteria</t>
        </is>
      </c>
      <c r="K328" t="inlineStr">
        <is>
          <t>10.28</t>
        </is>
      </c>
      <c r="L328" t="n">
        <v>28.47</v>
      </c>
      <c r="M328" s="17" t="inlineStr">
        <is>
          <t>176.95%</t>
        </is>
      </c>
      <c r="N328" t="n">
        <v>4.5</v>
      </c>
      <c r="O328" t="n">
        <v>35</v>
      </c>
      <c r="P328" t="n">
        <v>176.95</v>
      </c>
      <c r="R328" t="inlineStr">
        <is>
          <t>InStock</t>
        </is>
      </c>
      <c r="S328" t="inlineStr">
        <is>
          <t>undefined</t>
        </is>
      </c>
      <c r="T328" t="inlineStr">
        <is>
          <t>1876178</t>
        </is>
      </c>
    </row>
    <row r="329" ht="103.2" customHeight="1">
      <c r="A329" s="3">
        <f>HYPERLINK("https://www.underarmour.com/en-us/p/hats_and_visors/mens_ua_printed_blitzing_stretch_fit_cap/1273197.html", "https://www.underarmour.com/en-us/p/hats_and_visors/mens_ua_printed_blitzing_stretch_fit_cap/1273197.html")</f>
        <v/>
      </c>
      <c r="B329" s="3">
        <f>HYPERLINK("https://www.underarmour.com/en-us/p/hats_and_visors/mens_ua_printed_blitzing_stretch_fit_cap/1273197.html", "https://www.underarmour.com/en-us/p/hats_and_visors/mens_ua_printed_blitzing_stretch_fit_cap/1273197.html")</f>
        <v/>
      </c>
      <c r="C329" t="inlineStr">
        <is>
          <t>Men's UA Printed Blitzing Stretch Fit Cap</t>
        </is>
      </c>
      <c r="D329" t="inlineStr">
        <is>
          <t>Under Armour Men's UA Printed Blitzing Stretch Fit Cap, Black/White - L/XL</t>
        </is>
      </c>
      <c r="E329" s="3">
        <f>HYPERLINK("https://www.amazon.com/Under-Armour-Printed-Blitzing-Stretch/dp/B09RYVBQ7V/ref=sr_1_1?keywords=Men%27s+UA+Printed+Blitzing+Stretch+Fit+Cap&amp;qid=1695197585&amp;sr=8-1", "https://www.amazon.com/Under-Armour-Printed-Blitzing-Stretch/dp/B09RYVBQ7V/ref=sr_1_1?keywords=Men%27s+UA+Printed+Blitzing+Stretch+Fit+Cap&amp;qid=1695197585&amp;sr=8-1")</f>
        <v/>
      </c>
      <c r="F329" t="inlineStr">
        <is>
          <t>B09RYVBQ7V</t>
        </is>
      </c>
      <c r="G329">
        <f>_xlfn.IMAGE("https://underarmour.scene7.com/is/image/Underarmour/1273197-020_SLF_SL?rp=standard-0pad%7CpdpMainDesktop&amp;scl=1&amp;fmt=jpg&amp;qlt=75&amp;resMode=sharp2&amp;cache=on%2Con&amp;bgc=F0F0F0&amp;wid=566&amp;hei=708&amp;size=566%2C708")</f>
        <v/>
      </c>
      <c r="H329">
        <f>_xlfn.IMAGE("https://m.media-amazon.com/images/I/41GS--t2h1L._AC_UL320_.jpg")</f>
        <v/>
      </c>
      <c r="I329" t="n">
        <v>0</v>
      </c>
      <c r="J329" t="inlineStr">
        <is>
          <t>amz data is good, cant find source though</t>
        </is>
      </c>
      <c r="K329" t="inlineStr">
        <is>
          <t>14.97</t>
        </is>
      </c>
      <c r="L329" t="n">
        <v>39.99</v>
      </c>
      <c r="M329" s="17" t="inlineStr">
        <is>
          <t>167.13%</t>
        </is>
      </c>
      <c r="N329" t="n">
        <v>4.4</v>
      </c>
      <c r="O329" t="n">
        <v>18</v>
      </c>
      <c r="P329" t="n">
        <v>167.13</v>
      </c>
      <c r="R329" t="inlineStr">
        <is>
          <t>OutOfStock</t>
        </is>
      </c>
      <c r="S329" t="inlineStr">
        <is>
          <t>24.99</t>
        </is>
      </c>
      <c r="T329" t="inlineStr">
        <is>
          <t>1273197</t>
        </is>
      </c>
    </row>
    <row r="330" ht="99.59999999999999" customHeight="1">
      <c r="A330" s="3">
        <f>HYPERLINK("https://www.urbanoutfitters.com/shop/wild-one-twist-toss-dog-toy?category=lifestyle&amp;color=053&amp;type=REGULAR&amp;quantity=1", "https://www.urbanoutfitters.com/shop/wild-one-twist-toss-dog-toy?category=lifestyle&amp;color=053&amp;type=REGULAR&amp;quantity=1")</f>
        <v/>
      </c>
      <c r="B330" s="3">
        <f>HYPERLINK("https://www.urbanoutfitters.com/shop/wild-one-twist-toss-dog-toy", "https://www.urbanoutfitters.com/shop/wild-one-twist-toss-dog-toy")</f>
        <v/>
      </c>
      <c r="C330" t="inlineStr">
        <is>
          <t>Wild One Twist Toss Dog Toy</t>
        </is>
      </c>
      <c r="D330" t="inlineStr">
        <is>
          <t>Wild One Twist Toss Dog Toy 100% Natural Rubber, Fun to Chew, Durable for Average Chewers, Fetch Toy, Treat Dispensing Lilac</t>
        </is>
      </c>
      <c r="E330" s="3">
        <f>HYPERLINK("https://www.amazon.com/Wild-One-Natural-Durable-Dispensing/dp/B098RFL7WL/ref=sr_1_1?keywords=Wild+One+Twist+Toss+Dog+Toy&amp;qid=1695198772&amp;sr=8-1", "https://www.amazon.com/Wild-One-Natural-Durable-Dispensing/dp/B098RFL7WL/ref=sr_1_1?keywords=Wild+One+Twist+Toss+Dog+Toy&amp;qid=1695198772&amp;sr=8-1")</f>
        <v/>
      </c>
      <c r="F330" t="inlineStr">
        <is>
          <t>B098RFL7WL</t>
        </is>
      </c>
      <c r="G330">
        <f>_xlfn.IMAGE("https://images.urbndata.com/is/image/UrbanOutfitters/83998591_053_m2?$xlarge$&amp;fit=constrain&amp;qlt=80&amp;wid=640")</f>
        <v/>
      </c>
      <c r="H330">
        <f>_xlfn.IMAGE("https://m.media-amazon.com/images/I/71bnF8s+VuL._AC_UL320_.jpg")</f>
        <v/>
      </c>
      <c r="I330" t="n">
        <v>0</v>
      </c>
      <c r="J330" t="inlineStr">
        <is>
          <t>doesn’t fit for standard size/fit for small size</t>
        </is>
      </c>
      <c r="K330" t="inlineStr">
        <is>
          <t>9.0</t>
        </is>
      </c>
      <c r="L330" t="n">
        <v>20.97</v>
      </c>
      <c r="M330" s="17" t="inlineStr">
        <is>
          <t>133.00%</t>
        </is>
      </c>
      <c r="N330" t="n">
        <v>4.3</v>
      </c>
      <c r="O330" t="n">
        <v>178</v>
      </c>
      <c r="P330" t="n">
        <v>133</v>
      </c>
      <c r="R330" t="inlineStr">
        <is>
          <t>undefined</t>
        </is>
      </c>
      <c r="S330" t="inlineStr">
        <is>
          <t>undefined</t>
        </is>
      </c>
      <c r="T330" t="inlineStr">
        <is>
          <t>83998591;</t>
        </is>
      </c>
    </row>
    <row r="331" ht="107.4" customFormat="1" customHeight="1" s="6">
      <c r="A331" s="5">
        <f>HYPERLINK("https://www.urbanoutfitters.com/shop/clarks-wallabee-boot12?category=sale&amp;color=016&amp;type=REGULAR&amp;quantity=1", "https://www.urbanoutfitters.com/shop/clarks-wallabee-boot12?category=sale&amp;color=016&amp;type=REGULAR&amp;quantity=1")</f>
        <v/>
      </c>
      <c r="B331" s="5">
        <f>HYPERLINK("https://www.urbanoutfitters.com/shop/clarks-wallabee-boot12", "https://www.urbanoutfitters.com/shop/clarks-wallabee-boot12")</f>
        <v/>
      </c>
      <c r="C331" s="6" t="inlineStr">
        <is>
          <t>Clarks Wallabee Boot</t>
        </is>
      </c>
      <c r="D331" s="6" t="inlineStr">
        <is>
          <t>Clarks Women's Wallabee Boot Ankle</t>
        </is>
      </c>
      <c r="E331" s="5">
        <f>HYPERLINK("https://www.amazon.com/Clarks-Womens-Wallabee-Ankle-Maple/dp/B085288WZ2/ref=sr_1_6?keywords=Clarks+Wallabee+Boot&amp;qid=1695199825&amp;sr=8-6", "https://www.amazon.com/Clarks-Womens-Wallabee-Ankle-Maple/dp/B085288WZ2/ref=sr_1_6?keywords=Clarks+Wallabee+Boot&amp;qid=1695199825&amp;sr=8-6")</f>
        <v/>
      </c>
      <c r="F331" s="6" t="inlineStr">
        <is>
          <t>B085288WZ2</t>
        </is>
      </c>
      <c r="G331" s="6">
        <f>_xlfn.IMAGE("https://images.urbndata.com/is/image/UrbanOutfitters/46365417_016_d?$xlarge$&amp;fit=constrain&amp;qlt=80&amp;wid=640")</f>
        <v/>
      </c>
      <c r="H331" s="6">
        <f>_xlfn.IMAGE("https://m.media-amazon.com/images/I/813D3VYfkBL._AC_UL320_.jpg")</f>
        <v/>
      </c>
      <c r="I331" s="6" t="n">
        <v>4</v>
      </c>
      <c r="J331" s="6" t="inlineStr">
        <is>
          <t>free shipping/might be OOS now</t>
        </is>
      </c>
      <c r="K331" s="6" t="inlineStr">
        <is>
          <t>79.99</t>
        </is>
      </c>
      <c r="L331" s="6" t="n">
        <v>159</v>
      </c>
      <c r="M331" s="24" t="inlineStr">
        <is>
          <t>98.77%</t>
        </is>
      </c>
      <c r="N331" s="6" t="n">
        <v>4.5</v>
      </c>
      <c r="O331" s="6" t="n">
        <v>153</v>
      </c>
      <c r="P331" s="6" t="n">
        <v>98.77</v>
      </c>
      <c r="R331" s="6" t="inlineStr">
        <is>
          <t>undefined</t>
        </is>
      </c>
      <c r="S331" s="6" t="inlineStr">
        <is>
          <t>160.0</t>
        </is>
      </c>
      <c r="T331" s="6" t="inlineStr">
        <is>
          <t>46365417;</t>
        </is>
      </c>
    </row>
    <row r="332" ht="107.4" customFormat="1" customHeight="1" s="6">
      <c r="A332" s="5">
        <f>HYPERLINK("https://www.urbanoutfitters.com/shop/clarks-wallabee-boot12?category=sale&amp;color=016&amp;type=REGULAR&amp;quantity=1", "https://www.urbanoutfitters.com/shop/clarks-wallabee-boot12?category=sale&amp;color=016&amp;type=REGULAR&amp;quantity=1")</f>
        <v/>
      </c>
      <c r="B332" s="5">
        <f>HYPERLINK("https://www.urbanoutfitters.com/shop/clarks-wallabee-boot12", "https://www.urbanoutfitters.com/shop/clarks-wallabee-boot12")</f>
        <v/>
      </c>
      <c r="C332" s="6" t="inlineStr">
        <is>
          <t>Clarks Wallabee Boot</t>
        </is>
      </c>
      <c r="D332" s="6" t="inlineStr">
        <is>
          <t>Clarks Men's Wallabee Boot Chukka</t>
        </is>
      </c>
      <c r="E332" s="5">
        <f>HYPERLINK("https://www.amazon.com/Clarks-Mens-Wallabee-Boot-Maple/dp/B08616MWJF/ref=sr_1_2?keywords=Clarks+Wallabee+Boot&amp;qid=1695199825&amp;sr=8-2", "https://www.amazon.com/Clarks-Mens-Wallabee-Boot-Maple/dp/B08616MWJF/ref=sr_1_2?keywords=Clarks+Wallabee+Boot&amp;qid=1695199825&amp;sr=8-2")</f>
        <v/>
      </c>
      <c r="F332" s="6" t="inlineStr">
        <is>
          <t>B08616MWJF</t>
        </is>
      </c>
      <c r="G332" s="6">
        <f>_xlfn.IMAGE("https://images.urbndata.com/is/image/UrbanOutfitters/46365417_016_d?$xlarge$&amp;fit=constrain&amp;qlt=80&amp;wid=640")</f>
        <v/>
      </c>
      <c r="H332" s="6">
        <f>_xlfn.IMAGE("https://m.media-amazon.com/images/I/81QDu55-muL._AC_UL320_.jpg")</f>
        <v/>
      </c>
      <c r="I332" s="6" t="n">
        <v>2</v>
      </c>
      <c r="J332" s="6" t="inlineStr">
        <is>
          <t>tan color might be oos now/black size 9 is profitable/size 12 is unsure for black (low sales)</t>
        </is>
      </c>
      <c r="K332" s="6" t="inlineStr">
        <is>
          <t>79.99</t>
        </is>
      </c>
      <c r="L332" s="6" t="n">
        <v>136.59</v>
      </c>
      <c r="M332" s="24" t="inlineStr">
        <is>
          <t>70.76%</t>
        </is>
      </c>
      <c r="N332" s="6" t="n">
        <v>4.6</v>
      </c>
      <c r="O332" s="6" t="n">
        <v>991</v>
      </c>
      <c r="P332" s="6" t="n">
        <v>70.76000000000001</v>
      </c>
      <c r="R332" s="6" t="inlineStr">
        <is>
          <t>undefined</t>
        </is>
      </c>
      <c r="S332" s="6" t="inlineStr">
        <is>
          <t>160.0</t>
        </is>
      </c>
      <c r="T332" s="6" t="inlineStr">
        <is>
          <t>46365417;</t>
        </is>
      </c>
    </row>
    <row r="333" ht="75" customHeight="1">
      <c r="A333" s="3">
        <f>HYPERLINK("https://www.verishop.com/werkshoppe/marketplace/multifaceted-1000-piece-puzzle/p7616825196738?variant_id=42923391025346", "https://www.verishop.com/werkshoppe/marketplace/multifaceted-1000-piece-puzzle/p7616825196738?variant_id=42923391025346")</f>
        <v/>
      </c>
      <c r="B333" s="3">
        <f>HYPERLINK("https://www.verishop.com/werkshoppe/marketplace/multifaceted-1000-piece-puzzle/p7616825196738", "https://www.verishop.com/werkshoppe/marketplace/multifaceted-1000-piece-puzzle/p7616825196738")</f>
        <v/>
      </c>
      <c r="C333" t="inlineStr">
        <is>
          <t>Werkshoppe</t>
        </is>
      </c>
      <c r="D333" t="inlineStr">
        <is>
          <t>Multifaceted Diamond Abstract Circle | 1000 Piece Jigsaw Puzzle | WerkShoppe</t>
        </is>
      </c>
      <c r="E333" s="3">
        <f>HYPERLINK("https://www.amazon.com/Multifaceted-Diamond-Abstract-Circle-WerkShoppe/dp/B08R8CKDKN/ref=sr_1_6?keywords=Werkshoppe&amp;qid=1695200275&amp;sr=8-6", "https://www.amazon.com/Multifaceted-Diamond-Abstract-Circle-WerkShoppe/dp/B08R8CKDKN/ref=sr_1_6?keywords=Werkshoppe&amp;qid=1695200275&amp;sr=8-6")</f>
        <v/>
      </c>
      <c r="F333" t="inlineStr">
        <is>
          <t>B08R8CKDKN</t>
        </is>
      </c>
      <c r="G333">
        <f>_xlfn.IMAGE("https://images.verishop.com/werkshoppe-multifaceted-or-1000-piece-puzzle/M00810052900063-2465516605?auto=format&amp;cs=strip&amp;fit=max&amp;w=768")</f>
        <v/>
      </c>
      <c r="H333">
        <f>_xlfn.IMAGE("https://m.media-amazon.com/images/I/81LhBubcjfL._AC_UL320_.jpg")</f>
        <v/>
      </c>
      <c r="I333" t="n">
        <v>7</v>
      </c>
      <c r="J333" t="inlineStr">
        <is>
          <t>code: GSG10 or PCFY10 - skippping seems like authorized seller</t>
        </is>
      </c>
      <c r="K333" t="inlineStr">
        <is>
          <t>17.0</t>
        </is>
      </c>
      <c r="L333" t="n">
        <v>36</v>
      </c>
      <c r="M333" s="17" t="inlineStr">
        <is>
          <t>111.76%</t>
        </is>
      </c>
      <c r="N333" s="17" t="n">
        <v>111.76</v>
      </c>
      <c r="O333" t="n">
        <v>4.6</v>
      </c>
      <c r="P333" t="n">
        <v>4</v>
      </c>
      <c r="R333" t="inlineStr">
        <is>
          <t>InStock</t>
        </is>
      </c>
      <c r="S333" t="inlineStr">
        <is>
          <t>34.0</t>
        </is>
      </c>
      <c r="T333" t="inlineStr">
        <is>
          <t>#M00810052900063</t>
        </is>
      </c>
    </row>
    <row r="334" ht="75" customHeight="1">
      <c r="A334" s="3" t="inlineStr">
        <is>
          <t>https://www.yamibuy.com/en/p/kao-liese-prettia-bubble-hair-dye-airy-brown/1024025531?scene=item_search.result&amp;bu_type=display&amp;module_name=cms_component_navigation&amp;index=13&amp;content=Sale&amp;track=search-input-13-1024025531&amp;pg=15</t>
        </is>
      </c>
      <c r="B334" s="3" t="inlineStr">
        <is>
          <t>https://www.yamibuy.com/en/p/kao-liese-prettia-bubble-hair-dye-dark-rose/1024025561</t>
        </is>
      </c>
      <c r="C334" t="inlineStr">
        <is>
          <t>LIESE PRETTIA Bubble Hair Dye #Airy Brown</t>
        </is>
      </c>
      <c r="D334" t="inlineStr">
        <is>
          <t>Liese Kao Bubble Hair Color Prettia 2019 Color - Airy Brown</t>
        </is>
      </c>
      <c r="E334" s="3" t="inlineStr">
        <is>
          <t>https://www.amazon.com/Liese-Bubble-Hair-Color-Prettia/dp/B07QCC2ZHD/ref=sr_1_9?keywords=LIESE+PRETTIA+Bubble+Hair+Dye&amp;qid=1695202476&amp;sr=8-9</t>
        </is>
      </c>
      <c r="F334" t="inlineStr">
        <is>
          <t>B07QCC2ZHD</t>
        </is>
      </c>
      <c r="G334" t="e">
        <v>#VALUE!</v>
      </c>
      <c r="H334" t="e">
        <v>#VALUE!</v>
      </c>
      <c r="I334" t="n">
        <v>6</v>
      </c>
      <c r="J334" t="inlineStr">
        <is>
          <t>good sales (with 1 dominant seller)</t>
        </is>
      </c>
      <c r="K334" t="inlineStr">
        <is>
          <t>9.49</t>
        </is>
      </c>
      <c r="L334" t="n">
        <v>18.5</v>
      </c>
      <c r="M334" s="17" t="inlineStr">
        <is>
          <t>94.94%</t>
        </is>
      </c>
      <c r="N334" s="19" t="n">
        <v>94.94</v>
      </c>
      <c r="O334" t="n">
        <v>4.2</v>
      </c>
      <c r="P334" t="n">
        <v>88</v>
      </c>
      <c r="R334" t="inlineStr">
        <is>
          <t>InStock</t>
        </is>
      </c>
      <c r="S334" t="inlineStr">
        <is>
          <t>13.8</t>
        </is>
      </c>
      <c r="T334" t="inlineStr">
        <is>
          <t>user819436461316247552</t>
        </is>
      </c>
    </row>
    <row r="335" ht="75" customHeight="1">
      <c r="A335" s="3" t="inlineStr">
        <is>
          <t>https://www.yamibuy.com/en/p/blur-water-tint-double-wind-4-6g/1023140441?scene=item_search.result&amp;bu_type=display&amp;module_name=cms_component_navigation&amp;index=9&amp;content=Sale&amp;track=search-input-9-1023140441&amp;pg=22</t>
        </is>
      </c>
      <c r="B335" s="3" t="inlineStr">
        <is>
          <t>https://www.yamibuy.com/en/p/blur-water-tint-double-wind-4-6g/1023140441</t>
        </is>
      </c>
      <c r="C335" t="inlineStr">
        <is>
          <t>Blur Water Tint #Double Wind 4.6g</t>
        </is>
      </c>
      <c r="D335" t="inlineStr">
        <is>
          <t>3CE BLUR WATER TINT(4.6g) soft lip with less smear with a blurry finish (#DOUBLE WIND) with sun cream(1ml*3ea)</t>
        </is>
      </c>
      <c r="E335" s="3" t="inlineStr">
        <is>
          <t>https://www.amazon.com/3CE-blurry-finish-DOUBLE-1ml3ea/dp/B09BDYPGKY/ref=sr_1_1?keywords=Blur+Water+Tint+%23Double+Wind+4.6g&amp;qid=1695202563&amp;sr=8-1</t>
        </is>
      </c>
      <c r="F335" t="inlineStr">
        <is>
          <t>B09BDYPGKY</t>
        </is>
      </c>
      <c r="G335" t="e">
        <v>#VALUE!</v>
      </c>
      <c r="H335" t="e">
        <v>#VALUE!</v>
      </c>
      <c r="I335" t="n">
        <v>8</v>
      </c>
      <c r="J335" t="inlineStr">
        <is>
          <t>great find I guess / explore other variants (laydown is good havent wexplore more)</t>
        </is>
      </c>
      <c r="K335" t="inlineStr">
        <is>
          <t>11.99</t>
        </is>
      </c>
      <c r="L335" t="n">
        <v>21.75</v>
      </c>
      <c r="M335" s="17" t="inlineStr">
        <is>
          <t>81.40%</t>
        </is>
      </c>
      <c r="N335" s="19" t="n">
        <v>81.40000000000001</v>
      </c>
      <c r="O335" t="n">
        <v>4.4</v>
      </c>
      <c r="P335" t="n">
        <v>92</v>
      </c>
      <c r="R335" t="inlineStr">
        <is>
          <t>InStock</t>
        </is>
      </c>
      <c r="S335" t="inlineStr">
        <is>
          <t>15.0</t>
        </is>
      </c>
      <c r="T335" t="inlineStr">
        <is>
          <t>1023140441</t>
        </is>
      </c>
    </row>
    <row r="336" ht="75" customHeight="1">
      <c r="A336" s="3" t="inlineStr">
        <is>
          <t>https://galactictoys.com/products/bandai-gundam-build-custom-hgbc-ballden-arm-arms-weapons-hg-1-144-model-kit</t>
        </is>
      </c>
      <c r="B336" s="3" t="inlineStr">
        <is>
          <t>https://galactictoys.com/products/bandai-gundam-build-custom-hgbc-ballden-arm-arms-weapons-hg-1-144-model-kit</t>
        </is>
      </c>
      <c r="C336" t="inlineStr">
        <is>
          <t>Bandai Gundam Build Custom HGBC Ballden Arm Arms Weapons HG 1/144 Model Kit</t>
        </is>
      </c>
      <c r="D336" t="inlineStr">
        <is>
          <t>Bandai Hobby HGBC 1/144 Bolden Arm Arms Gundam Build Fighters Model Kit</t>
        </is>
      </c>
      <c r="E336" s="3" t="inlineStr">
        <is>
          <t>https://www.amazon.com/Bandai-Hobby-Bolden-Gundam-Fighters/dp/B00U7A8D7U/ref=sr_1_2?keywords=Bandai+Gundam+Build+Custom+HGBC+Ballden+Arm+Arms+Weapons+HG+1%2F144+Model+Kit&amp;qid=1695257063&amp;sr=8-2</t>
        </is>
      </c>
      <c r="F336" t="inlineStr">
        <is>
          <t>B00U7A8D7U</t>
        </is>
      </c>
      <c r="G336" t="e">
        <v>#VALUE!</v>
      </c>
      <c r="H336" t="e">
        <v>#VALUE!</v>
      </c>
      <c r="I336" t="n">
        <v>0</v>
      </c>
      <c r="J336" t="inlineStr">
        <is>
          <t>low sales / shipping of $8.99 and code: FIRST10</t>
        </is>
      </c>
      <c r="K336" t="inlineStr">
        <is>
          <t>5.95</t>
        </is>
      </c>
      <c r="L336" t="n">
        <v>15.01</v>
      </c>
      <c r="M336" s="17" t="inlineStr">
        <is>
          <t>152.27%</t>
        </is>
      </c>
      <c r="N336" s="19" t="n">
        <v>152.27</v>
      </c>
      <c r="O336" t="n">
        <v>4.2</v>
      </c>
      <c r="P336" t="n">
        <v>78</v>
      </c>
      <c r="R336" t="inlineStr">
        <is>
          <t>InStock</t>
        </is>
      </c>
      <c r="S336" t="inlineStr">
        <is>
          <t>9.95</t>
        </is>
      </c>
      <c r="T336" t="inlineStr">
        <is>
          <t>6901062697041</t>
        </is>
      </c>
    </row>
    <row r="337" ht="75" customHeight="1">
      <c r="A337" s="3" t="inlineStr">
        <is>
          <t>https://galactictoys.com/products/bandai-gundam-gx-9900-x-ng-1-144-model-kit</t>
        </is>
      </c>
      <c r="B337" s="3" t="inlineStr">
        <is>
          <t>https://galactictoys.com/products/bandai-gundam-gx-9900-x-ng-1-144-model-kit</t>
        </is>
      </c>
      <c r="C337" t="inlineStr">
        <is>
          <t>Bandai Gundam GX-9900 X NG 1/144 Model Kit</t>
        </is>
      </c>
      <c r="D337" t="inlineStr">
        <is>
          <t>Bandai HGAW GX-9900-DV Gundam X Divider HG 1/144 Scale Model Kit</t>
        </is>
      </c>
      <c r="E337" s="3" t="inlineStr">
        <is>
          <t>https://www.amazon.com/Bandai-GX-9900-DV-Divider-Model-Kit/dp/B0B7RNNN9R/ref=sr_1_3?keywords=Bandai+Gundam+GX-9900+X+NG+1%2F144+Model+Kit&amp;qid=1695257178&amp;sr=8-3</t>
        </is>
      </c>
      <c r="F337" t="inlineStr">
        <is>
          <t>B0B7RNNN9R</t>
        </is>
      </c>
      <c r="G337" t="e">
        <v>#VALUE!</v>
      </c>
      <c r="H337" t="e">
        <v>#VALUE!</v>
      </c>
      <c r="I337" t="n">
        <v>0</v>
      </c>
      <c r="J337" t="inlineStr">
        <is>
          <t>low sales / shipping of $8.99 and code: FIRST10</t>
        </is>
      </c>
      <c r="K337" t="inlineStr">
        <is>
          <t>19.95</t>
        </is>
      </c>
      <c r="L337" t="n">
        <v>57.27</v>
      </c>
      <c r="M337" s="17" t="inlineStr">
        <is>
          <t>187.07%</t>
        </is>
      </c>
      <c r="N337" s="19" t="n">
        <v>187.07</v>
      </c>
      <c r="O337" t="n">
        <v>4.4</v>
      </c>
      <c r="P337" t="n">
        <v>31</v>
      </c>
      <c r="R337" t="inlineStr">
        <is>
          <t>InStock</t>
        </is>
      </c>
      <c r="S337" t="inlineStr">
        <is>
          <t>21.95</t>
        </is>
      </c>
      <c r="T337" t="inlineStr">
        <is>
          <t>7075159343185</t>
        </is>
      </c>
    </row>
    <row r="338" ht="75" customHeight="1">
      <c r="A338" s="3" t="inlineStr">
        <is>
          <t>https://galactictoys.com/products/bandai-hobby-legend-bb-370-knight-gundam-sd-model-kit</t>
        </is>
      </c>
      <c r="B338" s="3" t="inlineStr">
        <is>
          <t>https://galactictoys.com/products/bandai-hobby-legend-bb-370-knight-gundam-sd-model-kit</t>
        </is>
      </c>
      <c r="C338" t="inlineStr">
        <is>
          <t>Bandai Hobby Legend BB #370 Knight Gundam SD Model Kit</t>
        </is>
      </c>
      <c r="D338" t="inlineStr">
        <is>
          <t>Bandai Hobby BB#370 Knight Gundam Legend BB Bandai Super Deformed Action Figure</t>
        </is>
      </c>
      <c r="E338" s="3" t="inlineStr">
        <is>
          <t>https://www.amazon.com/Bandai-Hobby-Knight-Gundam-Deformed/dp/B007EGXYWE/ref=sr_1_3?keywords=Bandai+Hobby+Legend+BB&amp;qid=1695257055&amp;sr=8-3</t>
        </is>
      </c>
      <c r="F338" t="inlineStr">
        <is>
          <t>B007EGXYWE</t>
        </is>
      </c>
      <c r="G338" t="e">
        <v>#VALUE!</v>
      </c>
      <c r="H338" t="e">
        <v>#VALUE!</v>
      </c>
      <c r="I338" t="n">
        <v>0</v>
      </c>
      <c r="J338" t="inlineStr">
        <is>
          <t>low sales</t>
        </is>
      </c>
      <c r="K338" t="inlineStr">
        <is>
          <t>11.95</t>
        </is>
      </c>
      <c r="L338" t="n">
        <v>28</v>
      </c>
      <c r="M338" s="17" t="inlineStr">
        <is>
          <t>134.31%</t>
        </is>
      </c>
      <c r="N338" s="19" t="n">
        <v>134.31</v>
      </c>
      <c r="O338" t="n">
        <v>4.7</v>
      </c>
      <c r="P338" t="n">
        <v>217</v>
      </c>
      <c r="R338" t="inlineStr">
        <is>
          <t>InStock</t>
        </is>
      </c>
      <c r="S338" t="inlineStr">
        <is>
          <t>12.95</t>
        </is>
      </c>
      <c r="T338" t="inlineStr">
        <is>
          <t>6934229254225</t>
        </is>
      </c>
    </row>
    <row r="339" ht="75" customFormat="1" customHeight="1" s="6">
      <c r="A339" s="5" t="inlineStr">
        <is>
          <t>https://galactictoys.com/products/banpresto-my-hero-academia-chronicle-figure-academy-vol-4-tomura-shigaraki-figure</t>
        </is>
      </c>
      <c r="B339" s="5" t="inlineStr">
        <is>
          <t>https://galactictoys.com/products/banpresto-my-hero-academia-chronicle-figure-academy-vol-4-tomura-shigaraki-figure</t>
        </is>
      </c>
      <c r="C339" s="6" t="inlineStr">
        <is>
          <t>Banpresto My Hero Academia Chronicle Figure Academy Vol.4 Tomura Shigaraki Figure</t>
        </is>
      </c>
      <c r="D339" s="6" t="inlineStr">
        <is>
          <t>Banpresto My Hero Academia Figure Colosseum Vol.4(Ver.A) Shigaraki Tomura, Multicolor</t>
        </is>
      </c>
      <c r="E339" s="5" t="inlineStr">
        <is>
          <t>https://www.amazon.com/Banpresto-Academia-Colosseum-Shigaraki-Multicolor/dp/B07VDBFFD8/ref=sr_1_1?keywords=Banpresto+My+Hero+Academia+Chronicle+Figure+Academy+Vol.4+Tomura+Shigaraki+Figure&amp;qid=1695256547&amp;sr=8-1</t>
        </is>
      </c>
      <c r="F339" s="6" t="inlineStr">
        <is>
          <t>B07VDBFFD8</t>
        </is>
      </c>
      <c r="G339" s="6" t="e">
        <v>#VALUE!</v>
      </c>
      <c r="H339" s="6" t="e">
        <v>#VALUE!</v>
      </c>
      <c r="I339" s="6" t="n">
        <v>0</v>
      </c>
      <c r="J339" s="6" t="inlineStr">
        <is>
          <t>amz has a platform though/shipping of $8.99 and code: FIRST10</t>
        </is>
      </c>
      <c r="K339" s="6" t="inlineStr">
        <is>
          <t>14.95</t>
        </is>
      </c>
      <c r="L339" s="6" t="n">
        <v>33</v>
      </c>
      <c r="M339" s="24" t="inlineStr">
        <is>
          <t>120.74%</t>
        </is>
      </c>
      <c r="N339" s="24" t="n">
        <v>120.74</v>
      </c>
      <c r="O339" s="6" t="n">
        <v>4.8</v>
      </c>
      <c r="P339" s="6" t="n">
        <v>1178</v>
      </c>
      <c r="R339" s="6" t="inlineStr">
        <is>
          <t>InStock</t>
        </is>
      </c>
      <c r="S339" s="6" t="inlineStr">
        <is>
          <t>29.95</t>
        </is>
      </c>
      <c r="T339" s="6" t="inlineStr">
        <is>
          <t>6989029638225</t>
        </is>
      </c>
    </row>
    <row r="340" ht="75" customHeight="1">
      <c r="A340" s="3" t="inlineStr">
        <is>
          <t>https://galactictoys.com/products/sega-jujutsu-kaisen-satoru-gojo-hollow-purple-kyoshiki-murasaki-super-premium-figure</t>
        </is>
      </c>
      <c r="B340" s="3" t="inlineStr">
        <is>
          <t>https://galactictoys.com/products/sega-jujutsu-kaisen-satoru-gojo-hollow-purple-kyoshiki-murasaki-super-premium-figure</t>
        </is>
      </c>
      <c r="C340" t="inlineStr">
        <is>
          <t>Sega Jujutsu Kaisen Satoru Gojo Hollow Purple (Kyoshiki Murasaki) Super Premium Figure</t>
        </is>
      </c>
      <c r="D340" t="inlineStr">
        <is>
          <t>Jujutsu Kaisen Satoru Gojo Super Premium Figure SPM Figure Hollow Purple Ver.</t>
        </is>
      </c>
      <c r="E340" s="3" t="inlineStr">
        <is>
          <t>https://www.amazon.com/Jujutsu-Kaisen-Satoru-Premium-Figure/dp/B09RW4TZ34/ref=sr_1_1?keywords=Sega+Jujutsu+Kaisen+Satoru+Gojo+Hollow+Purple+%28Kyoshiki+Murasaki%29+Super+Premium+Figure&amp;qid=1695256515&amp;sr=8-1</t>
        </is>
      </c>
      <c r="F340" t="inlineStr">
        <is>
          <t>B09RW4TZ34</t>
        </is>
      </c>
      <c r="G340" t="e">
        <v>#VALUE!</v>
      </c>
      <c r="H340" t="e">
        <v>#VALUE!</v>
      </c>
      <c r="I340" t="n">
        <v>0</v>
      </c>
      <c r="J340" t="inlineStr">
        <is>
          <t>this looks a good find but has low roi</t>
        </is>
      </c>
      <c r="K340" t="inlineStr">
        <is>
          <t>19.95</t>
        </is>
      </c>
      <c r="L340" t="n">
        <v>41</v>
      </c>
      <c r="M340" s="17" t="inlineStr">
        <is>
          <t>105.51%</t>
        </is>
      </c>
      <c r="N340" s="19" t="n">
        <v>105.51</v>
      </c>
      <c r="O340" t="n">
        <v>4.7</v>
      </c>
      <c r="P340" t="n">
        <v>32</v>
      </c>
      <c r="R340" t="inlineStr">
        <is>
          <t>OutOfStock</t>
        </is>
      </c>
      <c r="S340" t="inlineStr">
        <is>
          <t>24.95</t>
        </is>
      </c>
      <c r="T340" t="inlineStr">
        <is>
          <t>7041778712657</t>
        </is>
      </c>
    </row>
    <row r="341" ht="75" customFormat="1" customHeight="1" s="6">
      <c r="A341" s="5">
        <f>HYPERLINK("https://galactictoys.com/products/bandai-hobby-hguc-mobile-suit-gundam-gouf-revive-hg-1-144-model-kit", "https://galactictoys.com/products/bandai-hobby-hguc-mobile-suit-gundam-gouf-revive-hg-1-144-model-kit")</f>
        <v/>
      </c>
      <c r="B341" s="5">
        <f>HYPERLINK("https://galactictoys.com/products/bandai-hobby-hguc-mobile-suit-gundam-gouf-revive-hg-1-144-model-kit", "https://galactictoys.com/products/bandai-hobby-hguc-mobile-suit-gundam-gouf-revive-hg-1-144-model-kit")</f>
        <v/>
      </c>
      <c r="C341" s="6" t="inlineStr">
        <is>
          <t>Bandai Hobby HGUC Mobile Suit Gundam Gouf Revive HG 1/144 Model Kit</t>
        </is>
      </c>
      <c r="D341" s="6" t="inlineStr">
        <is>
          <t>Bandai Hobby HGUC 1/144 #9 MS-07B Gouf Mobile Suit Gundam Model Kit</t>
        </is>
      </c>
      <c r="E341" s="5">
        <f>HYPERLINK("https://www.amazon.com/Bandai-Hobby-MS-07B-Mobile-Gundam/dp/B00030EVDY/ref=sr_1_7?keywords=Bandai+Hobby+HGUC+Mobile+Suit+Gundam+Gouf+Revive+HG+1%2F144+Model+Kit&amp;qid=1695257041&amp;sr=8-7", "https://www.amazon.com/Bandai-Hobby-MS-07B-Mobile-Gundam/dp/B00030EVDY/ref=sr_1_7?keywords=Bandai+Hobby+HGUC+Mobile+Suit+Gundam+Gouf+Revive+HG+1%2F144+Model+Kit&amp;qid=1695257041&amp;sr=8-7")</f>
        <v/>
      </c>
      <c r="F341" s="6" t="inlineStr">
        <is>
          <t>B00030EVDY</t>
        </is>
      </c>
      <c r="G341" s="6">
        <f>_xlfn.IMAGE("https://galactictoys.com/cdn/shop/products/4573102580078_3.jpg?v=1690832957")</f>
        <v/>
      </c>
      <c r="H341" s="6">
        <f>_xlfn.IMAGE("https://m.media-amazon.com/images/I/81OPzGEdUiL._AC_UL320_.jpg")</f>
        <v/>
      </c>
      <c r="J341" s="6" t="inlineStr">
        <is>
          <t>low roi</t>
        </is>
      </c>
      <c r="K341" s="6" t="inlineStr">
        <is>
          <t>17.95</t>
        </is>
      </c>
      <c r="L341" s="6" t="n">
        <v>33.98</v>
      </c>
      <c r="M341" s="24" t="inlineStr">
        <is>
          <t>89.30%</t>
        </is>
      </c>
      <c r="N341" s="24" t="n">
        <v>89.3</v>
      </c>
      <c r="O341" s="6" t="n">
        <v>4.1</v>
      </c>
      <c r="P341" s="6" t="n">
        <v>107</v>
      </c>
      <c r="R341" s="6" t="inlineStr">
        <is>
          <t>InStock</t>
        </is>
      </c>
      <c r="S341" s="6" t="inlineStr">
        <is>
          <t>19.95</t>
        </is>
      </c>
      <c r="T341" s="6" t="inlineStr">
        <is>
          <t>6940801892433</t>
        </is>
      </c>
    </row>
    <row r="342" ht="75" customHeight="1">
      <c r="A342" s="3" t="inlineStr">
        <is>
          <t>https://galactictoys.com/products/p-lushes-designer-fashion-pets-b-g-night-rabbit-plush-6</t>
        </is>
      </c>
      <c r="B342" s="3" t="inlineStr">
        <is>
          <t>https://galactictoys.com/products/p-lushes-designer-fashion-pets-b-g-night-rabbit-plush-6</t>
        </is>
      </c>
      <c r="C342" t="inlineStr">
        <is>
          <t>P.Lushes Designer Fashion Pets B.G. Night Rabbit Plush 6”</t>
        </is>
      </c>
      <c r="D342" t="inlineStr">
        <is>
          <t>GUND P.Lushes Designer Fashion Pets B.G. Night Rabbit Stuffed Animal Soft Plush, 6-inch Height, Silver Metallic</t>
        </is>
      </c>
      <c r="E342" s="3" t="inlineStr">
        <is>
          <t>https://www.amazon.com/GUND-P-Lushes-Designer-Fashion-Metallic/dp/B09NNMDCLL/ref=sr_1_1?keywords=P.Lushes+Designer+Fashion+Pets+B.G.+Night+Rabbit+Plush+6%E2%80%9D&amp;qid=1695256371&amp;sr=8-1</t>
        </is>
      </c>
      <c r="F342" t="inlineStr">
        <is>
          <t>B09NNMDCLL</t>
        </is>
      </c>
      <c r="G342" t="e">
        <v>#VALUE!</v>
      </c>
      <c r="H342" t="e">
        <v>#VALUE!</v>
      </c>
      <c r="I342" t="n">
        <v>0</v>
      </c>
      <c r="J342" t="inlineStr">
        <is>
          <t>low sales and roi</t>
        </is>
      </c>
      <c r="K342" t="inlineStr">
        <is>
          <t>9.95</t>
        </is>
      </c>
      <c r="L342" t="n">
        <v>22.12</v>
      </c>
      <c r="M342" s="17" t="inlineStr">
        <is>
          <t>122.31%</t>
        </is>
      </c>
      <c r="N342" s="19" t="n">
        <v>122.31</v>
      </c>
      <c r="O342" t="n">
        <v>4.8</v>
      </c>
      <c r="P342" t="n">
        <v>8</v>
      </c>
      <c r="R342" t="inlineStr">
        <is>
          <t>InStock</t>
        </is>
      </c>
      <c r="S342" t="inlineStr">
        <is>
          <t>14.99</t>
        </is>
      </c>
      <c r="T342" t="inlineStr">
        <is>
          <t>7038754324561</t>
        </is>
      </c>
    </row>
    <row r="343" ht="75" customHeight="1">
      <c r="A343" s="3" t="inlineStr">
        <is>
          <t>https://galactictoys.com/products/sanei-pokemon-all-star-collection-pp32-zorua-7-inch-stuffed-plush</t>
        </is>
      </c>
      <c r="B343" s="3" t="inlineStr">
        <is>
          <t>https://galactictoys.com/products/sanei-pokemon-all-star-collection-pp32-zorua-7-inch-stuffed-plush</t>
        </is>
      </c>
      <c r="C343" t="inlineStr">
        <is>
          <t>Sanei Pokemon All Star Collection PP32 Zorua 7-inch Stuffed Plush</t>
        </is>
      </c>
      <c r="D343" t="inlineStr">
        <is>
          <t>Sanei Pokemon All Star Collection Zorua Stuffed Plush Toy, 7"</t>
        </is>
      </c>
      <c r="E343" s="3" t="inlineStr">
        <is>
          <t>https://www.amazon.com/Sanei-Pokemon-Collection-Zorua-Stuffed/dp/B01FRS5J50/ref=sr_1_1?keywords=Sanei+Pokemon+All+Star+Collection+PP32+Zorua+7-inch+Stuffed+Plush&amp;qid=1695256318&amp;sr=8-1</t>
        </is>
      </c>
      <c r="F343" t="inlineStr">
        <is>
          <t>B01FRS5J50</t>
        </is>
      </c>
      <c r="G343" t="e">
        <v>#VALUE!</v>
      </c>
      <c r="H343" t="e">
        <v>#VALUE!</v>
      </c>
      <c r="I343" t="n">
        <v>4</v>
      </c>
      <c r="J343" t="inlineStr">
        <is>
          <t>code: FIRST10 / shipping fee $18.99</t>
        </is>
      </c>
      <c r="K343" t="inlineStr">
        <is>
          <t>19.95</t>
        </is>
      </c>
      <c r="L343" t="n">
        <v>41.99</v>
      </c>
      <c r="M343" s="17" t="inlineStr">
        <is>
          <t>110.48%</t>
        </is>
      </c>
      <c r="N343" s="19" t="n">
        <v>110.48</v>
      </c>
      <c r="O343" t="n">
        <v>4.7</v>
      </c>
      <c r="P343" t="n">
        <v>124</v>
      </c>
      <c r="R343" t="inlineStr">
        <is>
          <t>InStock</t>
        </is>
      </c>
      <c r="S343" t="inlineStr">
        <is>
          <t>undefined</t>
        </is>
      </c>
      <c r="T343" t="inlineStr">
        <is>
          <t>7104702349393</t>
        </is>
      </c>
    </row>
    <row r="344" ht="121.8" customHeight="1">
      <c r="A344" s="3">
        <f>HYPERLINK("https://shop.sonapharmacy.com/products/udderly-smooth%C2%AE-extra-care-cream-with-urea-8oz", "https://shop.sonapharmacy.com/products/udderly-smooth%C2%AE-extra-care-cream-with-urea-8oz")</f>
        <v/>
      </c>
      <c r="B344" s="3">
        <f>HYPERLINK("https://shop.sonapharmacy.com/products/udderly-smooth%c2%ae-extra-care-cream-with-urea-8oz", "https://shop.sonapharmacy.com/products/udderly-smooth%c2%ae-extra-care-cream-with-urea-8oz")</f>
        <v/>
      </c>
      <c r="C344" t="inlineStr">
        <is>
          <t>Udderly Smooth® Extra Care Cream with Urea 8oz.</t>
        </is>
      </c>
      <c r="D344" t="inlineStr">
        <is>
          <t>Udderly Smooth Extra Care Cream with 20% Urea for dry skin, Unscented, 8 Ounce, 2 Count</t>
        </is>
      </c>
      <c r="E344" s="3">
        <f>HYPERLINK("https://www.amazon.com/Udderly-Smooth-Extra-Cream-Unscented/dp/B00D86VH28/ref=sr_1_4?keywords=Udderly+Smooth%C2%AE+Extra+Care+Cream+with+Urea+8oz.&amp;qid=1695260821&amp;sr=8-4", "https://www.amazon.com/Udderly-Smooth-Extra-Cream-Unscented/dp/B00D86VH28/ref=sr_1_4?keywords=Udderly+Smooth%C2%AE+Extra+Care+Cream+with+Urea+8oz.&amp;qid=1695260821&amp;sr=8-4")</f>
        <v/>
      </c>
      <c r="F344" t="inlineStr">
        <is>
          <t>B00D86VH28</t>
        </is>
      </c>
      <c r="G344">
        <f>_xlfn.IMAGE("https://shop.sonapharmacy.com/cdn/shop/products/71tYTwUQoUL._AC_SL1500.jpg?v=1608406412")</f>
        <v/>
      </c>
      <c r="H344">
        <f>_xlfn.IMAGE("https://m.media-amazon.com/images/I/71GbovRL6IL._AC_UL320_.jpg")</f>
        <v/>
      </c>
      <c r="I344" t="inlineStr">
        <is>
          <t>2 2-packs</t>
        </is>
      </c>
      <c r="J344" t="inlineStr">
        <is>
          <t>7.29 - item no longer available</t>
        </is>
      </c>
      <c r="K344" t="n">
        <v>29.64</v>
      </c>
      <c r="L344" s="17" t="inlineStr">
        <is>
          <t>306.58%</t>
        </is>
      </c>
      <c r="M344" t="n">
        <v>4.2</v>
      </c>
      <c r="N344" t="n">
        <v>318</v>
      </c>
      <c r="O344" t="n">
        <v>306.58</v>
      </c>
      <c r="Q344" t="inlineStr">
        <is>
          <t>InStock</t>
        </is>
      </c>
      <c r="R344" t="inlineStr">
        <is>
          <t>undefined</t>
        </is>
      </c>
      <c r="S344" t="inlineStr">
        <is>
          <t>6162129322136</t>
        </is>
      </c>
    </row>
    <row r="345" ht="132.6" customFormat="1" customHeight="1" s="6">
      <c r="A345" s="5" t="inlineStr">
        <is>
          <t>https://www.ezcontacts.com/product/sunglasses/802737-802745/ray-ban-rb1969-rectangle</t>
        </is>
      </c>
      <c r="B345" s="5" t="inlineStr">
        <is>
          <t>https://www.ezcontacts.com/product/sunglasses/802737-802745/ray-ban-rb1969-rectangle</t>
        </is>
      </c>
      <c r="C345" s="6" t="inlineStr">
        <is>
          <t>Ray-Ban RB1969 RECTANGLE</t>
        </is>
      </c>
      <c r="D345" s="6" t="inlineStr">
        <is>
          <t>Ray-Ban Rb1969 Rectangle Rectangular Sunglasses</t>
        </is>
      </c>
      <c r="E345" s="5" t="inlineStr">
        <is>
          <t>https://www.amazon.com/RB1969-Rectangle-Metal-Sunglasses-Legend/dp/B084BV3KN8/ref=sr_1_1?keywords=Ray-Ban+RB1969+RECTANGLE&amp;qid=1695266876&amp;sr=8-1</t>
        </is>
      </c>
      <c r="F345" s="6" t="inlineStr">
        <is>
          <t>B084BV3KN8</t>
        </is>
      </c>
      <c r="G345" s="6" t="e">
        <v>#VALUE!</v>
      </c>
      <c r="H345" s="6" t="e">
        <v>#VALUE!</v>
      </c>
      <c r="I345" s="6" t="inlineStr">
        <is>
          <t>y</t>
        </is>
      </c>
      <c r="J345" s="6" t="inlineStr">
        <is>
          <t>96.7</t>
        </is>
      </c>
      <c r="K345" s="6" t="n">
        <v>165.81</v>
      </c>
      <c r="L345" s="31" t="inlineStr">
        <is>
          <t>71.47%</t>
        </is>
      </c>
      <c r="M345" s="6" t="n">
        <v>4.1</v>
      </c>
      <c r="N345" s="6" t="n">
        <v>104</v>
      </c>
      <c r="P345" s="6" t="inlineStr">
        <is>
          <t>InStock</t>
        </is>
      </c>
      <c r="Q345" s="6" t="inlineStr">
        <is>
          <t>161.0</t>
        </is>
      </c>
      <c r="R345" s="6" t="inlineStr">
        <is>
          <t>802737-802745</t>
        </is>
      </c>
    </row>
    <row r="346" ht="132.6" customHeight="1">
      <c r="A346" s="3" t="inlineStr">
        <is>
          <t>https://www.freshwatersystems.com/products/pentek-10-slim-line-water-filter-housing-black-blue-no-pr</t>
        </is>
      </c>
      <c r="B346" s="3" t="inlineStr">
        <is>
          <t>https://www.freshwatersystems.com/products/pentek-10-slim-line-water-filter-housing-black-blue-no-pr</t>
        </is>
      </c>
      <c r="C346" t="inlineStr">
        <is>
          <t>Pentek 10" Slim Line Water Filter Housing Black/Blue No PR</t>
        </is>
      </c>
      <c r="D346" t="inlineStr">
        <is>
          <t>Pentek 158006 10" Slim Line Water Filter Housing 3/8 Blue Sump No PR</t>
        </is>
      </c>
      <c r="E346" s="3" t="inlineStr">
        <is>
          <t>https://www.amazon.com/Pentek-158006-Water-Filter-Housing/dp/B0045LVEFK/ref=sr_1_2?keywords=Pentek+10%22+Slim+Line+Water+Filter+Housing+Black%2FBlue+No+PR&amp;qid=1695267398&amp;sr=8-2</t>
        </is>
      </c>
      <c r="F346" t="inlineStr">
        <is>
          <t>B0045LVEFK</t>
        </is>
      </c>
      <c r="G346" t="e">
        <v>#VALUE!</v>
      </c>
      <c r="H346" t="e">
        <v>#VALUE!</v>
      </c>
      <c r="I346" t="inlineStr">
        <is>
          <t>y</t>
        </is>
      </c>
      <c r="J346" t="inlineStr">
        <is>
          <t>11.64</t>
        </is>
      </c>
      <c r="K346" t="n">
        <v>35.27</v>
      </c>
      <c r="L346" s="30" t="inlineStr">
        <is>
          <t>203.01%</t>
        </is>
      </c>
      <c r="M346" t="n">
        <v>4.7</v>
      </c>
      <c r="N346" t="n">
        <v>4</v>
      </c>
      <c r="P346" t="inlineStr">
        <is>
          <t>InStock</t>
        </is>
      </c>
      <c r="Q346" t="inlineStr">
        <is>
          <t>17.4</t>
        </is>
      </c>
      <c r="R346" t="inlineStr">
        <is>
          <t>1421129744427</t>
        </is>
      </c>
    </row>
    <row r="347" ht="132.6" customFormat="1" customHeight="1" s="33">
      <c r="A347" s="32" t="inlineStr">
        <is>
          <t>https://www.josiemaran.com/products/argan-raw-sugar-scrub-lip-butter</t>
        </is>
      </c>
      <c r="B347" s="33" t="inlineStr">
        <is>
          <t>undefined</t>
        </is>
      </c>
      <c r="C347" s="33" t="inlineStr">
        <is>
          <t>ARGAN SUGAR SCRUB LIP BUTTER</t>
        </is>
      </c>
      <c r="D347" s="33" t="inlineStr">
        <is>
          <t>Josie Maran Argan Sugar Scrub Lip Butter - Soft, Smooth, Hydrated Pout (Tickled Pink, 2.5g Net Wt. | 0.08 oz)</t>
        </is>
      </c>
      <c r="E347" s="32" t="inlineStr">
        <is>
          <t>https://www.amazon.com/Josie-Maran-Argan-Sugar-Butter/dp/B09385PYGW/ref=sr_1_1?keywords=ARGAN+SUGAR+SCRUB+LIP+BUTTER&amp;qid=1695268568&amp;sr=8-1</t>
        </is>
      </c>
      <c r="F347" s="33" t="inlineStr">
        <is>
          <t>B09385PYGW</t>
        </is>
      </c>
      <c r="G347" s="33" t="e">
        <v>#VALUE!</v>
      </c>
      <c r="H347" s="33" t="e">
        <v>#VALUE!</v>
      </c>
      <c r="I347" s="33" t="inlineStr">
        <is>
          <t>y - 15% off coupon code</t>
        </is>
      </c>
      <c r="J347" s="33" t="inlineStr">
        <is>
          <t>15.0</t>
        </is>
      </c>
      <c r="K347" s="33" t="n">
        <v>24.88</v>
      </c>
      <c r="L347" s="34" t="inlineStr">
        <is>
          <t>65.87%</t>
        </is>
      </c>
      <c r="M347" s="33" t="n">
        <v>4.6</v>
      </c>
      <c r="N347" s="33" t="n">
        <v>42</v>
      </c>
      <c r="P347" s="33" t="inlineStr">
        <is>
          <t>undefined</t>
        </is>
      </c>
      <c r="Q347" s="33" t="inlineStr">
        <is>
          <t>25.0</t>
        </is>
      </c>
      <c r="R347" s="33" t="inlineStr">
        <is>
          <t>undefined</t>
        </is>
      </c>
    </row>
    <row r="348" ht="118.8" customFormat="1" customHeight="1" s="6">
      <c r="A348" s="5" t="inlineStr">
        <is>
          <t>https://www.powerboltandtool.com/collections/2459/products/214905</t>
        </is>
      </c>
      <c r="B348" s="5" t="inlineStr">
        <is>
          <t>https://www.powerboltandtool.com/products/214905</t>
        </is>
      </c>
      <c r="C348" s="6" t="inlineStr">
        <is>
          <t>7/8" Deep Well SAE Impact Socket, 1/2" Drive</t>
        </is>
      </c>
      <c r="D348" s="6" t="inlineStr">
        <is>
          <t>Makita A-96316 7/8" Deep Well Impact Socket with 1/2" Drive</t>
        </is>
      </c>
      <c r="E348" s="5" t="inlineStr">
        <is>
          <t>https://www.amazon.com/Makita-96316-Impact-Socket-Drive/dp/B016Y3MV76/ref=sr_1_6?keywords=7%2F8%22+Deep+Well+SAE+Impact+Socket%2C+1%2F2%22+Drive&amp;qid=1695269865&amp;sr=8-6</t>
        </is>
      </c>
      <c r="F348" s="6" t="inlineStr">
        <is>
          <t>B016Y3MV76</t>
        </is>
      </c>
      <c r="G348" s="6" t="e">
        <v>#VALUE!</v>
      </c>
      <c r="H348" s="6" t="e">
        <v>#VALUE!</v>
      </c>
      <c r="I348" s="6" t="inlineStr">
        <is>
          <t>y</t>
        </is>
      </c>
      <c r="J348" s="6" t="inlineStr">
        <is>
          <t>8.15</t>
        </is>
      </c>
      <c r="K348" s="6" t="n">
        <v>18.03</v>
      </c>
      <c r="L348" s="31" t="inlineStr">
        <is>
          <t>121.23%</t>
        </is>
      </c>
      <c r="M348" s="6" t="n">
        <v>4.8</v>
      </c>
      <c r="N348" s="6" t="n">
        <v>529</v>
      </c>
      <c r="P348" s="6" t="inlineStr">
        <is>
          <t>InStock</t>
        </is>
      </c>
      <c r="Q348" s="6" t="inlineStr">
        <is>
          <t>undefined</t>
        </is>
      </c>
      <c r="R348" s="6" t="inlineStr">
        <is>
          <t>8239870869801</t>
        </is>
      </c>
    </row>
    <row r="349" ht="118.8" customFormat="1" customHeight="1" s="6">
      <c r="A349" s="5" t="inlineStr">
        <is>
          <t>https://www.powerboltandtool.com/collections/2459/products/215087</t>
        </is>
      </c>
      <c r="B349" s="5" t="inlineStr">
        <is>
          <t>https://www.powerboltandtool.com/products/215087</t>
        </is>
      </c>
      <c r="C349" s="6" t="inlineStr">
        <is>
          <t>1-1/8" X 6" Ship Auger Bit</t>
        </is>
      </c>
      <c r="D349" s="6" t="inlineStr">
        <is>
          <t>Makita D-35798 1-1/8" X 6" Ship Auger Bit</t>
        </is>
      </c>
      <c r="E349" s="5" t="inlineStr">
        <is>
          <t>https://www.amazon.com/Makita-D-35798-1-1-Ship-Auger/dp/B01987OFM4/ref=sr_1_2?keywords=1-1%2F8%22+X+6%22+Ship+Auger+Bit&amp;qid=1695269869&amp;sr=8-2</t>
        </is>
      </c>
      <c r="F349" s="6" t="inlineStr">
        <is>
          <t>B01987OFM4</t>
        </is>
      </c>
      <c r="G349" s="6" t="e">
        <v>#VALUE!</v>
      </c>
      <c r="H349" s="6" t="e">
        <v>#VALUE!</v>
      </c>
      <c r="I349" s="6" t="inlineStr">
        <is>
          <t>y</t>
        </is>
      </c>
      <c r="J349" s="6" t="inlineStr">
        <is>
          <t>17.98</t>
        </is>
      </c>
      <c r="K349" s="6" t="n">
        <v>30.37</v>
      </c>
      <c r="L349" s="31" t="inlineStr">
        <is>
          <t>68.91%</t>
        </is>
      </c>
      <c r="M349" s="6" t="n">
        <v>4.6</v>
      </c>
      <c r="N349" s="6" t="n">
        <v>195</v>
      </c>
      <c r="P349" s="6" t="inlineStr">
        <is>
          <t>InStock</t>
        </is>
      </c>
      <c r="Q349" s="6" t="inlineStr">
        <is>
          <t>undefined</t>
        </is>
      </c>
      <c r="R349" s="6" t="inlineStr">
        <is>
          <t>8239873786153</t>
        </is>
      </c>
    </row>
    <row r="350" ht="118.8" customFormat="1" customHeight="1" s="6">
      <c r="A350" s="5" t="inlineStr">
        <is>
          <t>https://www.powerboltandtool.com/collections/2506/products/232879</t>
        </is>
      </c>
      <c r="B350" s="5" t="inlineStr">
        <is>
          <t>https://www.powerboltandtool.com/products/232879</t>
        </is>
      </c>
      <c r="C350" s="6" t="inlineStr">
        <is>
          <t>5" Diamond Blade, Turbo, General Purpose</t>
        </is>
      </c>
      <c r="D350" s="6" t="inlineStr">
        <is>
          <t>Makita B-69711 5" Diamond Blade, Turbo, General Purpose</t>
        </is>
      </c>
      <c r="E350" s="5" t="inlineStr">
        <is>
          <t>https://www.amazon.com/Makita-B-69711-Diamond-General-Purpose/dp/B07YF9R1S8/ref=sr_1_1?keywords=5%22+Diamond+Blade%2C+Turbo%2C+General+Purpose&amp;qid=1695269396&amp;sr=8-1</t>
        </is>
      </c>
      <c r="F350" s="6" t="inlineStr">
        <is>
          <t>B07YF9R1S8</t>
        </is>
      </c>
      <c r="G350" s="6" t="e">
        <v>#VALUE!</v>
      </c>
      <c r="H350" s="6" t="e">
        <v>#VALUE!</v>
      </c>
      <c r="I350" s="6" t="inlineStr">
        <is>
          <t>y</t>
        </is>
      </c>
      <c r="J350" s="6" t="inlineStr">
        <is>
          <t>12.63</t>
        </is>
      </c>
      <c r="K350" s="6" t="n">
        <v>29.97</v>
      </c>
      <c r="L350" s="31" t="inlineStr">
        <is>
          <t>137.29%</t>
        </is>
      </c>
      <c r="M350" s="6" t="n">
        <v>4.7</v>
      </c>
      <c r="N350" s="6" t="n">
        <v>83</v>
      </c>
      <c r="P350" s="6" t="inlineStr">
        <is>
          <t>InStock</t>
        </is>
      </c>
      <c r="Q350" s="6" t="inlineStr">
        <is>
          <t>undefined</t>
        </is>
      </c>
      <c r="R350" s="6" t="inlineStr">
        <is>
          <t>8240007184681</t>
        </is>
      </c>
    </row>
    <row r="351" ht="118.8" customFormat="1" customHeight="1" s="6">
      <c r="A351" s="5" t="inlineStr">
        <is>
          <t>https://www.powerboltandtool.com/collections/2506/products/232881</t>
        </is>
      </c>
      <c r="B351" s="5" t="inlineStr">
        <is>
          <t>https://www.powerboltandtool.com/products/232881</t>
        </is>
      </c>
      <c r="C351" s="6" t="inlineStr">
        <is>
          <t>7" Diamond Blade, Turbo, General Purpose</t>
        </is>
      </c>
      <c r="D351" s="6" t="inlineStr">
        <is>
          <t>Makita B-69727 7" Diamond Blade, Turbo, General Purpose</t>
        </is>
      </c>
      <c r="E351" s="5" t="inlineStr">
        <is>
          <t>https://www.amazon.com/Makita-B-69727-Diamond-General-Purpose/dp/B07YFDL1NG/ref=sr_1_1?keywords=7%22+Diamond+Blade%2C+Turbo%2C+General+Purpose&amp;qid=1695269393&amp;sr=8-1</t>
        </is>
      </c>
      <c r="F351" s="6" t="inlineStr">
        <is>
          <t>B07YFDL1NG</t>
        </is>
      </c>
      <c r="G351" s="6" t="e">
        <v>#VALUE!</v>
      </c>
      <c r="H351" s="6" t="e">
        <v>#VALUE!</v>
      </c>
      <c r="I351" s="6" t="inlineStr">
        <is>
          <t>y</t>
        </is>
      </c>
      <c r="J351" s="6" t="inlineStr">
        <is>
          <t>20.62</t>
        </is>
      </c>
      <c r="K351" s="6" t="n">
        <v>34.97</v>
      </c>
      <c r="L351" s="31" t="inlineStr">
        <is>
          <t>69.59%</t>
        </is>
      </c>
      <c r="M351" s="6" t="n">
        <v>4.8</v>
      </c>
      <c r="N351" s="6" t="n">
        <v>66</v>
      </c>
      <c r="P351" s="6" t="inlineStr">
        <is>
          <t>InStock</t>
        </is>
      </c>
      <c r="Q351" s="6" t="inlineStr">
        <is>
          <t>undefined</t>
        </is>
      </c>
      <c r="R351" s="6" t="inlineStr">
        <is>
          <t>8240007282985</t>
        </is>
      </c>
    </row>
    <row r="352" ht="118.8" customFormat="1" customHeight="1" s="6">
      <c r="A352" s="5" t="inlineStr">
        <is>
          <t>https://www.powerboltandtool.com/collections/2506/products/232893</t>
        </is>
      </c>
      <c r="B352" s="5" t="inlineStr">
        <is>
          <t>https://www.powerboltandtool.com/products/232893</t>
        </is>
      </c>
      <c r="C352" s="6" t="inlineStr">
        <is>
          <t>5" Diamond Blade, Segmented, General Purpose</t>
        </is>
      </c>
      <c r="D352" s="6" t="inlineStr">
        <is>
          <t>Makita B-69618 5" Diamond Blade, Segmented, General Purpose</t>
        </is>
      </c>
      <c r="E352" s="5" t="inlineStr">
        <is>
          <t>https://www.amazon.com/Makita-B-69618-Diamond-Segmented-General/dp/B07YF9KQJP/ref=sr_1_1?keywords=5%22+Diamond+Blade%2C+Segmented%2C+General+Purpose&amp;qid=1695269390&amp;sr=8-1</t>
        </is>
      </c>
      <c r="F352" s="6" t="inlineStr">
        <is>
          <t>B07YF9KQJP</t>
        </is>
      </c>
      <c r="G352" s="6" t="e">
        <v>#VALUE!</v>
      </c>
      <c r="H352" s="6" t="e">
        <v>#VALUE!</v>
      </c>
      <c r="I352" s="6" t="inlineStr">
        <is>
          <t>y</t>
        </is>
      </c>
      <c r="J352" s="6" t="inlineStr">
        <is>
          <t>12.63</t>
        </is>
      </c>
      <c r="K352" s="6" t="n">
        <v>20.99</v>
      </c>
      <c r="L352" s="31" t="inlineStr">
        <is>
          <t>66.19%</t>
        </is>
      </c>
      <c r="M352" s="6" t="n">
        <v>4.7</v>
      </c>
      <c r="N352" s="6" t="n">
        <v>85</v>
      </c>
      <c r="P352" s="6" t="inlineStr">
        <is>
          <t>InStock</t>
        </is>
      </c>
      <c r="Q352" s="6" t="inlineStr">
        <is>
          <t>undefined</t>
        </is>
      </c>
      <c r="R352" s="6" t="inlineStr">
        <is>
          <t>8240007643433</t>
        </is>
      </c>
    </row>
    <row r="353" ht="132.6" customHeight="1">
      <c r="A353" s="3" t="inlineStr">
        <is>
          <t>https://4thavemarket.com/collections/hair-care/products/alikay-naturals-hny-sage-deep-cond-8-ounce</t>
        </is>
      </c>
      <c r="B353" s="3" t="inlineStr">
        <is>
          <t>https://4thavemarket.com/products/alikay-naturals-hny-sage-deep-cond-8-ounce</t>
        </is>
      </c>
      <c r="C353" t="inlineStr">
        <is>
          <t>Alikay Naturals Honey And Sage Deep Conditioner, 8 Ounce</t>
        </is>
      </c>
      <c r="D353" t="inlineStr">
        <is>
          <t>Alikay Naturals Honey and Sage Deep Conditioner Natural Honey, Babassu and Sage 16 Ounce</t>
        </is>
      </c>
      <c r="E353" s="3" t="inlineStr">
        <is>
          <t>https://www.amazon.com/Alikay-Naturals-Conditioner-Natural-Babassu/dp/B01N5K8JQN/ref=sr_1_3?keywords=Alikay+Naturals+Honey+And+Sage+Deep+Conditioner%2C+8+Ounce&amp;qid=1695298977&amp;sr=8-3</t>
        </is>
      </c>
      <c r="F353" t="inlineStr">
        <is>
          <t>B01N5K8JQN</t>
        </is>
      </c>
      <c r="G353" t="e">
        <v>#VALUE!</v>
      </c>
      <c r="H353" t="e">
        <v>#VALUE!</v>
      </c>
      <c r="I353" t="inlineStr">
        <is>
          <t>0 - low roi</t>
        </is>
      </c>
      <c r="J353" t="inlineStr">
        <is>
          <t>14.99</t>
        </is>
      </c>
      <c r="K353" t="n">
        <v>29.99</v>
      </c>
      <c r="L353" s="30" t="inlineStr">
        <is>
          <t>100.07%</t>
        </is>
      </c>
      <c r="M353" t="n">
        <v>4.8</v>
      </c>
      <c r="N353" t="n">
        <v>27</v>
      </c>
      <c r="P353" t="inlineStr">
        <is>
          <t>InStock</t>
        </is>
      </c>
      <c r="Q353" t="inlineStr">
        <is>
          <t>undefined</t>
        </is>
      </c>
      <c r="R353" t="inlineStr">
        <is>
          <t>3908530274338</t>
        </is>
      </c>
    </row>
    <row r="354" ht="132.6" customHeight="1">
      <c r="A354" s="3" t="inlineStr">
        <is>
          <t>https://4thavemarket.com/collections/hair-care/products/alikay-naturals-lemongrass-leave-in-conditioner-8-ounce</t>
        </is>
      </c>
      <c r="B354" s="3" t="inlineStr">
        <is>
          <t>https://4thavemarket.com/products/alikay-naturals-lemongrass-leave-in-conditioner-8-ounce</t>
        </is>
      </c>
      <c r="C354" t="inlineStr">
        <is>
          <t>Alikay Naturals Lemongrass Leave In Conditioner 8 Ounce</t>
        </is>
      </c>
      <c r="D354" t="inlineStr">
        <is>
          <t>Alikay Naturals - Lemongrass Leave In Conditioner 8oz</t>
        </is>
      </c>
      <c r="E354" s="3" t="inlineStr">
        <is>
          <t>https://www.amazon.com/Alikay-Naturals-Lemongrass-Leave-Conditioner/dp/B00RYRJDE6/ref=sr_1_2?keywords=Alikay+Naturals+Lemongrass+Leave+In+Conditioner+8+Ounce&amp;qid=1695298981&amp;sr=8-2</t>
        </is>
      </c>
      <c r="F354" t="inlineStr">
        <is>
          <t>B00RYRJDE6</t>
        </is>
      </c>
      <c r="G354" t="e">
        <v>#VALUE!</v>
      </c>
      <c r="H354" t="e">
        <v>#VALUE!</v>
      </c>
      <c r="I354" t="inlineStr">
        <is>
          <t>0 - low roi</t>
        </is>
      </c>
      <c r="J354" t="inlineStr">
        <is>
          <t>12.99</t>
        </is>
      </c>
      <c r="K354" t="n">
        <v>21.95</v>
      </c>
      <c r="L354" s="30" t="inlineStr">
        <is>
          <t>68.98%</t>
        </is>
      </c>
      <c r="M354" t="n">
        <v>4.5</v>
      </c>
      <c r="N354" t="n">
        <v>372</v>
      </c>
      <c r="P354" t="inlineStr">
        <is>
          <t>InStock</t>
        </is>
      </c>
      <c r="Q354" t="inlineStr">
        <is>
          <t>undefined</t>
        </is>
      </c>
      <c r="R354" t="inlineStr">
        <is>
          <t>3908530634786</t>
        </is>
      </c>
    </row>
    <row r="355" ht="132.6" customHeight="1">
      <c r="A355" s="3" t="inlineStr">
        <is>
          <t>https://bcfasteners.com/shop/bostitch-hfm-3-graphite-hardwood-flooring-mallet/</t>
        </is>
      </c>
      <c r="B355" s="3" t="inlineStr">
        <is>
          <t>https://bcfasteners.com/shop/bostitch-hfm-3-graphite-hardwood-flooring-mallet/</t>
        </is>
      </c>
      <c r="C355" t="inlineStr">
        <is>
          <t>Bostitch HFM-3 Graphite Hardwood Flooring Mallet</t>
        </is>
      </c>
      <c r="D355" t="inlineStr">
        <is>
          <t>BOSTITCH Flooring Mallet, 45-ounce (HFM-3) , Black</t>
        </is>
      </c>
      <c r="E355" s="3" t="inlineStr">
        <is>
          <t>https://www.amazon.com/BOSTITCH-HFM-3-45-Ounce-Graphite-Flooring/dp/B001B0CE0W/ref=sr_1_1?keywords=Bostitch+HFM-3+Graphite+Hardwood+Flooring+Mallet&amp;qid=1695299820&amp;sr=8-1</t>
        </is>
      </c>
      <c r="F355" t="inlineStr">
        <is>
          <t>B001B0CE0W</t>
        </is>
      </c>
      <c r="G355" t="e">
        <v>#VALUE!</v>
      </c>
      <c r="H355" t="e">
        <v>#VALUE!</v>
      </c>
      <c r="I355" t="inlineStr">
        <is>
          <t>0 - backorder</t>
        </is>
      </c>
      <c r="J355" t="inlineStr">
        <is>
          <t>44.75</t>
        </is>
      </c>
      <c r="K355" t="n">
        <v>88.34999999999999</v>
      </c>
      <c r="L355" s="30" t="inlineStr">
        <is>
          <t>97.43%</t>
        </is>
      </c>
      <c r="M355" t="n">
        <v>4.7</v>
      </c>
      <c r="N355" t="n">
        <v>230</v>
      </c>
      <c r="P355" t="inlineStr">
        <is>
          <t>undefined</t>
        </is>
      </c>
      <c r="Q355" t="inlineStr">
        <is>
          <t>undefined</t>
        </is>
      </c>
      <c r="R355" t="inlineStr">
        <is>
          <t>HFM-3</t>
        </is>
      </c>
    </row>
    <row r="356" ht="132.6" customHeight="1">
      <c r="A356" s="3" t="inlineStr">
        <is>
          <t>https://bcfasteners.com/shop/milwaukee-48-22-9030-9-finish-nail-puller/</t>
        </is>
      </c>
      <c r="B356" s="3" t="inlineStr">
        <is>
          <t>https://bcfasteners.com/shop/milwaukee-48-22-9030-9-finish-nail-puller/</t>
        </is>
      </c>
      <c r="C356" t="inlineStr">
        <is>
          <t>Milwaukee 48-22-9030 9″ Finish Nail Puller</t>
        </is>
      </c>
      <c r="D356" t="inlineStr">
        <is>
          <t>Fortool 48-22-9030 9-Inch Finish Nail Puller For Milwaukee Tools Replacement, Hand Tool Pry Bar With High-Leverage Head Geometry</t>
        </is>
      </c>
      <c r="E356" s="3" t="inlineStr">
        <is>
          <t>https://www.amazon.com/Fortool-48-22-9030-Milwaukee-Replacement-High-Leverage/dp/B09ZT6ZDFS/ref=sr_1_2?keywords=Milwaukee+48-22-9030+9%E2%80%B3+Finish+Nail+Puller&amp;qid=1695299828&amp;sr=8-2</t>
        </is>
      </c>
      <c r="F356" t="inlineStr">
        <is>
          <t>B09ZT6ZDFS</t>
        </is>
      </c>
      <c r="G356" t="e">
        <v>#VALUE!</v>
      </c>
      <c r="H356" t="e">
        <v>#VALUE!</v>
      </c>
      <c r="I356" t="inlineStr">
        <is>
          <t>0 - low sales</t>
        </is>
      </c>
      <c r="J356" t="inlineStr">
        <is>
          <t>19.32</t>
        </is>
      </c>
      <c r="K356" t="n">
        <v>32.99</v>
      </c>
      <c r="L356" s="30" t="inlineStr">
        <is>
          <t>70.76%</t>
        </is>
      </c>
      <c r="M356" t="n">
        <v>5</v>
      </c>
      <c r="N356" t="n">
        <v>3</v>
      </c>
      <c r="P356" t="inlineStr">
        <is>
          <t>InStock</t>
        </is>
      </c>
      <c r="Q356" t="inlineStr">
        <is>
          <t>undefined</t>
        </is>
      </c>
      <c r="R356" t="inlineStr">
        <is>
          <t>48-22-9030</t>
        </is>
      </c>
    </row>
    <row r="357" ht="132.6" customHeight="1">
      <c r="A357" s="3" t="inlineStr">
        <is>
          <t>https://bluemercury.com/collections/bath-body/products/osea-undaria-algae-body-butter</t>
        </is>
      </c>
      <c r="B357" s="3" t="inlineStr">
        <is>
          <t>https://bluemercury.com/products/osea-undaria-algae-body-butter</t>
        </is>
      </c>
      <c r="C357" t="inlineStr">
        <is>
          <t>Undaria Algae Body Butter</t>
        </is>
      </c>
      <c r="D357" t="inlineStr">
        <is>
          <t>Undaria Algae Body Butter 6.7 oz By Osea</t>
        </is>
      </c>
      <c r="E357" s="3" t="inlineStr">
        <is>
          <t>https://www.amazon.com/Undaria-Algae-Body-Butter-Osea/dp/B0BWS322JP/ref=sr_1_7?keywords=Undaria+Algae+Body+Butter&amp;qid=1695300104&amp;sr=8-7</t>
        </is>
      </c>
      <c r="F357" t="inlineStr">
        <is>
          <t>B0BWS322JP</t>
        </is>
      </c>
      <c r="G357" t="e">
        <v>#VALUE!</v>
      </c>
      <c r="H357" t="e">
        <v>#VALUE!</v>
      </c>
      <c r="I357" t="n">
        <v>1</v>
      </c>
      <c r="J357" t="inlineStr">
        <is>
          <t>56.0</t>
        </is>
      </c>
      <c r="K357" t="n">
        <v>120</v>
      </c>
      <c r="L357" s="30" t="inlineStr">
        <is>
          <t>114.29%</t>
        </is>
      </c>
      <c r="M357" t="n">
        <v>3.8</v>
      </c>
      <c r="N357" t="n">
        <v>4</v>
      </c>
      <c r="P357" t="inlineStr">
        <is>
          <t>InStock</t>
        </is>
      </c>
      <c r="Q357" t="inlineStr">
        <is>
          <t>undefined</t>
        </is>
      </c>
      <c r="R357" t="inlineStr">
        <is>
          <t>6657102184523</t>
        </is>
      </c>
    </row>
    <row r="358" ht="104.4" customFormat="1" customHeight="1" s="6">
      <c r="A358" s="5" t="inlineStr">
        <is>
          <t>https://kidpowered.com/products/corolle-bebe-bath-calypso-garden-delights</t>
        </is>
      </c>
      <c r="B358" s="5" t="inlineStr">
        <is>
          <t>https://kidpowered.com/products/corolle-bebe-bath-calypso-garden-delights</t>
        </is>
      </c>
      <c r="C358" s="6" t="inlineStr">
        <is>
          <t>Corolle Bebe Bath - Calypso Garden Delights</t>
        </is>
      </c>
      <c r="D358" s="6" t="inlineStr">
        <is>
          <t>Corolle Bébé Bath Calypso Garden Delights</t>
        </is>
      </c>
      <c r="E358" s="5" t="inlineStr">
        <is>
          <t>https://www.amazon.com/B%C3%A9b%C3%A9-Bath-Calypso-Garden-Delights/dp/B08QSKJFNV/ref=sr_1_1?keywords=Corolle+Bebe+Bath+-+Calypso+Garden+Delights&amp;qid=1695306487&amp;sr=8-1</t>
        </is>
      </c>
      <c r="F358" s="6" t="inlineStr">
        <is>
          <t>B08QSKJFNV</t>
        </is>
      </c>
      <c r="G358" s="6" t="e">
        <v>#VALUE!</v>
      </c>
      <c r="H358" s="6" t="e">
        <v>#VALUE!</v>
      </c>
      <c r="I358" s="6" t="n">
        <v>1</v>
      </c>
      <c r="J358" s="6" t="inlineStr">
        <is>
          <t>17.99</t>
        </is>
      </c>
      <c r="K358" s="6" t="n">
        <v>39.65</v>
      </c>
      <c r="L358" s="31" t="inlineStr">
        <is>
          <t>120.40%</t>
        </is>
      </c>
      <c r="M358" s="6" t="n">
        <v>4.7</v>
      </c>
      <c r="N358" s="6" t="n">
        <v>482</v>
      </c>
      <c r="P358" s="6" t="inlineStr">
        <is>
          <t>OutOfStock</t>
        </is>
      </c>
      <c r="Q358" s="6" t="inlineStr">
        <is>
          <t>undefined</t>
        </is>
      </c>
      <c r="R358" s="6" t="inlineStr">
        <is>
          <t>6824843149377</t>
        </is>
      </c>
    </row>
    <row r="359" ht="104.4" customFormat="1" customHeight="1" s="6">
      <c r="A359" s="5" t="inlineStr">
        <is>
          <t>https://kidpowered.com/products/corolle-bebe-calin-maria</t>
        </is>
      </c>
      <c r="B359" s="5" t="inlineStr">
        <is>
          <t>https://kidpowered.com/products/corolle-bebe-calin-maria</t>
        </is>
      </c>
      <c r="C359" s="6" t="inlineStr">
        <is>
          <t>Corolle Bebe Calin - Maria</t>
        </is>
      </c>
      <c r="D359" s="6" t="inlineStr">
        <is>
          <t>Corolle Bébé Calin - Maria</t>
        </is>
      </c>
      <c r="E359" s="5" t="inlineStr">
        <is>
          <t>https://www.amazon.com/Corolle-Premier-Bebe-Calin-Maria/dp/B082PHGPGD/ref=sr_1_1?keywords=Corolle+Bebe+Calin+-+Maria&amp;qid=1695306492&amp;sr=8-1</t>
        </is>
      </c>
      <c r="F359" s="6" t="inlineStr">
        <is>
          <t>B082PHGPGD</t>
        </is>
      </c>
      <c r="G359" s="6" t="e">
        <v>#VALUE!</v>
      </c>
      <c r="H359" s="6" t="e">
        <v>#VALUE!</v>
      </c>
      <c r="I359" s="6" t="n">
        <v>3</v>
      </c>
      <c r="J359" s="6" t="inlineStr">
        <is>
          <t>24.29</t>
        </is>
      </c>
      <c r="K359" s="6" t="n">
        <v>39.99</v>
      </c>
      <c r="L359" s="31" t="inlineStr">
        <is>
          <t>64.64%</t>
        </is>
      </c>
      <c r="M359" s="6" t="n">
        <v>4.8</v>
      </c>
      <c r="N359" s="6" t="n">
        <v>2648</v>
      </c>
      <c r="P359" s="6" t="inlineStr">
        <is>
          <t>OutOfStock</t>
        </is>
      </c>
      <c r="Q359" s="6" t="inlineStr">
        <is>
          <t>undefined</t>
        </is>
      </c>
      <c r="R359" s="6" t="inlineStr">
        <is>
          <t>6824844099649</t>
        </is>
      </c>
    </row>
    <row r="360" ht="104.4" customFormat="1" customHeight="1" s="6">
      <c r="A360" s="5" t="inlineStr">
        <is>
          <t>https://kidpowered.com/products/corolle-bebe-calin-marius</t>
        </is>
      </c>
      <c r="B360" s="5" t="inlineStr">
        <is>
          <t>https://kidpowered.com/products/corolle-bebe-calin-marius</t>
        </is>
      </c>
      <c r="C360" s="6" t="inlineStr">
        <is>
          <t>Corolle Bebe Calin - Marius</t>
        </is>
      </c>
      <c r="D360" s="6" t="inlineStr">
        <is>
          <t>Corolle Bébé Calin - Marius</t>
        </is>
      </c>
      <c r="E360" s="5" t="inlineStr">
        <is>
          <t>https://www.amazon.com/Corolle-Premier-Poupon-Calin-Marius/dp/B08QSH4V9P/ref=sr_1_1?keywords=Corolle+Bebe+Calin+-+Marius&amp;qid=1695306504&amp;sr=8-1</t>
        </is>
      </c>
      <c r="F360" s="6" t="inlineStr">
        <is>
          <t>B08QSH4V9P</t>
        </is>
      </c>
      <c r="G360" s="6" t="e">
        <v>#VALUE!</v>
      </c>
      <c r="H360" s="6" t="e">
        <v>#VALUE!</v>
      </c>
      <c r="I360" s="6" t="n">
        <v>3</v>
      </c>
      <c r="J360" s="6" t="inlineStr">
        <is>
          <t>20.69</t>
        </is>
      </c>
      <c r="K360" s="6" t="n">
        <v>42.95</v>
      </c>
      <c r="L360" s="31" t="inlineStr">
        <is>
          <t>107.59%</t>
        </is>
      </c>
      <c r="M360" s="6" t="n">
        <v>4.8</v>
      </c>
      <c r="N360" s="6" t="n">
        <v>2648</v>
      </c>
      <c r="P360" s="6" t="inlineStr">
        <is>
          <t>OutOfStock</t>
        </is>
      </c>
      <c r="Q360" s="6" t="inlineStr">
        <is>
          <t>undefined</t>
        </is>
      </c>
      <c r="R360" s="6" t="inlineStr">
        <is>
          <t>6824843509825</t>
        </is>
      </c>
    </row>
    <row r="361" ht="104.4" customHeight="1">
      <c r="A361" s="3" t="inlineStr">
        <is>
          <t>https://kidpowered.com/products/playmobil-children-with-photographer-9230</t>
        </is>
      </c>
      <c r="B361" s="3" t="inlineStr">
        <is>
          <t>https://kidpowered.com/products/playmobil-children-with-photographer-9230</t>
        </is>
      </c>
      <c r="C361" t="inlineStr">
        <is>
          <t>Children with Photographer</t>
        </is>
      </c>
      <c r="D361" t="inlineStr">
        <is>
          <t>PLAYMOBIL Children with Photographer Building Figure</t>
        </is>
      </c>
      <c r="E361" s="3" t="inlineStr">
        <is>
          <t>https://www.amazon.com/PLAYMOBIL%C2%AE-Children-Photographer-Building-Figure/dp/B01LXSEJ3T/ref=sr_1_2?keywords=Children+with+Photographer&amp;qid=1695306483&amp;sr=8-2</t>
        </is>
      </c>
      <c r="F361" t="inlineStr">
        <is>
          <t>B01LXSEJ3T</t>
        </is>
      </c>
      <c r="G361" t="e">
        <v>#VALUE!</v>
      </c>
      <c r="H361" t="e">
        <v>#VALUE!</v>
      </c>
      <c r="I361" t="inlineStr">
        <is>
          <t>0 - low roi</t>
        </is>
      </c>
      <c r="J361" t="inlineStr">
        <is>
          <t>9.99</t>
        </is>
      </c>
      <c r="K361" t="n">
        <v>17.99</v>
      </c>
      <c r="L361" s="30" t="inlineStr">
        <is>
          <t>80.08%</t>
        </is>
      </c>
      <c r="M361" t="n">
        <v>4.7</v>
      </c>
      <c r="N361" t="n">
        <v>462</v>
      </c>
      <c r="P361" t="inlineStr">
        <is>
          <t>OutOfStock</t>
        </is>
      </c>
      <c r="Q361" t="inlineStr">
        <is>
          <t>undefined</t>
        </is>
      </c>
      <c r="R361" t="inlineStr">
        <is>
          <t>6824782299201</t>
        </is>
      </c>
    </row>
    <row r="362" ht="104.4" customHeight="1">
      <c r="A362" s="3" t="inlineStr">
        <is>
          <t>https://shaveshacktx.com/collections/shaving/products/edwin-jagger-hydrating-pre-shave-lotion-75ml</t>
        </is>
      </c>
      <c r="B362" s="3" t="inlineStr">
        <is>
          <t>https://shaveshacktx.com/products/edwin-jagger-hydrating-pre-shave-lotion-75ml</t>
        </is>
      </c>
      <c r="C362" t="inlineStr">
        <is>
          <t>EDWIN JAGGER HYDRATING PRE SHAVE LOTION 75ml</t>
        </is>
      </c>
      <c r="D362" t="inlineStr">
        <is>
          <t>Edwin Jagger Hydrating Pre-Shave Lotion for Sensitive Skin for Men (75ml)</t>
        </is>
      </c>
      <c r="E362" s="3" t="inlineStr">
        <is>
          <t>https://www.amazon.com/Edwin-Jagger-Hydrating-Shave-Lotion/dp/B00BQXVV80/ref=sr_1_1?keywords=EDWIN+JAGGER+HYDRATING+PRE+SHAVE+LOTION+75ml&amp;qid=1695307287&amp;sr=8-1</t>
        </is>
      </c>
      <c r="F362" t="inlineStr">
        <is>
          <t>B00BQXVV80</t>
        </is>
      </c>
      <c r="G362" t="e">
        <v>#VALUE!</v>
      </c>
      <c r="H362" t="e">
        <v>#VALUE!</v>
      </c>
      <c r="I362" t="inlineStr">
        <is>
          <t>0 - low roi</t>
        </is>
      </c>
      <c r="J362" t="inlineStr">
        <is>
          <t>13.0</t>
        </is>
      </c>
      <c r="K362" t="n">
        <v>23.5</v>
      </c>
      <c r="L362" s="30" t="inlineStr">
        <is>
          <t>80.77%</t>
        </is>
      </c>
      <c r="M362" t="n">
        <v>4.3</v>
      </c>
      <c r="N362" t="n">
        <v>98</v>
      </c>
      <c r="P362" t="inlineStr">
        <is>
          <t>InStock</t>
        </is>
      </c>
      <c r="Q362" t="inlineStr">
        <is>
          <t>undefined</t>
        </is>
      </c>
      <c r="R362" t="inlineStr">
        <is>
          <t>1402434125894</t>
        </is>
      </c>
    </row>
    <row r="363" ht="117.6" customFormat="1" customHeight="1" s="6">
      <c r="A363" s="5" t="inlineStr">
        <is>
          <t>https://www.fun.com/pop-games-pokemon-glaceon.html</t>
        </is>
      </c>
      <c r="B363" s="5" t="inlineStr">
        <is>
          <t>https://www.fun.com/pop-games-pokemon-glaceon.html</t>
        </is>
      </c>
      <c r="C363" s="6" t="inlineStr">
        <is>
          <t>POP! Games: Pokemon - Glaceon Vinyl Figure</t>
        </is>
      </c>
      <c r="D363" s="6" t="inlineStr">
        <is>
          <t>Pop! Games glaceon Flocked hot Topic Exclusive Vinyl Figure</t>
        </is>
      </c>
      <c r="E363" s="5" t="inlineStr">
        <is>
          <t>https://www.amazon.com/Games-glaceon-Flocked-Exclusive-Figure/dp/B0CBJ6SN3Q/ref=sr_1_8?keywords=POP%21+Games%3A+Pokemon+-+Glaceon+Vinyl+Figure&amp;qid=1695330633&amp;sr=8-8</t>
        </is>
      </c>
      <c r="F363" s="6" t="inlineStr">
        <is>
          <t>B0CBJ6SN3Q</t>
        </is>
      </c>
      <c r="G363" s="6" t="e">
        <v>#VALUE!</v>
      </c>
      <c r="H363" s="6" t="e">
        <v>#VALUE!</v>
      </c>
      <c r="I363" s="6" t="inlineStr">
        <is>
          <t>y</t>
        </is>
      </c>
      <c r="J363" s="6" t="inlineStr">
        <is>
          <t>11.99</t>
        </is>
      </c>
      <c r="K363" s="6" t="n">
        <v>29.9</v>
      </c>
      <c r="L363" s="31" t="inlineStr">
        <is>
          <t>149.37%</t>
        </is>
      </c>
      <c r="M363" s="6" t="n">
        <v>3.8</v>
      </c>
      <c r="N363" s="6" t="n">
        <v>4</v>
      </c>
      <c r="P363" s="6" t="inlineStr">
        <is>
          <t>InStock</t>
        </is>
      </c>
      <c r="Q363" s="6" t="inlineStr">
        <is>
          <t>undefined</t>
        </is>
      </c>
      <c r="R363" s="6" t="inlineStr">
        <is>
          <t>FN62270</t>
        </is>
      </c>
    </row>
    <row r="364" ht="117.6" customFormat="1" customHeight="1" s="6">
      <c r="A364" s="5" t="inlineStr">
        <is>
          <t>https://www.fun.com/pop-games-pokemon-jolteon.html</t>
        </is>
      </c>
      <c r="B364" s="5" t="inlineStr">
        <is>
          <t>https://www.fun.com/pop-games-pokemon-jolteon.html</t>
        </is>
      </c>
      <c r="C364" s="6" t="inlineStr">
        <is>
          <t>POP Games: Pokémon - Jolteon Vinyl Figure</t>
        </is>
      </c>
      <c r="D364" s="6" t="inlineStr">
        <is>
          <t>Funko Pop! Pokémon Jolteon Diamond Glitter Vinyl Figure - BoxLunch Exclusive</t>
        </is>
      </c>
      <c r="E364" s="5" t="inlineStr">
        <is>
          <t>https://www.amazon.com/Funko-Pok%C3%A9mon-Jolteon-Diamond-Glitter/dp/B093QB9M7X/ref=sr_1_4?keywords=POP+Games%3A+Pok%C3%A9mon+-+Jolteon+Vinyl+Figure&amp;qid=1695330644&amp;sr=8-4</t>
        </is>
      </c>
      <c r="F364" s="6" t="inlineStr">
        <is>
          <t>B093QB9M7X</t>
        </is>
      </c>
      <c r="G364" s="6" t="e">
        <v>#VALUE!</v>
      </c>
      <c r="H364" s="6" t="e">
        <v>#VALUE!</v>
      </c>
      <c r="I364" s="6" t="inlineStr">
        <is>
          <t>y</t>
        </is>
      </c>
      <c r="J364" s="6" t="inlineStr">
        <is>
          <t>11.99</t>
        </is>
      </c>
      <c r="K364" s="6" t="n">
        <v>44.07</v>
      </c>
      <c r="L364" s="31" t="inlineStr">
        <is>
          <t>267.56%</t>
        </is>
      </c>
      <c r="M364" s="6" t="n">
        <v>4.6</v>
      </c>
      <c r="N364" s="6" t="n">
        <v>84</v>
      </c>
      <c r="P364" s="6" t="inlineStr">
        <is>
          <t>InStock</t>
        </is>
      </c>
      <c r="Q364" s="6" t="inlineStr">
        <is>
          <t>undefined</t>
        </is>
      </c>
      <c r="R364" s="6" t="inlineStr">
        <is>
          <t>FN50546</t>
        </is>
      </c>
    </row>
    <row r="365" ht="12.6" customFormat="1" customHeight="1" s="18"/>
    <row r="366" ht="75" customHeight="1">
      <c r="A366" s="3">
        <f>HYPERLINK("https://bluemercury.com/collections/skin-care-best-sellers/products/humanrace-rice-powder-cleanser", "https://bluemercury.com/collections/skin-care-best-sellers/products/humanrace-rice-powder-cleanser")</f>
        <v/>
      </c>
      <c r="B366" s="3">
        <f>HYPERLINK("https://bluemercury.com/products/humanrace-rice-powder-cleanser", "https://bluemercury.com/products/humanrace-rice-powder-cleanser")</f>
        <v/>
      </c>
      <c r="C366" t="inlineStr">
        <is>
          <t>Rice Powder Cleanser</t>
        </is>
      </c>
      <c r="D366" t="inlineStr">
        <is>
          <t>Humanrace Rice Powder Cleanser</t>
        </is>
      </c>
      <c r="E366" s="3">
        <f>HYPERLINK("https://www.amazon.com/Humanrace-BGYH567-Rice-Powder-Cleanser/dp/B0BYPLTPHR/ref=sr_1_8?keywords=Rice+Powder+Cleanser&amp;qid=1695300491&amp;sr=8-8", "https://www.amazon.com/Humanrace-BGYH567-Rice-Powder-Cleanser/dp/B0BYPLTPHR/ref=sr_1_8?keywords=Rice+Powder+Cleanser&amp;qid=1695300491&amp;sr=8-8")</f>
        <v/>
      </c>
      <c r="F366" t="inlineStr">
        <is>
          <t>B0BYPLTPHR</t>
        </is>
      </c>
      <c r="G366">
        <f>_xlfn.IMAGE("https://bluemercury.com/cdn/shop/files/global_images-850020181001-1_550x.jpg?v=1690936698")</f>
        <v/>
      </c>
      <c r="H366">
        <f>_xlfn.IMAGE("https://m.media-amazon.com/images/I/415r0+vggnL._AC_UL320_.jpg")</f>
        <v/>
      </c>
      <c r="I366" t="n">
        <v>0</v>
      </c>
      <c r="J366" t="inlineStr">
        <is>
          <t>UF / new listing might have potential / code: HONEY10 / 8% cashback via topcashback</t>
        </is>
      </c>
      <c r="K366" t="inlineStr">
        <is>
          <t>36.0</t>
        </is>
      </c>
      <c r="L366" t="n">
        <v>79.5</v>
      </c>
      <c r="M366" s="30" t="inlineStr">
        <is>
          <t>120.83%</t>
        </is>
      </c>
      <c r="N366" t="n">
        <v>5</v>
      </c>
      <c r="O366" t="n">
        <v>1</v>
      </c>
      <c r="Q366" t="inlineStr">
        <is>
          <t>InStock</t>
        </is>
      </c>
      <c r="R366" t="inlineStr">
        <is>
          <t>undefined</t>
        </is>
      </c>
      <c r="S366" t="inlineStr">
        <is>
          <t>6834320539723</t>
        </is>
      </c>
    </row>
    <row r="367" ht="75" customHeight="1">
      <c r="A367" s="3" t="inlineStr">
        <is>
          <t>https://chatters.ca/kenra-platinum-restorative-reconstructor-149140010</t>
        </is>
      </c>
      <c r="B367" s="3" t="inlineStr">
        <is>
          <t>https://chatters.ca/kenra-platinum-restorative-reconstructor-149140010</t>
        </is>
      </c>
      <c r="C367" t="inlineStr">
        <is>
          <t>CLEARANCE KENRA Platinum Restorative Reconstructor</t>
        </is>
      </c>
      <c r="D367" t="inlineStr">
        <is>
          <t>Kenra Platinum Restorative Reconstructor | Ultra Fortifying Treatment | Restores Broken Hair Bonds From Within | Provides Intense Fortification, Elasticity, &amp; Suppleness | All Hair Types | 6 fl. oz</t>
        </is>
      </c>
      <c r="E367" s="3" t="inlineStr">
        <is>
          <t>https://www.amazon.com/Kenra-Professional-Restorative-Reconstructor-6oz/dp/B07Q869X2W/ref=sr_1_1?keywords=CLEARANCE+KENRA+Platinum+Restorative+Reconstructor&amp;qid=1695302249&amp;sr=8-1</t>
        </is>
      </c>
      <c r="F367" t="inlineStr">
        <is>
          <t>B07Q869X2W</t>
        </is>
      </c>
      <c r="G367" t="e">
        <v>#VALUE!</v>
      </c>
      <c r="H367" t="e">
        <v>#VALUE!</v>
      </c>
      <c r="I367" t="n">
        <v>0</v>
      </c>
      <c r="J367" t="inlineStr">
        <is>
          <t>amz on the list /  code: FREESHIP230</t>
        </is>
      </c>
      <c r="K367" t="inlineStr">
        <is>
          <t>15.0</t>
        </is>
      </c>
      <c r="L367" t="n">
        <v>29.99</v>
      </c>
      <c r="M367" s="30" t="inlineStr">
        <is>
          <t>99.93%</t>
        </is>
      </c>
      <c r="N367" t="n">
        <v>4.4</v>
      </c>
      <c r="O367" t="n">
        <v>68</v>
      </c>
      <c r="Q367" t="inlineStr">
        <is>
          <t>InStock</t>
        </is>
      </c>
      <c r="R367" t="inlineStr">
        <is>
          <t>35.97</t>
        </is>
      </c>
      <c r="S367" t="inlineStr">
        <is>
          <t>149140010</t>
        </is>
      </c>
    </row>
    <row r="368" ht="75" customHeight="1">
      <c r="A368" s="3" t="inlineStr">
        <is>
          <t>https://clorebeauty.com/en-us/collections/hair-care/products/salon-pro-braid-sheen-shine-spraybrazilian-keratin-12oz</t>
        </is>
      </c>
      <c r="B368" s="3" t="inlineStr">
        <is>
          <t>https://clorebeauty.com/en-us/products/salon-pro-braid-sheen-shine-spraybrazilian-keratin-12oz</t>
        </is>
      </c>
      <c r="C368" t="inlineStr">
        <is>
          <t>Salon Pro Braid Sheen Shine Spray[Brazilian Keratin] 12Oz</t>
        </is>
      </c>
      <c r="D368" t="inlineStr">
        <is>
          <t>Salon Pro Braid Sheen Shine Spray [Brazilian Keratin] 12 Oz</t>
        </is>
      </c>
      <c r="E368" s="3" t="inlineStr">
        <is>
          <t>https://www.amazon.com/Salon-Pro-Braid-Brazilian-Keratin/dp/B082P7CT7Q/ref=sr_1_1?keywords=Salon+Pro+Braid+Sheen+Shine+Spray%5BBrazilian+Keratin%5D+12Oz&amp;qid=1695302715&amp;sr=8-1</t>
        </is>
      </c>
      <c r="F368" t="inlineStr">
        <is>
          <t>B082P7CT7Q</t>
        </is>
      </c>
      <c r="G368" t="e">
        <v>#VALUE!</v>
      </c>
      <c r="H368" t="e">
        <v>#VALUE!</v>
      </c>
      <c r="I368" t="n">
        <v>0</v>
      </c>
      <c r="J368" t="inlineStr">
        <is>
          <t>low profit</t>
        </is>
      </c>
      <c r="K368" t="inlineStr">
        <is>
          <t>4.99</t>
        </is>
      </c>
      <c r="L368" t="n">
        <v>15.1</v>
      </c>
      <c r="M368" s="30" t="inlineStr">
        <is>
          <t>202.61%</t>
        </is>
      </c>
      <c r="N368" t="n">
        <v>5</v>
      </c>
      <c r="O368" t="n">
        <v>5</v>
      </c>
      <c r="Q368" t="inlineStr">
        <is>
          <t>InStock</t>
        </is>
      </c>
      <c r="R368" t="inlineStr">
        <is>
          <t>undefined</t>
        </is>
      </c>
      <c r="S368" t="inlineStr">
        <is>
          <t>7324898525365</t>
        </is>
      </c>
    </row>
    <row r="369" ht="75" customHeight="1">
      <c r="A369" s="3">
        <f>HYPERLINK("https://clorebeauty.com/en-us/collections/cosmetics/products/blistex-lip-medex-external-analgesic-lip-protectant-7-g", "https://clorebeauty.com/en-us/collections/cosmetics/products/blistex-lip-medex-external-analgesic-lip-protectant-7-g")</f>
        <v/>
      </c>
      <c r="B369" s="3">
        <f>HYPERLINK("https://clorebeauty.com/en-us/products/blistex-lip-medex-external-analgesic-lip-protectant-7-g", "https://clorebeauty.com/en-us/products/blistex-lip-medex-external-analgesic-lip-protectant-7-g")</f>
        <v/>
      </c>
      <c r="C369" t="inlineStr">
        <is>
          <t>Blistex Lip Medex External Analgesic Lip Protectant 7 G</t>
        </is>
      </c>
      <c r="D369" t="inlineStr">
        <is>
          <t>Blistex Lip Medex Lip Protectant In Container - 25 Oz. [12 Pieces] Product Description: Blistex Lip Medex Lip Protectant. External Analgesic/ Lip Protectant In Container. Offers Cooling Relief For Lips And Restores Moisture Balance. External</t>
        </is>
      </c>
      <c r="E369" s="3">
        <f>HYPERLINK("https://www.amazon.com/Blistex-Lip-Medex-Protectant-Container/dp/B00O1552HG/ref=sr_1_3?keywords=Blistex+Lip+Medex+External+Analgesic+Lip+Protectant+7+G&amp;qid=1695303363&amp;sr=8-3", "https://www.amazon.com/Blistex-Lip-Medex-Protectant-Container/dp/B00O1552HG/ref=sr_1_3?keywords=Blistex+Lip+Medex+External+Analgesic+Lip+Protectant+7+G&amp;qid=1695303363&amp;sr=8-3")</f>
        <v/>
      </c>
      <c r="F369" t="inlineStr">
        <is>
          <t>B00O1552HG</t>
        </is>
      </c>
      <c r="G369">
        <f>_xlfn.IMAGE("https://clorebeauty.com/cdn/shop/products/G00007939_1080x.jpg?v=1670371235")</f>
        <v/>
      </c>
      <c r="H369">
        <f>_xlfn.IMAGE("https://m.media-amazon.com/images/I/51WBr5xqqgL._AC_UL320_.jpg")</f>
        <v/>
      </c>
      <c r="I369" t="n">
        <v>0</v>
      </c>
      <c r="J369" t="inlineStr">
        <is>
          <t>UF</t>
        </is>
      </c>
      <c r="K369" t="inlineStr">
        <is>
          <t>2.99</t>
        </is>
      </c>
      <c r="L369" t="n">
        <v>19.19</v>
      </c>
      <c r="M369" s="30" t="inlineStr">
        <is>
          <t>541.81%</t>
        </is>
      </c>
      <c r="N369" t="n">
        <v>4.8</v>
      </c>
      <c r="O369" t="n">
        <v>4</v>
      </c>
      <c r="Q369" t="inlineStr">
        <is>
          <t>InStock</t>
        </is>
      </c>
      <c r="R369" t="inlineStr">
        <is>
          <t>undefined</t>
        </is>
      </c>
      <c r="S369" t="inlineStr">
        <is>
          <t>7325202809013</t>
        </is>
      </c>
    </row>
    <row r="370" ht="75" customHeight="1">
      <c r="A370" s="3" t="inlineStr">
        <is>
          <t>https://edmondsonsupply.com/collections/all-products/products/refrigeration-technologies-rt375a-viper-aerosol-foaming-coil-cleaner</t>
        </is>
      </c>
      <c r="B370" s="3" t="inlineStr">
        <is>
          <t>https://edmondsonsupply.com/products/refrigeration-technologies-rt375a-viper-aerosol-foaming-coil-cleaner</t>
        </is>
      </c>
      <c r="C370" t="inlineStr">
        <is>
          <t>Refrigeration Technologies RT375A Viper Aerosol Foaming Coil Cleaner</t>
        </is>
      </c>
      <c r="D370" t="inlineStr">
        <is>
          <t>AMZ-Warehouse Refrigeration Technologies RT375A Viper Aerosol Foaming Coil Cleaner Degreaser Food Grade Expanding Foam 18oz (1)</t>
        </is>
      </c>
      <c r="E370" s="3" t="inlineStr">
        <is>
          <t>https://www.amazon.com/AMZ-Warehouse-Refrigeration-Technologies-Degreaser-Expanding/dp/B0C28S8MRL/ref=sr_1_1?keywords=Refrigeration+Technologies+RT375A+Viper+Aerosol+Foaming+Coil+Cleaner&amp;qid=1695304301&amp;sr=8-1</t>
        </is>
      </c>
      <c r="F370" t="inlineStr">
        <is>
          <t>B0C28S8MRL</t>
        </is>
      </c>
      <c r="G370" t="e">
        <v>#VALUE!</v>
      </c>
      <c r="H370" t="e">
        <v>#VALUE!</v>
      </c>
      <c r="I370" t="n">
        <v>0</v>
      </c>
      <c r="J370" t="inlineStr">
        <is>
          <t>UF - unknown fees</t>
        </is>
      </c>
      <c r="K370" t="inlineStr">
        <is>
          <t>9.79</t>
        </is>
      </c>
      <c r="L370" t="n">
        <v>20.98</v>
      </c>
      <c r="M370" s="30" t="inlineStr">
        <is>
          <t>114.30%</t>
        </is>
      </c>
      <c r="N370" t="n">
        <v>4.9</v>
      </c>
      <c r="O370" t="n">
        <v>17</v>
      </c>
      <c r="Q370" t="inlineStr">
        <is>
          <t>InStock</t>
        </is>
      </c>
      <c r="R370" t="inlineStr">
        <is>
          <t>10.81</t>
        </is>
      </c>
      <c r="S370" t="inlineStr">
        <is>
          <t>4628294926436</t>
        </is>
      </c>
    </row>
    <row r="371" ht="75" customHeight="1">
      <c r="A371" s="3" t="inlineStr">
        <is>
          <t>https://edmondsonsupply.com/collections/all-products/products/midwest-mwt-ss6510r-special-hardness-offset-aviation-snip-right-cutting</t>
        </is>
      </c>
      <c r="B371" s="3" t="inlineStr">
        <is>
          <t>https://edmondsonsupply.com/products/midwest-mwt-ss6510r-special-hardness-offset-aviation-snip-right-cutting</t>
        </is>
      </c>
      <c r="C371" t="inlineStr">
        <is>
          <t>Midwest MWT-SS6510R Special Hardness Offset Aviation Snip - Right-Cutting</t>
        </is>
      </c>
      <c r="D371" t="inlineStr">
        <is>
          <t>Midwest Tools and Cutlery MWT-SS6510R Snips Forged Blade Special Hardness Offset Right Aviation Snip, Cuts Stainless Steel</t>
        </is>
      </c>
      <c r="E371" s="3" t="inlineStr">
        <is>
          <t>https://www.amazon.com/Midwest-Tools-Cutlery-MWT-SS6510R-Stainless/dp/B01J7IOB64/ref=sr_1_1?keywords=Midwest+MWT-SS6510R+Special+Hardness+Offset+Aviation+Snip+-+Right-Cutting&amp;qid=1695304337&amp;sr=8-1</t>
        </is>
      </c>
      <c r="F371" t="inlineStr">
        <is>
          <t>B01J7IOB64</t>
        </is>
      </c>
      <c r="G371" t="e">
        <v>#VALUE!</v>
      </c>
      <c r="H371" t="e">
        <v>#VALUE!</v>
      </c>
      <c r="I371" t="n">
        <v>0</v>
      </c>
      <c r="J371" t="inlineStr">
        <is>
          <t>low sales</t>
        </is>
      </c>
      <c r="K371" t="inlineStr">
        <is>
          <t>32.15</t>
        </is>
      </c>
      <c r="L371" t="n">
        <v>63.44</v>
      </c>
      <c r="M371" s="30" t="inlineStr">
        <is>
          <t>97.33%</t>
        </is>
      </c>
      <c r="N371" t="n">
        <v>4.4</v>
      </c>
      <c r="O371" t="n">
        <v>28</v>
      </c>
      <c r="Q371" t="inlineStr">
        <is>
          <t>OutOfStock</t>
        </is>
      </c>
      <c r="R371" t="inlineStr">
        <is>
          <t>47.17</t>
        </is>
      </c>
      <c r="S371" t="inlineStr">
        <is>
          <t>4473073107044</t>
        </is>
      </c>
    </row>
    <row r="372" ht="75" customHeight="1">
      <c r="A372" s="3" t="inlineStr">
        <is>
          <t>https://glamoursecrets.com/our-brands/wella/wella-elements-daily-renewing-conditioner-1l</t>
        </is>
      </c>
      <c r="B372" s="3" t="inlineStr">
        <is>
          <t>https://glamoursecrets.com/our-brands/wella/wella-elements-daily-renewing-conditioner-1l</t>
        </is>
      </c>
      <c r="C372" t="inlineStr">
        <is>
          <t>Wella Elements Daily Renewing Conditioner - 1L</t>
        </is>
      </c>
      <c r="D372" t="inlineStr">
        <is>
          <t>Wella Professionals Elements Gentle Renewing Conditioner, Gentle, Silicone Free, Instant Detangling Conditioner, 1 Liter Pouch</t>
        </is>
      </c>
      <c r="E372" s="3" t="inlineStr">
        <is>
          <t>https://www.amazon.com/Wella-Professionals-Elements-Conditioner-Detangling/dp/B09KQL21XF/ref=sr_1_1?keywords=Wella+Elements+Daily+Renewing+Conditioner+-+1L&amp;qid=1695305352&amp;sr=8-1</t>
        </is>
      </c>
      <c r="F372" t="inlineStr">
        <is>
          <t>B09KQL21XF</t>
        </is>
      </c>
      <c r="G372" t="e">
        <v>#VALUE!</v>
      </c>
      <c r="H372" t="e">
        <v>#VALUE!</v>
      </c>
      <c r="I372" t="n">
        <v>0</v>
      </c>
      <c r="J372" t="inlineStr">
        <is>
          <t>low/sales/amz on the list</t>
        </is>
      </c>
      <c r="K372" t="inlineStr">
        <is>
          <t>22.99</t>
        </is>
      </c>
      <c r="L372" t="n">
        <v>54.3</v>
      </c>
      <c r="M372" s="30" t="inlineStr">
        <is>
          <t>136.19%</t>
        </is>
      </c>
      <c r="N372" t="n">
        <v>4.1</v>
      </c>
      <c r="O372" t="n">
        <v>9</v>
      </c>
      <c r="Q372" t="inlineStr">
        <is>
          <t>InStock</t>
        </is>
      </c>
      <c r="R372" t="inlineStr">
        <is>
          <t>31.99</t>
        </is>
      </c>
      <c r="S372" t="inlineStr">
        <is>
          <t>WCE106</t>
        </is>
      </c>
    </row>
    <row r="373" ht="75" customHeight="1">
      <c r="A373" s="3" t="inlineStr">
        <is>
          <t>https://glamoursecrets.com/our-brands/revlon/revlon-equave-kids-detangling-conditioner-200ml</t>
        </is>
      </c>
      <c r="B373" s="3" t="inlineStr">
        <is>
          <t>https://glamoursecrets.com/our-brands/revlon/revlon-equave-kids-detangling-conditioner-200ml</t>
        </is>
      </c>
      <c r="C373" t="inlineStr">
        <is>
          <t>Revlon Equave Kids Detangling Conditioner - 200ml</t>
        </is>
      </c>
      <c r="D373" t="inlineStr">
        <is>
          <t>Revlon Professional Equave Kids Detangling Conditioner 200ml</t>
        </is>
      </c>
      <c r="E373" s="3" t="inlineStr">
        <is>
          <t>https://www.amazon.com/Revlon-Equave-Detangling-Conditioner-200ml/dp/B00A42Y56O/ref=sr_1_1?keywords=Revlon+Equave+Kids+Detangling+Conditioner+-+200ml&amp;qid=1695305340&amp;sr=8-1</t>
        </is>
      </c>
      <c r="F373" t="inlineStr">
        <is>
          <t>B00A42Y56O</t>
        </is>
      </c>
      <c r="G373" t="e">
        <v>#VALUE!</v>
      </c>
      <c r="H373" t="e">
        <v>#VALUE!</v>
      </c>
      <c r="I373" t="n">
        <v>0</v>
      </c>
      <c r="J373" t="inlineStr">
        <is>
          <t>low roi</t>
        </is>
      </c>
      <c r="K373" t="inlineStr">
        <is>
          <t>10.99</t>
        </is>
      </c>
      <c r="L373" t="n">
        <v>21.99</v>
      </c>
      <c r="M373" s="30" t="inlineStr">
        <is>
          <t>100.09%</t>
        </is>
      </c>
      <c r="N373" t="n">
        <v>4.5</v>
      </c>
      <c r="O373" t="n">
        <v>2169</v>
      </c>
      <c r="Q373" t="inlineStr">
        <is>
          <t>InStock</t>
        </is>
      </c>
      <c r="R373" t="inlineStr">
        <is>
          <t>12.99</t>
        </is>
      </c>
      <c r="S373" t="inlineStr">
        <is>
          <t>AT031</t>
        </is>
      </c>
    </row>
    <row r="374" ht="75" customHeight="1">
      <c r="A374" s="3" t="inlineStr">
        <is>
          <t>https://glamoursecrets.com/our-brands/wella/wella-elements-daily-renewing-conditioner-1l</t>
        </is>
      </c>
      <c r="B374" s="3" t="inlineStr">
        <is>
          <t>https://glamoursecrets.com/our-brands/wella/wella-elements-daily-renewing-conditioner-1l</t>
        </is>
      </c>
      <c r="C374" t="inlineStr">
        <is>
          <t>Wella Elements Daily Renewing Conditioner - 1L</t>
        </is>
      </c>
      <c r="D374" t="inlineStr">
        <is>
          <t>Wella Professionals Elements Gentle Renewing Conditioner, Gentle, Silicone Free, Instant Detangling Conditioner, 1 Liter Pouch</t>
        </is>
      </c>
      <c r="E374" s="3" t="inlineStr">
        <is>
          <t>https://www.amazon.com/Wella-Professionals-Elements-Conditioner-Detangling/dp/B09KQL21XF/ref=sr_1_2?keywords=Wella+Elements+Daily+Renewing+Conditioner+-+1L&amp;qid=1695305626&amp;sr=8-2</t>
        </is>
      </c>
      <c r="F374" t="inlineStr">
        <is>
          <t>B09KQL21XF</t>
        </is>
      </c>
      <c r="G374" t="e">
        <v>#VALUE!</v>
      </c>
      <c r="H374" t="e">
        <v>#VALUE!</v>
      </c>
      <c r="I374" t="n">
        <v>0</v>
      </c>
      <c r="J374" t="inlineStr">
        <is>
          <t>amz on the list</t>
        </is>
      </c>
      <c r="K374" t="inlineStr">
        <is>
          <t>22.99</t>
        </is>
      </c>
      <c r="L374" t="n">
        <v>54.3</v>
      </c>
      <c r="M374" s="30" t="inlineStr">
        <is>
          <t>136.19%</t>
        </is>
      </c>
      <c r="N374" t="n">
        <v>4.1</v>
      </c>
      <c r="O374" t="n">
        <v>9</v>
      </c>
      <c r="Q374" t="inlineStr">
        <is>
          <t>InStock</t>
        </is>
      </c>
      <c r="R374" t="inlineStr">
        <is>
          <t>31.99</t>
        </is>
      </c>
      <c r="S374" t="inlineStr">
        <is>
          <t>WCE106</t>
        </is>
      </c>
    </row>
    <row r="375" ht="75" customHeight="1">
      <c r="A375" s="3" t="inlineStr">
        <is>
          <t>https://glamoursecrets.com/our-brands/wella/wella-elements-renewing-shampoo-1l</t>
        </is>
      </c>
      <c r="B375" s="3" t="inlineStr">
        <is>
          <t>https://glamoursecrets.com/our-brands/wella/wella-elements-renewing-shampoo-1l</t>
        </is>
      </c>
      <c r="C375" t="inlineStr">
        <is>
          <t>Wella Elements Renewing Shampoo - 1L</t>
        </is>
      </c>
      <c r="D375" t="inlineStr">
        <is>
          <t>Wella Professionals Elements Renewing Shampoo, Formulated with Natural Ingredients, Sulfate and Silicone Free Shampoo, For All Hair Types</t>
        </is>
      </c>
      <c r="E375" s="3" t="inlineStr">
        <is>
          <t>https://www.amazon.com/Professionals-Elements-Renewing-Shampoo-Silicone/dp/B0B258JPHC/ref=sr_1_1?keywords=Wella+Elements+Renewing+Shampoo+-+1L&amp;qid=1695305602&amp;sr=8-1</t>
        </is>
      </c>
      <c r="F375" t="inlineStr">
        <is>
          <t>B0B258JPHC</t>
        </is>
      </c>
      <c r="G375" t="e">
        <v>#VALUE!</v>
      </c>
      <c r="H375" t="e">
        <v>#VALUE!</v>
      </c>
      <c r="I375" t="n">
        <v>0</v>
      </c>
      <c r="J375" t="inlineStr">
        <is>
          <t>amz on the list</t>
        </is>
      </c>
      <c r="K375" t="inlineStr">
        <is>
          <t>22.99</t>
        </is>
      </c>
      <c r="L375" t="n">
        <v>54.3</v>
      </c>
      <c r="M375" s="30" t="inlineStr">
        <is>
          <t>136.19%</t>
        </is>
      </c>
      <c r="N375" t="n">
        <v>5</v>
      </c>
      <c r="O375" t="n">
        <v>8</v>
      </c>
      <c r="Q375" t="inlineStr">
        <is>
          <t>InStock</t>
        </is>
      </c>
      <c r="R375" t="inlineStr">
        <is>
          <t>31.99</t>
        </is>
      </c>
      <c r="S375" t="inlineStr">
        <is>
          <t>WCE006</t>
        </is>
      </c>
    </row>
    <row r="376" ht="75" customHeight="1">
      <c r="A376" s="3">
        <f>HYPERLINK("https://thewarehouse.salon/products/ag-hair-sterling-silver-mask-5-oz", "https://thewarehouse.salon/products/ag-hair-sterling-silver-mask-5-oz")</f>
        <v/>
      </c>
      <c r="B376" s="3">
        <f>HYPERLINK("https://thewarehouse.salon/products/ag-hair-sterling-silver-mask-5-oz", "https://thewarehouse.salon/products/ag-hair-sterling-silver-mask-5-oz")</f>
        <v/>
      </c>
      <c r="C376" t="inlineStr">
        <is>
          <t>AG Hair Sterling Silver Mask 5 oz</t>
        </is>
      </c>
      <c r="D376" t="inlineStr">
        <is>
          <t>AG Care Sterling Silver Mask Intense Toning Mask, 5 Fl Oz</t>
        </is>
      </c>
      <c r="E376" s="3">
        <f>HYPERLINK("https://www.amazon.com/AG-Care-Sterling-Silver-Intense/dp/B0B8GXD43L/ref=sr_1_fkmr0_1?keywords=AG+Hair+Sterling+Silver+Mask+5+oz&amp;qid=1695311387&amp;sr=8-1-fkmr0", "https://www.amazon.com/AG-Care-Sterling-Silver-Intense/dp/B0B8GXD43L/ref=sr_1_fkmr0_1?keywords=AG+Hair+Sterling+Silver+Mask+5+oz&amp;qid=1695311387&amp;sr=8-1-fkmr0")</f>
        <v/>
      </c>
      <c r="F376" t="inlineStr">
        <is>
          <t>B0B8GXD43L</t>
        </is>
      </c>
      <c r="G376">
        <f>_xlfn.IMAGE("https://thewarehouse.salon/cdn/shop/products/AG-Hair-Sterling-Silver-Mask-5-oz_1080x.jpg?v=1694782057")</f>
        <v/>
      </c>
      <c r="H376">
        <f>_xlfn.IMAGE("https://m.media-amazon.com/images/I/61wU7VLo0wL._AC_UL320_.jpg")</f>
        <v/>
      </c>
      <c r="I376" t="n">
        <v>0</v>
      </c>
      <c r="J376" t="inlineStr">
        <is>
          <t>amazon on the list 100%</t>
        </is>
      </c>
      <c r="K376" t="inlineStr">
        <is>
          <t>7.0</t>
        </is>
      </c>
      <c r="L376" t="n">
        <v>28</v>
      </c>
      <c r="M376" s="30" t="inlineStr">
        <is>
          <t>300.00%</t>
        </is>
      </c>
      <c r="N376" t="n">
        <v>4.5</v>
      </c>
      <c r="O376" t="n">
        <v>24</v>
      </c>
      <c r="Q376" t="inlineStr">
        <is>
          <t>OutOfStock</t>
        </is>
      </c>
      <c r="R376" t="inlineStr">
        <is>
          <t>undefined</t>
        </is>
      </c>
      <c r="S376" t="inlineStr">
        <is>
          <t>6824980807859</t>
        </is>
      </c>
    </row>
    <row r="377" ht="75" customHeight="1">
      <c r="A377" s="3" t="inlineStr">
        <is>
          <t>https://www.laladaisy.com/products/sachajuan-volume-cream-4-23-oz/</t>
        </is>
      </c>
      <c r="B377" s="3" t="inlineStr">
        <is>
          <t>https://www.laladaisy.com/products/sachajuan-volume-cream-4-23-oz/</t>
        </is>
      </c>
      <c r="C377" t="inlineStr">
        <is>
          <t>Sachajuan Volume Cream 4.23 oz</t>
        </is>
      </c>
      <c r="D377" t="inlineStr">
        <is>
          <t>SACHAJUAN Volume Cream, 4.2 Fl Oz</t>
        </is>
      </c>
      <c r="E377" s="3" t="inlineStr">
        <is>
          <t>https://www.amazon.com/SACHAJUAN-Cream-4-2-fl-oz/dp/B00CWE7PBY/ref=sr_1_1?keywords=Sachajuan+Volume+Cream+4.23+oz&amp;qid=1695334110&amp;sr=8-1</t>
        </is>
      </c>
      <c r="F377" t="inlineStr">
        <is>
          <t>B00CWE7PBY</t>
        </is>
      </c>
      <c r="G377" t="e">
        <v>#VALUE!</v>
      </c>
      <c r="H377" t="e">
        <v>#VALUE!</v>
      </c>
      <c r="I377" t="n">
        <v>0</v>
      </c>
      <c r="J377" t="inlineStr">
        <is>
          <t>AMZ ON THE LIST / code: save-15-lala</t>
        </is>
      </c>
      <c r="K377" t="inlineStr">
        <is>
          <t>17.49</t>
        </is>
      </c>
      <c r="L377" t="n">
        <v>32</v>
      </c>
      <c r="M377" s="30" t="inlineStr">
        <is>
          <t>82.96%</t>
        </is>
      </c>
      <c r="N377" t="n">
        <v>4.2</v>
      </c>
      <c r="O377" t="n">
        <v>111</v>
      </c>
      <c r="Q377" t="inlineStr">
        <is>
          <t>InStock</t>
        </is>
      </c>
      <c r="R377" t="inlineStr">
        <is>
          <t>undefined</t>
        </is>
      </c>
      <c r="S377" t="inlineStr">
        <is>
          <t>1390752</t>
        </is>
      </c>
    </row>
    <row r="378" ht="75" customHeight="1">
      <c r="A378" s="3" t="inlineStr">
        <is>
          <t>https://www.meijer.com/shopping/product/blistex-complete-moisture-lip-balm-15-oz/4138822055.html</t>
        </is>
      </c>
      <c r="B378" s="3" t="inlineStr">
        <is>
          <t>https://www.meijer.com/shopping/product/blistex-complete-moisture-lip-balm-15-oz/4138822055.html</t>
        </is>
      </c>
      <c r="C378" t="inlineStr">
        <is>
          <t>Blistex Complete Moisture Lip Balm, .15 oz</t>
        </is>
      </c>
      <c r="D378" t="inlineStr">
        <is>
          <t>Blistex Lip Balm Complete Moisture, 0.15 oz (Bundle of 12)</t>
        </is>
      </c>
      <c r="E378" s="3" t="inlineStr">
        <is>
          <t>https://www.amazon.com/Blistex-Complete-Moisture-Protectant-0-15/dp/B00H3R0RD8/ref=sr_1_3?keywords=Blistex+Complete+Moisture+Lip+Balm%2C+.15+oz&amp;qid=1695334365&amp;sr=8-3</t>
        </is>
      </c>
      <c r="F378" t="inlineStr">
        <is>
          <t>B00H3R0RD8</t>
        </is>
      </c>
      <c r="G378" t="e">
        <v>#VALUE!</v>
      </c>
      <c r="H378" t="e">
        <v>#VALUE!</v>
      </c>
      <c r="I378" t="n">
        <v>0</v>
      </c>
      <c r="J378" t="inlineStr">
        <is>
          <t>nice deal / need sign in</t>
        </is>
      </c>
      <c r="K378" t="inlineStr">
        <is>
          <t>1.99</t>
        </is>
      </c>
      <c r="L378" t="n">
        <v>27.91</v>
      </c>
      <c r="M378" s="30" t="inlineStr">
        <is>
          <t>1302.51%</t>
        </is>
      </c>
      <c r="N378" t="n">
        <v>4.6</v>
      </c>
      <c r="O378" t="n">
        <v>126</v>
      </c>
      <c r="Q378" t="inlineStr">
        <is>
          <t>InStock</t>
        </is>
      </c>
      <c r="R378" t="inlineStr">
        <is>
          <t>undefined</t>
        </is>
      </c>
      <c r="S378" t="inlineStr">
        <is>
          <t>4138822055</t>
        </is>
      </c>
    </row>
    <row r="379" ht="75" customHeight="1">
      <c r="A379" s="3" t="inlineStr">
        <is>
          <t>https://www.midwesttechnology.com/campbell-hausfeld-air-compressor-oil/</t>
        </is>
      </c>
      <c r="B379" s="3" t="inlineStr">
        <is>
          <t>https://www.midwesttechnology.com/campbell-hausfeld-air-compressor-oil/</t>
        </is>
      </c>
      <c r="C379" t="inlineStr">
        <is>
          <t>Campbell Hausfeld Air Compressor Oil</t>
        </is>
      </c>
      <c r="D379" t="inlineStr">
        <is>
          <t>Campbell Hausfeld ST1253 Air Compressor Oil - 16 Oz, NA</t>
        </is>
      </c>
      <c r="E379" s="3" t="inlineStr">
        <is>
          <t>https://www.amazon.com/Campbell-Hausfeld-ST1253-Air-Compressor/dp/B00CP619G6/ref=sr_1_2?keywords=Campbell+Hausfeld+Air+Compressor+Oil&amp;qid=1695334474&amp;sr=8-2</t>
        </is>
      </c>
      <c r="F379" t="inlineStr">
        <is>
          <t>B00CP619G6</t>
        </is>
      </c>
      <c r="G379" t="e">
        <v>#VALUE!</v>
      </c>
      <c r="H379" t="e">
        <v>#VALUE!</v>
      </c>
      <c r="I379" t="inlineStr">
        <is>
          <t>10 plus</t>
        </is>
      </c>
      <c r="J379" t="inlineStr">
        <is>
          <t>a good find I guess / shipping fee of $15</t>
        </is>
      </c>
      <c r="K379" t="inlineStr">
        <is>
          <t>4.62</t>
        </is>
      </c>
      <c r="L379" t="n">
        <v>23.27</v>
      </c>
      <c r="M379" s="30" t="inlineStr">
        <is>
          <t>403.68%</t>
        </is>
      </c>
      <c r="N379" t="n">
        <v>4.7</v>
      </c>
      <c r="O379" t="n">
        <v>23</v>
      </c>
      <c r="Q379" t="inlineStr">
        <is>
          <t>InStock</t>
        </is>
      </c>
      <c r="R379" t="inlineStr">
        <is>
          <t>7.03</t>
        </is>
      </c>
      <c r="S379" t="inlineStr">
        <is>
          <t>M291133 ST1253</t>
        </is>
      </c>
    </row>
    <row r="380" ht="75" customHeight="1">
      <c r="A380" s="3" t="inlineStr">
        <is>
          <t>https://www.midwesttechnology.com/quick-grip-coupler-medium-duty/</t>
        </is>
      </c>
      <c r="B380" s="3" t="inlineStr">
        <is>
          <t>https://www.midwesttechnology.com/quick-grip-coupler-medium-duty/</t>
        </is>
      </c>
      <c r="C380" t="inlineStr">
        <is>
          <t>Quick-Grip Coupler, Medium-Duty</t>
        </is>
      </c>
      <c r="D380" t="inlineStr">
        <is>
          <t>IRWIN QUICK-GRIP Clamp Coupler for Medium-Duty One-Handed Bar Clamps</t>
        </is>
      </c>
      <c r="E380" s="3" t="inlineStr">
        <is>
          <t>https://www.amazon.com/IRWIN-QUICK-GRIP-Coupler-Medium-Duty-One-Handed/dp/B01MXRQZT9/ref=sr_1_2?keywords=Quick-Grip+Coupler%2C+Medium-Duty&amp;qid=1695334631&amp;sr=8-2</t>
        </is>
      </c>
      <c r="F380" t="inlineStr">
        <is>
          <t>B01MXRQZT9</t>
        </is>
      </c>
      <c r="G380" t="e">
        <v>#VALUE!</v>
      </c>
      <c r="H380" t="e">
        <v>#VALUE!</v>
      </c>
      <c r="I380" t="n">
        <v>0</v>
      </c>
      <c r="J380" t="inlineStr">
        <is>
          <t>low sales/1 dominant seller</t>
        </is>
      </c>
      <c r="K380" t="inlineStr">
        <is>
          <t>5.82</t>
        </is>
      </c>
      <c r="L380" t="n">
        <v>22.23</v>
      </c>
      <c r="M380" s="30" t="inlineStr">
        <is>
          <t>281.96%</t>
        </is>
      </c>
      <c r="N380" t="n">
        <v>4.1</v>
      </c>
      <c r="O380" t="n">
        <v>93</v>
      </c>
      <c r="Q380" t="inlineStr">
        <is>
          <t>InStock</t>
        </is>
      </c>
      <c r="R380" t="inlineStr">
        <is>
          <t>8.88</t>
        </is>
      </c>
      <c r="S380" t="inlineStr">
        <is>
          <t>M619035 1964750</t>
        </is>
      </c>
    </row>
    <row r="381" ht="75" customHeight="1">
      <c r="A381" s="3" t="inlineStr">
        <is>
          <t>https://www.midwesttechnology.com/nicholson-long-angle-lathe-files-12/</t>
        </is>
      </c>
      <c r="B381" s="3" t="inlineStr">
        <is>
          <t>https://www.midwesttechnology.com/nicholson-long-angle-lathe-files-12/</t>
        </is>
      </c>
      <c r="C381" t="inlineStr">
        <is>
          <t>Nicholson Long Angle Lathe Files, 12"</t>
        </is>
      </c>
      <c r="D381" t="inlineStr">
        <is>
          <t>Nicholson - 07851N Long Angle Lathe Hand File, American Pattern, Single Cut, Rectangular, Fine, 12" Length</t>
        </is>
      </c>
      <c r="E381" s="3" t="inlineStr">
        <is>
          <t>https://www.amazon.com/Nicholson-Hand-American-Pattern-Rectangular/dp/B001HWGHP2/ref=sr_1_1?keywords=Nicholson+Long+Angle+Lathe+Files%2C+12%22&amp;qid=1695334603&amp;sr=8-1</t>
        </is>
      </c>
      <c r="F381" t="inlineStr">
        <is>
          <t>B001HWGHP2</t>
        </is>
      </c>
      <c r="G381" t="e">
        <v>#VALUE!</v>
      </c>
      <c r="H381" t="e">
        <v>#VALUE!</v>
      </c>
      <c r="I381" t="n">
        <v>0</v>
      </c>
      <c r="J381" t="inlineStr">
        <is>
          <t>with 1 seller that has good stock drops history / amz on the listing</t>
        </is>
      </c>
      <c r="K381" t="inlineStr">
        <is>
          <t>13.05</t>
        </is>
      </c>
      <c r="L381" t="n">
        <v>27.09</v>
      </c>
      <c r="M381" s="30" t="inlineStr">
        <is>
          <t>107.59%</t>
        </is>
      </c>
      <c r="N381" t="n">
        <v>4.3</v>
      </c>
      <c r="O381" t="n">
        <v>74</v>
      </c>
      <c r="Q381" t="inlineStr">
        <is>
          <t>InStock</t>
        </is>
      </c>
      <c r="R381" t="inlineStr">
        <is>
          <t>19.89</t>
        </is>
      </c>
      <c r="S381" t="inlineStr">
        <is>
          <t>M782288 07688N</t>
        </is>
      </c>
    </row>
    <row r="382" ht="75" customHeight="1">
      <c r="A382" s="3" t="inlineStr">
        <is>
          <t>https://www.perfumesclub.us/en/kanebo/sensai-total-finish-spf10-refill-tf/p_99316/</t>
        </is>
      </c>
      <c r="B382" s="3" t="inlineStr">
        <is>
          <t>https://www.perfumesclub.us/en/kanebo/sensai-total-finish-spf10-refill-tf/p_99316/</t>
        </is>
      </c>
      <c r="C382" t="inlineStr">
        <is>
          <t>SENSAI TOTAL FINISH SPF10 refill TF</t>
        </is>
      </c>
      <c r="D382" t="inlineStr">
        <is>
          <t>Sensai Total Finish Refill SPF10 - TF203 Natural Beige 11g</t>
        </is>
      </c>
      <c r="E382" s="3" t="inlineStr">
        <is>
          <t>https://www.amazon.com/Foundations-Total-Finish-SENSAI-Natural/dp/B07BL1D5WH/ref=sr_1_2?keywords=SENSAI+TOTAL+FINISH+SPF10+refill+TF&amp;qid=1695335391&amp;sr=8-2</t>
        </is>
      </c>
      <c r="F382" t="inlineStr">
        <is>
          <t>B07BL1D5WH</t>
        </is>
      </c>
      <c r="G382" t="e">
        <v>#VALUE!</v>
      </c>
      <c r="H382" t="e">
        <v>#VALUE!</v>
      </c>
      <c r="I382" t="n">
        <v>0</v>
      </c>
      <c r="J382" t="inlineStr">
        <is>
          <t>low sales</t>
        </is>
      </c>
      <c r="K382" t="inlineStr">
        <is>
          <t>37.0</t>
        </is>
      </c>
      <c r="L382" t="n">
        <v>79.89</v>
      </c>
      <c r="M382" s="30" t="inlineStr">
        <is>
          <t>115.92%</t>
        </is>
      </c>
      <c r="N382" t="n">
        <v>4.4</v>
      </c>
      <c r="O382" t="n">
        <v>87</v>
      </c>
      <c r="Q382" t="inlineStr">
        <is>
          <t>InStock</t>
        </is>
      </c>
      <c r="R382" t="inlineStr">
        <is>
          <t>57.31</t>
        </is>
      </c>
      <c r="S382" t="inlineStr">
        <is>
          <t>p_99316</t>
        </is>
      </c>
    </row>
    <row r="383" ht="75" customHeight="1">
      <c r="A383" s="3" t="inlineStr">
        <is>
          <t>https://www.perfumesclub.us/en/bourjois/little-round-pot-blusher-powder/p_13333/</t>
        </is>
      </c>
      <c r="B383" s="3" t="inlineStr">
        <is>
          <t>https://www.perfumesclub.us/en/bourjois/little-round-pot-blusher-powder/p_13333/</t>
        </is>
      </c>
      <c r="C383" t="inlineStr">
        <is>
          <t>LITTLE ROUND pot blusher powder</t>
        </is>
      </c>
      <c r="D383" t="inlineStr">
        <is>
          <t>Little Round Pot Blusher Powder #095-Rose De Jaspe</t>
        </is>
      </c>
      <c r="E383" s="3" t="inlineStr">
        <is>
          <t>https://www.amazon.com/Little-Round-Blusher-Powder-095-Rose/dp/B077L7FL43/ref=sr_1_1?keywords=LITTLE+ROUND+pot+blusher+powder&amp;qid=1695335389&amp;sr=8-1</t>
        </is>
      </c>
      <c r="F383" t="inlineStr">
        <is>
          <t>B077L7FL43</t>
        </is>
      </c>
      <c r="G383" t="e">
        <v>#VALUE!</v>
      </c>
      <c r="H383" t="e">
        <v>#VALUE!</v>
      </c>
      <c r="I383" t="n">
        <v>0</v>
      </c>
      <c r="J383" t="inlineStr">
        <is>
          <t>low roi</t>
        </is>
      </c>
      <c r="K383" t="inlineStr">
        <is>
          <t>9.0</t>
        </is>
      </c>
      <c r="L383" t="n">
        <v>16.99</v>
      </c>
      <c r="M383" s="30" t="inlineStr">
        <is>
          <t>88.78%</t>
        </is>
      </c>
      <c r="N383" t="n">
        <v>4.6</v>
      </c>
      <c r="O383" t="n">
        <v>640</v>
      </c>
      <c r="Q383" t="inlineStr">
        <is>
          <t>InStock</t>
        </is>
      </c>
      <c r="R383" t="inlineStr">
        <is>
          <t>20.69</t>
        </is>
      </c>
      <c r="S383" t="inlineStr">
        <is>
          <t>p_13333</t>
        </is>
      </c>
    </row>
    <row r="384" ht="75" customHeight="1">
      <c r="A384" s="3" t="inlineStr">
        <is>
          <t>https://www.perfumesclub.us/en/fanola/no-yellow-shampoo/p_61460/</t>
        </is>
      </c>
      <c r="B384" s="3" t="inlineStr">
        <is>
          <t>https://www.perfumesclub.us/en/fanola/no-yellow-shampoo/p_61460/</t>
        </is>
      </c>
      <c r="C384" t="inlineStr">
        <is>
          <t>NO YELLOW shampoo</t>
        </is>
      </c>
      <c r="D384" t="inlineStr">
        <is>
          <t>Fanola No Yellow Shampoo With Purple Violet Pigments To Eliminate Unwanted Yellow Tones &amp; Brassiness In Platinum, Light Blonde, Gray, Bleached, or Highlighted Hair 1000ml</t>
        </is>
      </c>
      <c r="E384" s="3" t="inlineStr">
        <is>
          <t>https://www.amazon.com/Fanola-Yellow-Shampoo-Large-Bottle/dp/B00CGPMEAQ/ref=sr_1_4?keywords=NO+YELLOW+shampoo&amp;qid=1695335428&amp;sr=8-4</t>
        </is>
      </c>
      <c r="F384" t="inlineStr">
        <is>
          <t>B00CGPMEAQ</t>
        </is>
      </c>
      <c r="G384" t="e">
        <v>#VALUE!</v>
      </c>
      <c r="H384" t="e">
        <v>#VALUE!</v>
      </c>
      <c r="I384" t="n">
        <v>8</v>
      </c>
      <c r="J384" t="inlineStr">
        <is>
          <t>I guess this is a good find/code: DEALBACK/several items more discounts - bad trust pilot</t>
        </is>
      </c>
      <c r="K384" t="inlineStr">
        <is>
          <t>5.0</t>
        </is>
      </c>
      <c r="L384" t="n">
        <v>26.99</v>
      </c>
      <c r="M384" s="30" t="inlineStr">
        <is>
          <t>439.80%</t>
        </is>
      </c>
      <c r="N384" t="n">
        <v>4.6</v>
      </c>
      <c r="O384" t="n">
        <v>152461</v>
      </c>
      <c r="Q384" t="inlineStr">
        <is>
          <t>InStock</t>
        </is>
      </c>
      <c r="R384" t="inlineStr">
        <is>
          <t>16.76</t>
        </is>
      </c>
      <c r="S384" t="inlineStr">
        <is>
          <t>p_61460</t>
        </is>
      </c>
    </row>
    <row r="385" ht="75" customHeight="1">
      <c r="A385" s="3" t="inlineStr">
        <is>
          <t>https://www.perfumesclub.us/en/fanola/no-yellow-shampoo/p_61460/</t>
        </is>
      </c>
      <c r="B385" s="3" t="inlineStr">
        <is>
          <t>https://www.perfumesclub.us/en/fanola/no-yellow-shampoo/p_61460/</t>
        </is>
      </c>
      <c r="C385" t="inlineStr">
        <is>
          <t>NO YELLOW shampoo</t>
        </is>
      </c>
      <c r="D385" t="inlineStr">
        <is>
          <t>Fanola No Yellow Shampoo, 1000 ml with Free Travel Size</t>
        </is>
      </c>
      <c r="E385" s="3" t="inlineStr">
        <is>
          <t>https://www.amazon.com/Fanola-Yellow-Shampoo-1000-Travel/dp/B07Q1WCSB8/ref=sr_1_6?keywords=NO+YELLOW+shampoo&amp;qid=1695335428&amp;sr=8-6</t>
        </is>
      </c>
      <c r="F385" t="inlineStr">
        <is>
          <t>B07Q1WCSB8</t>
        </is>
      </c>
      <c r="G385" t="e">
        <v>#VALUE!</v>
      </c>
      <c r="H385" t="e">
        <v>#VALUE!</v>
      </c>
      <c r="I385" t="n">
        <v>5</v>
      </c>
      <c r="J385" t="inlineStr">
        <is>
          <t>the rating indicates sales/code: DEALBACK/several items more discounts</t>
        </is>
      </c>
      <c r="K385" t="inlineStr">
        <is>
          <t>5.0</t>
        </is>
      </c>
      <c r="L385" t="n">
        <v>24.99</v>
      </c>
      <c r="M385" s="30" t="inlineStr">
        <is>
          <t>399.80%</t>
        </is>
      </c>
      <c r="N385" t="n">
        <v>4.6</v>
      </c>
      <c r="O385" t="n">
        <v>1120</v>
      </c>
      <c r="Q385" t="inlineStr">
        <is>
          <t>InStock</t>
        </is>
      </c>
      <c r="R385" t="inlineStr">
        <is>
          <t>16.76</t>
        </is>
      </c>
      <c r="S385" t="inlineStr">
        <is>
          <t>p_61460</t>
        </is>
      </c>
    </row>
    <row r="386" ht="75" customHeight="1">
      <c r="A386" s="3" t="inlineStr">
        <is>
          <t>https://www.perfumesclub.us/en/schwarzkopf/bc-scalp-geneis-root-activating-shampoo/p_842601/</t>
        </is>
      </c>
      <c r="B386" s="3" t="inlineStr">
        <is>
          <t>https://www.perfumesclub.us/en/schwarzkopf/bc-scalp-geneis-root-activating-shampoo/p_842601/</t>
        </is>
      </c>
      <c r="C386" t="inlineStr">
        <is>
          <t>BC SCALP GENESIS root activating shampoo</t>
        </is>
      </c>
      <c r="D386" t="inlineStr">
        <is>
          <t>Schwarzkopf Professional BC Scalp Genesis Root Activating Shampoo, 200ml</t>
        </is>
      </c>
      <c r="E386" s="3" t="inlineStr">
        <is>
          <t>https://www.amazon.com/Bonacure-Schwarzkopf-Genesis-Activating-Shampoo/dp/B075MN2SS8/ref=sr_1_1?keywords=BC+SCALP+GENESIS+root+activating+shampoo&amp;qid=1695335423&amp;sr=8-1</t>
        </is>
      </c>
      <c r="F386" t="inlineStr">
        <is>
          <t>B075MN2SS8</t>
        </is>
      </c>
      <c r="G386" t="e">
        <v>#VALUE!</v>
      </c>
      <c r="H386" t="e">
        <v>#VALUE!</v>
      </c>
      <c r="I386" t="n">
        <v>6</v>
      </c>
      <c r="J386" t="inlineStr">
        <is>
          <t>code: DEALBACK/several items more discounts</t>
        </is>
      </c>
      <c r="K386" t="inlineStr">
        <is>
          <t>8.0</t>
        </is>
      </c>
      <c r="L386" t="n">
        <v>23.98</v>
      </c>
      <c r="M386" s="30" t="inlineStr">
        <is>
          <t>199.75%</t>
        </is>
      </c>
      <c r="N386" t="n">
        <v>4.3</v>
      </c>
      <c r="O386" t="n">
        <v>903</v>
      </c>
      <c r="Q386" t="inlineStr">
        <is>
          <t>InStock</t>
        </is>
      </c>
      <c r="R386" t="inlineStr">
        <is>
          <t>14.87</t>
        </is>
      </c>
      <c r="S386" t="inlineStr">
        <is>
          <t>p_842601</t>
        </is>
      </c>
    </row>
    <row r="387" ht="75" customHeight="1">
      <c r="A387" s="3" t="inlineStr">
        <is>
          <t>https://www.perfumesclub.us/en/schwarzkopf/bc-fibre-force-shampoo/p_014542/</t>
        </is>
      </c>
      <c r="B387" s="3" t="inlineStr">
        <is>
          <t>https://www.perfumesclub.us/en/schwarzkopf/bc-fibre-force-shampoo/p_014542/</t>
        </is>
      </c>
      <c r="C387" t="inlineStr">
        <is>
          <t>BC FIBRE FORCE fortifying shampoo</t>
        </is>
      </c>
      <c r="D387" t="inlineStr">
        <is>
          <t>BC Bonacure Fibre Force Fortifying Shampoo, 6.7-Ounce</t>
        </is>
      </c>
      <c r="E387" s="3" t="inlineStr">
        <is>
          <t>https://www.amazon.com/BONACURE-Fibre-Fortifying-Shampoo-6-7-Ounce/dp/B07G8G61T7/ref=sr_1_1?keywords=BC+FIBRE+FORCE+fortifying+shampoo&amp;qid=1695335437&amp;sr=8-1</t>
        </is>
      </c>
      <c r="F387" t="inlineStr">
        <is>
          <t>B07G8G61T7</t>
        </is>
      </c>
      <c r="G387" t="e">
        <v>#VALUE!</v>
      </c>
      <c r="H387" t="e">
        <v>#VALUE!</v>
      </c>
      <c r="I387" t="n">
        <v>3</v>
      </c>
      <c r="J387" t="inlineStr">
        <is>
          <t>code: DEALBACK/several items more discounts</t>
        </is>
      </c>
      <c r="K387" t="inlineStr">
        <is>
          <t>7.0</t>
        </is>
      </c>
      <c r="L387" t="n">
        <v>18</v>
      </c>
      <c r="M387" s="30" t="inlineStr">
        <is>
          <t>157.14%</t>
        </is>
      </c>
      <c r="N387" t="n">
        <v>4.5</v>
      </c>
      <c r="O387" t="n">
        <v>160</v>
      </c>
      <c r="Q387" t="inlineStr">
        <is>
          <t>OutOfStock</t>
        </is>
      </c>
      <c r="R387" t="inlineStr">
        <is>
          <t>14.44</t>
        </is>
      </c>
      <c r="S387" t="inlineStr">
        <is>
          <t>p_014542</t>
        </is>
      </c>
    </row>
    <row r="388" ht="75" customFormat="1" customHeight="1" s="6">
      <c r="A388" s="5" t="inlineStr">
        <is>
          <t>https://www.skinstore.com/first-aid-beauty-ultra-repair-cream/11287572.html</t>
        </is>
      </c>
      <c r="B388" s="5" t="inlineStr">
        <is>
          <t>https://www.skinstore.com/first-aid-beauty-ultra-repair-cream/11287572.html</t>
        </is>
      </c>
      <c r="C388" s="6" t="inlineStr">
        <is>
          <t>First Aid Beauty Ultra Repair Cream (2 oz.)</t>
        </is>
      </c>
      <c r="D388" s="6" t="inlineStr">
        <is>
          <t>First Aid Beauty Ultra Repair Cream 2 oz.</t>
        </is>
      </c>
      <c r="E388" s="5" t="inlineStr">
        <is>
          <t>https://www.amazon.com/First-Aid-Beauty-Ultra-Repair/dp/B07MVY2KLV/ref=sr_1_2?keywords=First+Aid+Beauty+Ultra+Repair+Cream+%282+oz.%29&amp;qid=1695337816&amp;sr=8-2</t>
        </is>
      </c>
      <c r="F388" s="6" t="inlineStr">
        <is>
          <t>B07MVY2KLV</t>
        </is>
      </c>
      <c r="G388" s="6" t="e">
        <v>#VALUE!</v>
      </c>
      <c r="H388" s="6" t="e">
        <v>#VALUE!</v>
      </c>
      <c r="I388" s="6" t="inlineStr">
        <is>
          <t>2 or 3</t>
        </is>
      </c>
      <c r="J388" s="6" t="inlineStr">
        <is>
          <t>packaging may vary/ 20% on email signup / cashback 4% rakuten or topcashback / code: ZION or SKIN25</t>
        </is>
      </c>
      <c r="K388" s="6" t="inlineStr">
        <is>
          <t>18.0</t>
        </is>
      </c>
      <c r="L388" s="6" t="n">
        <v>34.99</v>
      </c>
      <c r="M388" s="31" t="inlineStr">
        <is>
          <t>94.39%</t>
        </is>
      </c>
      <c r="N388" s="6" t="n">
        <v>4.6</v>
      </c>
      <c r="O388" s="6" t="n">
        <v>57</v>
      </c>
      <c r="Q388" s="6" t="inlineStr">
        <is>
          <t>InStock</t>
        </is>
      </c>
      <c r="R388" s="6" t="inlineStr">
        <is>
          <t>undefined</t>
        </is>
      </c>
      <c r="S388" s="6" t="inlineStr">
        <is>
          <t>That’s Ok</t>
        </is>
      </c>
    </row>
    <row r="389" ht="75" customHeight="1">
      <c r="A389" s="3" t="inlineStr">
        <is>
          <t>https://www.skinstore.com/the-ordinary-salicylic-acid-2-masque-50ml/12159808.html</t>
        </is>
      </c>
      <c r="B389" s="3" t="inlineStr">
        <is>
          <t>https://www.skinstore.com/the-ordinary-salicylic-acid-2-masque-50ml/12159808.html</t>
        </is>
      </c>
      <c r="C389" t="inlineStr">
        <is>
          <t>The Ordinary Salicylic Acid 2% Masque 50ml</t>
        </is>
      </c>
      <c r="D389" t="inlineStr">
        <is>
          <t>Salicylic Acid 2% Masque 50ml/ 1.7 fl oz</t>
        </is>
      </c>
      <c r="E389" s="3" t="inlineStr">
        <is>
          <t>https://www.amazon.com/Salicylic-Acid-Masque-50ml-1-7/dp/B091DW84MF/ref=sr_1_1?keywords=The+Ordinary+Salicylic+Acid+2%25+Masque+50ml&amp;qid=1695337820&amp;sr=8-1</t>
        </is>
      </c>
      <c r="F389" t="inlineStr">
        <is>
          <t>B091DW84MF</t>
        </is>
      </c>
      <c r="G389" t="e">
        <v>#VALUE!</v>
      </c>
      <c r="H389" t="e">
        <v>#VALUE!</v>
      </c>
      <c r="I389" t="inlineStr">
        <is>
          <t>10 plus</t>
        </is>
      </c>
      <c r="J389" t="inlineStr">
        <is>
          <t>kindly check packaging if new look or not match product/codes and cashbacks and sign up still applies - not in stock says coming soon</t>
        </is>
      </c>
      <c r="K389" t="inlineStr">
        <is>
          <t>13.3</t>
        </is>
      </c>
      <c r="L389" t="n">
        <v>23.59</v>
      </c>
      <c r="M389" s="30" t="inlineStr">
        <is>
          <t>77.37%</t>
        </is>
      </c>
      <c r="N389" t="n">
        <v>4</v>
      </c>
      <c r="O389" t="n">
        <v>9</v>
      </c>
      <c r="Q389" t="inlineStr">
        <is>
          <t>InStock</t>
        </is>
      </c>
      <c r="R389" t="inlineStr">
        <is>
          <t>undefined</t>
        </is>
      </c>
      <c r="S389" t="inlineStr">
        <is>
          <t>12159808</t>
        </is>
      </c>
    </row>
    <row r="390" ht="75" customHeight="1">
      <c r="A390" s="3" t="inlineStr">
        <is>
          <t>https://www.skinstore.com/grow-gorgeous-sensitive-micellar-shampoo-250ml/12376142.html</t>
        </is>
      </c>
      <c r="B390" s="3" t="inlineStr">
        <is>
          <t>https://www.skinstore.com/grow-gorgeous-sensitive-micellar-shampoo-250ml/12376142.html</t>
        </is>
      </c>
      <c r="C390" t="inlineStr">
        <is>
          <t>Grow Gorgeous Sensitive Micellar Shampoo 250ml</t>
        </is>
      </c>
      <c r="D390" t="inlineStr">
        <is>
          <t>Grow Gorgeous Sensitive Micellar Shampoo 250ml - To Restore Scalp Health - Fragrance Free - Dermatologically Tested - Vegan</t>
        </is>
      </c>
      <c r="E390" s="3" t="inlineStr">
        <is>
          <t>https://www.amazon.com/Grow-Gorgeous-Sensitive-Micellar-Shampoo/dp/B08W1S6CJC/ref=sr_1_1?keywords=Grow+Gorgeous+Sensitive+Micellar+Shampoo+250ml&amp;qid=1695337957&amp;sr=8-1</t>
        </is>
      </c>
      <c r="F390" t="inlineStr">
        <is>
          <t>B08W1S6CJC</t>
        </is>
      </c>
      <c r="G390" t="e">
        <v>#VALUE!</v>
      </c>
      <c r="H390" t="e">
        <v>#VALUE!</v>
      </c>
      <c r="I390" t="n">
        <v>0</v>
      </c>
      <c r="J390" t="inlineStr">
        <is>
          <t>low sales/dominant seller (1 seller)</t>
        </is>
      </c>
      <c r="K390" t="inlineStr">
        <is>
          <t>5.6</t>
        </is>
      </c>
      <c r="L390" t="n">
        <v>19</v>
      </c>
      <c r="M390" s="30" t="inlineStr">
        <is>
          <t>239.29%</t>
        </is>
      </c>
      <c r="N390" t="n">
        <v>4.6</v>
      </c>
      <c r="O390" t="n">
        <v>7</v>
      </c>
      <c r="Q390" t="inlineStr">
        <is>
          <t>InStock</t>
        </is>
      </c>
      <c r="R390" t="inlineStr">
        <is>
          <t>undefined</t>
        </is>
      </c>
      <c r="S390" t="inlineStr">
        <is>
          <t>That’s Ok</t>
        </is>
      </c>
    </row>
    <row r="391" ht="75" customHeight="1">
      <c r="A391" s="3" t="inlineStr">
        <is>
          <t>https://www.skinstore.com/nuxe-reve-de-miel-hand-and-nail-cream-50ml/11835745.html</t>
        </is>
      </c>
      <c r="B391" s="3" t="inlineStr">
        <is>
          <t>https://www.skinstore.com/nuxe-reve-de-miel-hand-and-nail-cream-50ml/11835745.html</t>
        </is>
      </c>
      <c r="C391" t="inlineStr">
        <is>
          <t>NUXE Reve de Miel Hand and Nail Cream 50ml</t>
        </is>
      </c>
      <c r="D391" t="inlineStr">
        <is>
          <t>NUXE Rêve de Miel Honey-Infused Hand and Nail Cream - Instant Relief Moisturizer with Shea Butter, Almond Oil &amp; Vitamin E for Dry Cracked Hands,1.7 oz</t>
        </is>
      </c>
      <c r="E391" s="3" t="inlineStr">
        <is>
          <t>https://www.amazon.com/Nuxe-Reve-Miel-Hand-Cream/dp/B01M8K5IQX/ref=sr_1_4?keywords=NUXE+Reve+de+Miel+Hand+and+Nail+Cream+50ml&amp;qid=1695337927&amp;sr=8-4</t>
        </is>
      </c>
      <c r="F391" t="inlineStr">
        <is>
          <t>B01M8K5IQX</t>
        </is>
      </c>
      <c r="G391" t="e">
        <v>#VALUE!</v>
      </c>
      <c r="H391" t="e">
        <v>#VALUE!</v>
      </c>
      <c r="I391" t="n">
        <v>0</v>
      </c>
      <c r="J391" t="inlineStr">
        <is>
          <t>good sales/brand on the list non dominant</t>
        </is>
      </c>
      <c r="K391" t="inlineStr">
        <is>
          <t>6.5</t>
        </is>
      </c>
      <c r="L391" t="n">
        <v>18.17</v>
      </c>
      <c r="M391" s="30" t="inlineStr">
        <is>
          <t>179.54%</t>
        </is>
      </c>
      <c r="N391" t="n">
        <v>4.6</v>
      </c>
      <c r="O391" t="n">
        <v>473</v>
      </c>
      <c r="Q391" t="inlineStr">
        <is>
          <t>InStock</t>
        </is>
      </c>
      <c r="R391" t="inlineStr">
        <is>
          <t>26.9</t>
        </is>
      </c>
      <c r="S391" t="inlineStr">
        <is>
          <t>11835745</t>
        </is>
      </c>
    </row>
    <row r="392" ht="75" customHeight="1">
      <c r="A392" s="3" t="inlineStr">
        <is>
          <t>https://www.skinstore.com/lumene-cc-color-correcting-cream-light-30ml/12653009.html</t>
        </is>
      </c>
      <c r="B392" s="3" t="inlineStr">
        <is>
          <t>https://www.skinstore.com/lumene-cc-color-correcting-cream-light-30ml/12653009.html</t>
        </is>
      </c>
      <c r="C392" t="inlineStr">
        <is>
          <t>Lumene CC Color Correcting Cream - Light 30ml</t>
        </is>
      </c>
      <c r="D392" t="inlineStr">
        <is>
          <t>Lumene CC Color Correcting Cream infused with Pure Arctic Spring Water - 6 in 1 Medium Coverage for all Skin Types SPF 20-30 ml / 1.0 Fl.Oz. (Fair)</t>
        </is>
      </c>
      <c r="E392" s="3" t="inlineStr">
        <is>
          <t>https://www.amazon.com/Lumene-Correcting-infused-Arctic-Spring/dp/B01N38DEKE/ref=sr_1_1?keywords=Lumene+CC+Color+Correcting+Cream+-+Light+30ml&amp;qid=1695337933&amp;sr=8-1</t>
        </is>
      </c>
      <c r="F392" t="inlineStr">
        <is>
          <t>B01N38DEKE</t>
        </is>
      </c>
      <c r="G392" t="e">
        <v>#VALUE!</v>
      </c>
      <c r="H392" t="e">
        <v>#VALUE!</v>
      </c>
      <c r="I392" t="n">
        <v>4</v>
      </c>
      <c r="J392" t="inlineStr">
        <is>
          <t>promos applies</t>
        </is>
      </c>
      <c r="K392" t="inlineStr">
        <is>
          <t>10.0</t>
        </is>
      </c>
      <c r="L392" t="n">
        <v>22.8</v>
      </c>
      <c r="M392" s="30" t="inlineStr">
        <is>
          <t>128.00%</t>
        </is>
      </c>
      <c r="N392" t="n">
        <v>4.4</v>
      </c>
      <c r="O392" t="n">
        <v>391</v>
      </c>
      <c r="Q392" t="inlineStr">
        <is>
          <t>InStock</t>
        </is>
      </c>
      <c r="R392" t="inlineStr">
        <is>
          <t>19.99</t>
        </is>
      </c>
      <c r="S392" t="inlineStr">
        <is>
          <t>12653009</t>
        </is>
      </c>
    </row>
    <row r="393" ht="75" customHeight="1">
      <c r="A393" s="3" t="inlineStr">
        <is>
          <t>https://www.skinstore.com/nuxe-chia-seeds-essential-antioxidant-serum-30ml/12594868.html</t>
        </is>
      </c>
      <c r="B393" s="3" t="inlineStr">
        <is>
          <t>https://www.skinstore.com/nuxe-chia-seeds-essential-antioxidant-serum-30ml/12594868.html</t>
        </is>
      </c>
      <c r="C393" t="inlineStr">
        <is>
          <t>NUXE Chia Seeds Essential Antioxidant Serum 30ml</t>
        </is>
      </c>
      <c r="D393" t="inlineStr">
        <is>
          <t>Nuxe Bio Organic Essential Antioxidant Serum 30ml</t>
        </is>
      </c>
      <c r="E393" s="3" t="inlineStr">
        <is>
          <t>https://www.amazon.com/Nuxe-Organic-Essential-Antioxidant-Serum/dp/B0892WQ5ML/ref=sr_1_3?keywords=NUXE+Chia+Seeds+Essential+Antioxidant+Serum+30ml&amp;qid=1695337945&amp;sr=8-3</t>
        </is>
      </c>
      <c r="F393" t="inlineStr">
        <is>
          <t>B0892WQ5ML</t>
        </is>
      </c>
      <c r="G393" t="e">
        <v>#VALUE!</v>
      </c>
      <c r="H393" t="e">
        <v>#VALUE!</v>
      </c>
      <c r="I393" t="n">
        <v>2</v>
      </c>
      <c r="J393" t="inlineStr">
        <is>
          <t>low sales</t>
        </is>
      </c>
      <c r="K393" t="inlineStr">
        <is>
          <t>24.0</t>
        </is>
      </c>
      <c r="L393" t="n">
        <v>52.93</v>
      </c>
      <c r="M393" s="30" t="inlineStr">
        <is>
          <t>120.54%</t>
        </is>
      </c>
      <c r="N393" t="n">
        <v>4.3</v>
      </c>
      <c r="O393" t="n">
        <v>28</v>
      </c>
      <c r="Q393" t="inlineStr">
        <is>
          <t>InStock</t>
        </is>
      </c>
      <c r="R393" t="inlineStr">
        <is>
          <t>undefined</t>
        </is>
      </c>
      <c r="S393" t="inlineStr">
        <is>
          <t>12594868</t>
        </is>
      </c>
    </row>
    <row r="394" ht="75" customHeight="1">
      <c r="A394" s="3" t="inlineStr">
        <is>
          <t>https://www.skinstore.com/oscar-de-la-renta-bella-blanca-body-lotion-6.7-fl.-oz/12711984.html</t>
        </is>
      </c>
      <c r="B394" s="3" t="inlineStr">
        <is>
          <t>https://www.skinstore.com/oscar-de-la-renta-bella-blanca-body-lotion-6.7-fl.-oz/12711984.html</t>
        </is>
      </c>
      <c r="C394" t="inlineStr">
        <is>
          <t>Oscar de la Renta Bella Blanca Body Lotion 6.7 fl. oz</t>
        </is>
      </c>
      <c r="D394" t="inlineStr">
        <is>
          <t>Oscar de la Renta Bella Blanca Body Lotion for Women, 6.7 Fl. Oz.</t>
        </is>
      </c>
      <c r="E394" s="3" t="inlineStr">
        <is>
          <t>https://www.amazon.com/Bella-Blanca-Body-Lotion-6-7-oz/dp/B07B4LVXRT/ref=sr_1_1?keywords=Oscar+de+la+Renta+Bella+Blanca+Body+Lotion+6.7+fl.+oz&amp;qid=1695337961&amp;sr=8-1</t>
        </is>
      </c>
      <c r="F394" t="inlineStr">
        <is>
          <t>B07B4LVXRT</t>
        </is>
      </c>
      <c r="G394" t="e">
        <v>#VALUE!</v>
      </c>
      <c r="H394" t="e">
        <v>#VALUE!</v>
      </c>
      <c r="I394" t="n">
        <v>0</v>
      </c>
      <c r="J394" t="inlineStr">
        <is>
          <t>sas indicates sales but amz is on the listing</t>
        </is>
      </c>
      <c r="K394" t="inlineStr">
        <is>
          <t>25.0</t>
        </is>
      </c>
      <c r="L394" t="n">
        <v>55</v>
      </c>
      <c r="M394" s="30" t="inlineStr">
        <is>
          <t>120.00%</t>
        </is>
      </c>
      <c r="N394" t="n">
        <v>4.9</v>
      </c>
      <c r="O394" t="n">
        <v>40</v>
      </c>
      <c r="Q394" t="inlineStr">
        <is>
          <t>InStock</t>
        </is>
      </c>
      <c r="R394" t="inlineStr">
        <is>
          <t>26.9</t>
        </is>
      </c>
      <c r="S394" t="inlineStr">
        <is>
          <t>12711984</t>
        </is>
      </c>
    </row>
    <row r="395" ht="75" customHeight="1">
      <c r="A395" s="3" t="inlineStr">
        <is>
          <t>https://www.skinstore.com/ahava-all-in-one-toning-cleanser-250ml/11285997.html</t>
        </is>
      </c>
      <c r="B395" s="3" t="inlineStr">
        <is>
          <t>https://www.skinstore.com/ahava-all-in-one-toning-cleanser-250ml/11285997.html</t>
        </is>
      </c>
      <c r="C395" t="inlineStr">
        <is>
          <t>AHAVA All In One Toning Cleanser 250ml</t>
        </is>
      </c>
      <c r="D395" t="inlineStr">
        <is>
          <t>AHAVA All-In-One Toning Cleanser, 8.5 Fl Oz</t>
        </is>
      </c>
      <c r="E395" s="3" t="inlineStr">
        <is>
          <t>https://www.amazon.com/AHAVA-All-One-Toning-Cleanser/dp/B004UQH29C/ref=sr_1_1?keywords=AHAVA+All+In+One+Toning+Cleanser+250ml&amp;qid=1695337947&amp;rdc=1&amp;sr=8-1</t>
        </is>
      </c>
      <c r="F395" t="inlineStr">
        <is>
          <t>B004UQH29C</t>
        </is>
      </c>
      <c r="G395" t="e">
        <v>#VALUE!</v>
      </c>
      <c r="H395" t="e">
        <v>#VALUE!</v>
      </c>
      <c r="I395" t="n">
        <v>0</v>
      </c>
      <c r="J395" t="inlineStr">
        <is>
          <t xml:space="preserve">sas indicates sales, but amz is on the list </t>
        </is>
      </c>
      <c r="K395" t="inlineStr">
        <is>
          <t>17.0</t>
        </is>
      </c>
      <c r="L395" t="n">
        <v>34</v>
      </c>
      <c r="M395" s="30" t="inlineStr">
        <is>
          <t>100.00%</t>
        </is>
      </c>
      <c r="N395" t="n">
        <v>4.6</v>
      </c>
      <c r="O395" t="n">
        <v>314</v>
      </c>
      <c r="Q395" t="inlineStr">
        <is>
          <t>InStock</t>
        </is>
      </c>
      <c r="R395" t="inlineStr">
        <is>
          <t>34.0</t>
        </is>
      </c>
      <c r="S395" t="inlineStr">
        <is>
          <t>11285997</t>
        </is>
      </c>
    </row>
    <row r="396" ht="75" customHeight="1">
      <c r="A396" s="3" t="inlineStr">
        <is>
          <t>https://www.skinstore.com/christophe-robin-colour-shield-shampoo-with-camu-camu-berries-250ml/12635450.html</t>
        </is>
      </c>
      <c r="B396" s="3" t="inlineStr">
        <is>
          <t>https://www.skinstore.com/christophe-robin-colour-shield-shampoo-with-camu-camu-berries-250ml/12635450.html</t>
        </is>
      </c>
      <c r="C396" t="inlineStr">
        <is>
          <t>Christophe Robin Colour Shield Shampoo with Camu Camu Berries 250ml</t>
        </is>
      </c>
      <c r="D396" t="inlineStr">
        <is>
          <t>Christophe Robin Color Shield Shampoo With Camu Camu Berries for Color-Treated Hair - Nourishing, Anti-fade 8.4 fl. oz</t>
        </is>
      </c>
      <c r="E396" s="3" t="inlineStr">
        <is>
          <t>https://www.amazon.com/Christophe-Robin-Color-Shield-Shampoo/dp/B09FMXXY4C/ref=sr_1_1?keywords=Christophe+Robin+Colour+Shield+Shampoo+with+Camu+Camu+Berries+250ml&amp;qid=1695337935&amp;sr=8-1</t>
        </is>
      </c>
      <c r="F396" t="inlineStr">
        <is>
          <t>B09FMXXY4C</t>
        </is>
      </c>
      <c r="G396" t="e">
        <v>#VALUE!</v>
      </c>
      <c r="H396" t="e">
        <v>#VALUE!</v>
      </c>
      <c r="I396" t="n">
        <v>0</v>
      </c>
      <c r="J396" t="inlineStr">
        <is>
          <t>low sales, amz on the list</t>
        </is>
      </c>
      <c r="K396" t="inlineStr">
        <is>
          <t>19.0</t>
        </is>
      </c>
      <c r="L396" t="n">
        <v>38</v>
      </c>
      <c r="M396" s="30" t="inlineStr">
        <is>
          <t>100.00%</t>
        </is>
      </c>
      <c r="N396" t="n">
        <v>4.1</v>
      </c>
      <c r="O396" t="n">
        <v>4</v>
      </c>
      <c r="Q396" t="inlineStr">
        <is>
          <t>InStock</t>
        </is>
      </c>
      <c r="R396" t="inlineStr">
        <is>
          <t>38.0</t>
        </is>
      </c>
      <c r="S396" t="inlineStr">
        <is>
          <t>That’s Ok</t>
        </is>
      </c>
    </row>
    <row r="397" ht="75" customHeight="1">
      <c r="A397" s="3" t="inlineStr">
        <is>
          <t>https://www.skinstore.com/christophe-robin-shade-variation-mask-baby-blonde-pocket-75ml/11775759.html</t>
        </is>
      </c>
      <c r="B397" s="3" t="inlineStr">
        <is>
          <t>https://www.skinstore.com/christophe-robin-shade-variation-mask-baby-blonde-pocket-75ml/11775759.html</t>
        </is>
      </c>
      <c r="C397" t="inlineStr">
        <is>
          <t>Christophe Robin Shade Variation Mask - Baby Blonde Pocket 75ML</t>
        </is>
      </c>
      <c r="D397" t="inlineStr">
        <is>
          <t>Christophe Robin Shade Variation Mask - Baby Blonde - Purple Hair Treatment for Neutralizing Brassy and Yellow Tones - Travel Size, 2.53 fl. oz</t>
        </is>
      </c>
      <c r="E397" s="3" t="inlineStr">
        <is>
          <t>https://www.amazon.com/Christophe-Robin-Nutritive-Temporary-Coloring/dp/B07G4171M3/ref=sr_1_1?keywords=Christophe+Robin+Shade+Variation+Mask+-+Baby+Blonde+Pocket+75ML&amp;qid=1695337920&amp;sr=8-1</t>
        </is>
      </c>
      <c r="F397" t="inlineStr">
        <is>
          <t>B07G4171M3</t>
        </is>
      </c>
      <c r="G397" t="e">
        <v>#VALUE!</v>
      </c>
      <c r="H397" t="e">
        <v>#VALUE!</v>
      </c>
      <c r="I397" t="n">
        <v>0</v>
      </c>
      <c r="J397" t="inlineStr">
        <is>
          <t>nice sales but amz is on the list</t>
        </is>
      </c>
      <c r="K397" t="inlineStr">
        <is>
          <t>9.0</t>
        </is>
      </c>
      <c r="L397" t="n">
        <v>18</v>
      </c>
      <c r="M397" s="30" t="inlineStr">
        <is>
          <t>100.00%</t>
        </is>
      </c>
      <c r="N397" t="n">
        <v>4.4</v>
      </c>
      <c r="O397" t="n">
        <v>128</v>
      </c>
      <c r="Q397" t="inlineStr">
        <is>
          <t>InStock</t>
        </is>
      </c>
      <c r="R397" t="inlineStr">
        <is>
          <t>undefined</t>
        </is>
      </c>
      <c r="S397" t="inlineStr">
        <is>
          <t>That’s Ok</t>
        </is>
      </c>
    </row>
    <row r="398" ht="75" customHeight="1">
      <c r="A398" s="3" t="inlineStr">
        <is>
          <t>https://www.skinstore.com/lumene-cc-color-correcting-cream-light-30ml/12653009.html</t>
        </is>
      </c>
      <c r="B398" s="3" t="inlineStr">
        <is>
          <t>https://www.skinstore.com/lumene-cc-color-correcting-cream-light-30ml/12653009.html</t>
        </is>
      </c>
      <c r="C398" t="inlineStr">
        <is>
          <t>Lumene CC Color Correcting Cream - Light 30ml</t>
        </is>
      </c>
      <c r="D398" t="inlineStr">
        <is>
          <t>Lumene CC Color Correcting Cream - Tan - infused with Pure Arctic Spring Water - 6 in 1 Medium Coverage for all Skin Types SPF 20-30 ml / 1.0 Fl.Oz.</t>
        </is>
      </c>
      <c r="E398" s="3" t="inlineStr">
        <is>
          <t>https://www.amazon.com/Lumene-Correcting-infused-Arctic-Spring/dp/B01KIB3HKA/ref=sr_1_2?keywords=Lumene+CC+Color+Correcting+Cream+-+Light+30ml&amp;qid=1695337933&amp;sr=8-2</t>
        </is>
      </c>
      <c r="F398" t="inlineStr">
        <is>
          <t>B01KIB3HKA</t>
        </is>
      </c>
      <c r="G398" t="e">
        <v>#VALUE!</v>
      </c>
      <c r="H398" t="e">
        <v>#VALUE!</v>
      </c>
      <c r="I398" t="inlineStr">
        <is>
          <t>8 plus</t>
        </is>
      </c>
      <c r="J398" t="inlineStr">
        <is>
          <t xml:space="preserve">cost price would b lessen when applying promos </t>
        </is>
      </c>
      <c r="K398" t="inlineStr">
        <is>
          <t>10.0</t>
        </is>
      </c>
      <c r="L398" t="n">
        <v>17.99</v>
      </c>
      <c r="M398" s="30" t="inlineStr">
        <is>
          <t>79.90%</t>
        </is>
      </c>
      <c r="N398" t="n">
        <v>4.4</v>
      </c>
      <c r="O398" t="n">
        <v>78</v>
      </c>
      <c r="Q398" t="inlineStr">
        <is>
          <t>InStock</t>
        </is>
      </c>
      <c r="R398" t="inlineStr">
        <is>
          <t>19.99</t>
        </is>
      </c>
      <c r="S398" t="inlineStr">
        <is>
          <t>12653009</t>
        </is>
      </c>
    </row>
    <row r="399" ht="75" customHeight="1">
      <c r="A399" s="3" t="inlineStr">
        <is>
          <t>https://www.skinstore.com/nuxe-reve-de-miel-body-scrub/11493458.html</t>
        </is>
      </c>
      <c r="B399" s="3" t="inlineStr">
        <is>
          <t>https://www.skinstore.com/nuxe-reve-de-miel-body-scrub/11493458.html</t>
        </is>
      </c>
      <c r="C399" t="inlineStr">
        <is>
          <t>NUXE Rêve de Miel Body Scrub</t>
        </is>
      </c>
      <c r="D399" t="inlineStr">
        <is>
          <t>NUXE Rêve de Miel Deliciously Body Scrub 6.7 oz.</t>
        </is>
      </c>
      <c r="E399" s="3" t="inlineStr">
        <is>
          <t>https://www.amazon.com/Nuxe-Deliciously-Nourishing-Scrub-175ml/dp/B01N00YT1Z/ref=sr_1_1?keywords=NUXE+R%C3%AAve+de+Miel+Body+Scrub&amp;qid=1695337920&amp;sr=8-1</t>
        </is>
      </c>
      <c r="F399" t="inlineStr">
        <is>
          <t>B01N00YT1Z</t>
        </is>
      </c>
      <c r="G399" t="e">
        <v>#VALUE!</v>
      </c>
      <c r="H399" t="e">
        <v>#VALUE!</v>
      </c>
      <c r="I399" t="n">
        <v>0</v>
      </c>
      <c r="J399" t="inlineStr">
        <is>
          <t>not sure if with the promos it would fit the costprice</t>
        </is>
      </c>
      <c r="K399" t="inlineStr">
        <is>
          <t>16.0</t>
        </is>
      </c>
      <c r="L399" t="n">
        <v>28</v>
      </c>
      <c r="M399" s="30" t="inlineStr">
        <is>
          <t>75.00%</t>
        </is>
      </c>
      <c r="N399" t="n">
        <v>4.5</v>
      </c>
      <c r="O399" t="n">
        <v>153</v>
      </c>
      <c r="Q399" t="inlineStr">
        <is>
          <t>InStock</t>
        </is>
      </c>
      <c r="R399" t="inlineStr">
        <is>
          <t>undefined</t>
        </is>
      </c>
      <c r="S399" t="inlineStr">
        <is>
          <t>11493458</t>
        </is>
      </c>
    </row>
    <row r="400" ht="75" customHeight="1">
      <c r="A400" s="3" t="inlineStr">
        <is>
          <t>https://www.skinstore.com/wander-beauty-on-the-glow-blush-and-illuminator-20ml-various-shades/13482278.html</t>
        </is>
      </c>
      <c r="B400" s="3" t="inlineStr">
        <is>
          <t>https://www.skinstore.com/wander-beauty-on-the-glow-blush-and-illuminator-20ml-various-shades/13482278.html</t>
        </is>
      </c>
      <c r="C400" t="inlineStr">
        <is>
          <t>Wander Beauty On-the-Glow Blush and Illuminator 20ml (Various Shades)</t>
        </is>
      </c>
      <c r="D400" t="inlineStr">
        <is>
          <t>Wander Beauty On-the-Glow Blush and Illuminator - Sienna Sunset/Nude Glow - 7-in-1 Hydrating Cream Blush &amp; Highlighting Stick - Stick Blush for Cheeks, Lip, Face &amp; Body - Highlighter Makeup &amp; Blush</t>
        </is>
      </c>
      <c r="E400" s="3" t="inlineStr">
        <is>
          <t>https://www.amazon.com/Highlighter-Makeup-Blush-Stick-GLOW/dp/B09QFTB4ZT/ref=sr_1_1?keywords=Wander+Beauty+On-the-Glow+Blush+and+Illuminator+20ml+%28Various+Shades%29&amp;qid=1695337951&amp;sr=8-1</t>
        </is>
      </c>
      <c r="F400" t="inlineStr">
        <is>
          <t>B09QFTB4ZT</t>
        </is>
      </c>
      <c r="G400" t="e">
        <v>#VALUE!</v>
      </c>
      <c r="H400" t="e">
        <v>#VALUE!</v>
      </c>
      <c r="I400" t="n">
        <v>3</v>
      </c>
      <c r="J400" t="inlineStr">
        <is>
          <t>item rating indicate sales/ bare nude glow variant and petal pink nude glow/all promo applies</t>
        </is>
      </c>
      <c r="K400" t="inlineStr">
        <is>
          <t>22.8</t>
        </is>
      </c>
      <c r="L400" t="n">
        <v>38</v>
      </c>
      <c r="M400" s="30" t="inlineStr">
        <is>
          <t>66.67%</t>
        </is>
      </c>
      <c r="N400" t="n">
        <v>4.7</v>
      </c>
      <c r="O400" t="n">
        <v>74</v>
      </c>
      <c r="Q400" t="inlineStr">
        <is>
          <t>InStock</t>
        </is>
      </c>
      <c r="R400" t="inlineStr">
        <is>
          <t>26.9</t>
        </is>
      </c>
      <c r="S400" t="inlineStr">
        <is>
          <t>13482278</t>
        </is>
      </c>
    </row>
    <row r="401" ht="75" customHeight="1">
      <c r="A401" s="3" t="inlineStr">
        <is>
          <t>https://www.princessabeauty.com/us/hot-six-oil-mist.html</t>
        </is>
      </c>
      <c r="B401" s="3" t="inlineStr">
        <is>
          <t>https://www.princessabeauty.com/us/hot-six-oil-mist.html</t>
        </is>
      </c>
      <c r="C401" t="inlineStr">
        <is>
          <t>African Royale Hot Six Oil Mist</t>
        </is>
      </c>
      <c r="D401" t="inlineStr">
        <is>
          <t>African Royale Miracle Hot Six Oil Mist, 8 oz</t>
        </is>
      </c>
      <c r="E401" s="3" t="inlineStr">
        <is>
          <t>https://www.amazon.com/African-Royale-Hair-Body-Mist/dp/B00FNWHJBI/ref=sr_1_2?keywords=African+Royale+Hot+Six+Oil+Mist&amp;qid=1695336342&amp;sr=8-2</t>
        </is>
      </c>
      <c r="F401" t="inlineStr">
        <is>
          <t>B00FNWHJBI</t>
        </is>
      </c>
      <c r="G401" t="e">
        <v>#VALUE!</v>
      </c>
      <c r="H401" t="e">
        <v>#VALUE!</v>
      </c>
      <c r="I401" t="n">
        <v>3</v>
      </c>
      <c r="J401" t="inlineStr">
        <is>
          <t>good deal/oos</t>
        </is>
      </c>
      <c r="K401" t="inlineStr">
        <is>
          <t>8.99</t>
        </is>
      </c>
      <c r="L401" t="n">
        <v>20.99</v>
      </c>
      <c r="M401" s="30" t="inlineStr">
        <is>
          <t>133.48%</t>
        </is>
      </c>
      <c r="N401" t="n">
        <v>4.4</v>
      </c>
      <c r="O401" t="n">
        <v>99</v>
      </c>
      <c r="Q401" t="inlineStr">
        <is>
          <t>undefined</t>
        </is>
      </c>
      <c r="R401" t="inlineStr">
        <is>
          <t>undefined</t>
        </is>
      </c>
      <c r="S401" t="inlineStr">
        <is>
          <t>undefined</t>
        </is>
      </c>
    </row>
    <row r="402" ht="75" customHeight="1">
      <c r="A402" s="3" t="inlineStr">
        <is>
          <t>https://www.princessabeauty.com/us/opt-care-sal-coll-repl-sh135z.html</t>
        </is>
      </c>
      <c r="B402" s="3" t="inlineStr">
        <is>
          <t>https://www.princessabeauty.com/us/opt-care-sal-coll-repl-sh135z.html</t>
        </is>
      </c>
      <c r="C402" t="inlineStr">
        <is>
          <t>Optimum Salon Haircare Hair Restore Shampoo 13.5oz</t>
        </is>
      </c>
      <c r="D402" t="inlineStr">
        <is>
          <t>SoftSheen-Carson Optimum Salon Haircare Defy Breakage Fortifying System Hair Restore Shampoo, 13.5 fl oz</t>
        </is>
      </c>
      <c r="E402" s="3" t="inlineStr">
        <is>
          <t>https://www.amazon.com/SoftSheen-Carson-Optimum-Haircare-Breakage-Fortifying/dp/B003JN6FS6/ref=sr_1_1?keywords=Optimum+Salon+Haircare+Hair+Restore+Shampoo+13.5oz&amp;qid=1695336306&amp;sr=8-1</t>
        </is>
      </c>
      <c r="F402" t="inlineStr">
        <is>
          <t>B003JN6FS6</t>
        </is>
      </c>
      <c r="G402" t="e">
        <v>#VALUE!</v>
      </c>
      <c r="H402" t="e">
        <v>#VALUE!</v>
      </c>
      <c r="I402" t="n">
        <v>2</v>
      </c>
      <c r="J402" t="inlineStr">
        <is>
          <t>oos</t>
        </is>
      </c>
      <c r="K402" t="inlineStr">
        <is>
          <t>8.69</t>
        </is>
      </c>
      <c r="L402" t="n">
        <v>49.79</v>
      </c>
      <c r="M402" s="30" t="inlineStr">
        <is>
          <t>472.96%</t>
        </is>
      </c>
      <c r="N402" t="n">
        <v>4.6</v>
      </c>
      <c r="O402" t="n">
        <v>72</v>
      </c>
      <c r="Q402" t="inlineStr">
        <is>
          <t>undefined</t>
        </is>
      </c>
      <c r="R402" t="inlineStr">
        <is>
          <t>undefined</t>
        </is>
      </c>
      <c r="S402" t="inlineStr">
        <is>
          <t>sh135z</t>
        </is>
      </c>
    </row>
    <row r="403" ht="75" customHeight="1">
      <c r="A403" s="3" t="inlineStr">
        <is>
          <t>https://www.princessabeauty.com/us/optimum-salon-haircare-defy-breakage-hair-restore.html</t>
        </is>
      </c>
      <c r="B403" s="3" t="inlineStr">
        <is>
          <t>https://www.princessabeauty.com/us/optimum-salon-haircare-defy-breakage-hair-restore.html</t>
        </is>
      </c>
      <c r="C403" t="inlineStr">
        <is>
          <t>Optimum Salon Haircare Defy Breakage Hair Restore Conditioner 13.5oz</t>
        </is>
      </c>
      <c r="D403" t="inlineStr">
        <is>
          <t>SoftSheen-Carson Optimum Salon Haircare Defy Breakage Fortifying Sys Hair Restore Conditioner, 13.5 floz</t>
        </is>
      </c>
      <c r="E403" s="3" t="inlineStr">
        <is>
          <t>https://www.amazon.com/SoftSheen-Carson-Haircare-Breakage-Fortifying-Conditioner/dp/B00DYXVWPC/ref=sr_1_1?keywords=Optimum+Salon+Haircare+Defy+Breakage+Hair+Restore+Conditioner+13.5oz&amp;qid=1695336301&amp;sr=8-1</t>
        </is>
      </c>
      <c r="F403" t="inlineStr">
        <is>
          <t>B00DYXVWPC</t>
        </is>
      </c>
      <c r="G403" t="e">
        <v>#VALUE!</v>
      </c>
      <c r="H403" t="e">
        <v>#VALUE!</v>
      </c>
      <c r="I403" t="n">
        <v>2</v>
      </c>
      <c r="K403" t="inlineStr">
        <is>
          <t>8.69</t>
        </is>
      </c>
      <c r="L403" t="n">
        <v>44.99</v>
      </c>
      <c r="M403" s="30" t="inlineStr">
        <is>
          <t>417.72%</t>
        </is>
      </c>
      <c r="N403" t="n">
        <v>4.5</v>
      </c>
      <c r="O403" t="n">
        <v>205</v>
      </c>
      <c r="Q403" t="inlineStr">
        <is>
          <t>InStock</t>
        </is>
      </c>
      <c r="R403" t="inlineStr">
        <is>
          <t>undefined</t>
        </is>
      </c>
      <c r="S403" t="inlineStr">
        <is>
          <t>7528500040</t>
        </is>
      </c>
    </row>
    <row r="404" ht="75" customHeight="1">
      <c r="A404" s="3" t="inlineStr">
        <is>
          <t>https://www.princessabeauty.com/us/prof-renew-restore-shmp-8z.html</t>
        </is>
      </c>
      <c r="B404" s="3" t="inlineStr">
        <is>
          <t>https://www.princessabeauty.com/us/prof-renew-restore-shmp-8z.html</t>
        </is>
      </c>
      <c r="C404" t="inlineStr">
        <is>
          <t>Profectiv Growth Renew Fresh Start Shampoo 8oz</t>
        </is>
      </c>
      <c r="D404" t="inlineStr">
        <is>
          <t>Profectiv Growth Renew Fresh Start Shampoo, 8 Ounce</t>
        </is>
      </c>
      <c r="E404" s="3" t="inlineStr">
        <is>
          <t>https://www.amazon.com/Profectiv-Growth-Renew-Fresh-Shampoo/dp/B001DO5B2O/ref=sr_1_1?keywords=Profectiv+Growth+Renew+Fresh+Start+Shampoo+8oz&amp;qid=1695336327&amp;sr=8-1</t>
        </is>
      </c>
      <c r="F404" t="inlineStr">
        <is>
          <t>B001DO5B2O</t>
        </is>
      </c>
      <c r="G404" t="e">
        <v>#VALUE!</v>
      </c>
      <c r="H404" t="e">
        <v>#VALUE!</v>
      </c>
      <c r="I404" t="n">
        <v>0</v>
      </c>
      <c r="J404" t="inlineStr">
        <is>
          <t>low sales</t>
        </is>
      </c>
      <c r="K404" t="inlineStr">
        <is>
          <t>9.99</t>
        </is>
      </c>
      <c r="L404" t="n">
        <v>24.99</v>
      </c>
      <c r="M404" s="30" t="inlineStr">
        <is>
          <t>150.15%</t>
        </is>
      </c>
      <c r="N404" t="n">
        <v>4.2</v>
      </c>
      <c r="O404" t="n">
        <v>34</v>
      </c>
      <c r="Q404" t="inlineStr">
        <is>
          <t>InStock</t>
        </is>
      </c>
      <c r="R404" t="inlineStr">
        <is>
          <t>undefined</t>
        </is>
      </c>
      <c r="S404" t="inlineStr">
        <is>
          <t>undefined</t>
        </is>
      </c>
    </row>
    <row r="405" ht="75" customHeight="1">
      <c r="A405" s="3" t="inlineStr">
        <is>
          <t>https://www.princessabeauty.com/us/smooth-multi-mineral-relaxer-regular-strength-141o.html</t>
        </is>
      </c>
      <c r="B405" s="3" t="inlineStr">
        <is>
          <t>https://www.princessabeauty.com/us/smooth-multi-mineral-relaxer-regular-strength-141o.html</t>
        </is>
      </c>
      <c r="C405" t="inlineStr">
        <is>
          <t>Optimum Smooth Multi-Mineral Relaxer - Regular Strength (14.1oz)</t>
        </is>
      </c>
      <c r="D405" t="inlineStr">
        <is>
          <t>Optimum Smooth Professional Optimum Multi-mineral Relaxer Regular, 14.1 Oz</t>
        </is>
      </c>
      <c r="E405" s="3" t="inlineStr">
        <is>
          <t>https://www.amazon.com/Softsheen-Carson-Multi-Mineral-Regular-Relaxer/dp/B000EGMBUW/ref=sr_1_1?keywords=Optimum+Smooth+Multi-Mineral+Relaxer+-+Regular+Strength+%2814.1oz%29&amp;qid=1695336306&amp;sr=8-1</t>
        </is>
      </c>
      <c r="F405" t="inlineStr">
        <is>
          <t>B000EGMBUW</t>
        </is>
      </c>
      <c r="G405" t="e">
        <v>#VALUE!</v>
      </c>
      <c r="H405" t="e">
        <v>#VALUE!</v>
      </c>
      <c r="I405" t="n">
        <v>6</v>
      </c>
      <c r="J405" t="inlineStr">
        <is>
          <t>oos</t>
        </is>
      </c>
      <c r="K405" t="inlineStr">
        <is>
          <t>9.49</t>
        </is>
      </c>
      <c r="L405" t="n">
        <v>27.99</v>
      </c>
      <c r="M405" s="30" t="inlineStr">
        <is>
          <t>194.94%</t>
        </is>
      </c>
      <c r="N405" t="n">
        <v>4.4</v>
      </c>
      <c r="O405" t="n">
        <v>200</v>
      </c>
      <c r="Q405" t="inlineStr">
        <is>
          <t>undefined</t>
        </is>
      </c>
      <c r="R405" t="inlineStr">
        <is>
          <t>undefined</t>
        </is>
      </c>
      <c r="S405" t="inlineStr">
        <is>
          <t>141o</t>
        </is>
      </c>
    </row>
    <row r="406" ht="75" customHeight="1">
      <c r="A406" s="3" t="inlineStr">
        <is>
          <t>https://www.safeandchic.com/products/clarity-rx-feel-better-moisturizing-cream</t>
        </is>
      </c>
      <c r="B406" s="3" t="inlineStr">
        <is>
          <t>https://www.safeandchic.com/products/clarity-rx-feel-better-moisturizing-cream</t>
        </is>
      </c>
      <c r="C406" t="inlineStr">
        <is>
          <t>ClarityRX Feel Better Moisturizing Cream.</t>
        </is>
      </c>
      <c r="D406" t="inlineStr">
        <is>
          <t>ClarityRx Feel Better Hyaluronic Acid Moisturizing Cream, Natural Plant-Based Face Moisturizer with Jojoba Oil for Dry, Aging Skin (1.7 oz)</t>
        </is>
      </c>
      <c r="E406" s="3" t="inlineStr">
        <is>
          <t>https://www.amazon.com/ClarityRx-Better-Hyaluronic-Moisturizing-packaging/dp/B01N5D72C0/ref=sr_1_1?keywords=ClarityRX+Feel+Better+Moisturizing+Cream.&amp;qid=1695336514&amp;sr=8-1</t>
        </is>
      </c>
      <c r="F406" t="inlineStr">
        <is>
          <t>B01N5D72C0</t>
        </is>
      </c>
      <c r="G406" t="e">
        <v>#VALUE!</v>
      </c>
      <c r="H406" t="e">
        <v>#VALUE!</v>
      </c>
      <c r="I406" t="n">
        <v>0</v>
      </c>
      <c r="J406" t="inlineStr">
        <is>
          <t>sas indicates sales / amz on the list</t>
        </is>
      </c>
      <c r="K406" t="inlineStr">
        <is>
          <t>37.0</t>
        </is>
      </c>
      <c r="L406" t="n">
        <v>74</v>
      </c>
      <c r="M406" s="30" t="inlineStr">
        <is>
          <t>100.00%</t>
        </is>
      </c>
      <c r="N406" t="n">
        <v>4.6</v>
      </c>
      <c r="O406" t="n">
        <v>166</v>
      </c>
      <c r="Q406" t="inlineStr">
        <is>
          <t>InStock</t>
        </is>
      </c>
      <c r="R406" t="inlineStr">
        <is>
          <t>74.0</t>
        </is>
      </c>
      <c r="S406" t="inlineStr">
        <is>
          <t>6748013199446</t>
        </is>
      </c>
    </row>
    <row r="407" ht="25.2" customFormat="1" customHeight="1" s="18">
      <c r="A407" s="28" t="n"/>
      <c r="B407" s="28" t="n"/>
      <c r="E407" s="28" t="n"/>
      <c r="M407" s="61" t="n"/>
    </row>
    <row r="408" ht="75" customHeight="1">
      <c r="A408" s="3">
        <f>HYPERLINK("https://www.supplyhog.com/c/plumbing-supplies/garbage-disposers-accessories/garbage-disposer-parts/p/lasco-disposer-outlet-elbow", "https://www.supplyhog.com/c/plumbing-supplies/garbage-disposers-accessories/garbage-disposer-parts/p/lasco-disposer-outlet-elbow")</f>
        <v/>
      </c>
      <c r="B408" t="inlineStr">
        <is>
          <t>undefined</t>
        </is>
      </c>
      <c r="C408" t="inlineStr">
        <is>
          <t>Lasco Disposer Outlet Elbow</t>
        </is>
      </c>
      <c r="D408" t="inlineStr">
        <is>
          <t>LASCO 39-9019 Insinkerator Disposal Replacement Plastic Outlet Elbow OEM No. 8219A with Seal,Black</t>
        </is>
      </c>
      <c r="E408" s="3">
        <f>HYPERLINK("https://www.amazon.com/LASCO-39-9019-Insinkerator-Disposal-Replacement/dp/B000FH9O8C/ref=sr_1_1?keywords=Lasco+Disposer+Outlet+Elbow&amp;qid=1695340395&amp;sr=8-1", "https://www.amazon.com/LASCO-39-9019-Insinkerator-Disposal-Replacement/dp/B000FH9O8C/ref=sr_1_1?keywords=Lasco+Disposer+Outlet+Elbow&amp;qid=1695340395&amp;sr=8-1")</f>
        <v/>
      </c>
      <c r="F408" t="inlineStr">
        <is>
          <t>B000FH9O8C</t>
        </is>
      </c>
      <c r="G408">
        <f>_xlfn.IMAGE("https://eapi.supplyhog.com/file-srv/img/i_f2ad17d555e484be57aa35bc03683afe.jpg?o%5Bw%5D=800&amp;o%5Bh%5D=800&amp;o%5Bf%5D=1&amp;defaultImgFile=default.jpg")</f>
        <v/>
      </c>
      <c r="H408">
        <f>_xlfn.IMAGE("https://m.media-amazon.com/images/I/51c6X+dVNqL._AC_UL320_.jpg")</f>
        <v/>
      </c>
      <c r="I408" t="n">
        <v>4</v>
      </c>
      <c r="J408" t="inlineStr">
        <is>
          <t>amz is on the list though/free shipping on orders $75 above</t>
        </is>
      </c>
      <c r="K408" t="inlineStr">
        <is>
          <t>5.46</t>
        </is>
      </c>
      <c r="L408" t="n">
        <v>19.79</v>
      </c>
      <c r="M408" s="30" t="inlineStr">
        <is>
          <t>262.45%</t>
        </is>
      </c>
      <c r="N408" t="n">
        <v>4.8</v>
      </c>
      <c r="O408" t="n">
        <v>13</v>
      </c>
      <c r="Q408" t="inlineStr">
        <is>
          <t>InStock</t>
        </is>
      </c>
      <c r="R408" t="inlineStr">
        <is>
          <t>undefined</t>
        </is>
      </c>
      <c r="S408" t="inlineStr">
        <is>
          <t>402278</t>
        </is>
      </c>
    </row>
    <row r="409" ht="75" customHeight="1">
      <c r="A409" s="3" t="inlineStr">
        <is>
          <t>https://www.supplyhog.com/c/plumbing-supplies/pipe-fittings/brass-pipe-fittings/p/lasco-90-degree-brass-elbow-male-flare-x-male-pipe-thread-5</t>
        </is>
      </c>
      <c r="B409" t="inlineStr">
        <is>
          <t>undefined</t>
        </is>
      </c>
      <c r="C409" t="inlineStr">
        <is>
          <t>Lasco 90 Deg. Brass Elbow Male Flare x MPT 3/8 In. MFL X 3/8 In. MPT</t>
        </is>
      </c>
      <c r="D409" t="inlineStr">
        <is>
          <t>LASCO 17-4931 3/8-Inch Flare by 3/8-Inch Male Pipe Thread Brass 90-Degree Ell/Elbow</t>
        </is>
      </c>
      <c r="E409" s="3" t="inlineStr">
        <is>
          <t>https://www.amazon.com/LASCO-17-4931-8-Inch-Thread-90-Degree/dp/B008E5CU3I/ref=sr_1_5?keywords=Lasco+90+Deg.+Brass+Elbow+Male+Flare+x+MPT+3%2F8+In.+MFL+X+3%2F8+In.+MPT&amp;qid=1695340962&amp;sr=8-5</t>
        </is>
      </c>
      <c r="F409" t="inlineStr">
        <is>
          <t>B008E5CU3I</t>
        </is>
      </c>
      <c r="G409" t="e">
        <v>#VALUE!</v>
      </c>
      <c r="H409" t="e">
        <v>#VALUE!</v>
      </c>
      <c r="I409" t="n">
        <v>0</v>
      </c>
      <c r="J409" t="inlineStr">
        <is>
          <t>low roi</t>
        </is>
      </c>
      <c r="K409" t="inlineStr">
        <is>
          <t>7.85</t>
        </is>
      </c>
      <c r="L409" t="n">
        <v>15.81</v>
      </c>
      <c r="M409" s="30" t="inlineStr">
        <is>
          <t>101.40%</t>
        </is>
      </c>
      <c r="N409" t="n">
        <v>5</v>
      </c>
      <c r="O409" t="n">
        <v>1</v>
      </c>
      <c r="Q409" t="inlineStr">
        <is>
          <t>InStock</t>
        </is>
      </c>
      <c r="R409" t="inlineStr">
        <is>
          <t>undefined</t>
        </is>
      </c>
      <c r="S409" t="inlineStr">
        <is>
          <t>402561</t>
        </is>
      </c>
    </row>
    <row r="410" ht="75" customHeight="1">
      <c r="A410" s="3" t="inlineStr">
        <is>
          <t>https://www.supplyhog.com/c/plumbing-supplies/toilet-seats/toilet-seats/p/home-impressions-round-wood-toilet-seat</t>
        </is>
      </c>
      <c r="B410" t="inlineStr">
        <is>
          <t>undefined</t>
        </is>
      </c>
      <c r="C410" t="inlineStr">
        <is>
          <t>Home Impressions Round Wood Toilet Seat White, Round</t>
        </is>
      </c>
      <c r="D410" t="inlineStr">
        <is>
          <t>Do it Best WMS-17-B-W Home Impressions Round Wood Toilet Seat, White</t>
        </is>
      </c>
      <c r="E410" s="3" t="inlineStr">
        <is>
          <t>https://www.amazon.com/Do-Best-WMS-17-B-W-Impressions-Toilet/dp/B000HE6O7M/ref=sr_1_1?keywords=Home+Impressions+Round+Wood+Toilet+Seat+White%2C+Round&amp;qid=1695340799&amp;sr=8-1</t>
        </is>
      </c>
      <c r="F410" t="inlineStr">
        <is>
          <t>B000HE6O7M</t>
        </is>
      </c>
      <c r="G410" t="e">
        <v>#VALUE!</v>
      </c>
      <c r="H410" t="e">
        <v>#VALUE!</v>
      </c>
      <c r="I410" t="n">
        <v>6</v>
      </c>
      <c r="J410" t="inlineStr">
        <is>
          <t>good sales /with 1 dominant seller/ free shipping over $75</t>
        </is>
      </c>
      <c r="K410" t="inlineStr">
        <is>
          <t>18.4</t>
        </is>
      </c>
      <c r="L410" t="n">
        <v>44.45</v>
      </c>
      <c r="M410" s="30" t="inlineStr">
        <is>
          <t>141.58%</t>
        </is>
      </c>
      <c r="N410" t="n">
        <v>5</v>
      </c>
      <c r="O410" t="n">
        <v>1</v>
      </c>
      <c r="Q410" t="inlineStr">
        <is>
          <t>InStock</t>
        </is>
      </c>
      <c r="R410" t="inlineStr">
        <is>
          <t>undefined</t>
        </is>
      </c>
      <c r="S410" t="inlineStr">
        <is>
          <t>445511</t>
        </is>
      </c>
    </row>
    <row r="411" ht="75" customHeight="1">
      <c r="A411" s="3">
        <f>HYPERLINK("https://www.supplyhog.com/c/hardware/padlocks-accessories/padlocks/p/master-lock-universal-pin-padlock-2", "https://www.supplyhog.com/c/hardware/padlocks-accessories/padlocks/p/master-lock-universal-pin-padlock-2")</f>
        <v/>
      </c>
      <c r="B411" t="inlineStr">
        <is>
          <t>undefined</t>
        </is>
      </c>
      <c r="C411" t="inlineStr">
        <is>
          <t>Master Lock Universal Pin Keyed Padlock</t>
        </is>
      </c>
      <c r="D411" t="inlineStr">
        <is>
          <t>Master Lock 3UPLF 1-1/2" Shackle Universal Pin Long Shank Padlock</t>
        </is>
      </c>
      <c r="E411" s="3" t="inlineStr">
        <is>
          <t>https://www.supplyhog.com/c/hardware/padlocks-accessories/padlocks/p/universal-pin-padlock-keying-system</t>
        </is>
      </c>
      <c r="F411" t="inlineStr">
        <is>
          <t>B000AYIW0G</t>
        </is>
      </c>
      <c r="G411">
        <f>_xlfn.IMAGE("https://eapi.supplyhog.com/file-srv/img/i_2335beb8a7cd217c6c1235ee5cb41df0.jpg?o%5Bw%5D=800&amp;o%5Bh%5D=800&amp;o%5Bf%5D=1&amp;defaultImgFile=default.jpg")</f>
        <v/>
      </c>
      <c r="H411">
        <f>_xlfn.IMAGE("https://m.media-amazon.com/images/I/6129j-kvy6L._AC_UL320_.jpg")</f>
        <v/>
      </c>
      <c r="I411" t="inlineStr">
        <is>
          <t>10 plus</t>
        </is>
      </c>
      <c r="J411" t="inlineStr">
        <is>
          <t>good find/ good sales, high roi / free shipping over $75</t>
        </is>
      </c>
      <c r="K411" t="inlineStr">
        <is>
          <t>22.38</t>
        </is>
      </c>
      <c r="L411" t="n">
        <v>66.94</v>
      </c>
      <c r="M411" s="30" t="inlineStr">
        <is>
          <t>199.11%</t>
        </is>
      </c>
      <c r="N411" t="n">
        <v>4.6</v>
      </c>
      <c r="O411" t="n">
        <v>2</v>
      </c>
      <c r="Q411" t="inlineStr">
        <is>
          <t>InStock</t>
        </is>
      </c>
      <c r="R411" t="inlineStr">
        <is>
          <t>undefined</t>
        </is>
      </c>
      <c r="S411" t="inlineStr">
        <is>
          <t>243957</t>
        </is>
      </c>
    </row>
    <row r="412" ht="75" customHeight="1">
      <c r="A412" s="3">
        <f>HYPERLINK("https://www.supplyhog.com/c/hardware/hinges/cabinet-hinges/p/colonial-hinge", "https://www.supplyhog.com/c/hardware/hinges/cabinet-hinges/p/colonial-hinge")</f>
        <v/>
      </c>
      <c r="B412" t="inlineStr">
        <is>
          <t>undefined</t>
        </is>
      </c>
      <c r="C412" t="inlineStr">
        <is>
          <t>Amerock Colonial Hinge</t>
        </is>
      </c>
      <c r="D412" t="inlineStr">
        <is>
          <t>Amerock BPR3404CB H-Hinge Flush Wrap Non Self-Closing Colonial, 3-1/2" L x 1-7/16"W, Black</t>
        </is>
      </c>
      <c r="E412" s="3">
        <f>HYPERLINK("https://www.amazon.com/Amerock-BPR3404CB-H-Hinge-Self-Closing-Colonial/dp/B07DDF3Y9V/ref=sr_1_5?keywords=Amerock+Colonial+Hinge&amp;qid=1695342141&amp;sr=8-5", "https://www.amazon.com/Amerock-BPR3404CB-H-Hinge-Self-Closing-Colonial/dp/B07DDF3Y9V/ref=sr_1_5?keywords=Amerock+Colonial+Hinge&amp;qid=1695342141&amp;sr=8-5")</f>
        <v/>
      </c>
      <c r="F412" t="inlineStr">
        <is>
          <t>B07DDF3Y9V</t>
        </is>
      </c>
      <c r="G412">
        <f>_xlfn.IMAGE("https://eapi.supplyhog.com/file-srv/img/i_6fc66325a559985abfc8d24648ac8513.jpg?o%5Bw%5D=800&amp;o%5Bh%5D=800&amp;o%5Bf%5D=1&amp;defaultImgFile=default.jpg")</f>
        <v/>
      </c>
      <c r="H412">
        <f>_xlfn.IMAGE("https://m.media-amazon.com/images/I/51ipSmtcdwL._AC_UL320_.jpg")</f>
        <v/>
      </c>
      <c r="I412" t="n">
        <v>0</v>
      </c>
      <c r="J412" t="inlineStr">
        <is>
          <t>1 seller dominant</t>
        </is>
      </c>
      <c r="K412" t="inlineStr">
        <is>
          <t>5.97</t>
        </is>
      </c>
      <c r="L412" t="n">
        <v>16.11</v>
      </c>
      <c r="M412" s="30" t="inlineStr">
        <is>
          <t>169.85%</t>
        </is>
      </c>
      <c r="N412" t="n">
        <v>5</v>
      </c>
      <c r="O412" t="n">
        <v>2</v>
      </c>
      <c r="Q412" t="inlineStr">
        <is>
          <t>InStock</t>
        </is>
      </c>
      <c r="R412" t="inlineStr">
        <is>
          <t>7.89</t>
        </is>
      </c>
      <c r="S412" t="inlineStr">
        <is>
          <t>210471</t>
        </is>
      </c>
    </row>
    <row r="413" ht="75" customHeight="1">
      <c r="A413" s="3">
        <f>HYPERLINK("https://www.toolup.com/PIP-34-8743-MaxiFlex-Cut-Gloves_2", "https://www.toolup.com/PIP-34-8743-MaxiFlex-Cut-Gloves_2")</f>
        <v/>
      </c>
      <c r="B413" s="3">
        <f>HYPERLINK("https://www.toolup.com/PIP-34-8743-MaxiFlex-Cut-Gloves_2", "https://www.toolup.com/PIP-34-8743-MaxiFlex-Cut-Gloves_2")</f>
        <v/>
      </c>
      <c r="C413" t="inlineStr">
        <is>
          <t>PIP Industrial Products 34-8743/M MaxiFlex Cut Gloves, Medium</t>
        </is>
      </c>
      <c r="D413" t="inlineStr">
        <is>
          <t>Protective Industrial Products 34-8743/M Medium MaxiFlex Cut by ATG Black Micro-Foam Nitrile Dipped Palm And Finger Coated Work Glove With Continuous Knitwrist (1/PR)</t>
        </is>
      </c>
      <c r="E413" s="3">
        <f>HYPERLINK("https://www.amazon.com/Protective-Industrial-Products-34-8743-Micro-Foam/dp/B00Z2R05B0/ref=sr_1_1?keywords=PIP+Industrial+Products+34-8743%2FM+MaxiFlex+Cut+Gloves%2C+Medium&amp;qid=1695347509&amp;sr=8-1", "https://www.amazon.com/Protective-Industrial-Products-34-8743-Micro-Foam/dp/B00Z2R05B0/ref=sr_1_1?keywords=PIP+Industrial+Products+34-8743%2FM+MaxiFlex+Cut+Gloves%2C+Medium&amp;qid=1695347509&amp;sr=8-1")</f>
        <v/>
      </c>
      <c r="F413" t="inlineStr">
        <is>
          <t>B00Z2R05B0</t>
        </is>
      </c>
      <c r="G413">
        <f>_xlfn.IMAGE("https://www.toolup.com/product-images/PIP-34-8743_01.jpg?resizeid=36&amp;resizeh=510&amp;resizew=510")</f>
        <v/>
      </c>
      <c r="H413">
        <f>_xlfn.IMAGE("https://m.media-amazon.com/images/I/81I5MlhxstL._AC_UL320_.jpg")</f>
        <v/>
      </c>
      <c r="I413" t="n">
        <v>0</v>
      </c>
      <c r="J413" t="inlineStr">
        <is>
          <t>1 seller dominant</t>
        </is>
      </c>
      <c r="K413" t="inlineStr">
        <is>
          <t>7.43</t>
        </is>
      </c>
      <c r="L413" t="n">
        <v>18.75</v>
      </c>
      <c r="M413" s="30" t="inlineStr">
        <is>
          <t>152.36%</t>
        </is>
      </c>
      <c r="N413" t="n">
        <v>4.7</v>
      </c>
      <c r="O413" t="n">
        <v>7</v>
      </c>
      <c r="Q413" t="inlineStr">
        <is>
          <t>InStock</t>
        </is>
      </c>
      <c r="R413" t="inlineStr">
        <is>
          <t>undefined</t>
        </is>
      </c>
      <c r="S413" t="inlineStr">
        <is>
          <t>PIP 34-8743/M</t>
        </is>
      </c>
    </row>
    <row r="414" ht="75" customHeight="1">
      <c r="A414" s="3">
        <f>HYPERLINK("https://camerareadycosmetics.com/products/ben-nye-final-seal-matte-sealer", "https://camerareadycosmetics.com/products/ben-nye-final-seal-matte-sealer")</f>
        <v/>
      </c>
      <c r="B414" s="3">
        <f>HYPERLINK("https://camerareadycosmetics.com/products/ben-nye-final-seal-matte-sealer", "https://camerareadycosmetics.com/products/ben-nye-final-seal-matte-sealer")</f>
        <v/>
      </c>
      <c r="C414" t="inlineStr">
        <is>
          <t>Final Seal Matte Sealer</t>
        </is>
      </c>
      <c r="D414" t="inlineStr">
        <is>
          <t>Ben Nye Final Seal matte Sealer 1oz</t>
        </is>
      </c>
      <c r="E414" s="3">
        <f>HYPERLINK("https://www.amazon.com/Ben-Nye-Final-Matte-Sealer/dp/B00ZGUFYH8/ref=sr_1_2?keywords=Final+Seal+Matte+Sealer&amp;qid=1695565419&amp;sr=8-2", "https://www.amazon.com/Ben-Nye-Final-Matte-Sealer/dp/B00ZGUFYH8/ref=sr_1_2?keywords=Final+Seal+Matte+Sealer&amp;qid=1695565419&amp;sr=8-2")</f>
        <v/>
      </c>
      <c r="F414" t="inlineStr">
        <is>
          <t>B00ZGUFYH8</t>
        </is>
      </c>
      <c r="G414">
        <f>_xlfn.IMAGE("https://camerareadycosmetics.com/cdn/shop/products/FY-2-Final-Seal-Catalog_50x.jpg?v=1689627790")</f>
        <v/>
      </c>
      <c r="H414">
        <f>_xlfn.IMAGE("https://m.media-amazon.com/images/I/21zDiLz408L._AC_UL320_.jpg")</f>
        <v/>
      </c>
      <c r="I414" t="n">
        <v>0</v>
      </c>
      <c r="J414" t="inlineStr">
        <is>
          <t>auto subscribe for $9 each/ free shipping over $50</t>
        </is>
      </c>
      <c r="K414" t="inlineStr">
        <is>
          <t>10.0</t>
        </is>
      </c>
      <c r="L414" t="n">
        <v>19.95</v>
      </c>
      <c r="M414" s="17" t="inlineStr">
        <is>
          <t>99.50%</t>
        </is>
      </c>
      <c r="N414" t="n">
        <v>3.3</v>
      </c>
      <c r="O414" t="n">
        <v>30</v>
      </c>
      <c r="Q414" t="inlineStr">
        <is>
          <t>InStock</t>
        </is>
      </c>
      <c r="R414" t="inlineStr">
        <is>
          <t>undefined</t>
        </is>
      </c>
      <c r="S414" t="inlineStr">
        <is>
          <t>7034993031</t>
        </is>
      </c>
    </row>
    <row r="415" ht="75" customFormat="1" customHeight="1" s="6">
      <c r="A415" s="5" t="inlineStr">
        <is>
          <t>https://joshstoysandgames.com/collections/games/products/it-monopoly-mn010-546</t>
        </is>
      </c>
      <c r="B415" s="5" t="inlineStr">
        <is>
          <t>https://joshstoysandgames.com/products/it-monopoly-mn010-546</t>
        </is>
      </c>
      <c r="C415" s="6" t="inlineStr">
        <is>
          <t>IT Monopoly</t>
        </is>
      </c>
      <c r="D415" s="6" t="inlineStr">
        <is>
          <t>Monopoly IT Board Game | Based on The 2017 Drama/Thriller IT | Officially Licensed IT Merchandise | Themed Classic Monopoly Game</t>
        </is>
      </c>
      <c r="E415" s="5" t="inlineStr">
        <is>
          <t>https://www.amazon.com/Monopoly-Thriller-Officially-Licensed-Merchandise/dp/B07QB4SWDZ/ref=sr_1_1?keywords=IT+Monopoly&amp;qid=1695566310&amp;sr=8-1</t>
        </is>
      </c>
      <c r="F415" s="6" t="inlineStr">
        <is>
          <t>B07QB4SWDZ</t>
        </is>
      </c>
      <c r="G415" s="6" t="e">
        <v>#VALUE!</v>
      </c>
      <c r="H415" s="6" t="e">
        <v>#VALUE!</v>
      </c>
      <c r="I415" s="6" t="n">
        <v>0</v>
      </c>
      <c r="J415" s="6" t="inlineStr">
        <is>
          <t>low sales and bb (buybox) is unstable</t>
        </is>
      </c>
      <c r="K415" s="6" t="inlineStr">
        <is>
          <t>39.99</t>
        </is>
      </c>
      <c r="L415" s="6" t="n">
        <v>74.98999999999999</v>
      </c>
      <c r="M415" s="24" t="inlineStr">
        <is>
          <t>87.52%</t>
        </is>
      </c>
      <c r="N415" s="24" t="n">
        <v>87.52</v>
      </c>
      <c r="O415" s="6" t="n">
        <v>4.8</v>
      </c>
      <c r="P415" s="6" t="n">
        <v>1055</v>
      </c>
      <c r="R415" s="6" t="inlineStr">
        <is>
          <t>InStock</t>
        </is>
      </c>
      <c r="S415" s="6" t="inlineStr">
        <is>
          <t>undefined</t>
        </is>
      </c>
      <c r="T415" s="6" t="inlineStr">
        <is>
          <t>4677296488529</t>
        </is>
      </c>
    </row>
    <row r="416" ht="75" customFormat="1" customHeight="1" s="6">
      <c r="A416" s="5" t="inlineStr">
        <is>
          <t>https://joshstoysandgames.com/collections/games/products/nightmare-before-christmas-25-years-monopoly-mn004-261</t>
        </is>
      </c>
      <c r="B416" s="5" t="inlineStr">
        <is>
          <t>https://joshstoysandgames.com/products/nightmare-before-christmas-25-years-monopoly-mn004-261</t>
        </is>
      </c>
      <c r="C416" s="6" t="inlineStr">
        <is>
          <t>Nightmare Before Christmas 25 Years Monopoly</t>
        </is>
      </c>
      <c r="D416" s="6" t="inlineStr">
        <is>
          <t>Monopoly Disney Nightmare Before Christmas 25 Years Board Game | 25th Anniversary Collector's Edition | Collectible Monopoly Tokens</t>
        </is>
      </c>
      <c r="E416" s="5" t="inlineStr">
        <is>
          <t>https://www.amazon.com/USAopoly-Monopoly-Nightmare-Before-Christmas/dp/B07BRGMCYB/ref=sr_1_1?keywords=Nightmare+Before+Christmas+25+Years+Monopoly&amp;qid=1695566316&amp;sr=8-1</t>
        </is>
      </c>
      <c r="F416" s="6" t="inlineStr">
        <is>
          <t>B07BRGMCYB</t>
        </is>
      </c>
      <c r="G416" s="6" t="e">
        <v>#VALUE!</v>
      </c>
      <c r="H416" s="6" t="e">
        <v>#VALUE!</v>
      </c>
      <c r="I416" s="6" t="n">
        <v>3</v>
      </c>
      <c r="J416" s="6" t="inlineStr">
        <is>
          <t>with dominant seller though</t>
        </is>
      </c>
      <c r="K416" s="6" t="inlineStr">
        <is>
          <t>39.99</t>
        </is>
      </c>
      <c r="L416" s="6" t="n">
        <v>73.69</v>
      </c>
      <c r="M416" s="24" t="inlineStr">
        <is>
          <t>84.27%</t>
        </is>
      </c>
      <c r="N416" s="24" t="n">
        <v>84.27</v>
      </c>
      <c r="O416" s="6" t="n">
        <v>4.7</v>
      </c>
      <c r="P416" s="6" t="n">
        <v>912</v>
      </c>
      <c r="R416" s="6" t="inlineStr">
        <is>
          <t>InStock</t>
        </is>
      </c>
      <c r="S416" s="6" t="inlineStr">
        <is>
          <t>undefined</t>
        </is>
      </c>
      <c r="T416" s="6" t="inlineStr">
        <is>
          <t>4677295636561</t>
        </is>
      </c>
    </row>
    <row r="417" ht="75" customHeight="1">
      <c r="A417" s="3" t="inlineStr">
        <is>
          <t>https://joshstoysandgames.com/collections/games/products/super-mario-vs-bowser-checkers-tic-tac-toe-combo-set-cm005-637</t>
        </is>
      </c>
      <c r="B417" s="3" t="inlineStr">
        <is>
          <t>https://joshstoysandgames.com/products/super-mario-vs-bowser-checkers-tic-tac-toe-combo-set-cm005-637</t>
        </is>
      </c>
      <c r="C417" t="inlineStr">
        <is>
          <t>Super Mario vs Bowser Checkers &amp; Tic Tac Toe Combo Set</t>
        </is>
      </c>
      <c r="D417" t="inlineStr">
        <is>
          <t>USAOPOLY Super Mario Checkers &amp; Tic-Tac-Toe Collector's Game Set for 2 players | Featuring Mario &amp; Bowser | Collectible Checkers and TicTacToe Perfect for Mario Fans, Model Number: CM005-637-002001-06</t>
        </is>
      </c>
      <c r="E417" s="3" t="inlineStr">
        <is>
          <t>https://www.amazon.com/USAOPOLY-Tic-Tac-Toe-Collectors-Featuring-Collectible/dp/B0836C6SJH/ref=sr_1_1?keywords=Super+Mario+vs+Bowser+Checkers&amp;qid=1695566319&amp;sr=8-1</t>
        </is>
      </c>
      <c r="F417" t="inlineStr">
        <is>
          <t>B0836C6SJH</t>
        </is>
      </c>
      <c r="G417" t="e">
        <v>#VALUE!</v>
      </c>
      <c r="H417" t="e">
        <v>#VALUE!</v>
      </c>
      <c r="I417" t="n">
        <v>0</v>
      </c>
      <c r="J417" t="inlineStr">
        <is>
          <t>bb might soon tank/ amz dominant seller</t>
        </is>
      </c>
      <c r="K417" t="inlineStr">
        <is>
          <t>14.99</t>
        </is>
      </c>
      <c r="L417" t="n">
        <v>29.87</v>
      </c>
      <c r="M417" s="17" t="inlineStr">
        <is>
          <t>99.27%</t>
        </is>
      </c>
      <c r="N417" s="19" t="n">
        <v>99.27</v>
      </c>
      <c r="O417" t="n">
        <v>4.7</v>
      </c>
      <c r="P417" t="n">
        <v>1313</v>
      </c>
      <c r="R417" t="inlineStr">
        <is>
          <t>InStock</t>
        </is>
      </c>
      <c r="S417" t="inlineStr">
        <is>
          <t>undefined</t>
        </is>
      </c>
      <c r="T417" t="inlineStr">
        <is>
          <t>4677295145041</t>
        </is>
      </c>
    </row>
    <row r="418" ht="75" customFormat="1" customHeight="1" s="6">
      <c r="A418" s="5" t="inlineStr">
        <is>
          <t>https://joshstoysandgames.com/collections/games/products/the-simpsons-monopoly-mn006-025</t>
        </is>
      </c>
      <c r="B418" s="5" t="inlineStr">
        <is>
          <t>https://joshstoysandgames.com/products/the-simpsons-monopoly-mn006-025</t>
        </is>
      </c>
      <c r="C418" s="6" t="inlineStr">
        <is>
          <t>The Simpsons Monopoly</t>
        </is>
      </c>
      <c r="D418" s="6" t="inlineStr">
        <is>
          <t>Monopoly The Simpsons Board Game | Based on Fox Series The Simpsons | Collectible Simpsons Merchandise | Themed Classic Monopoly Game</t>
        </is>
      </c>
      <c r="E418" s="5" t="inlineStr">
        <is>
          <t>https://www.amazon.com/Monopoly-Simpsons-Collectible-Merchandise-Classic/dp/B07SH9C447/ref=sr_1_1?keywords=The+Simpsons+Monopoly&amp;qid=1695566315&amp;sr=8-1</t>
        </is>
      </c>
      <c r="F418" s="6" t="inlineStr">
        <is>
          <t>B07SH9C447</t>
        </is>
      </c>
      <c r="G418" s="6" t="e">
        <v>#VALUE!</v>
      </c>
      <c r="H418" s="6" t="e">
        <v>#VALUE!</v>
      </c>
      <c r="I418" s="6" t="n">
        <v>5</v>
      </c>
      <c r="J418" s="6" t="inlineStr">
        <is>
          <t>average bb is good</t>
        </is>
      </c>
      <c r="K418" s="6" t="inlineStr">
        <is>
          <t>39.99</t>
        </is>
      </c>
      <c r="L418" s="6" t="n">
        <v>78.98999999999999</v>
      </c>
      <c r="M418" s="24" t="inlineStr">
        <is>
          <t>97.52%</t>
        </is>
      </c>
      <c r="N418" s="24" t="n">
        <v>97.52</v>
      </c>
      <c r="O418" s="6" t="n">
        <v>4.7</v>
      </c>
      <c r="P418" s="6" t="n">
        <v>1272</v>
      </c>
      <c r="R418" s="6" t="inlineStr">
        <is>
          <t>InStock</t>
        </is>
      </c>
      <c r="S418" s="6" t="inlineStr">
        <is>
          <t>undefined</t>
        </is>
      </c>
      <c r="T418" s="6" t="inlineStr">
        <is>
          <t>4677295767633</t>
        </is>
      </c>
    </row>
    <row r="419" ht="75" customHeight="1">
      <c r="A419" s="3" t="inlineStr">
        <is>
          <t>https://joshstoysandgames.com/collections/puzzles/products/garbage-pail-kids-yuck-1000pc-puzzle-pz137-729</t>
        </is>
      </c>
      <c r="B419" s="3" t="inlineStr">
        <is>
          <t>https://joshstoysandgames.com/products/garbage-pail-kids-yuck-1000pc-puzzle-pz137-729</t>
        </is>
      </c>
      <c r="C419" t="inlineStr">
        <is>
          <t>Garbage Pail Kids "Yuck" - 1000pc Puzzle</t>
        </is>
      </c>
      <c r="D419" t="inlineStr">
        <is>
          <t>USAOPOLY Garbage Pail Kids Yuck 1000 Piece Jigsaw Puzzle | 35th Anniversary of GPK | Officially Licensed Garbage Pail Kids Merchandise | Collectible Puzzle Featuring Original GPK Favorites , Red</t>
        </is>
      </c>
      <c r="E419" s="3" t="inlineStr">
        <is>
          <t>https://www.amazon.com/USAOPOLY-Anniversary-Officially-Merchandise-Collectible/dp/B08512XV8V/ref=sr_1_1?keywords=Garbage+Pail+Kids+Yuck+-+1000pc+Puzzle&amp;qid=1695566352&amp;sr=8-1</t>
        </is>
      </c>
      <c r="F419" t="inlineStr">
        <is>
          <t>B08512XV8V</t>
        </is>
      </c>
      <c r="G419" t="e">
        <v>#VALUE!</v>
      </c>
      <c r="H419" t="e">
        <v>#VALUE!</v>
      </c>
      <c r="I419" t="n">
        <v>0</v>
      </c>
      <c r="J419" t="inlineStr">
        <is>
          <t>low sales/low roi</t>
        </is>
      </c>
      <c r="K419" t="inlineStr">
        <is>
          <t>14.99</t>
        </is>
      </c>
      <c r="L419" t="n">
        <v>29.99</v>
      </c>
      <c r="M419" s="17" t="inlineStr">
        <is>
          <t>100.07%</t>
        </is>
      </c>
      <c r="N419" s="19" t="n">
        <v>100.07</v>
      </c>
      <c r="O419" t="n">
        <v>4.7</v>
      </c>
      <c r="P419" t="n">
        <v>1382</v>
      </c>
      <c r="R419" t="inlineStr">
        <is>
          <t>InStock</t>
        </is>
      </c>
      <c r="S419" t="inlineStr">
        <is>
          <t>undefined</t>
        </is>
      </c>
      <c r="T419" t="inlineStr">
        <is>
          <t>4677300420689</t>
        </is>
      </c>
    </row>
    <row r="420" ht="75" customHeight="1">
      <c r="A420" s="3" t="inlineStr">
        <is>
          <t>https://joshstoysandgames.com/collections/puzzles/products/melissa-and-doug-first-shapes-jumbo-knob-2053</t>
        </is>
      </c>
      <c r="B420" s="3" t="inlineStr">
        <is>
          <t>https://joshstoysandgames.com/products/melissa-and-doug-first-shapes-jumbo-knob-2053</t>
        </is>
      </c>
      <c r="C420" t="inlineStr">
        <is>
          <t>First Shapes Jumbo Knob</t>
        </is>
      </c>
      <c r="D420" t="inlineStr">
        <is>
          <t>Melissa &amp; Doug First Shapes Jumbo Knob Wooden Puzzle - Wooden Peg Chunky Baby Puzzle, Preschool Learning Shapes Knob Puzzle Board For Toddlers Ages 1+</t>
        </is>
      </c>
      <c r="E420" s="3" t="inlineStr">
        <is>
          <t>https://www.amazon.com/Melissa-Doug-Colorful-Extra-Thick-Construction/dp/B000EK59H0/ref=sr_1_1?keywords=First+Shapes+Jumbo+Knob&amp;qid=1695566388&amp;sr=8-1</t>
        </is>
      </c>
      <c r="F420" t="inlineStr">
        <is>
          <t>B000EK59H0</t>
        </is>
      </c>
      <c r="G420" t="e">
        <v>#VALUE!</v>
      </c>
      <c r="H420" t="e">
        <v>#VALUE!</v>
      </c>
      <c r="I420" t="n">
        <v>0</v>
      </c>
      <c r="J420" t="inlineStr">
        <is>
          <t>amz on the list</t>
        </is>
      </c>
      <c r="K420" t="inlineStr">
        <is>
          <t>9.99</t>
        </is>
      </c>
      <c r="L420" t="n">
        <v>16.62</v>
      </c>
      <c r="M420" s="17" t="inlineStr">
        <is>
          <t>66.37%</t>
        </is>
      </c>
      <c r="N420" s="19" t="n">
        <v>66.37</v>
      </c>
      <c r="O420" t="n">
        <v>4.7</v>
      </c>
      <c r="P420" t="n">
        <v>12923</v>
      </c>
      <c r="R420" t="inlineStr">
        <is>
          <t>InStock</t>
        </is>
      </c>
      <c r="S420" t="inlineStr">
        <is>
          <t>undefined</t>
        </is>
      </c>
      <c r="T420" t="inlineStr">
        <is>
          <t>4614933938257</t>
        </is>
      </c>
    </row>
    <row r="421" ht="75" customHeight="1">
      <c r="A421" s="3" t="inlineStr">
        <is>
          <t>https://joshstoysandgames.com/collections/puzzles/products/melissa-and-doug-first-shapes-jumbo-knob-2053</t>
        </is>
      </c>
      <c r="B421" s="3" t="inlineStr">
        <is>
          <t>https://joshstoysandgames.com/products/melissa-and-doug-first-shapes-jumbo-knob-2053</t>
        </is>
      </c>
      <c r="C421" t="inlineStr">
        <is>
          <t>First Shapes Jumbo Knob</t>
        </is>
      </c>
      <c r="D421" t="inlineStr">
        <is>
          <t>MELISSA &amp; DOUG First Shapes Jumbo Knob, 1 EA</t>
        </is>
      </c>
      <c r="E421" s="3" t="inlineStr">
        <is>
          <t>https://www.amazon.com/Melissa-Doug-First-Shapes-Jumbo/dp/B07GRX4VLH/ref=sr_1_7?keywords=First+Shapes+Jumbo+Knob&amp;qid=1695566388&amp;sr=8-7</t>
        </is>
      </c>
      <c r="F421" t="inlineStr">
        <is>
          <t>B07GRX4VLH</t>
        </is>
      </c>
      <c r="G421" t="e">
        <v>#VALUE!</v>
      </c>
      <c r="H421" t="e">
        <v>#VALUE!</v>
      </c>
      <c r="I421" t="n">
        <v>0</v>
      </c>
      <c r="J421" t="inlineStr">
        <is>
          <t>with dominant seller though</t>
        </is>
      </c>
      <c r="K421" t="inlineStr">
        <is>
          <t>9.99</t>
        </is>
      </c>
      <c r="L421" t="n">
        <v>16.13</v>
      </c>
      <c r="M421" s="17" t="inlineStr">
        <is>
          <t>61.46%</t>
        </is>
      </c>
      <c r="N421" s="19" t="n">
        <v>61.46</v>
      </c>
      <c r="O421" t="n">
        <v>5</v>
      </c>
      <c r="P421" t="n">
        <v>1</v>
      </c>
      <c r="R421" t="inlineStr">
        <is>
          <t>InStock</t>
        </is>
      </c>
      <c r="S421" t="inlineStr">
        <is>
          <t>undefined</t>
        </is>
      </c>
      <c r="T421" t="inlineStr">
        <is>
          <t>4614933938257</t>
        </is>
      </c>
    </row>
    <row r="422" ht="75" customHeight="1">
      <c r="A422" s="3" t="inlineStr">
        <is>
          <t>https://joshstoysandgames.com/collections/puzzles/products/melissa-and-doug-musical-instruments-sound-puzzle-732</t>
        </is>
      </c>
      <c r="B422" s="3" t="inlineStr">
        <is>
          <t>https://joshstoysandgames.com/products/melissa-and-doug-musical-instruments-sound-puzzle-732</t>
        </is>
      </c>
      <c r="C422" t="inlineStr">
        <is>
          <t>Musical Instruments Sound Puzzle</t>
        </is>
      </c>
      <c r="D422" t="inlineStr">
        <is>
          <t>Melissa &amp; Doug Musical Instruments Theme Sound Puzzle &amp; 1 Scratch Art Mini-Pad Bundle (00732)</t>
        </is>
      </c>
      <c r="E422" s="3" t="inlineStr">
        <is>
          <t>https://www.amazon.com/Musical-Instruments-Melissa-Doug-Mini-Pad/dp/B00SLV47BS/ref=sr_1_2?keywords=Musical+Instruments+Sound+Puzzle&amp;qid=1695566391&amp;sr=8-2</t>
        </is>
      </c>
      <c r="F422" t="inlineStr">
        <is>
          <t>B00SLV47BS</t>
        </is>
      </c>
      <c r="G422" t="e">
        <v>#VALUE!</v>
      </c>
      <c r="H422" t="e">
        <v>#VALUE!</v>
      </c>
      <c r="I422" t="n">
        <v>0</v>
      </c>
      <c r="J422" t="inlineStr">
        <is>
          <t>low sales</t>
        </is>
      </c>
      <c r="K422" t="inlineStr">
        <is>
          <t>12.99</t>
        </is>
      </c>
      <c r="L422" t="n">
        <v>33.63</v>
      </c>
      <c r="M422" s="17" t="inlineStr">
        <is>
          <t>158.89%</t>
        </is>
      </c>
      <c r="N422" s="19" t="n">
        <v>158.89</v>
      </c>
      <c r="O422" t="n">
        <v>4.4</v>
      </c>
      <c r="P422" t="n">
        <v>17</v>
      </c>
      <c r="R422" t="inlineStr">
        <is>
          <t>InStock</t>
        </is>
      </c>
      <c r="S422" t="inlineStr">
        <is>
          <t>undefined</t>
        </is>
      </c>
      <c r="T422" t="inlineStr">
        <is>
          <t>4614933151825</t>
        </is>
      </c>
    </row>
    <row r="423" ht="75" customHeight="1">
      <c r="A423" s="3" t="inlineStr">
        <is>
          <t>https://joshstoysandgames.com/collections/puzzles/products/melissa-and-doug-see-inside-alphabet-peg-3272</t>
        </is>
      </c>
      <c r="B423" s="3" t="inlineStr">
        <is>
          <t>https://joshstoysandgames.com/products/melissa-and-doug-see-inside-alphabet-peg-3272</t>
        </is>
      </c>
      <c r="C423" t="inlineStr">
        <is>
          <t>See-Inside Alphabet Peg</t>
        </is>
      </c>
      <c r="D423" t="inlineStr">
        <is>
          <t>Melissa &amp; Doug 8 Pack See-Inside Alphabet PEG Puzzle</t>
        </is>
      </c>
      <c r="E423" s="3" t="inlineStr">
        <is>
          <t>https://www.amazon.com/Melissa-Doug-See-Inside-Alphabet-Puzzle/dp/B004LCWFVA/ref=sr_1_2?keywords=See-Inside+Alphabet+Peg&amp;qid=1695566398&amp;sr=8-2</t>
        </is>
      </c>
      <c r="F423" t="inlineStr">
        <is>
          <t>B004LCWFVA</t>
        </is>
      </c>
      <c r="G423" t="e">
        <v>#VALUE!</v>
      </c>
      <c r="H423" t="e">
        <v>#VALUE!</v>
      </c>
      <c r="I423" t="n">
        <v>0</v>
      </c>
      <c r="J423" t="inlineStr">
        <is>
          <t xml:space="preserve">with 1 seller </t>
        </is>
      </c>
      <c r="K423" t="inlineStr">
        <is>
          <t>7.99</t>
        </is>
      </c>
      <c r="L423" t="n">
        <v>21.99</v>
      </c>
      <c r="M423" s="17" t="inlineStr">
        <is>
          <t>175.22%</t>
        </is>
      </c>
      <c r="N423" s="19" t="n">
        <v>175.22</v>
      </c>
      <c r="O423" t="n">
        <v>5</v>
      </c>
      <c r="P423" t="n">
        <v>1</v>
      </c>
      <c r="R423" t="inlineStr">
        <is>
          <t>InStock</t>
        </is>
      </c>
      <c r="S423" t="inlineStr">
        <is>
          <t>undefined</t>
        </is>
      </c>
      <c r="T423" t="inlineStr">
        <is>
          <t>4614937772113</t>
        </is>
      </c>
    </row>
    <row r="424" ht="75" customHeight="1">
      <c r="A424" s="3" t="inlineStr">
        <is>
          <t>https://kappatoys.com/Smiski-Glow-in-the-Dark-Cheer-Series-Surprise-Box-p548027537</t>
        </is>
      </c>
      <c r="B424" s="3" t="inlineStr">
        <is>
          <t>https://kappatoys.com/Smiski-Glow-in-the-Dark-Cheer-Series-Surprise-Box-p548027537</t>
        </is>
      </c>
      <c r="C424" t="inlineStr">
        <is>
          <t>Smiski Glow in the Dark Cheer Series Surprise Box</t>
        </is>
      </c>
      <c r="D424" t="inlineStr">
        <is>
          <t>Smiski Glow in The Dark Figure, Cheer Series, Random Style, 1 Pack</t>
        </is>
      </c>
      <c r="E424" s="3" t="inlineStr">
        <is>
          <t>https://www.amazon.com/Smiski-Figure-Cheer-There-Single/dp/B08M4B429H/ref=sr_1_1?keywords=Smiski+Glow+in+the+Dark+Cheer+Series+Surprise+Box&amp;qid=1695566435&amp;sr=8-1</t>
        </is>
      </c>
      <c r="F424" t="inlineStr">
        <is>
          <t>B08M4B429H</t>
        </is>
      </c>
      <c r="G424" t="e">
        <v>#VALUE!</v>
      </c>
      <c r="H424" t="e">
        <v>#VALUE!</v>
      </c>
      <c r="I424" t="n">
        <v>0</v>
      </c>
      <c r="J424" t="inlineStr">
        <is>
          <t>low roi</t>
        </is>
      </c>
      <c r="K424" t="inlineStr">
        <is>
          <t>9.99</t>
        </is>
      </c>
      <c r="L424" t="n">
        <v>18.49</v>
      </c>
      <c r="M424" s="17" t="inlineStr">
        <is>
          <t>85.09%</t>
        </is>
      </c>
      <c r="N424" s="19" t="n">
        <v>85.09</v>
      </c>
      <c r="O424" t="n">
        <v>4.9</v>
      </c>
      <c r="P424" t="n">
        <v>20</v>
      </c>
      <c r="R424" t="inlineStr">
        <is>
          <t>InStock</t>
        </is>
      </c>
      <c r="S424" t="inlineStr">
        <is>
          <t>undefined</t>
        </is>
      </c>
      <c r="T424" t="inlineStr">
        <is>
          <t>p548027537</t>
        </is>
      </c>
    </row>
    <row r="425" ht="75" customHeight="1">
      <c r="A425" s="3" t="inlineStr">
        <is>
          <t>https://kappatoys.com/Smiski-Glow-in-the-Dark-Museum-Series-Surprise-Box-p548026376</t>
        </is>
      </c>
      <c r="B425" s="3" t="inlineStr">
        <is>
          <t>https://kappatoys.com/Smiski-Glow-in-the-Dark-Museum-Series-Surprise-Box-p548026376</t>
        </is>
      </c>
      <c r="C425" t="inlineStr">
        <is>
          <t>Smiski Glow in the Dark Museum Series Surprise Box</t>
        </is>
      </c>
      <c r="D425" t="inlineStr">
        <is>
          <t>Smiski Dreams Glow in The Dark Figure, Museum Series, Random Style, 1 Pack</t>
        </is>
      </c>
      <c r="E425" s="3" t="inlineStr">
        <is>
          <t>https://www.amazon.com/Smiski-Dreams-Figure-Museum-Random/dp/B08Z8FNMFJ/ref=sr_1_1?keywords=Smiski+Glow+in+the+Dark+Museum+Series+Surprise+Box&amp;qid=1695566433&amp;sr=8-1</t>
        </is>
      </c>
      <c r="F425" t="inlineStr">
        <is>
          <t>B08Z8FNMFJ</t>
        </is>
      </c>
      <c r="G425" t="e">
        <v>#VALUE!</v>
      </c>
      <c r="H425" t="e">
        <v>#VALUE!</v>
      </c>
      <c r="I425" t="n">
        <v>0</v>
      </c>
      <c r="J425" t="inlineStr">
        <is>
          <t>low roi</t>
        </is>
      </c>
      <c r="K425" t="inlineStr">
        <is>
          <t>9.99</t>
        </is>
      </c>
      <c r="L425" t="n">
        <v>17.82</v>
      </c>
      <c r="M425" s="17" t="inlineStr">
        <is>
          <t>78.38%</t>
        </is>
      </c>
      <c r="N425" s="19" t="n">
        <v>78.38</v>
      </c>
      <c r="O425" t="n">
        <v>4.9</v>
      </c>
      <c r="P425" t="n">
        <v>145</v>
      </c>
      <c r="R425" t="inlineStr">
        <is>
          <t>InStock</t>
        </is>
      </c>
      <c r="S425" t="inlineStr">
        <is>
          <t>undefined</t>
        </is>
      </c>
      <c r="T425" t="inlineStr">
        <is>
          <t>p548026376</t>
        </is>
      </c>
    </row>
    <row r="426" ht="75" customHeight="1">
      <c r="A426" s="3" t="inlineStr">
        <is>
          <t>https://kappatoys.com/Smiski-Glow-in-the-Dark-Series-1-Surprise-Box-p548027589</t>
        </is>
      </c>
      <c r="B426" s="3" t="inlineStr">
        <is>
          <t>https://kappatoys.com/Smiski-Glow-in-the-Dark-Series-1-Surprise-Box-p548027589</t>
        </is>
      </c>
      <c r="C426" t="inlineStr">
        <is>
          <t>Smiski Glow in the Dark Series 1 Surprise Box</t>
        </is>
      </c>
      <c r="D426" t="inlineStr">
        <is>
          <t>Dreams USA Smiski Glow in The Dark Figure, Series 1, Random Style, 1 Pack</t>
        </is>
      </c>
      <c r="E426" s="3" t="inlineStr">
        <is>
          <t>https://www.amazon.com/Dreams-USA-Smiski-Figure-Random/dp/B095MBJ8RX/ref=sr_1_10?keywords=Smiski+Glow+in+the+Dark+Series+1+Surprise+Box&amp;qid=1695566435&amp;sr=8-10</t>
        </is>
      </c>
      <c r="F426" t="inlineStr">
        <is>
          <t>B095MBJ8RX</t>
        </is>
      </c>
      <c r="G426" t="e">
        <v>#VALUE!</v>
      </c>
      <c r="H426" t="e">
        <v>#VALUE!</v>
      </c>
      <c r="I426" t="n">
        <v>0</v>
      </c>
      <c r="J426" t="inlineStr">
        <is>
          <t>low roi</t>
        </is>
      </c>
      <c r="K426" t="inlineStr">
        <is>
          <t>9.99</t>
        </is>
      </c>
      <c r="L426" t="n">
        <v>19.99</v>
      </c>
      <c r="M426" s="17" t="inlineStr">
        <is>
          <t>100.10%</t>
        </is>
      </c>
      <c r="N426" s="19" t="n">
        <v>100.1</v>
      </c>
      <c r="O426" t="n">
        <v>4.7</v>
      </c>
      <c r="P426" t="n">
        <v>62</v>
      </c>
      <c r="R426" t="inlineStr">
        <is>
          <t>InStock</t>
        </is>
      </c>
      <c r="S426" t="inlineStr">
        <is>
          <t>undefined</t>
        </is>
      </c>
      <c r="T426" t="inlineStr">
        <is>
          <t>p548027589</t>
        </is>
      </c>
    </row>
    <row r="427" ht="75" customHeight="1">
      <c r="A427" s="3" t="inlineStr">
        <is>
          <t>https://kappatoys.com/Sonny-Angel-Birthday-Gift-Bear-Surprise-Box-p548008976</t>
        </is>
      </c>
      <c r="B427" s="3" t="inlineStr">
        <is>
          <t>https://kappatoys.com/Sonny-Angel-Birthday-Gift-Bear-Surprise-Box-p548008976</t>
        </is>
      </c>
      <c r="C427" t="inlineStr">
        <is>
          <t>Sonny Angel Birthday Gift Bear Surprise Box</t>
        </is>
      </c>
      <c r="D427" t="inlineStr">
        <is>
          <t>Sonny Angel Birthday Gift Bear Series - 2021 Limited Edition, Original Mini Figure (1) Assorted Sealed Blind Box</t>
        </is>
      </c>
      <c r="E427" s="3" t="inlineStr">
        <is>
          <t>https://www.amazon.com/Sonny-Angel-Birthday-Gift-Bear/dp/B08ZNXC3B2/ref=sr_1_1?keywords=Sonny+Angel+Birthday+Gift+Bear+Surprise+Box&amp;qid=1695566435&amp;sr=8-1</t>
        </is>
      </c>
      <c r="F427" t="inlineStr">
        <is>
          <t>B08ZNXC3B2</t>
        </is>
      </c>
      <c r="G427" t="e">
        <v>#VALUE!</v>
      </c>
      <c r="H427" t="e">
        <v>#VALUE!</v>
      </c>
      <c r="I427" t="n">
        <v>0</v>
      </c>
      <c r="J427" t="inlineStr">
        <is>
          <t>low roi</t>
        </is>
      </c>
      <c r="K427" t="inlineStr">
        <is>
          <t>11.99</t>
        </is>
      </c>
      <c r="L427" t="n">
        <v>22.33</v>
      </c>
      <c r="M427" s="17" t="inlineStr">
        <is>
          <t>86.24%</t>
        </is>
      </c>
      <c r="N427" s="19" t="n">
        <v>86.23999999999999</v>
      </c>
      <c r="O427" t="n">
        <v>4.8</v>
      </c>
      <c r="P427" t="n">
        <v>63</v>
      </c>
      <c r="R427" t="inlineStr">
        <is>
          <t>InStock</t>
        </is>
      </c>
      <c r="S427" t="inlineStr">
        <is>
          <t>undefined</t>
        </is>
      </c>
      <c r="T427" t="inlineStr">
        <is>
          <t>p548008976</t>
        </is>
      </c>
    </row>
    <row r="428" ht="75" customHeight="1">
      <c r="A428" s="3" t="inlineStr">
        <is>
          <t>https://kappatoys.com/Sonny-Angel-Hippers-p548028757</t>
        </is>
      </c>
      <c r="B428" s="3" t="inlineStr">
        <is>
          <t>https://kappatoys.com/Sonny-Angel-Hippers-p548028757</t>
        </is>
      </c>
      <c r="C428" t="inlineStr">
        <is>
          <t>Sonny Angel Hippers</t>
        </is>
      </c>
      <c r="D428" t="inlineStr">
        <is>
          <t>Sonny Angel HIPPERS - Original Mini Figure/Limited Edition - 1 Sealed Blind Box</t>
        </is>
      </c>
      <c r="E428" s="3" t="inlineStr">
        <is>
          <t>https://www.amazon.com/Sonny-Angel-HIPPERS-Original-Limited/dp/B09MD6H8FH/ref=sr_1_1?keywords=Sonny+Angel+Hippers&amp;qid=1695566433&amp;sr=8-1</t>
        </is>
      </c>
      <c r="F428" t="inlineStr">
        <is>
          <t>B09MD6H8FH</t>
        </is>
      </c>
      <c r="G428" t="e">
        <v>#VALUE!</v>
      </c>
      <c r="H428" t="e">
        <v>#VALUE!</v>
      </c>
      <c r="I428" t="n">
        <v>0</v>
      </c>
      <c r="J428" t="inlineStr">
        <is>
          <t>low roi</t>
        </is>
      </c>
      <c r="K428" t="inlineStr">
        <is>
          <t>10.99</t>
        </is>
      </c>
      <c r="L428" t="n">
        <v>18.9</v>
      </c>
      <c r="M428" s="17" t="inlineStr">
        <is>
          <t>71.97%</t>
        </is>
      </c>
      <c r="N428" s="19" t="n">
        <v>71.97</v>
      </c>
      <c r="O428" t="n">
        <v>4.6</v>
      </c>
      <c r="P428" t="n">
        <v>219</v>
      </c>
      <c r="R428" t="inlineStr">
        <is>
          <t>InStock</t>
        </is>
      </c>
      <c r="S428" t="inlineStr">
        <is>
          <t>undefined</t>
        </is>
      </c>
      <c r="T428" t="inlineStr">
        <is>
          <t>p548028757</t>
        </is>
      </c>
    </row>
    <row r="429" customFormat="1" s="18">
      <c r="A429" s="18" t="inlineStr">
        <is>
          <t>9.27.23</t>
        </is>
      </c>
    </row>
    <row r="430" ht="75" customHeight="1">
      <c r="A430" s="3" t="inlineStr">
        <is>
          <t>https://www.kohls.com/product/prd-3310222/totes-neverwet-auto-open-close-folding-umbrella.jsp?color=Black&amp;prdPV=9512</t>
        </is>
      </c>
      <c r="B430" s="3" t="inlineStr">
        <is>
          <t>https://www.kohls.com/product/prd-3310222/totes-neverwet-auto-open-close-folding-umbrella.jsp</t>
        </is>
      </c>
      <c r="C430" t="inlineStr">
        <is>
          <t>totes Water Resistant Auto Open &amp; Close Folding Umbrella</t>
        </is>
      </c>
      <c r="D430" t="inlineStr">
        <is>
          <t>totes Automatic Open Close Water-Resistant Mini Travel Foldable Umbrella with Sun Protection, Black</t>
        </is>
      </c>
      <c r="E430" s="3" t="inlineStr">
        <is>
          <t>https://www.amazon.com/totes-Automatic-Water-Resistant-Foldable-Protection/dp/B01I79BBKI/ref=sr_1_3?keywords=totes+Water+Resistant+Auto+Open&amp;qid=1695570049&amp;sr=8-3</t>
        </is>
      </c>
      <c r="F430" t="inlineStr">
        <is>
          <t>B01I79BBKI</t>
        </is>
      </c>
      <c r="G430" t="e">
        <v>#VALUE!</v>
      </c>
      <c r="H430" t="e">
        <v>#VALUE!</v>
      </c>
      <c r="I430" t="n">
        <v>4</v>
      </c>
      <c r="J430" t="inlineStr">
        <is>
          <t xml:space="preserve"> save 35% when applying to kohls card/BOGO 50% / code FAMILY &amp; FRIENDS or FAMILYSAVE/ cb 2% (cashback topcashback) / free shipping above $45/ don’t know about this season if this is good, might worth looking to the history during this time of month or quarter</t>
        </is>
      </c>
      <c r="K430" t="inlineStr">
        <is>
          <t>18.48</t>
        </is>
      </c>
      <c r="L430" t="n">
        <v>32</v>
      </c>
      <c r="M430" s="30" t="inlineStr">
        <is>
          <t>73.16%</t>
        </is>
      </c>
      <c r="N430" t="n">
        <v>4.3</v>
      </c>
      <c r="O430" t="n">
        <v>82</v>
      </c>
      <c r="Q430" t="inlineStr">
        <is>
          <t>InStock</t>
        </is>
      </c>
      <c r="R430" t="inlineStr">
        <is>
          <t>21.75</t>
        </is>
      </c>
      <c r="S430" t="inlineStr">
        <is>
          <t>prd-3310222</t>
        </is>
      </c>
    </row>
    <row r="431" ht="75" customHeight="1">
      <c r="A431" s="3" t="inlineStr">
        <is>
          <t>https://www.kohls.com/product/prd-3750364/woodwick-linen-3-oz-reed-diffuser.jsp?prdPV=7875</t>
        </is>
      </c>
      <c r="B431" s="3" t="inlineStr">
        <is>
          <t>https://www.kohls.com/product/prd-3750364/woodwick-linen-3-oz-reed-diffuser.jsp</t>
        </is>
      </c>
      <c r="C431" t="inlineStr">
        <is>
          <t>WoodWick Linen 3-oz. Reed Diffuser</t>
        </is>
      </c>
      <c r="D431" t="inlineStr">
        <is>
          <t>Woodwick Candle Reed Diffuser 3 Oz. - Linen</t>
        </is>
      </c>
      <c r="E431" s="3" t="inlineStr">
        <is>
          <t>https://www.amazon.com/Woodwick-Candle-Reed-Diffuser-Oz/dp/B01389QIIM/ref=sr_1_1?keywords=WoodWick+Linen+3-oz.+Reed+Diffuser&amp;qid=1695569496&amp;sr=8-1</t>
        </is>
      </c>
      <c r="F431" t="inlineStr">
        <is>
          <t>B01389QIIM</t>
        </is>
      </c>
      <c r="G431" t="e">
        <v>#VALUE!</v>
      </c>
      <c r="H431" t="e">
        <v>#VALUE!</v>
      </c>
      <c r="I431" t="n">
        <v>0</v>
      </c>
      <c r="J431" t="inlineStr">
        <is>
          <t>not available for shipping</t>
        </is>
      </c>
      <c r="K431" t="inlineStr">
        <is>
          <t>12.23</t>
        </is>
      </c>
      <c r="L431" t="n">
        <v>24.95</v>
      </c>
      <c r="M431" s="30" t="inlineStr">
        <is>
          <t>104.01%</t>
        </is>
      </c>
      <c r="N431" t="n">
        <v>3.9</v>
      </c>
      <c r="O431" t="n">
        <v>28</v>
      </c>
      <c r="Q431" t="inlineStr">
        <is>
          <t>InStock</t>
        </is>
      </c>
      <c r="R431" t="inlineStr">
        <is>
          <t>14.39</t>
        </is>
      </c>
      <c r="S431" t="inlineStr">
        <is>
          <t>74760834</t>
        </is>
      </c>
    </row>
    <row r="432" ht="75" customHeight="1">
      <c r="A432" s="3" t="inlineStr">
        <is>
          <t>https://www.kohls.com/product/prd-5075834/gin-twist-curl-quenching-shampoo.jsp?prdPV=7705</t>
        </is>
      </c>
      <c r="B432" s="3" t="inlineStr">
        <is>
          <t>https://www.kohls.com/product/prd-5075834/drybar-gin-twist-curl-quenching-shampoo.jsp</t>
        </is>
      </c>
      <c r="C432" t="inlineStr">
        <is>
          <t>Drybar Gin Twist Curl-Quenching Shampoo</t>
        </is>
      </c>
      <c r="D432" t="inlineStr">
        <is>
          <t>Drybar Gin Twist Curl Quenching Shampoo</t>
        </is>
      </c>
      <c r="E432" s="3" t="inlineStr">
        <is>
          <t>https://www.amazon.com/Drybar-Twist-Curl-Quenching-Shampoo/dp/B0C1M2S9XD/ref=sr_1_1?keywords=Drybar+Gin+Twist+Curl-Quenching+Shampoo&amp;qid=1695569442&amp;sr=8-1</t>
        </is>
      </c>
      <c r="F432" t="inlineStr">
        <is>
          <t>B0C1M2S9XD</t>
        </is>
      </c>
      <c r="G432" t="e">
        <v>#VALUE!</v>
      </c>
      <c r="H432" t="e">
        <v>#VALUE!</v>
      </c>
      <c r="I432" t="n">
        <v>0</v>
      </c>
      <c r="J432" t="inlineStr">
        <is>
          <t>amz 1 seller</t>
        </is>
      </c>
      <c r="K432" t="inlineStr">
        <is>
          <t>10.4</t>
        </is>
      </c>
      <c r="L432" t="n">
        <v>26</v>
      </c>
      <c r="M432" s="30" t="inlineStr">
        <is>
          <t>150.00%</t>
        </is>
      </c>
      <c r="N432" t="n">
        <v>4.2</v>
      </c>
      <c r="O432" t="n">
        <v>30</v>
      </c>
      <c r="Q432" t="inlineStr">
        <is>
          <t>InStock</t>
        </is>
      </c>
      <c r="R432" t="inlineStr">
        <is>
          <t>26.0</t>
        </is>
      </c>
      <c r="S432" t="inlineStr">
        <is>
          <t>49782396</t>
        </is>
      </c>
    </row>
    <row r="433" ht="75" customHeight="1">
      <c r="A433" s="3" t="inlineStr">
        <is>
          <t>https://timbuktoys.com/collections/all-products/products/mclaren-solus-f1</t>
        </is>
      </c>
      <c r="B433" s="3" t="inlineStr">
        <is>
          <t>https://timbuktoys.com/products/mclaren-solus-f1</t>
        </is>
      </c>
      <c r="C433" t="inlineStr">
        <is>
          <t>LEGO® Speed Champions McLaren Solus GT &amp; McLaren F1 LM</t>
        </is>
      </c>
      <c r="D433" t="inlineStr">
        <is>
          <t>LEGO Speed Champion McLaren Solus GT &amp; McLaren F1 LM 76918 Toy Blocks, Present, Vehicle, Glue, Boys, Ages 9 and Up</t>
        </is>
      </c>
      <c r="E433" s="3" t="inlineStr">
        <is>
          <t>https://www.amazon.com/Champion-McLaren-76918-Present-Vehicle/dp/B0BBRXB13N/ref=sr_1_2?keywords=LEGO%C2%AE+Speed+Champions+McLaren+Solus+GT+%26+McLaren+F1+LM&amp;qid=1695571125&amp;sr=8-2</t>
        </is>
      </c>
      <c r="F433" t="inlineStr">
        <is>
          <t>B0BBRXB13N</t>
        </is>
      </c>
      <c r="G433" t="e">
        <v>#VALUE!</v>
      </c>
      <c r="H433" t="e">
        <v>#VALUE!</v>
      </c>
      <c r="I433" t="n">
        <v>0</v>
      </c>
      <c r="J433" t="inlineStr">
        <is>
          <t>new listing /fbm sellers/1 dominant seller/with shipping fee $26.52/good sales</t>
        </is>
      </c>
      <c r="K433" t="inlineStr">
        <is>
          <t>39.99</t>
        </is>
      </c>
      <c r="L433" t="n">
        <v>68.98999999999999</v>
      </c>
      <c r="M433" s="30" t="inlineStr">
        <is>
          <t>72.52%</t>
        </is>
      </c>
      <c r="N433" t="n">
        <v>4.8</v>
      </c>
      <c r="O433" t="n">
        <v>534</v>
      </c>
      <c r="Q433" t="inlineStr">
        <is>
          <t>InStock</t>
        </is>
      </c>
      <c r="R433" t="inlineStr">
        <is>
          <t>undefined</t>
        </is>
      </c>
      <c r="S433" t="inlineStr">
        <is>
          <t>7427772154037</t>
        </is>
      </c>
    </row>
    <row r="434" ht="75" customHeight="1">
      <c r="A434" s="3" t="inlineStr">
        <is>
          <t>https://timbuktoys.com/collections/all-products/products/pupt-dragon-winged</t>
        </is>
      </c>
      <c r="B434" s="3" t="inlineStr">
        <is>
          <t>https://timbuktoys.com/products/pupt-dragon-winged</t>
        </is>
      </c>
      <c r="C434" t="inlineStr">
        <is>
          <t>Folkmanis Winged Dragon Hand Puppet</t>
        </is>
      </c>
      <c r="D434" t="inlineStr">
        <is>
          <t>Folkmanis 3069 Black Dragon Hand Puppet</t>
        </is>
      </c>
      <c r="E434" s="3" t="inlineStr">
        <is>
          <t>https://www.amazon.com/Folkmanis-Dragon-Puppet-Plush-Black/dp/B019K9NAHQ/ref=sr_1_10?keywords=Folkmanis+Winged+Dragon+Hand+Puppet&amp;qid=1695571156&amp;sr=8-10</t>
        </is>
      </c>
      <c r="F434" t="inlineStr">
        <is>
          <t>B019K9NAHQ</t>
        </is>
      </c>
      <c r="G434" t="e">
        <v>#VALUE!</v>
      </c>
      <c r="H434" t="e">
        <v>#VALUE!</v>
      </c>
      <c r="I434" t="n">
        <v>0</v>
      </c>
      <c r="J434" t="inlineStr">
        <is>
          <t>low roi</t>
        </is>
      </c>
      <c r="K434" t="inlineStr">
        <is>
          <t>37.99</t>
        </is>
      </c>
      <c r="L434" t="n">
        <v>68.39</v>
      </c>
      <c r="M434" s="30" t="inlineStr">
        <is>
          <t>80.02%</t>
        </is>
      </c>
      <c r="N434" t="n">
        <v>4.6</v>
      </c>
      <c r="O434" t="n">
        <v>59</v>
      </c>
      <c r="Q434" t="inlineStr">
        <is>
          <t>InStock</t>
        </is>
      </c>
      <c r="R434" t="inlineStr">
        <is>
          <t>undefined</t>
        </is>
      </c>
      <c r="S434" t="inlineStr">
        <is>
          <t>7427377987765</t>
        </is>
      </c>
    </row>
    <row r="435" ht="75" customFormat="1" customHeight="1" s="66">
      <c r="A435" s="65">
        <f>HYPERLINK("https://timbuktoys.com/collections/all-products/products/rorys-story-cubes-actions", "https://timbuktoys.com/collections/all-products/products/rorys-story-cubes-actions")</f>
        <v/>
      </c>
      <c r="B435" s="65">
        <f>HYPERLINK("https://timbuktoys.com/products/rorys-story-cubes-actions", "https://timbuktoys.com/products/rorys-story-cubes-actions")</f>
        <v/>
      </c>
      <c r="C435" s="66" t="inlineStr">
        <is>
          <t>Rory's Story Cubes- Actions</t>
        </is>
      </c>
      <c r="D435" s="66" t="inlineStr">
        <is>
          <t>Asmodée - Rory's Story Cubes</t>
        </is>
      </c>
      <c r="E435" s="65">
        <f>HYPERLINK("https://www.amazon.com/Asmod%E8%8C%85e-ASMRSC02ML1-Rorys-Story-Cubes/dp/B07D3G5F6S/ref=sr_1_2?keywords=Rory%27s+Story+Cubes-+Actions&amp;qid=1695571628&amp;sr=8-2", "https://www.amazon.com/Asmod%E8%8C%85e-ASMRSC02ML1-Rorys-Story-Cubes/dp/B07D3G5F6S/ref=sr_1_2?keywords=Rory%27s+Story+Cubes-+Actions&amp;qid=1695571628&amp;sr=8-2")</f>
        <v/>
      </c>
      <c r="F435" s="66" t="inlineStr">
        <is>
          <t>B07D3G5F6S</t>
        </is>
      </c>
      <c r="G435" s="66">
        <f>_xlfn.IMAGE("https://timbuktoys.com/cdn/shop/files/rsc02-0__56508.1669428073.jpg?v=1688574740")</f>
        <v/>
      </c>
      <c r="H435" s="66">
        <f>_xlfn.IMAGE("https://m.media-amazon.com/images/I/71Cl0xaeAuL._AC_UL320_.jpg")</f>
        <v/>
      </c>
      <c r="I435" s="66" t="n">
        <v>6</v>
      </c>
      <c r="J435" s="66" t="inlineStr">
        <is>
          <t>low offer counts / with shipping fee $12-13 (but if bought with other items, the costprice would lessen) - rescan site before buying to lower shipping</t>
        </is>
      </c>
      <c r="K435" s="66" t="inlineStr">
        <is>
          <t>14.99</t>
        </is>
      </c>
      <c r="L435" s="66" t="n">
        <v>29.99</v>
      </c>
      <c r="M435" s="67" t="inlineStr">
        <is>
          <t>100.07%</t>
        </is>
      </c>
      <c r="N435" s="66" t="n">
        <v>4.5</v>
      </c>
      <c r="O435" s="66" t="n">
        <v>238</v>
      </c>
      <c r="Q435" s="66" t="inlineStr">
        <is>
          <t>InStock</t>
        </is>
      </c>
      <c r="R435" s="66" t="inlineStr">
        <is>
          <t>undefined</t>
        </is>
      </c>
      <c r="S435" s="66" t="inlineStr">
        <is>
          <t>7407571763381</t>
        </is>
      </c>
    </row>
    <row r="436" ht="75" customFormat="1" customHeight="1" s="6">
      <c r="A436" s="5" t="inlineStr">
        <is>
          <t>https://tjmaxx.tjx.com/store/jump/product/clearance/Spf-25-Even-Better-Clinical-Foundation/1000816999?colorId=NS15682377&amp;pos=1:124&amp;N=3951437597</t>
        </is>
      </c>
      <c r="B436" s="5" t="inlineStr">
        <is>
          <t>https://tjmaxx.tjx.com/store/jump/product/Spf-25-Even-Better-Clinical-Foundation/1000816999</t>
        </is>
      </c>
      <c r="C436" s="6" t="inlineStr">
        <is>
          <t>Spf 25 Even Better Clinical Foundation</t>
        </is>
      </c>
      <c r="D436" s="6" t="inlineStr">
        <is>
          <t>CLINIQUE Even Better Clinical™ Serum Foundation Broad Spectrum SPF 25 WN 01 Flax</t>
        </is>
      </c>
      <c r="E436" s="5" t="inlineStr">
        <is>
          <t>https://www.amazon.com/Clinique-Better-Clinical-Foundation-Spectrum/dp/B09SR7FGQF/ref=sr_1_10?keywords=Spf+25+Even+Better+Clinical+Foundation&amp;qid=1695572039&amp;sr=8-10</t>
        </is>
      </c>
      <c r="F436" s="6" t="inlineStr">
        <is>
          <t>B09SR7FGQF</t>
        </is>
      </c>
      <c r="G436" s="6" t="e">
        <v>#VALUE!</v>
      </c>
      <c r="H436" s="6" t="e">
        <v>#VALUE!</v>
      </c>
      <c r="J436" s="6" t="inlineStr">
        <is>
          <t>good sales but diff variant</t>
        </is>
      </c>
      <c r="K436" s="6" t="inlineStr">
        <is>
          <t>16.0</t>
        </is>
      </c>
      <c r="L436" s="6" t="n">
        <v>40.02</v>
      </c>
      <c r="M436" s="31" t="inlineStr">
        <is>
          <t>150.13%</t>
        </is>
      </c>
      <c r="N436" s="6" t="n">
        <v>4.3</v>
      </c>
      <c r="O436" s="6" t="n">
        <v>4</v>
      </c>
      <c r="Q436" s="6" t="inlineStr">
        <is>
          <t>undefined</t>
        </is>
      </c>
      <c r="R436" s="6" t="inlineStr">
        <is>
          <t>undefined</t>
        </is>
      </c>
      <c r="S436" s="6" t="inlineStr">
        <is>
          <t>1000816999</t>
        </is>
      </c>
    </row>
    <row r="437" ht="75" customHeight="1">
      <c r="A437" s="3">
        <f>HYPERLINK("https://tjmaxx.tjx.com/store/jump/product/clearance/Reflections-Of-Paradise-The-Gardens-Of-Fernando-Caruncho/1000811107?colorId=NS3737880&amp;pos=10:26&amp;N=3951437597", "https://tjmaxx.tjx.com/store/jump/product/clearance/Reflections-Of-Paradise-The-Gardens-Of-Fernando-Caruncho/1000811107?colorId=NS3737880&amp;pos=10:26&amp;N=3951437597")</f>
        <v/>
      </c>
      <c r="B437" s="3">
        <f>HYPERLINK("https://tjmaxx.tjx.com/store/jump/product/Reflections-Of-Paradise-The-Gardens-Of-Fernando-Caruncho/1000811107", "https://tjmaxx.tjx.com/store/jump/product/Reflections-Of-Paradise-The-Gardens-Of-Fernando-Caruncho/1000811107")</f>
        <v/>
      </c>
      <c r="C437" t="inlineStr">
        <is>
          <t>Reflections Of Paradise The Gardens Of Fernando Caruncho</t>
        </is>
      </c>
      <c r="D437" t="inlineStr">
        <is>
          <t>Reflections of Paradise: The Gardens of Fernando Caruncho</t>
        </is>
      </c>
      <c r="E437" s="3">
        <f>HYPERLINK("https://www.amazon.com/Reflections-Paradise-Gardens-Fernando-Caruncho/dp/0847868982/ref=sr_1_1?keywords=Reflections+Of+Paradise+The+Gardens+Of+Fernando+Caruncho&amp;qid=1695572558&amp;sr=8-1", "https://www.amazon.com/Reflections-Paradise-Gardens-Fernando-Caruncho/dp/0847868982/ref=sr_1_1?keywords=Reflections+Of+Paradise+The+Gardens+Of+Fernando+Caruncho&amp;qid=1695572558&amp;sr=8-1")</f>
        <v/>
      </c>
      <c r="F437" t="inlineStr">
        <is>
          <t>0847868982</t>
        </is>
      </c>
      <c r="G437">
        <f>_xlfn.IMAGE("https://img.tjmaxx.com/tjx?set=DisplayName[e8],prd[1000811107_NS3737880],ag[no]&amp;call=url[file:tjxrPRD2.chain]")</f>
        <v/>
      </c>
      <c r="H437">
        <f>_xlfn.IMAGE("https://m.media-amazon.com/images/I/A1PTWNEqu7L._AC_UY218_.jpg")</f>
        <v/>
      </c>
      <c r="I437" t="n">
        <v>0</v>
      </c>
      <c r="J437" t="inlineStr">
        <is>
          <t>low sales</t>
        </is>
      </c>
      <c r="K437" t="inlineStr">
        <is>
          <t>29.0</t>
        </is>
      </c>
      <c r="L437" t="n">
        <v>61.88</v>
      </c>
      <c r="M437" s="30" t="inlineStr">
        <is>
          <t>113.38%</t>
        </is>
      </c>
      <c r="N437" t="n">
        <v>4.6</v>
      </c>
      <c r="O437" t="n">
        <v>29</v>
      </c>
      <c r="Q437" t="inlineStr">
        <is>
          <t>undefined</t>
        </is>
      </c>
      <c r="R437" t="inlineStr">
        <is>
          <t>undefined</t>
        </is>
      </c>
      <c r="S437" t="inlineStr">
        <is>
          <t>1000811107</t>
        </is>
      </c>
    </row>
    <row r="438" ht="75" customHeight="1">
      <c r="A438" s="3" t="inlineStr">
        <is>
          <t>https://tjmaxx.tjx.com/store/jump/product/clearance/0.5oz-Gravity-Mud-Firming-Treatment/1000815858?colorId=NS1020558&amp;pos=22:135&amp;N=3951437597</t>
        </is>
      </c>
      <c r="B438" s="3" t="inlineStr">
        <is>
          <t>https://tjmaxx.tjx.com/store/jump/product/0.5oz-Gravity-Mud-Firming-Treatment/1000815858</t>
        </is>
      </c>
      <c r="C438" t="inlineStr">
        <is>
          <t>0.5oz Gravity Mud Firming Treatment</t>
        </is>
      </c>
      <c r="D438" t="inlineStr">
        <is>
          <t>GLAMGLOW - Gravitymud Firming Treatment Glam To Go ,0.5 oz.</t>
        </is>
      </c>
      <c r="E438" s="3" t="inlineStr">
        <is>
          <t>https://www.amazon.com/GLAMGLOW-Gravitymud-Firming-Treatment-Glam/dp/B074W7JKS9/ref=sr_1_1?keywords=0.5oz+Gravity+Mud+Firming+Treatment&amp;qid=1695573317&amp;sr=8-1</t>
        </is>
      </c>
      <c r="F438" t="inlineStr">
        <is>
          <t>B074W7JKS9</t>
        </is>
      </c>
      <c r="G438" t="e">
        <v>#VALUE!</v>
      </c>
      <c r="H438" t="e">
        <v>#VALUE!</v>
      </c>
      <c r="I438" t="n">
        <v>0</v>
      </c>
      <c r="J438" t="inlineStr">
        <is>
          <t>low roi</t>
        </is>
      </c>
      <c r="K438" t="inlineStr">
        <is>
          <t>10.0</t>
        </is>
      </c>
      <c r="L438" t="n">
        <v>23.18</v>
      </c>
      <c r="M438" s="30" t="inlineStr">
        <is>
          <t>131.80%</t>
        </is>
      </c>
      <c r="N438" t="n">
        <v>4.3</v>
      </c>
      <c r="O438" t="n">
        <v>112</v>
      </c>
      <c r="Q438" t="inlineStr">
        <is>
          <t>undefined</t>
        </is>
      </c>
      <c r="R438" t="inlineStr">
        <is>
          <t>undefined</t>
        </is>
      </c>
      <c r="S438" t="inlineStr">
        <is>
          <t>1000815858</t>
        </is>
      </c>
    </row>
    <row r="439" ht="75" customHeight="1">
      <c r="A439" s="3" t="inlineStr">
        <is>
          <t>https://tjmaxx.tjx.com/store/jump/product/clearance/High-Rise-Straight-Crop-Tribeca-Moon-Jeans/1000817705?colorId=NS1763236&amp;pos=20:41&amp;N=3951437597</t>
        </is>
      </c>
      <c r="B439" s="3" t="inlineStr">
        <is>
          <t>https://tjmaxx.tjx.com/store/jump/product/High-Rise-Straight-Crop-Tribeca-Moon-Jeans/1000817705</t>
        </is>
      </c>
      <c r="C439" t="inlineStr">
        <is>
          <t>High Rise Straight Crop Tribeca Moon Jeans</t>
        </is>
      </c>
      <c r="D439" t="inlineStr">
        <is>
          <t>Levi's Women's 724 High Rise Straight Crop Jeans</t>
        </is>
      </c>
      <c r="E439" s="3" t="inlineStr">
        <is>
          <t>https://www.amazon.com/Levis-Womens-Straight-Jeans-Tribeca/dp/B08NV2QF89/ref=sr_1_1?keywords=High+Rise+Straight+Crop+Tribeca+Moon+Jeans&amp;qid=1695573136&amp;sr=8-1</t>
        </is>
      </c>
      <c r="F439" t="inlineStr">
        <is>
          <t>B08NV2QF89</t>
        </is>
      </c>
      <c r="G439" t="e">
        <v>#VALUE!</v>
      </c>
      <c r="H439" t="e">
        <v>#VALUE!</v>
      </c>
      <c r="I439" t="n">
        <v>0</v>
      </c>
      <c r="J439" t="inlineStr">
        <is>
          <t>low sales</t>
        </is>
      </c>
      <c r="K439" t="inlineStr">
        <is>
          <t>16.0</t>
        </is>
      </c>
      <c r="L439" t="n">
        <v>59.99</v>
      </c>
      <c r="M439" s="30" t="inlineStr">
        <is>
          <t>274.94%</t>
        </is>
      </c>
      <c r="N439" t="n">
        <v>4.3</v>
      </c>
      <c r="O439" t="n">
        <v>3963</v>
      </c>
      <c r="Q439" t="inlineStr">
        <is>
          <t>undefined</t>
        </is>
      </c>
      <c r="R439" t="inlineStr">
        <is>
          <t>undefined</t>
        </is>
      </c>
      <c r="S439" t="inlineStr">
        <is>
          <t>1000817705</t>
        </is>
      </c>
    </row>
    <row r="440" ht="75" customHeight="1">
      <c r="A440" s="3">
        <f>HYPERLINK("https://www.big5sportinggoods.com/store/details/daiwa-j-fluoro-fluorocarbon-leader-spooling-band/0960102120003", "https://www.big5sportinggoods.com/store/details/daiwa-j-fluoro-fluorocarbon-leader-spooling-band/0960102120003")</f>
        <v/>
      </c>
      <c r="B440" s="3">
        <f>HYPERLINK("https://www.big5sportinggoods.com/store/details/daiwa-j-fluoro-fluorocarbon-leader-spooling-band/0960102120003", "https://www.big5sportinggoods.com/store/details/daiwa-j-fluoro-fluorocarbon-leader-spooling-band/0960102120003")</f>
        <v/>
      </c>
      <c r="C440" t="inlineStr">
        <is>
          <t>Daiwa J-Fluoro Fluorocarbon Leader Spooling Band</t>
        </is>
      </c>
      <c r="D440" t="inlineStr">
        <is>
          <t>Daiwa J-Fluoro FLUOROCARBON Leader W/Parallel SPOOLING Band</t>
        </is>
      </c>
      <c r="E440" s="3">
        <f>HYPERLINK("https://www.amazon.com/J-Fluoro-FLUOROCARBON-Leader-Parallel-SPOOLING/dp/B08YNZG1CN/ref=sr_1_3?keywords=Daiwa+J-Fluoro+Fluorocarbon+Leader+Spooling+Band&amp;qid=1695574685&amp;sr=8-3", "https://www.amazon.com/J-Fluoro-FLUOROCARBON-Leader-Parallel-SPOOLING/dp/B08YNZG1CN/ref=sr_1_3?keywords=Daiwa+J-Fluoro+Fluorocarbon+Leader+Spooling+Band&amp;qid=1695574685&amp;sr=8-3")</f>
        <v/>
      </c>
      <c r="F440" t="inlineStr">
        <is>
          <t>B08YNZG1CN</t>
        </is>
      </c>
      <c r="G440">
        <f>_xlfn.IMAGE("https://www.big5sportinggoods.com/catalogimage/img/product/rwd/zoom/0960_10212_0003_000_zoom_02.jpg")</f>
        <v/>
      </c>
      <c r="H440">
        <f>_xlfn.IMAGE("https://m.media-amazon.com/images/I/71G1oX6v1nL._AC_UL320_.jpg")</f>
        <v/>
      </c>
      <c r="J440" t="inlineStr">
        <is>
          <t>different model</t>
        </is>
      </c>
      <c r="K440" t="inlineStr">
        <is>
          <t>16.99</t>
        </is>
      </c>
      <c r="L440" t="n">
        <v>59.91</v>
      </c>
      <c r="M440" s="30" t="inlineStr">
        <is>
          <t>252.62%</t>
        </is>
      </c>
      <c r="N440" t="n">
        <v>5</v>
      </c>
      <c r="O440" t="n">
        <v>1</v>
      </c>
      <c r="Q440" t="inlineStr">
        <is>
          <t>OutOfStock</t>
        </is>
      </c>
      <c r="R440" t="inlineStr">
        <is>
          <t>undefined</t>
        </is>
      </c>
      <c r="S440" t="inlineStr">
        <is>
          <t>6718738</t>
        </is>
      </c>
    </row>
    <row r="441" ht="75" customFormat="1" customHeight="1" s="6">
      <c r="A441" s="5" t="inlineStr">
        <is>
          <t>https://www.big5sportinggoods.com/store/details/bridgestone-golf-extra-soft-golf-balls---1-dozen/2730145660026</t>
        </is>
      </c>
      <c r="B441" s="5" t="inlineStr">
        <is>
          <t>https://www.big5sportinggoods.com/store/details/bridgestone-golf-extra-soft-golf-balls---1-dozen/2730145660026</t>
        </is>
      </c>
      <c r="C441" s="6" t="inlineStr">
        <is>
          <t>Bridgestone Golf Extra Soft Golf Balls - 1-Dozen</t>
        </is>
      </c>
      <c r="D441" s="6" t="inlineStr">
        <is>
          <t>Bridgestone 2017 Extra Soft Extra Golf Balls (One Dozen)</t>
        </is>
      </c>
      <c r="E441" s="5" t="inlineStr">
        <is>
          <t>https://www.amazon.com/Bridgestone-Golf-Extra-Soft-White/dp/B01N9OJ4A6/ref=sr_1_3?keywords=Bridgestone+Golf+Extra+Soft+Golf+Balls+-+1-Dozen&amp;qid=1695575190&amp;sr=8-3</t>
        </is>
      </c>
      <c r="F441" s="6" t="inlineStr">
        <is>
          <t>B01N9OJ4A6</t>
        </is>
      </c>
      <c r="G441" s="6" t="e">
        <v>#VALUE!</v>
      </c>
      <c r="H441" s="6" t="e">
        <v>#VALUE!</v>
      </c>
      <c r="I441" s="6" t="n">
        <v>2</v>
      </c>
      <c r="J441" s="6" t="inlineStr">
        <is>
          <t>email signup 10% off / code 2112023 (20%) or 87090123 (15%)</t>
        </is>
      </c>
      <c r="K441" s="6" t="inlineStr">
        <is>
          <t>19.99</t>
        </is>
      </c>
      <c r="L441" s="6" t="n">
        <v>39.99</v>
      </c>
      <c r="M441" s="31" t="inlineStr">
        <is>
          <t>100.05%</t>
        </is>
      </c>
      <c r="N441" s="6" t="n">
        <v>4.7</v>
      </c>
      <c r="O441" s="6" t="n">
        <v>231</v>
      </c>
      <c r="Q441" s="6" t="inlineStr">
        <is>
          <t>undefined</t>
        </is>
      </c>
      <c r="R441" s="6" t="inlineStr">
        <is>
          <t>undefined</t>
        </is>
      </c>
      <c r="S441" s="6" t="inlineStr">
        <is>
          <t>6526933</t>
        </is>
      </c>
    </row>
    <row r="442" ht="75" customHeight="1">
      <c r="A442" s="3" t="inlineStr">
        <is>
          <t>https://www.big5sportinggoods.com/store/details/diamond-dol-1-nfhs-official-league-baseball/1020102220003</t>
        </is>
      </c>
      <c r="B442" s="3" t="inlineStr">
        <is>
          <t>https://www.big5sportinggoods.com/store/details/diamond-dol-1-nfhs-official-league-baseball/1020102220003</t>
        </is>
      </c>
      <c r="C442" t="inlineStr">
        <is>
          <t>Diamond DOL-1 NFHS Official League Baseball</t>
        </is>
      </c>
      <c r="D442" t="inlineStr">
        <is>
          <t>Diamond DOL-1 NFHS Baseballs Official League</t>
        </is>
      </c>
      <c r="E442" s="3" t="inlineStr">
        <is>
          <t>https://www.amazon.com/Diamond-DOL-1-Baseballs-Official-League/dp/B076CNPH67/ref=sr_1_3?keywords=Diamond+DOL-1+NFHS+Official+League+Baseball&amp;qid=1695575189&amp;sr=8-3</t>
        </is>
      </c>
      <c r="F442" t="inlineStr">
        <is>
          <t>B076CNPH67</t>
        </is>
      </c>
      <c r="G442" t="e">
        <v>#VALUE!</v>
      </c>
      <c r="H442" t="e">
        <v>#VALUE!</v>
      </c>
      <c r="I442" t="n">
        <v>0</v>
      </c>
      <c r="J442" t="inlineStr">
        <is>
          <t>12pcs low roi</t>
        </is>
      </c>
      <c r="K442" t="inlineStr">
        <is>
          <t>6.99</t>
        </is>
      </c>
      <c r="L442" t="n">
        <v>214.89</v>
      </c>
      <c r="M442" s="30" t="inlineStr">
        <is>
          <t>2974.25%</t>
        </is>
      </c>
      <c r="N442" t="n">
        <v>4.6</v>
      </c>
      <c r="O442" t="n">
        <v>89</v>
      </c>
      <c r="Q442" t="inlineStr">
        <is>
          <t>undefined</t>
        </is>
      </c>
      <c r="R442" t="inlineStr">
        <is>
          <t>undefined</t>
        </is>
      </c>
      <c r="S442" t="inlineStr">
        <is>
          <t>6339212</t>
        </is>
      </c>
    </row>
    <row r="443" ht="75" customFormat="1" customHeight="1" s="6">
      <c r="A443" s="5" t="inlineStr">
        <is>
          <t>https://www.big5sportinggoods.com/store/details/nike-dura-feel-x-golf-glove/2740143390004</t>
        </is>
      </c>
      <c r="B443" s="5" t="inlineStr">
        <is>
          <t>https://www.big5sportinggoods.com/store/details/nike-dura-feel-x-golf-glove/2740143390004</t>
        </is>
      </c>
      <c r="C443" s="6" t="inlineStr">
        <is>
          <t>Nike Dura Feel X Golf Glove</t>
        </is>
      </c>
      <c r="D443" s="6" t="inlineStr">
        <is>
          <t>Nike Mens Dura Feel X Left Hand Golf Glove</t>
        </is>
      </c>
      <c r="E443" s="5" t="inlineStr">
        <is>
          <t>https://www.amazon.com/Nike-Mens-Dura-Feel-Glove/dp/B09BKCYXZQ/ref=sr_1_3?keywords=Nike+Dura+Feel+X+Golf+Glove&amp;qid=1695575124&amp;sr=8-3</t>
        </is>
      </c>
      <c r="F443" s="6" t="inlineStr">
        <is>
          <t>B09BKCYXZQ</t>
        </is>
      </c>
      <c r="G443" s="6" t="e">
        <v>#VALUE!</v>
      </c>
      <c r="H443" s="6" t="e">
        <v>#VALUE!</v>
      </c>
      <c r="I443" s="6" t="n">
        <v>0</v>
      </c>
      <c r="J443" s="6" t="inlineStr">
        <is>
          <t>dominant seller/low sales</t>
        </is>
      </c>
      <c r="K443" s="6" t="inlineStr">
        <is>
          <t>9.99</t>
        </is>
      </c>
      <c r="L443" s="6" t="n">
        <v>17.95</v>
      </c>
      <c r="M443" s="31" t="inlineStr">
        <is>
          <t>79.68%</t>
        </is>
      </c>
      <c r="N443" s="6" t="n">
        <v>4.2</v>
      </c>
      <c r="O443" s="6" t="n">
        <v>3</v>
      </c>
      <c r="Q443" s="6" t="inlineStr">
        <is>
          <t>OutOfStock</t>
        </is>
      </c>
      <c r="R443" s="6" t="inlineStr">
        <is>
          <t>12.0</t>
        </is>
      </c>
      <c r="S443" s="6" t="inlineStr">
        <is>
          <t>7033905</t>
        </is>
      </c>
    </row>
    <row r="444" ht="75" customFormat="1" customHeight="1" s="6">
      <c r="A444" s="5" t="inlineStr">
        <is>
          <t>https://www.big5sportinggoods.com/store/details/nike-hyperdiamond-2.0-girls-batting-gloves/1040143393434</t>
        </is>
      </c>
      <c r="B444" s="5" t="inlineStr">
        <is>
          <t>https://www.big5sportinggoods.com/store/details/nike-hyperdiamond-2.0-girls-batting-gloves/1040143393434</t>
        </is>
      </c>
      <c r="C444" s="6" t="inlineStr">
        <is>
          <t>Nike HyperDiamond 2.0 Girls' Batting Gloves</t>
        </is>
      </c>
      <c r="D444" s="6" t="inlineStr">
        <is>
          <t>Nike Youth Hyperdiamond 2.0 Batting Gloves</t>
        </is>
      </c>
      <c r="E444" s="5" t="inlineStr">
        <is>
          <t>https://www.amazon.com/Nike-Youth-Hyperdiamond-Batting-Gloves/dp/B094YSZQS4/ref=sr_1_8?keywords=Nike+HyperDiamond+2.0+Girls%27+Batting+Gloves&amp;qid=1695575116&amp;sr=8-8</t>
        </is>
      </c>
      <c r="F444" s="6" t="inlineStr">
        <is>
          <t>B094YSZQS4</t>
        </is>
      </c>
      <c r="G444" s="6" t="e">
        <v>#VALUE!</v>
      </c>
      <c r="H444" s="6" t="e">
        <v>#VALUE!</v>
      </c>
      <c r="I444" s="6" t="n">
        <v>0</v>
      </c>
      <c r="J444" s="6" t="inlineStr">
        <is>
          <t>low sales</t>
        </is>
      </c>
      <c r="K444" s="6" t="inlineStr">
        <is>
          <t>19.99</t>
        </is>
      </c>
      <c r="L444" s="6" t="n">
        <v>34</v>
      </c>
      <c r="M444" s="31" t="inlineStr">
        <is>
          <t>70.09%</t>
        </is>
      </c>
      <c r="N444" s="6" t="n">
        <v>5</v>
      </c>
      <c r="O444" s="6" t="n">
        <v>2</v>
      </c>
      <c r="Q444" s="6" t="inlineStr">
        <is>
          <t>undefined</t>
        </is>
      </c>
      <c r="R444" s="6" t="inlineStr">
        <is>
          <t>25.0</t>
        </is>
      </c>
      <c r="S444" s="6" t="inlineStr">
        <is>
          <t>7035066</t>
        </is>
      </c>
    </row>
    <row r="445" ht="75" customFormat="1" customHeight="1" s="66">
      <c r="A445" s="65" t="inlineStr">
        <is>
          <t>https://www.big5sportinggoods.com/store/details/penn-qst-36-felt-tennis-balls---12-balls-in-mesh-bag/2930102300027</t>
        </is>
      </c>
      <c r="B445" s="65" t="inlineStr">
        <is>
          <t>https://www.big5sportinggoods.com/store/details/penn-qst-36-felt-tennis-balls---12-balls-in-mesh-bag/2930102300027</t>
        </is>
      </c>
      <c r="C445" s="66" t="inlineStr">
        <is>
          <t>Penn QST 36 Felt Tennis Balls - 12 Balls in Mesh Bag</t>
        </is>
      </c>
      <c r="D445" s="66" t="inlineStr">
        <is>
          <t>Penn QST 36 Felt Red Tennis Balls, 12 Ball Mesh Bag</t>
        </is>
      </c>
      <c r="E445" s="65" t="inlineStr">
        <is>
          <t>https://www.amazon.com/Penn-Felt-Tennis-Balls-Ball/dp/B003YP2OH0/ref=sr_1_1?keywords=Penn+QST+36+Felt+Tennis+Balls+-+12+Balls+in+Mesh+Bag&amp;qid=1695575208&amp;sr=8-1</t>
        </is>
      </c>
      <c r="F445" s="66" t="inlineStr">
        <is>
          <t>B003YP2OH0</t>
        </is>
      </c>
      <c r="G445" s="66" t="e">
        <v>#VALUE!</v>
      </c>
      <c r="H445" s="66" t="e">
        <v>#VALUE!</v>
      </c>
      <c r="I445" s="66" t="n">
        <v>4</v>
      </c>
      <c r="J445" s="66" t="inlineStr">
        <is>
          <t>email signup 10% off / code 2112023 (20%) or 87090123 (15%)</t>
        </is>
      </c>
      <c r="K445" s="66" t="inlineStr">
        <is>
          <t>21.99</t>
        </is>
      </c>
      <c r="L445" s="66" t="n">
        <v>38.5</v>
      </c>
      <c r="M445" s="67" t="inlineStr">
        <is>
          <t>75.08%</t>
        </is>
      </c>
      <c r="N445" s="66" t="n">
        <v>4.6</v>
      </c>
      <c r="O445" s="66" t="n">
        <v>21</v>
      </c>
      <c r="Q445" s="66" t="inlineStr">
        <is>
          <t>undefined</t>
        </is>
      </c>
      <c r="R445" s="66" t="inlineStr">
        <is>
          <t>undefined</t>
        </is>
      </c>
      <c r="S445" s="66" t="inlineStr">
        <is>
          <t>5015474</t>
        </is>
      </c>
    </row>
    <row r="446" ht="75" customHeight="1">
      <c r="A446" s="3" t="inlineStr">
        <is>
          <t>https://www.big5sportinggoods.com/store/details/rawlings-official-league-recreational-baseball/1020106683000</t>
        </is>
      </c>
      <c r="B446" s="3" t="inlineStr">
        <is>
          <t>https://www.big5sportinggoods.com/store/details/rawlings-official-league-recreational-baseball/1020106683000</t>
        </is>
      </c>
      <c r="C446" t="inlineStr">
        <is>
          <t>Rawlings Official League Recreational Baseball</t>
        </is>
      </c>
      <c r="D446" t="inlineStr">
        <is>
          <t>Rawlings | Official League Practice Baseballs | ROLB1X | Multiple Count Options</t>
        </is>
      </c>
      <c r="E446" s="3" t="inlineStr">
        <is>
          <t>https://www.amazon.com/Rawlings-Raised-Competition-League-Baseball/dp/B000BO90Z6/ref=sr_1_9?keywords=Rawlings+Official+League+Recreational+Baseball&amp;qid=1695575255&amp;sr=8-9</t>
        </is>
      </c>
      <c r="F446" t="inlineStr">
        <is>
          <t>B000BO90Z6</t>
        </is>
      </c>
      <c r="G446" t="e">
        <v>#VALUE!</v>
      </c>
      <c r="H446" t="e">
        <v>#VALUE!</v>
      </c>
      <c r="I446" t="n">
        <v>3</v>
      </c>
      <c r="J446" t="inlineStr">
        <is>
          <t>ratings and historical offers indicates sales /email signup 10% off / code 2112023 (20%) or 87090123 (15%)</t>
        </is>
      </c>
      <c r="K446" t="inlineStr">
        <is>
          <t>3.99</t>
        </is>
      </c>
      <c r="L446" t="n">
        <v>73.97</v>
      </c>
      <c r="M446" s="30" t="inlineStr">
        <is>
          <t>1753.88%</t>
        </is>
      </c>
      <c r="N446" t="n">
        <v>4.4</v>
      </c>
      <c r="O446" t="n">
        <v>49</v>
      </c>
      <c r="Q446" t="inlineStr">
        <is>
          <t>undefined</t>
        </is>
      </c>
      <c r="R446" t="inlineStr">
        <is>
          <t>undefined</t>
        </is>
      </c>
      <c r="S446" t="inlineStr">
        <is>
          <t>1049717</t>
        </is>
      </c>
    </row>
    <row r="447" ht="46.2" customFormat="1" customHeight="1" s="66">
      <c r="A447" s="66" t="inlineStr">
        <is>
          <t>https://www.big5sportinggoods.com/store/details/carhartt-mens-odessa-cap/4920147240289</t>
        </is>
      </c>
      <c r="B447" s="66" t="inlineStr">
        <is>
          <t>https://www.big5sportinggoods.com/store/details/carhartt-mens-odessa-cap/4920147240289</t>
        </is>
      </c>
      <c r="C447" s="66" t="inlineStr">
        <is>
          <t>Carhartt Men's Odessa Cap</t>
        </is>
      </c>
      <c r="D447" s="66" t="inlineStr">
        <is>
          <t>Carhatt Carhartts Men's Odessa Baseball Cap, Army Green,Pure Cotton</t>
        </is>
      </c>
      <c r="E447" s="66" t="inlineStr">
        <is>
          <t>https://www.amazon.com/Carhartts-Odessa-Baseball-Green-Cotton/dp/B091JXY1Y9/ref=sr_1_2?keywords=carhartt+men%27s+odessa+cap&amp;qid=1695575591&amp;sr=8-2</t>
        </is>
      </c>
      <c r="F447" s="66" t="inlineStr">
        <is>
          <t>B091JXY1Y9</t>
        </is>
      </c>
      <c r="G447" s="66" t="inlineStr">
        <is>
          <t>Picture</t>
        </is>
      </c>
      <c r="H447" s="66" t="inlineStr">
        <is>
          <t>Picture</t>
        </is>
      </c>
      <c r="I447" s="66" t="n">
        <v>2</v>
      </c>
      <c r="J447" s="66" t="inlineStr">
        <is>
          <t>low sales / maybe 1 or 2 / promos applies</t>
        </is>
      </c>
      <c r="K447" s="66" t="n">
        <v>19.99</v>
      </c>
      <c r="L447" s="66" t="n">
        <v>39.95</v>
      </c>
      <c r="M447" s="68" t="n">
        <v>0.9985000000000001</v>
      </c>
      <c r="N447" s="66" t="n">
        <v>4.1</v>
      </c>
      <c r="O447" s="66" t="n">
        <v>5</v>
      </c>
      <c r="Q447" s="66" t="inlineStr">
        <is>
          <t>undefined</t>
        </is>
      </c>
      <c r="R447" s="66" t="inlineStr">
        <is>
          <t>undefined</t>
        </is>
      </c>
      <c r="S447" s="66" t="n">
        <v>5515051</v>
      </c>
    </row>
    <row r="448" ht="75" customFormat="1" customHeight="1" s="6">
      <c r="A448" s="5">
        <f>HYPERLINK("https://www.big5sportinggoods.com/store/details/nike-hyperdiamond-2.0-girls-batting-gloves/1040143393434/_/A-7035082", "https://www.big5sportinggoods.com/store/details/nike-hyperdiamond-2.0-girls-batting-gloves/1040143393434/_/A-7035082")</f>
        <v/>
      </c>
      <c r="B448" s="5">
        <f>HYPERLINK("https://www.big5sportinggoods.com/store/details/nike-hyperdiamond-2.0-girls-batting-gloves/1040143393434", "https://www.big5sportinggoods.com/store/details/nike-hyperdiamond-2.0-girls-batting-gloves/1040143393434")</f>
        <v/>
      </c>
      <c r="C448" s="6" t="inlineStr">
        <is>
          <t>Nike HyperDiamond 2.0 Girls' Batting Gloves</t>
        </is>
      </c>
      <c r="D448" s="6" t="inlineStr">
        <is>
          <t>Nike Youth Hyperdiamond 2.0 Batting Gloves</t>
        </is>
      </c>
      <c r="E448" s="5">
        <f>HYPERLINK("https://www.amazon.com/Nike-Youth-Hyperdiamond-Batting-Gloves/dp/B094YSZQS4/ref=sr_1_8?keywords=Nike+HyperDiamond+2.0+Girls+Batting+Gloves&amp;qid=1695576094&amp;sr=8-8", "https://www.amazon.com/Nike-Youth-Hyperdiamond-Batting-Gloves/dp/B094YSZQS4/ref=sr_1_8?keywords=Nike+HyperDiamond+2.0+Girls+Batting+Gloves&amp;qid=1695576094&amp;sr=8-8")</f>
        <v/>
      </c>
      <c r="F448" s="6" t="inlineStr">
        <is>
          <t>B094YSZQS4</t>
        </is>
      </c>
      <c r="G448" s="6">
        <f>_xlfn.IMAGE("https://www.big5sportinggoods.com/catalogimage/img/product/rwd/zoom/1040_14339_3434_100_zoom_02.jpg")</f>
        <v/>
      </c>
      <c r="H448" s="6">
        <f>_xlfn.IMAGE("https://m.media-amazon.com/images/I/511bbi9r4XL._AC_UL320_.jpg")</f>
        <v/>
      </c>
      <c r="I448" s="6" t="n">
        <v>0</v>
      </c>
      <c r="J448" s="6" t="inlineStr">
        <is>
          <t>low sales</t>
        </is>
      </c>
      <c r="K448" s="6" t="inlineStr">
        <is>
          <t>19.99</t>
        </is>
      </c>
      <c r="L448" s="6" t="n">
        <v>34</v>
      </c>
      <c r="M448" s="31" t="inlineStr">
        <is>
          <t>70.09%</t>
        </is>
      </c>
      <c r="N448" s="6" t="n">
        <v>5</v>
      </c>
      <c r="O448" s="6" t="n">
        <v>2</v>
      </c>
      <c r="Q448" s="6" t="inlineStr">
        <is>
          <t>undefined</t>
        </is>
      </c>
      <c r="R448" s="6" t="inlineStr">
        <is>
          <t>25.0</t>
        </is>
      </c>
      <c r="S448" s="6" t="inlineStr">
        <is>
          <t>7035082</t>
        </is>
      </c>
    </row>
    <row r="449" ht="51" customHeight="1">
      <c r="A449" t="inlineStr">
        <is>
          <t>https://www.dermstore.com/111skin-repair-serum-nac-y2-15ml/14703953.html</t>
        </is>
      </c>
      <c r="B449" t="inlineStr">
        <is>
          <t>https://www.dermstore.com/111skin-repair-serum-nac-y2-15ml/14703953.html</t>
        </is>
      </c>
      <c r="C449" t="inlineStr">
        <is>
          <t>111SKIN Repair Serum NAC Y2 15ml</t>
        </is>
      </c>
      <c r="D449" t="inlineStr">
        <is>
          <t>111SKIN Y Theorem Repair Serum NAC Y2 | Reduce Redness &amp; Fine Lines | Restore &amp; Soothe Skin (1.01 oz)</t>
        </is>
      </c>
      <c r="E449" t="inlineStr">
        <is>
          <t>https://www.amazon.com/111-SKIN-Theorem-Repair-Serum/dp/B00U3CWDUK/ref=sr_1_2?keywords=111SKIN+Repair+Serum+NAC+Y2+15ml&amp;qid=1695577344&amp;sr=8-2</t>
        </is>
      </c>
      <c r="F449" t="inlineStr">
        <is>
          <t>B00U3CWDUK</t>
        </is>
      </c>
      <c r="G449" t="inlineStr">
        <is>
          <t>Picture</t>
        </is>
      </c>
      <c r="H449" t="inlineStr">
        <is>
          <t>Picture</t>
        </is>
      </c>
      <c r="I449" t="n">
        <v>0</v>
      </c>
      <c r="J449" t="inlineStr">
        <is>
          <t>low sales / 15% off for email signup (for selected brands) / code DERM15</t>
        </is>
      </c>
      <c r="K449" t="n">
        <v>180</v>
      </c>
      <c r="L449" t="n">
        <v>347.99</v>
      </c>
      <c r="M449" s="62" t="n">
        <v>0.9333</v>
      </c>
      <c r="N449" t="n">
        <v>3.9</v>
      </c>
      <c r="O449" t="n">
        <v>6</v>
      </c>
      <c r="Q449" t="inlineStr">
        <is>
          <t>InStock</t>
        </is>
      </c>
      <c r="R449" t="inlineStr">
        <is>
          <t>undefined</t>
        </is>
      </c>
      <c r="S449" t="n">
        <v>14703953</v>
      </c>
    </row>
    <row r="450" ht="49.8" customHeight="1">
      <c r="A450" t="inlineStr">
        <is>
          <t>https://www.dermstore.com/daniel-sandler-waterbrush/10553426.html</t>
        </is>
      </c>
      <c r="B450" t="inlineStr">
        <is>
          <t>https://www.dermstore.com/daniel-sandler-waterbrush/10553426.html</t>
        </is>
      </c>
      <c r="C450" t="inlineStr">
        <is>
          <t>Daniel Sandler Waterbrush</t>
        </is>
      </c>
      <c r="D450" t="inlineStr">
        <is>
          <t>Daniel Sandler Waterbrush</t>
        </is>
      </c>
      <c r="E450" t="inlineStr">
        <is>
          <t>https://www.amazon.com/Daniel-Sandler-DANIEL-010360-Waterbrush/dp/B004Y7JZCE/ref=sr_1_1?keywords=Daniel+Sandler+Waterbrush&amp;qid=1695577736&amp;sr=8-1</t>
        </is>
      </c>
      <c r="F450" t="inlineStr">
        <is>
          <t>B004Y7JZCE</t>
        </is>
      </c>
      <c r="G450" t="inlineStr">
        <is>
          <t>Picture</t>
        </is>
      </c>
      <c r="H450" t="inlineStr">
        <is>
          <t>Picture</t>
        </is>
      </c>
      <c r="I450" t="n">
        <v>2</v>
      </c>
      <c r="J450" t="inlineStr">
        <is>
          <t>15% off for email signup (for selected brands) / code DERM15</t>
        </is>
      </c>
      <c r="K450" t="n">
        <v>25</v>
      </c>
      <c r="L450" t="n">
        <v>47.78</v>
      </c>
      <c r="M450" t="n">
        <v>0.9112</v>
      </c>
      <c r="N450" t="n">
        <v>4</v>
      </c>
      <c r="O450" t="n">
        <v>20</v>
      </c>
      <c r="Q450" t="inlineStr">
        <is>
          <t>InStock</t>
        </is>
      </c>
      <c r="R450" t="inlineStr">
        <is>
          <t>undefined</t>
        </is>
      </c>
      <c r="S450" t="n">
        <v>10553426</v>
      </c>
    </row>
    <row r="451" ht="75" customHeight="1">
      <c r="A451" s="3" t="inlineStr">
        <is>
          <t>https://www.gamesofberkeley.com/mtg-afr-theme-booster-white-wotc-wocc87540000.html</t>
        </is>
      </c>
      <c r="B451" s="3" t="inlineStr">
        <is>
          <t>https://www.gamesofberkeley.com/mtg-afr-theme-booster-white-wotc-wocc87540000.html</t>
        </is>
      </c>
      <c r="C451" t="inlineStr">
        <is>
          <t>MTG: ADVENTURES IN THE FORGOTTEN REALMS - THEME BOOSTER - WHITE</t>
        </is>
      </c>
      <c r="D451" t="inlineStr">
        <is>
          <t>Magic: The Gathering Adventures in The Forgotten Realms Theme Booster - White</t>
        </is>
      </c>
      <c r="E451" s="3" t="inlineStr">
        <is>
          <t>https://www.amazon.com/Magic-TCG-Gathering-Adventures-Forgotten/dp/B09B1D2Z5B/ref=sr_1_1?keywords=MTG%3A+ADVENTURES+IN+THE+FORGOTTEN+REALMS+-+THEME+BOOSTER+-+WHITE&amp;qid=1695579538&amp;sr=8-1</t>
        </is>
      </c>
      <c r="F451" t="inlineStr">
        <is>
          <t>B09B1D2Z5B</t>
        </is>
      </c>
      <c r="G451" t="e">
        <v>#VALUE!</v>
      </c>
      <c r="H451" t="e">
        <v>#VALUE!</v>
      </c>
      <c r="I451" t="n">
        <v>0</v>
      </c>
      <c r="J451" t="inlineStr">
        <is>
          <t>low sales</t>
        </is>
      </c>
      <c r="K451" t="inlineStr">
        <is>
          <t>4.19</t>
        </is>
      </c>
      <c r="L451" t="n">
        <v>17.99</v>
      </c>
      <c r="M451" s="30" t="inlineStr">
        <is>
          <t>329.36%</t>
        </is>
      </c>
      <c r="N451" t="n">
        <v>4.3</v>
      </c>
      <c r="O451" t="n">
        <v>18</v>
      </c>
      <c r="Q451" t="inlineStr">
        <is>
          <t>InStock</t>
        </is>
      </c>
      <c r="R451" t="inlineStr">
        <is>
          <t>6.99</t>
        </is>
      </c>
      <c r="S451" t="inlineStr">
        <is>
          <t>wocc87540000</t>
        </is>
      </c>
    </row>
    <row r="452" ht="75" customFormat="1" customHeight="1" s="54">
      <c r="A452" s="59" t="inlineStr">
        <is>
          <t>https://www.gamesofberkeley.com/mtg-kamigawa-neon-dynasty-theme-booster-black.html</t>
        </is>
      </c>
      <c r="B452" s="59" t="inlineStr">
        <is>
          <t>https://www.gamesofberkeley.com/mtg-kamigawa-neon-dynasty-theme-booster-black.html</t>
        </is>
      </c>
      <c r="C452" s="54" t="inlineStr">
        <is>
          <t>MTG: KAMIGAWA - NEON DYNASTY - THEME BOOSTER BLACK</t>
        </is>
      </c>
      <c r="D452" s="54" t="inlineStr">
        <is>
          <t>Magic TCG Magic: The Gathering Kamigawa Neon Dynasty Theme Booster - Black</t>
        </is>
      </c>
      <c r="E452" s="59" t="inlineStr">
        <is>
          <t>https://www.amazon.com/Magic-TCG-Gathering-Kamigawa-Dynasty/dp/B09SMVBLTT/ref=sr_1_2?keywords=MTG%3A+KAMIGAWA+-+NEON+DYNASTY+-+THEME+BOOSTER+BLACK&amp;qid=1695579116&amp;sr=8-2</t>
        </is>
      </c>
      <c r="F452" s="54" t="inlineStr">
        <is>
          <t>B09SMVBLTT</t>
        </is>
      </c>
      <c r="G452" s="54" t="e">
        <v>#VALUE!</v>
      </c>
      <c r="H452" s="54" t="e">
        <v>#VALUE!</v>
      </c>
      <c r="I452" s="54" t="n">
        <v>4</v>
      </c>
      <c r="J452" s="54" t="inlineStr">
        <is>
          <t>low profit though</t>
        </is>
      </c>
      <c r="K452" s="54" t="inlineStr">
        <is>
          <t>6.99</t>
        </is>
      </c>
      <c r="L452" s="54" t="n">
        <v>16.99</v>
      </c>
      <c r="M452" s="63" t="inlineStr">
        <is>
          <t>143.06%</t>
        </is>
      </c>
      <c r="N452" s="54" t="n">
        <v>4.3</v>
      </c>
      <c r="O452" s="54" t="n">
        <v>23</v>
      </c>
      <c r="Q452" s="54" t="inlineStr">
        <is>
          <t>InStock</t>
        </is>
      </c>
      <c r="R452" s="54" t="inlineStr">
        <is>
          <t>undefined</t>
        </is>
      </c>
      <c r="S452" s="54" t="inlineStr">
        <is>
          <t>undefined</t>
        </is>
      </c>
    </row>
    <row r="453" ht="75" customFormat="1" customHeight="1" s="54">
      <c r="A453" s="59" t="inlineStr">
        <is>
          <t>https://www.gamesofberkeley.com/mtg-kamigawa-neon-dynasty-theme-booster-ninja.html</t>
        </is>
      </c>
      <c r="B453" s="59" t="inlineStr">
        <is>
          <t>https://www.gamesofberkeley.com/mtg-kamigawa-neon-dynasty-theme-booster-ninja.html</t>
        </is>
      </c>
      <c r="C453" s="54" t="inlineStr">
        <is>
          <t>MTG: KAMIGAWA - NEON DYNASTY - THEME BOOSTER NINJA</t>
        </is>
      </c>
      <c r="D453" s="54" t="inlineStr">
        <is>
          <t>Magic: The Gathering Kamigawa Neon Dynasty Theme Booster - Ninjas</t>
        </is>
      </c>
      <c r="E453" s="59" t="inlineStr">
        <is>
          <t>https://www.amazon.com/Magic-TCG-Gathering-Kamigawa-Dynasty/dp/B09SN2S8Z5/ref=sr_1_1?keywords=MTG%3A+KAMIGAWA+-+NEON+DYNASTY+-+THEME+BOOSTER+NINJA&amp;qid=1695579120&amp;sr=8-1</t>
        </is>
      </c>
      <c r="F453" s="54" t="inlineStr">
        <is>
          <t>B09SN2S8Z5</t>
        </is>
      </c>
      <c r="G453" s="54" t="e">
        <v>#VALUE!</v>
      </c>
      <c r="H453" s="54" t="e">
        <v>#VALUE!</v>
      </c>
      <c r="I453" s="54" t="n">
        <v>3</v>
      </c>
      <c r="J453" s="54" t="inlineStr">
        <is>
          <t>decent sales</t>
        </is>
      </c>
      <c r="K453" s="54" t="inlineStr">
        <is>
          <t>6.99</t>
        </is>
      </c>
      <c r="L453" s="54" t="n">
        <v>19.99</v>
      </c>
      <c r="M453" s="63" t="inlineStr">
        <is>
          <t>185.98%</t>
        </is>
      </c>
      <c r="N453" s="54" t="n">
        <v>4.5</v>
      </c>
      <c r="O453" s="54" t="n">
        <v>73</v>
      </c>
      <c r="Q453" s="54" t="inlineStr">
        <is>
          <t>InStock</t>
        </is>
      </c>
      <c r="R453" s="54" t="inlineStr">
        <is>
          <t>undefined</t>
        </is>
      </c>
      <c r="S453" s="54" t="inlineStr">
        <is>
          <t>undefined</t>
        </is>
      </c>
    </row>
    <row r="454" ht="75" customHeight="1">
      <c r="A454" s="3" t="inlineStr">
        <is>
          <t>https://www.gamesofberkeley.com/ah-lcg-path-to-carcosa-ffg-ahc11.html</t>
        </is>
      </c>
      <c r="B454" s="3" t="inlineStr">
        <is>
          <t>https://www.gamesofberkeley.com/ah-lcg-path-to-carcosa-ffg-ahc11.html</t>
        </is>
      </c>
      <c r="C454" t="inlineStr">
        <is>
          <t>ARKHAM HORROR LCG: THE PATH TO CARCOSA EXPANSION</t>
        </is>
      </c>
      <c r="D454" t="inlineStr">
        <is>
          <t>Fantasy Flight Games Arkham Horror The Card Game The Path to Carcosa Expansion | Horror Game | Mystery Game | Cooperative Card Game | Ages 14+ | 1-2 Players | Avg. Playtime 1-2 Hours | Made</t>
        </is>
      </c>
      <c r="E454" s="3" t="inlineStr">
        <is>
          <t>https://www.amazon.com/Expansion-Cooperative-Fantasy-Flight-Games/dp/B09V1V2MZW/ref=sr_1_3?keywords=ARKHAM+HORROR+LCG%3A+THE+PATH+TO+CARCOSA+EXPANSION&amp;qid=1695579620&amp;sr=8-3</t>
        </is>
      </c>
      <c r="F454" t="inlineStr">
        <is>
          <t>B09V1V2MZW</t>
        </is>
      </c>
      <c r="G454" t="e">
        <v>#VALUE!</v>
      </c>
      <c r="H454" t="e">
        <v>#VALUE!</v>
      </c>
      <c r="I454" t="n">
        <v>0</v>
      </c>
      <c r="J454" t="inlineStr">
        <is>
          <t>low sales</t>
        </is>
      </c>
      <c r="K454" t="inlineStr">
        <is>
          <t>32.99</t>
        </is>
      </c>
      <c r="L454" t="n">
        <v>69.98999999999999</v>
      </c>
      <c r="M454" s="30" t="inlineStr">
        <is>
          <t>112.16%</t>
        </is>
      </c>
      <c r="N454" t="n">
        <v>4.9</v>
      </c>
      <c r="O454" t="n">
        <v>29</v>
      </c>
      <c r="Q454" t="inlineStr">
        <is>
          <t>InStock</t>
        </is>
      </c>
      <c r="R454" t="inlineStr">
        <is>
          <t>undefined</t>
        </is>
      </c>
      <c r="S454" t="inlineStr">
        <is>
          <t>084820</t>
        </is>
      </c>
    </row>
    <row r="455" ht="75" customHeight="1">
      <c r="A455" s="3" t="inlineStr">
        <is>
          <t>https://www.gamesofberkeley.com/marvel-champions-kang-ffg-mc11en.html</t>
        </is>
      </c>
      <c r="B455" s="3" t="inlineStr">
        <is>
          <t>https://www.gamesofberkeley.com/marvel-champions-kang-ffg-mc11en.html</t>
        </is>
      </c>
      <c r="C455" t="inlineStr">
        <is>
          <t>MARVEL CHAMPIONS LCG: ONCE AND FUTURE KANG SCENARIO PACK</t>
        </is>
      </c>
      <c r="D455" t="inlineStr">
        <is>
          <t>Asmodee Marvel Champions: The Card Game - The Once and Future Kang, Scenario Expansion, Deck Building, German</t>
        </is>
      </c>
      <c r="E455" s="3" t="inlineStr">
        <is>
          <t>https://www.amazon.com/Asmodee-Marvel-Champions-Scenario-Expansion/dp/B093WWY3MC/ref=sr_1_2?keywords=MARVEL+CHAMPIONS+LCG%3A+ONCE+AND+FUTURE+KANG+SCENARIO+PACK&amp;qid=1695579621&amp;sr=8-2</t>
        </is>
      </c>
      <c r="F455" t="inlineStr">
        <is>
          <t>B093WWY3MC</t>
        </is>
      </c>
      <c r="G455" t="e">
        <v>#VALUE!</v>
      </c>
      <c r="H455" t="e">
        <v>#VALUE!</v>
      </c>
      <c r="I455" t="n">
        <v>0</v>
      </c>
      <c r="J455" t="inlineStr">
        <is>
          <t>low sales</t>
        </is>
      </c>
      <c r="K455" t="inlineStr">
        <is>
          <t>19.95</t>
        </is>
      </c>
      <c r="L455" t="n">
        <v>34.63</v>
      </c>
      <c r="M455" s="30" t="inlineStr">
        <is>
          <t>73.58%</t>
        </is>
      </c>
      <c r="N455" t="n">
        <v>5</v>
      </c>
      <c r="O455" t="n">
        <v>3</v>
      </c>
      <c r="Q455" t="inlineStr">
        <is>
          <t>InStock</t>
        </is>
      </c>
      <c r="R455" t="inlineStr">
        <is>
          <t>undefined</t>
        </is>
      </c>
      <c r="S455" t="inlineStr">
        <is>
          <t>1110867</t>
        </is>
      </c>
    </row>
    <row r="456" ht="75" customHeight="1">
      <c r="A456" s="3" t="inlineStr">
        <is>
          <t>https://www.gamesofberkeley.com/pocket-cube-4-color-mefferts-puzzles-es22.html</t>
        </is>
      </c>
      <c r="B456" s="3" t="inlineStr">
        <is>
          <t>https://www.gamesofberkeley.com/pocket-cube-4-color-mefferts-puzzles-es22.html</t>
        </is>
      </c>
      <c r="C456" t="inlineStr">
        <is>
          <t>POCKET CUBE - 4 COLOR</t>
        </is>
      </c>
      <c r="D456" t="inlineStr">
        <is>
          <t>Pocket Cube 4 Color Edition - Meffert's Rotation Brain Teaser Puzzle</t>
        </is>
      </c>
      <c r="E456" s="3" t="inlineStr">
        <is>
          <t>https://www.amazon.com/Pocket-Cube-Color-Mefferts-Rotation/dp/B00M0FOGMG/ref=sr_1_1?keywords=POCKET+CUBE+-+4+COLOR&amp;qid=1695579518&amp;sr=8-1</t>
        </is>
      </c>
      <c r="F456" t="inlineStr">
        <is>
          <t>B00M0FOGMG</t>
        </is>
      </c>
      <c r="G456" t="e">
        <v>#VALUE!</v>
      </c>
      <c r="H456" t="e">
        <v>#VALUE!</v>
      </c>
      <c r="I456" t="n">
        <v>2</v>
      </c>
      <c r="J456" t="inlineStr">
        <is>
          <t>low stock - brand on listing</t>
        </is>
      </c>
      <c r="K456" t="inlineStr">
        <is>
          <t>13.19</t>
        </is>
      </c>
      <c r="L456" t="n">
        <v>27.95</v>
      </c>
      <c r="M456" s="30" t="inlineStr">
        <is>
          <t>111.90%</t>
        </is>
      </c>
      <c r="N456" t="n">
        <v>4.3</v>
      </c>
      <c r="O456" t="n">
        <v>18</v>
      </c>
      <c r="Q456" t="inlineStr">
        <is>
          <t>InStock</t>
        </is>
      </c>
      <c r="R456" t="inlineStr">
        <is>
          <t>21.99</t>
        </is>
      </c>
      <c r="S456" t="inlineStr">
        <is>
          <t>es22</t>
        </is>
      </c>
    </row>
    <row r="457" ht="75" customHeight="1">
      <c r="A457" s="3" t="inlineStr">
        <is>
          <t>https://www.homedepot.com/p/Kwikset-Tylo-Satin-Chrome-Passage-Hall-Closet-Door-Knob-92001-568/202099312</t>
        </is>
      </c>
      <c r="B457" s="3" t="inlineStr">
        <is>
          <t>https://www.homedepot.com/p/Kwikset-Tylo-Satin-Chrome-Passage-Hall-Closet-Door-Knob-92001-568/202099312</t>
        </is>
      </c>
      <c r="C457" t="inlineStr">
        <is>
          <t>Tylo Satin Chrome Passage Hall/Closet Door Knob</t>
        </is>
      </c>
      <c r="D457" t="inlineStr">
        <is>
          <t>Kwikset 92001-122 Tylo Passage Hall/Closet Knob in Satin Chrome</t>
        </is>
      </c>
      <c r="E457" s="3" t="inlineStr">
        <is>
          <t>https://www.amazon.com/Kwikset-92001-122-Passage-Closet-Chrome/dp/B000AY2T3W/ref=sr_1_3?keywords=Tylo+Satin+Chrome+Passage+Hall%2FCloset+Door+Knob&amp;qid=1695580111&amp;sr=8-3</t>
        </is>
      </c>
      <c r="F457" t="inlineStr">
        <is>
          <t>B000AY2T3W</t>
        </is>
      </c>
      <c r="G457" t="e">
        <v>#VALUE!</v>
      </c>
      <c r="H457" t="e">
        <v>#VALUE!</v>
      </c>
      <c r="I457" t="n">
        <v>0</v>
      </c>
      <c r="J457" t="inlineStr">
        <is>
          <t>decent sale. Good buy / same but different in model number</t>
        </is>
      </c>
      <c r="K457" t="inlineStr">
        <is>
          <t>12.97</t>
        </is>
      </c>
      <c r="L457" t="n">
        <v>33.03</v>
      </c>
      <c r="M457" s="30" t="inlineStr">
        <is>
          <t>154.66%</t>
        </is>
      </c>
      <c r="N457" t="n">
        <v>5</v>
      </c>
      <c r="O457" t="n">
        <v>1</v>
      </c>
      <c r="Q457" t="inlineStr">
        <is>
          <t>InStock</t>
        </is>
      </c>
      <c r="R457" t="inlineStr">
        <is>
          <t>11.67</t>
        </is>
      </c>
      <c r="S457" t="inlineStr">
        <is>
          <t>60607</t>
        </is>
      </c>
    </row>
    <row r="458" customFormat="1" s="18"/>
    <row r="459" ht="75" customFormat="1" customHeight="1" s="66">
      <c r="A459" s="65">
        <f>HYPERLINK("https://www.hottopic.com/product/spongebob-squarepants-captain-canvas-wall-art/12041961.html", "https://www.hottopic.com/product/spongebob-squarepants-captain-canvas-wall-art/12041961.html")</f>
        <v/>
      </c>
      <c r="B459" s="65">
        <f>HYPERLINK("https://www.hottopic.com/product/spongebob-squarepants-captain-canvas-wall-art/12041961.html", "https://www.hottopic.com/product/spongebob-squarepants-captain-canvas-wall-art/12041961.html")</f>
        <v/>
      </c>
      <c r="C459" s="66" t="inlineStr">
        <is>
          <t>SpongeBob SquarePants Captain Canvas Wall Art</t>
        </is>
      </c>
      <c r="D459" s="66" t="inlineStr">
        <is>
          <t>Hot Topic Spongebob Squarepants Captain Canvas Wall Art Multi One Size</t>
        </is>
      </c>
      <c r="E459" s="65">
        <f>HYPERLINK("https://www.amazon.com/Hot-Topic-Spongebob-Squarepants-Captain/dp/B07ZF3WTY4/ref=sr_1_1?keywords=SpongeBob+SquarePants+Captain+Canvas+Wall+Art&amp;qid=1695580661&amp;sr=8-1", "https://www.amazon.com/Hot-Topic-Spongebob-Squarepants-Captain/dp/B07ZF3WTY4/ref=sr_1_1?keywords=SpongeBob+SquarePants+Captain+Canvas+Wall+Art&amp;qid=1695580661&amp;sr=8-1")</f>
        <v/>
      </c>
      <c r="F459" s="66" t="inlineStr">
        <is>
          <t>B07ZF3WTY4</t>
        </is>
      </c>
      <c r="G459" s="66">
        <f>_xlfn.IMAGE("https://cdn.media.amplience.net/s/hottopic/12041960_hi?$productMainDesktop$&amp;fmt=auto")</f>
        <v/>
      </c>
      <c r="H459" s="66">
        <f>_xlfn.IMAGE("https://m.media-amazon.com/images/I/71OSJOFDg0L._AC_UL320_.jpg")</f>
        <v/>
      </c>
      <c r="I459" s="66" t="n">
        <v>5</v>
      </c>
      <c r="J459" s="66" t="inlineStr">
        <is>
          <t>code HT20 (20%) / cb 2% rakuten / shipping fee $6.99 / note: this is pre order - ships mid November ish</t>
        </is>
      </c>
      <c r="K459" s="66" t="inlineStr">
        <is>
          <t>9.9</t>
        </is>
      </c>
      <c r="L459" s="66" t="n">
        <v>22.99</v>
      </c>
      <c r="M459" s="67" t="inlineStr">
        <is>
          <t>132.22%</t>
        </is>
      </c>
      <c r="N459" s="66" t="n">
        <v>4.2</v>
      </c>
      <c r="O459" s="66" t="n">
        <v>59</v>
      </c>
      <c r="Q459" s="66" t="inlineStr">
        <is>
          <t>InStock</t>
        </is>
      </c>
      <c r="R459" s="66" t="inlineStr">
        <is>
          <t>undefined</t>
        </is>
      </c>
      <c r="S459" s="66" t="inlineStr">
        <is>
          <t>12041961</t>
        </is>
      </c>
    </row>
    <row r="460" ht="75" customHeight="1">
      <c r="A460" s="3" t="n"/>
      <c r="B460" s="3">
        <f>HYPERLINK("https://www.jcpenney.com/p/puma-mens-cool-cat-repeat-slide-sandals/ppr5008140625?pTmplType=regular", "https://www.jcpenney.com/p/puma-mens-cool-cat-repeat-slide-sandals/ppr5008140625?pTmplType=regular")</f>
        <v/>
      </c>
      <c r="C460" t="inlineStr">
        <is>
          <t>Puma Mens Cool Cat Repeat Slide Sandals</t>
        </is>
      </c>
      <c r="D460" t="inlineStr">
        <is>
          <t>PUMA Cool Cat Stripe Repeat Slide Mens Sandal</t>
        </is>
      </c>
      <c r="E460" s="3">
        <f>HYPERLINK("https://www.amazon.com/PUMA-Stripe-Repeat-Sandal-PeacoatHigh/dp/B0B9LV4YWZ/ref=sr_1_1?keywords=Puma+Mens+Cool+Cat+Repeat+Slide+Sandals&amp;qid=1695583206&amp;sr=8-1", "https://www.amazon.com/PUMA-Stripe-Repeat-Sandal-PeacoatHigh/dp/B0B9LV4YWZ/ref=sr_1_1?keywords=Puma+Mens+Cool+Cat+Repeat+Slide+Sandals&amp;qid=1695583206&amp;sr=8-1")</f>
        <v/>
      </c>
      <c r="F460" t="inlineStr">
        <is>
          <t>B0B9LV4YWZ</t>
        </is>
      </c>
      <c r="G460">
        <f>_xlfn.IMAGE("https://jcpenney.scene7.com/is/image/JCPenney/DP0117202209011298M?hei=550&amp;wid=550&amp;op_usm=.4%2C.8%2C0%2C0&amp;resmode=sharp2&amp;op_sharpen=1")</f>
        <v/>
      </c>
      <c r="H460">
        <f>_xlfn.IMAGE("https://m.media-amazon.com/images/I/51Nx+OO1B6L._AC_UL320_.jpg")</f>
        <v/>
      </c>
      <c r="I460" t="n">
        <v>2</v>
      </c>
      <c r="J460" t="inlineStr">
        <is>
          <t>size 8 (size 11 is oos) / 2% cb topcashback / free shipping above $75</t>
        </is>
      </c>
      <c r="K460" t="inlineStr">
        <is>
          <t>11.99</t>
        </is>
      </c>
      <c r="L460" t="n">
        <v>29.95</v>
      </c>
      <c r="M460" s="30" t="inlineStr">
        <is>
          <t>149.79%</t>
        </is>
      </c>
      <c r="N460" t="n">
        <v>4.2</v>
      </c>
      <c r="O460" t="n">
        <v>11</v>
      </c>
      <c r="Q460" t="inlineStr">
        <is>
          <t>InStock</t>
        </is>
      </c>
      <c r="R460" t="inlineStr">
        <is>
          <t>30.0</t>
        </is>
      </c>
      <c r="S460" t="inlineStr">
        <is>
          <t>6095301</t>
        </is>
      </c>
    </row>
    <row r="461" ht="75" customHeight="1">
      <c r="A461" s="3" t="inlineStr">
        <is>
          <t>https://www.macys.com/shop/product/mac-viva-glam-lipstick?ID=153766</t>
        </is>
      </c>
      <c r="B461" s="3" t="inlineStr">
        <is>
          <t>https://www.macys.com/shop/product/mac-viva-glam-lipstick?ID=153766</t>
        </is>
      </c>
      <c r="C461" t="inlineStr">
        <is>
          <t>Viva Glam Lipstick</t>
        </is>
      </c>
      <c r="D461" t="inlineStr">
        <is>
          <t>MAC MAC Viva Glam Lipstick bibaguramu II [parallel import goods]</t>
        </is>
      </c>
      <c r="E461" s="3" t="inlineStr">
        <is>
          <t>https://www.amazon.com/Viva-Lipstick-bibaguramu-parallel-goods/dp/B074YN8MY4/ref=sr_1_1?keywords=Viva+Glam+Lipstick&amp;qid=1695585880&amp;sr=8-1</t>
        </is>
      </c>
      <c r="F461" t="inlineStr">
        <is>
          <t>B074YN8MY4</t>
        </is>
      </c>
      <c r="G461" t="e">
        <v>#VALUE!</v>
      </c>
      <c r="H461" t="e">
        <v>#VALUE!</v>
      </c>
      <c r="I461" t="n">
        <v>4</v>
      </c>
      <c r="J461" t="inlineStr">
        <is>
          <t>viva glam II / 6% cb rakuten /code vip / auto subscribe to save 5% on next order and free shipping or join rewards</t>
        </is>
      </c>
      <c r="K461" t="inlineStr">
        <is>
          <t>19.55</t>
        </is>
      </c>
      <c r="L461" t="n">
        <v>35.7</v>
      </c>
      <c r="M461" s="30" t="inlineStr">
        <is>
          <t>82.61%</t>
        </is>
      </c>
      <c r="N461" t="n">
        <v>5</v>
      </c>
      <c r="O461" t="n">
        <v>4</v>
      </c>
      <c r="Q461" t="inlineStr">
        <is>
          <t>InStock</t>
        </is>
      </c>
      <c r="R461" t="inlineStr">
        <is>
          <t>23.0</t>
        </is>
      </c>
      <c r="S461" t="inlineStr">
        <is>
          <t>153766</t>
        </is>
      </c>
    </row>
    <row r="462" ht="75" customHeight="1">
      <c r="A462" s="3" t="inlineStr">
        <is>
          <t>https://www.macys.com/shop/product/tom-ford-traceless-foundation-stick?ID=9485113</t>
        </is>
      </c>
      <c r="B462" s="3" t="inlineStr">
        <is>
          <t>https://www.macys.com/shop/product/tom-ford-traceless-foundation-stick?ID=9485113</t>
        </is>
      </c>
      <c r="C462" t="inlineStr">
        <is>
          <t>Traceless Foundation Stick</t>
        </is>
      </c>
      <c r="D462" t="inlineStr">
        <is>
          <t>Traceless Foundation Stick/0.5 oz. Dune</t>
        </is>
      </c>
      <c r="E462" s="3" t="inlineStr">
        <is>
          <t>https://www.amazon.com/Traceless-Foundation-Stick-0-5-Dune/dp/B0793257NH/ref=sr_1_6?keywords=Traceless+Foundation+Stick&amp;qid=1695585922&amp;sr=8-6</t>
        </is>
      </c>
      <c r="F462" t="inlineStr">
        <is>
          <t>B0793257NH</t>
        </is>
      </c>
      <c r="G462" t="e">
        <v>#VALUE!</v>
      </c>
      <c r="H462" t="e">
        <v>#VALUE!</v>
      </c>
      <c r="I462" t="n">
        <v>0</v>
      </c>
      <c r="J462" t="inlineStr">
        <is>
          <t>low sales</t>
        </is>
      </c>
      <c r="K462" t="inlineStr">
        <is>
          <t>76.5</t>
        </is>
      </c>
      <c r="L462" t="n">
        <v>133.95</v>
      </c>
      <c r="M462" s="30" t="inlineStr">
        <is>
          <t>75.10%</t>
        </is>
      </c>
      <c r="N462" t="n">
        <v>4.7</v>
      </c>
      <c r="O462" t="n">
        <v>3</v>
      </c>
      <c r="Q462" t="inlineStr">
        <is>
          <t>InStock</t>
        </is>
      </c>
      <c r="R462" t="inlineStr">
        <is>
          <t>90.0</t>
        </is>
      </c>
      <c r="S462" t="inlineStr">
        <is>
          <t>9485113</t>
        </is>
      </c>
    </row>
    <row r="463" ht="75" customHeight="1">
      <c r="A463" s="3" t="inlineStr">
        <is>
          <t>https://www.maryarnoldtoys.com/buy/214-108706/johnny-the-skull-pirates-cove</t>
        </is>
      </c>
      <c r="B463" t="inlineStr">
        <is>
          <t>undefined</t>
        </is>
      </c>
      <c r="C463" t="inlineStr">
        <is>
          <t>Johnny The Skull Pirate's Cove</t>
        </is>
      </c>
      <c r="D463" t="inlineStr">
        <is>
          <t>Johnny The Skull Pirate's Cove - Blast The Ghosts to Get The Treasure Game by Goliath</t>
        </is>
      </c>
      <c r="E463" s="3" t="inlineStr">
        <is>
          <t>https://www.amazon.com/Johnny-Skull-Pirates-Cove-Treasure/dp/B084TS8QRH/ref=sr_1_1?keywords=Johnny+The+Skull+Pirate%27s+Cove&amp;qid=1695586047&amp;sr=8-1</t>
        </is>
      </c>
      <c r="F463" t="inlineStr">
        <is>
          <t>B084TS8QRH</t>
        </is>
      </c>
      <c r="G463" t="e">
        <v>#VALUE!</v>
      </c>
      <c r="H463" t="e">
        <v>#VALUE!</v>
      </c>
      <c r="I463" t="n">
        <v>0</v>
      </c>
      <c r="J463" t="inlineStr">
        <is>
          <t>low roi / low stocks (8)</t>
        </is>
      </c>
      <c r="K463" t="inlineStr">
        <is>
          <t>10.0</t>
        </is>
      </c>
      <c r="L463" t="n">
        <v>24.58</v>
      </c>
      <c r="M463" s="30" t="inlineStr">
        <is>
          <t>145.80%</t>
        </is>
      </c>
      <c r="N463" t="n">
        <v>4.3</v>
      </c>
      <c r="O463" t="n">
        <v>827</v>
      </c>
      <c r="Q463" t="inlineStr">
        <is>
          <t>InStock</t>
        </is>
      </c>
      <c r="R463" t="inlineStr">
        <is>
          <t>undefined</t>
        </is>
      </c>
      <c r="S463" t="inlineStr">
        <is>
          <t>214-108706.</t>
        </is>
      </c>
    </row>
    <row r="464" ht="75" customHeight="1">
      <c r="A464" s="3" t="inlineStr">
        <is>
          <t>https://www.maryarnoldtoys.com/buy/214-30994/banana-blast</t>
        </is>
      </c>
      <c r="B464" t="inlineStr">
        <is>
          <t>undefined</t>
        </is>
      </c>
      <c r="C464" t="inlineStr">
        <is>
          <t>Banana Blast</t>
        </is>
      </c>
      <c r="D464" t="inlineStr">
        <is>
          <t>Anpole Goliath Games Banana Blast, The Game That Makes You go Bananas</t>
        </is>
      </c>
      <c r="E464" s="3" t="inlineStr">
        <is>
          <t>https://www.amazon.com/Anpole-Goliath-Games-Banana-Bananas/dp/B08BG5H6CD/ref=sr_1_3?keywords=Banana+Blast&amp;qid=1695586005&amp;sr=8-3</t>
        </is>
      </c>
      <c r="F464" t="inlineStr">
        <is>
          <t>B08BG5H6CD</t>
        </is>
      </c>
      <c r="G464" t="e">
        <v>#VALUE!</v>
      </c>
      <c r="H464" t="e">
        <v>#VALUE!</v>
      </c>
      <c r="I464" t="n">
        <v>0</v>
      </c>
      <c r="J464" t="inlineStr">
        <is>
          <t>1 seller</t>
        </is>
      </c>
      <c r="K464" t="inlineStr">
        <is>
          <t>16.95</t>
        </is>
      </c>
      <c r="L464" t="n">
        <v>41.8</v>
      </c>
      <c r="M464" s="30" t="inlineStr">
        <is>
          <t>146.61%</t>
        </is>
      </c>
      <c r="N464" t="n">
        <v>4.6</v>
      </c>
      <c r="O464" t="n">
        <v>1064</v>
      </c>
      <c r="Q464" t="inlineStr">
        <is>
          <t>InStock</t>
        </is>
      </c>
      <c r="R464" t="inlineStr">
        <is>
          <t>undefined</t>
        </is>
      </c>
      <c r="S464" t="inlineStr">
        <is>
          <t>214-30994.</t>
        </is>
      </c>
    </row>
    <row r="465" ht="75" customHeight="1">
      <c r="A465" s="3" t="inlineStr">
        <is>
          <t>https://www.toysrus.com/exquisite-gaming-fallout-76-variant-cable-guy-G812169030299.html</t>
        </is>
      </c>
      <c r="B465" s="3" t="inlineStr">
        <is>
          <t>https://www.toysrus.com/exquisite-gaming-fallout-76-variant-cable-guy-G812169030299.html</t>
        </is>
      </c>
      <c r="C465" t="inlineStr">
        <is>
          <t>Exquisite Gaming Fallout 76 Variant Cable Guy</t>
        </is>
      </c>
      <c r="D465" t="inlineStr">
        <is>
          <t>Exquisite Gaming: Fallout 76: Variant Vault Boy - Original Mobile Phone &amp; Gaming Controller Holder, Device Stand, Cable Guys, Licensed Figure</t>
        </is>
      </c>
      <c r="E465" s="3" t="inlineStr">
        <is>
          <t>https://www.amazon.com/Exquisite-Gaming-Fallout-Variant-Cable/dp/B07H19C13B/ref=sr_1_1?keywords=Exquisite+Gaming+Fallout+76+Variant+Cable+Guy&amp;qid=1695587769&amp;sr=8-1</t>
        </is>
      </c>
      <c r="F465" t="inlineStr">
        <is>
          <t>B07H19C13B</t>
        </is>
      </c>
      <c r="G465" t="e">
        <v>#VALUE!</v>
      </c>
      <c r="H465" t="e">
        <v>#VALUE!</v>
      </c>
      <c r="I465" t="n">
        <v>0</v>
      </c>
      <c r="J465" t="inlineStr">
        <is>
          <t>low roi</t>
        </is>
      </c>
      <c r="K465" t="inlineStr">
        <is>
          <t>24.99</t>
        </is>
      </c>
      <c r="L465" t="n">
        <v>44.31</v>
      </c>
      <c r="M465" s="30" t="inlineStr">
        <is>
          <t>77.31%</t>
        </is>
      </c>
      <c r="N465" t="n">
        <v>4.8</v>
      </c>
      <c r="O465" t="n">
        <v>1023</v>
      </c>
      <c r="Q465" t="inlineStr">
        <is>
          <t>OutOfStock</t>
        </is>
      </c>
      <c r="R465" t="inlineStr">
        <is>
          <t>undefined</t>
        </is>
      </c>
      <c r="S465" t="inlineStr">
        <is>
          <t>G812169030299</t>
        </is>
      </c>
    </row>
    <row r="466" ht="75" customHeight="1">
      <c r="A466" s="3" t="inlineStr">
        <is>
          <t>https://www.toysrus.com/make-it-real--all-linked-up-G0695929017071.html</t>
        </is>
      </c>
      <c r="B466" s="3" t="inlineStr">
        <is>
          <t>https://www.toysrus.com/make-it-real--all-linked-up-G0695929017071.html</t>
        </is>
      </c>
      <c r="C466" t="inlineStr">
        <is>
          <t>Make It Real All Linked Up</t>
        </is>
      </c>
      <c r="D466" t="inlineStr">
        <is>
          <t>Make It Real -- All Linked Up</t>
        </is>
      </c>
      <c r="E466" s="3" t="inlineStr">
        <is>
          <t>https://www.amazon.com/Make-Real-All-Linked/dp/B09XFDK7R1/ref=sr_1_2?keywords=Make+It+Real+All+Linked+Up&amp;qid=1695587648&amp;sr=8-2</t>
        </is>
      </c>
      <c r="F466" t="inlineStr">
        <is>
          <t>B09XFDK7R1</t>
        </is>
      </c>
      <c r="G466" t="e">
        <v>#VALUE!</v>
      </c>
      <c r="H466" t="e">
        <v>#VALUE!</v>
      </c>
      <c r="I466" t="n">
        <v>3</v>
      </c>
      <c r="J466" t="inlineStr">
        <is>
          <t>free shipping over $49</t>
        </is>
      </c>
      <c r="K466" t="inlineStr">
        <is>
          <t>14.99</t>
        </is>
      </c>
      <c r="L466" t="n">
        <v>29</v>
      </c>
      <c r="M466" s="30" t="inlineStr">
        <is>
          <t>93.46%</t>
        </is>
      </c>
      <c r="N466" t="n">
        <v>5</v>
      </c>
      <c r="O466" t="n">
        <v>2</v>
      </c>
      <c r="Q466" t="inlineStr">
        <is>
          <t>InStock</t>
        </is>
      </c>
      <c r="R466" t="inlineStr">
        <is>
          <t>undefined</t>
        </is>
      </c>
      <c r="S466" t="inlineStr">
        <is>
          <t>G0695929017071</t>
        </is>
      </c>
    </row>
    <row r="467" ht="75" customHeight="1">
      <c r="A467" s="3" t="inlineStr">
        <is>
          <t>https://www.toysrus.com/make-it-real--all-linked-up-G0695929017071.html</t>
        </is>
      </c>
      <c r="B467" s="3" t="inlineStr">
        <is>
          <t>https://www.toysrus.com/make-it-real--all-linked-up-G0695929017071.html</t>
        </is>
      </c>
      <c r="C467" t="inlineStr">
        <is>
          <t>Make It Real All Linked Up</t>
        </is>
      </c>
      <c r="D467" t="inlineStr">
        <is>
          <t>Make It Real All Linked Up Bracelet Making Kit - DIY Charm Bracelet Making Kit for Girls - Kids Bracelet Making Kit for Teen Girls - Jewelry Making Kit for Girls 8-12 - Craft Kit Gifts for Girls</t>
        </is>
      </c>
      <c r="E467" s="3" t="inlineStr">
        <is>
          <t>https://www.amazon.com/Make-Real-Linked-Bracelet-Making/dp/B09NCLGN8N/ref=sr_1_1?keywords=Make+It+Real+All+Linked+Up&amp;qid=1695587648&amp;sr=8-1</t>
        </is>
      </c>
      <c r="F467" t="inlineStr">
        <is>
          <t>B09NCLGN8N</t>
        </is>
      </c>
      <c r="G467" t="e">
        <v>#VALUE!</v>
      </c>
      <c r="H467" t="e">
        <v>#VALUE!</v>
      </c>
      <c r="I467" t="n">
        <v>0</v>
      </c>
      <c r="J467" t="inlineStr">
        <is>
          <t>good sales / low roi</t>
        </is>
      </c>
      <c r="K467" t="inlineStr">
        <is>
          <t>14.99</t>
        </is>
      </c>
      <c r="L467" t="n">
        <v>29</v>
      </c>
      <c r="M467" s="30" t="inlineStr">
        <is>
          <t>93.46%</t>
        </is>
      </c>
      <c r="N467" t="n">
        <v>4.5</v>
      </c>
      <c r="O467" t="n">
        <v>31</v>
      </c>
      <c r="Q467" t="inlineStr">
        <is>
          <t>InStock</t>
        </is>
      </c>
      <c r="R467" t="inlineStr">
        <is>
          <t>undefined</t>
        </is>
      </c>
      <c r="S467" t="inlineStr">
        <is>
          <t>G0695929017071</t>
        </is>
      </c>
    </row>
    <row r="468" ht="75" customHeight="1">
      <c r="A468" s="3">
        <f>HYPERLINK("https://www.toysrus.com/4m-solar-system-planetarium-G085761034273.html", "https://www.toysrus.com/4m-solar-system-planetarium-G085761034273.html")</f>
        <v/>
      </c>
      <c r="B468" s="3">
        <f>HYPERLINK("https://www.toysrus.com/4m-solar-system-planetarium-G085761034273.html", "https://www.toysrus.com/4m-solar-system-planetarium-G085761034273.html")</f>
        <v/>
      </c>
      <c r="C468" t="inlineStr">
        <is>
          <t>4M Solar System Planetarium</t>
        </is>
      </c>
      <c r="D468" t="inlineStr">
        <is>
          <t>4M Kidz Labs Solar System Planetarium Model</t>
        </is>
      </c>
      <c r="E468" s="3">
        <f>HYPERLINK("https://www.amazon.com/4M-Solar-System-Planetarium-Model/dp/B000H5V08E/ref=sr_1_2?keywords=4M+Solar+System+Planetarium&amp;qid=1695587839&amp;sr=8-2", "https://www.amazon.com/4M-Solar-System-Planetarium-Model/dp/B000H5V08E/ref=sr_1_2?keywords=4M+Solar+System+Planetarium&amp;qid=1695587839&amp;sr=8-2")</f>
        <v/>
      </c>
      <c r="F468" t="inlineStr">
        <is>
          <t>B000H5V08E</t>
        </is>
      </c>
      <c r="G468">
        <f>_xlfn.IMAGE("https://images.toysrus.com/28598/085761034273_1.jpg")</f>
        <v/>
      </c>
      <c r="H468">
        <f>_xlfn.IMAGE("https://m.media-amazon.com/images/I/81bcRHS0SJS._AC_UL320_.jpg")</f>
        <v/>
      </c>
      <c r="I468" t="n">
        <v>0</v>
      </c>
      <c r="J468" t="inlineStr">
        <is>
          <t>low roi</t>
        </is>
      </c>
      <c r="K468" t="inlineStr">
        <is>
          <t>14.99</t>
        </is>
      </c>
      <c r="L468" t="n">
        <v>25.84</v>
      </c>
      <c r="M468" s="30" t="inlineStr">
        <is>
          <t>72.38%</t>
        </is>
      </c>
      <c r="N468" t="n">
        <v>4.3</v>
      </c>
      <c r="O468" t="n">
        <v>1904</v>
      </c>
      <c r="Q468" t="inlineStr">
        <is>
          <t>InStock</t>
        </is>
      </c>
      <c r="R468" t="inlineStr">
        <is>
          <t>undefined</t>
        </is>
      </c>
      <c r="S468" t="inlineStr">
        <is>
          <t>G085761034273</t>
        </is>
      </c>
    </row>
    <row r="469" ht="75" customHeight="1">
      <c r="A469" s="3" t="inlineStr">
        <is>
          <t>https://www.toysrus.com/jada-toys---hollywood-rides-116-black-panther-lykan-rc-G0801310305447.html</t>
        </is>
      </c>
      <c r="B469" s="3" t="inlineStr">
        <is>
          <t>https://www.toysrus.com/jada-toys---hollywood-rides-116-black-panther-lykan-rc-G0801310305447.html</t>
        </is>
      </c>
      <c r="C469" t="inlineStr">
        <is>
          <t>Jada Toys - Hollywood Rides 1:16 Black Panther Lykan RC</t>
        </is>
      </c>
      <c r="D469" t="inlineStr">
        <is>
          <t>Jada Toys 253226001 Marvel Panther Lykan Hypersport Turbo RC Car with Remote Control, Forward/Backward/Left/Right, 1:16 Scale USB Charging Function, Black</t>
        </is>
      </c>
      <c r="E469" s="3" t="inlineStr">
        <is>
          <t>https://www.amazon.com/Jada-Toys-253226001-Hypersport-Backward/dp/B088PB4GKG/ref=sr_1_2?keywords=Jada+Toys+-+Hollywood+Rides+1%3A16+Black+Panther+Lykan+RC&amp;qid=1695588264&amp;sr=8-2</t>
        </is>
      </c>
      <c r="F469" t="inlineStr">
        <is>
          <t>B088PB4GKG</t>
        </is>
      </c>
      <c r="G469" t="e">
        <v>#VALUE!</v>
      </c>
      <c r="H469" t="e">
        <v>#VALUE!</v>
      </c>
      <c r="I469" t="n">
        <v>0</v>
      </c>
      <c r="J469" t="inlineStr">
        <is>
          <t>low sales</t>
        </is>
      </c>
      <c r="K469" t="inlineStr">
        <is>
          <t>24.99</t>
        </is>
      </c>
      <c r="L469" t="n">
        <v>82.28</v>
      </c>
      <c r="M469" s="30" t="inlineStr">
        <is>
          <t>229.25%</t>
        </is>
      </c>
      <c r="N469" t="n">
        <v>4.4</v>
      </c>
      <c r="O469" t="n">
        <v>18</v>
      </c>
      <c r="Q469" t="inlineStr">
        <is>
          <t>InStock</t>
        </is>
      </c>
      <c r="R469" t="inlineStr">
        <is>
          <t>undefined</t>
        </is>
      </c>
      <c r="S469" t="inlineStr">
        <is>
          <t>G0801310305447</t>
        </is>
      </c>
    </row>
    <row r="470" ht="75" customHeight="1">
      <c r="A470" s="3" t="inlineStr">
        <is>
          <t>https://www.toysrus.com/make-it-real-bedazzled-charm-bracelets-kit-G0695929012021.html</t>
        </is>
      </c>
      <c r="B470" s="3" t="inlineStr">
        <is>
          <t>https://www.toysrus.com/make-it-real-bedazzled-charm-bracelets-kit-G0695929012021.html</t>
        </is>
      </c>
      <c r="C470" t="inlineStr">
        <is>
          <t>Make It Real: Bedazzled! Charm Bracelets Kit</t>
        </is>
      </c>
      <c r="D470" t="inlineStr">
        <is>
          <t>Make It Real: Bedazzled! Charm Bracelets Kit - Blooming Creativity - Create 3 Unique Bracelets, 104 Pieces, Includes Play Tray, All-in-One, DIY Jewelry Kit, Tweens &amp; Girls, Arts &amp; Crafts, Ages 8+</t>
        </is>
      </c>
      <c r="E470" s="3" t="inlineStr">
        <is>
          <t>https://www.amazon.com/Make-Real-1202-Bedazzled-Bracelets/dp/B06XZKJR1Z/ref=sr_1_5?keywords=Make+It+Real%3A+Bedazzled%21+Charm+Bracelets+Kit&amp;qid=1695588667&amp;sr=8-5</t>
        </is>
      </c>
      <c r="F470" t="inlineStr">
        <is>
          <t>B06XZKJR1Z</t>
        </is>
      </c>
      <c r="G470" t="e">
        <v>#VALUE!</v>
      </c>
      <c r="H470" t="e">
        <v>#VALUE!</v>
      </c>
      <c r="I470" t="n">
        <v>0</v>
      </c>
      <c r="J470" t="inlineStr">
        <is>
          <t>low roi</t>
        </is>
      </c>
      <c r="K470" t="inlineStr">
        <is>
          <t>7.99</t>
        </is>
      </c>
      <c r="L470" t="n">
        <v>16.71</v>
      </c>
      <c r="M470" s="30" t="inlineStr">
        <is>
          <t>109.14%</t>
        </is>
      </c>
      <c r="N470" t="n">
        <v>4.4</v>
      </c>
      <c r="O470" t="n">
        <v>790</v>
      </c>
      <c r="Q470" t="inlineStr">
        <is>
          <t>InStock</t>
        </is>
      </c>
      <c r="R470" t="inlineStr">
        <is>
          <t>undefined</t>
        </is>
      </c>
      <c r="S470" t="inlineStr">
        <is>
          <t>G0695929012021</t>
        </is>
      </c>
    </row>
    <row r="471" ht="75" customHeight="1">
      <c r="A471" s="3" t="inlineStr">
        <is>
          <t>https://www.toysrus.com/make-it-real-fashion-design-sketchbook-blooming-creativity-G0695929032029.html</t>
        </is>
      </c>
      <c r="B471" s="3" t="inlineStr">
        <is>
          <t>https://www.toysrus.com/make-it-real-fashion-design-sketchbook-blooming-creativity-G0695929032029.html</t>
        </is>
      </c>
      <c r="C471" t="inlineStr">
        <is>
          <t>Make It Real: Fashion Design Sketchbook: Blooming Creativity</t>
        </is>
      </c>
      <c r="D471" t="inlineStr">
        <is>
          <t>Make It Real: Fashion Design Sketchbook: Blooming Creativity - Includes 90 Stickers &amp; Stencils, Draw Sketch &amp; Create, Fashion Coloring Book, Tweens &amp; Girls, Kids Ages 6+</t>
        </is>
      </c>
      <c r="E471" s="3" t="inlineStr">
        <is>
          <t>https://www.amazon.com/Make-Real-Sketchbook-Creativity-Inspirational/dp/B06XG8519L/ref=sr_1_1?keywords=Make+It+Real%3A+Fashion+Design+Sketchbook%3A+Blooming+Creativity&amp;qid=1695588523&amp;sr=8-1</t>
        </is>
      </c>
      <c r="F471" t="inlineStr">
        <is>
          <t>B06XG8519L</t>
        </is>
      </c>
      <c r="G471" t="e">
        <v>#VALUE!</v>
      </c>
      <c r="H471" t="e">
        <v>#VALUE!</v>
      </c>
      <c r="I471" t="n">
        <v>0</v>
      </c>
      <c r="J471" t="inlineStr">
        <is>
          <t>low roi/ amazon dominant</t>
        </is>
      </c>
      <c r="K471" t="inlineStr">
        <is>
          <t>7.99</t>
        </is>
      </c>
      <c r="L471" t="n">
        <v>16.99</v>
      </c>
      <c r="M471" s="30" t="inlineStr">
        <is>
          <t>112.64%</t>
        </is>
      </c>
      <c r="N471" t="n">
        <v>4.6</v>
      </c>
      <c r="O471" t="n">
        <v>1873</v>
      </c>
      <c r="Q471" t="inlineStr">
        <is>
          <t>InStock</t>
        </is>
      </c>
      <c r="R471" t="inlineStr">
        <is>
          <t>undefined</t>
        </is>
      </c>
      <c r="S471" t="inlineStr">
        <is>
          <t>G0695929032029</t>
        </is>
      </c>
    </row>
    <row r="472" ht="75" customHeight="1">
      <c r="A472" s="3" t="inlineStr">
        <is>
          <t>https://www.toysrus.com/make-it-real-fashion-design-sketchbook-digital-dream-G0695929032036.html</t>
        </is>
      </c>
      <c r="B472" s="3" t="inlineStr">
        <is>
          <t>https://www.toysrus.com/make-it-real-fashion-design-sketchbook-digital-dream-G0695929032036.html</t>
        </is>
      </c>
      <c r="C472" t="inlineStr">
        <is>
          <t>Make It Real: Fashion Design Sketchbook: Digital Dream</t>
        </is>
      </c>
      <c r="D472" t="inlineStr">
        <is>
          <t>Make It Real: Fashion Design Sketchbook: Digital Dream - Includes 110 Stickers &amp; Stencils, Draw Sketch &amp; Create, Fashion Coloring Book, Tweens &amp; Girls, Kids Ages 6+</t>
        </is>
      </c>
      <c r="E472" s="3" t="inlineStr">
        <is>
          <t>https://www.amazon.com/Make-Real-Sketchbook-Inspirational-Coloring/dp/B06XGPS6T7/ref=sr_1_1?keywords=Make+It+Real%3A+Fashion+Design+Sketchbook%3A+Digital+Dream&amp;qid=1695588516&amp;sr=8-1</t>
        </is>
      </c>
      <c r="F472" t="inlineStr">
        <is>
          <t>B06XGPS6T7</t>
        </is>
      </c>
      <c r="G472" t="e">
        <v>#VALUE!</v>
      </c>
      <c r="H472" t="e">
        <v>#VALUE!</v>
      </c>
      <c r="I472" t="n">
        <v>0</v>
      </c>
      <c r="J472" t="inlineStr">
        <is>
          <t>low roi</t>
        </is>
      </c>
      <c r="K472" t="inlineStr">
        <is>
          <t>7.99</t>
        </is>
      </c>
      <c r="L472" t="n">
        <v>15.45</v>
      </c>
      <c r="M472" s="30" t="inlineStr">
        <is>
          <t>93.37%</t>
        </is>
      </c>
      <c r="N472" t="n">
        <v>4.7</v>
      </c>
      <c r="O472" t="n">
        <v>1936</v>
      </c>
      <c r="Q472" t="inlineStr">
        <is>
          <t>InStock</t>
        </is>
      </c>
      <c r="R472" t="inlineStr">
        <is>
          <t>undefined</t>
        </is>
      </c>
      <c r="S472" t="inlineStr">
        <is>
          <t>G0695929032036</t>
        </is>
      </c>
    </row>
    <row r="473" ht="75" customHeight="1">
      <c r="A473" s="3" t="inlineStr">
        <is>
          <t>https://www.toysrus.com/rush-m.d.---artipia-games-cooperative-board-game-worker-placement-strategy-dexerity-ages-14-1-4-players-30-45-mins-G0700615556199.html</t>
        </is>
      </c>
      <c r="B473" s="3" t="inlineStr">
        <is>
          <t>https://www.toysrus.com/rush-m.d.---artipia-games-cooperative-board-game-worker-placement-strategy-dexerity-ages-14-1-4-players-30-45-mins-G0700615556199.html</t>
        </is>
      </c>
      <c r="C473" t="inlineStr">
        <is>
          <t>Rush M.D. - Artipia Games Cooperative Board Game, Worker Placement, Strategy, Dexerity, Ages 14+, 1-4 Players, 30-45 Mins</t>
        </is>
      </c>
      <c r="D473" t="inlineStr">
        <is>
          <t>Rush M.D. - Artipia Games Cooperative Board Game, Worker Placement, Strategy, Dexerity, Ages 14+, 1-4 Players, 30-45 Mins</t>
        </is>
      </c>
      <c r="E473" s="3" t="inlineStr">
        <is>
          <t>https://www.amazon.com/Artipiagames-Rush-M-D/dp/B0948G5X6B/ref=sr_1_1?keywords=Rush+M.D.+-+Artipia+Games+Cooperative+Board+Game%2C+Worker+Placement%2C+Strategy%2C+Dexerity%2C+Ages+14+%2C+1-4+Players%2C+30-45+Mins&amp;qid=1695588380&amp;sr=8-1</t>
        </is>
      </c>
      <c r="F473" t="inlineStr">
        <is>
          <t>B0948G5X6B</t>
        </is>
      </c>
      <c r="G473" t="e">
        <v>#VALUE!</v>
      </c>
      <c r="H473" t="e">
        <v>#VALUE!</v>
      </c>
      <c r="I473" t="n">
        <v>0</v>
      </c>
      <c r="J473" t="inlineStr">
        <is>
          <t>low roi</t>
        </is>
      </c>
      <c r="K473" t="inlineStr">
        <is>
          <t>29.99</t>
        </is>
      </c>
      <c r="L473" t="n">
        <v>50.34</v>
      </c>
      <c r="M473" s="30" t="inlineStr">
        <is>
          <t>67.86%</t>
        </is>
      </c>
      <c r="N473" t="n">
        <v>4.5</v>
      </c>
      <c r="O473" t="n">
        <v>30</v>
      </c>
      <c r="Q473" t="inlineStr">
        <is>
          <t>InStock</t>
        </is>
      </c>
      <c r="R473" t="inlineStr">
        <is>
          <t>29.99</t>
        </is>
      </c>
      <c r="S473" t="inlineStr">
        <is>
          <t>G0700615556199</t>
        </is>
      </c>
    </row>
    <row r="474" ht="75" customHeight="1">
      <c r="A474" s="3" t="inlineStr">
        <is>
          <t>https://www.toysrus.com/rush-m.d.-icu-expansion---artipia-games-cooperative-board-game-worker-placement-strategy-ages-14-1-4-players-30-45-mins-G0700615556601.html</t>
        </is>
      </c>
      <c r="B474" s="3" t="inlineStr">
        <is>
          <t>https://www.toysrus.com/rush-m.d.-icu-expansion---artipia-games-cooperative-board-game-worker-placement-strategy-ages-14-1-4-players-30-45-mins-G0700615556601.html</t>
        </is>
      </c>
      <c r="C474" t="inlineStr">
        <is>
          <t>Rush M.D.: ICU Expansion - Artipia Games Cooperative Board Game, Worker Placement, Strategy, Ages 14+, 1-4 Players, 30-45 Mins</t>
        </is>
      </c>
      <c r="D474" t="inlineStr">
        <is>
          <t>Artipiagames Rush M.D.: ICU Expansion - Artipia Games Cooperative Board Game, Worker Placement, Strategy, Ages 14+, 1-4 Players, 30-45 Mins</t>
        </is>
      </c>
      <c r="E474" s="3" t="n"/>
      <c r="F474" t="inlineStr">
        <is>
          <t>B0B4F3WG1M</t>
        </is>
      </c>
      <c r="G474" t="e">
        <v>#VALUE!</v>
      </c>
      <c r="H474" t="e">
        <v>#VALUE!</v>
      </c>
      <c r="I474" t="n">
        <v>0</v>
      </c>
      <c r="J474" t="inlineStr">
        <is>
          <t>low roi</t>
        </is>
      </c>
      <c r="K474" t="inlineStr">
        <is>
          <t>17.99</t>
        </is>
      </c>
      <c r="L474" t="n">
        <v>33.76</v>
      </c>
      <c r="M474" s="30" t="inlineStr">
        <is>
          <t>87.66%</t>
        </is>
      </c>
      <c r="N474" t="n">
        <v>5</v>
      </c>
      <c r="O474" t="n">
        <v>2</v>
      </c>
      <c r="Q474" t="inlineStr">
        <is>
          <t>InStock</t>
        </is>
      </c>
      <c r="R474" t="inlineStr">
        <is>
          <t>34.99</t>
        </is>
      </c>
      <c r="S474" t="inlineStr">
        <is>
          <t>G0700615556601</t>
        </is>
      </c>
    </row>
    <row r="475" ht="75" customHeight="1">
      <c r="A475" s="3" t="inlineStr">
        <is>
          <t>https://www.dermstore.com/eltamd-oil-in-gel-cleanser-100ml/14270983.html</t>
        </is>
      </c>
      <c r="B475" s="3" t="inlineStr">
        <is>
          <t>https://www.dermstore.com/eltamd-oil-in-gel-cleanser-100ml/14270983.html</t>
        </is>
      </c>
      <c r="C475" t="inlineStr">
        <is>
          <t>EltaMD Oil-in-Gel Cleanser 3.4 fl. oz</t>
        </is>
      </c>
      <c r="D475" t="inlineStr">
        <is>
          <t>EltaMD Oil-In-Gel Face Cleanser, Gentle Daily Facial Cleanser, Removes Hard to Remove Sunscreen and Makeup, Safe for Acne Prone and Sensitive Skin Types, Dermatologist Tested, 3.4 oz Tube</t>
        </is>
      </c>
      <c r="E475" s="3" t="inlineStr">
        <is>
          <t>https://www.amazon.com/EltaMD-Cleanser-Sunscreen-Sensitive-Dermatologist/dp/B0BRLDMWCN/ref=sr_1_1?keywords=EltaMD+Oil-in-Gel+Cleanser+3.4+fl.+oz&amp;qid=1695845669&amp;sr=8-1</t>
        </is>
      </c>
      <c r="F475" t="inlineStr">
        <is>
          <t>B0BRLDMWCN</t>
        </is>
      </c>
      <c r="G475" t="e">
        <v>#VALUE!</v>
      </c>
      <c r="H475" t="e">
        <v>#VALUE!</v>
      </c>
      <c r="I475" t="n">
        <v>0</v>
      </c>
      <c r="J475" t="inlineStr">
        <is>
          <t>low roi with 20% subscription, code DERM15 and email signup 15%</t>
        </is>
      </c>
      <c r="K475" t="inlineStr">
        <is>
          <t>13.99</t>
        </is>
      </c>
      <c r="L475" t="n">
        <v>34</v>
      </c>
      <c r="M475" s="30" t="inlineStr">
        <is>
          <t>143.03%</t>
        </is>
      </c>
      <c r="N475" t="n">
        <v>4.1</v>
      </c>
      <c r="O475" t="n">
        <v>68</v>
      </c>
      <c r="Q475" t="inlineStr">
        <is>
          <t>InStock</t>
        </is>
      </c>
      <c r="R475" t="inlineStr">
        <is>
          <t>undefined</t>
        </is>
      </c>
      <c r="S475" t="inlineStr">
        <is>
          <t>14270983</t>
        </is>
      </c>
    </row>
    <row r="476" ht="75" customHeight="1">
      <c r="A476" s="3" t="n"/>
      <c r="B476" s="3" t="inlineStr">
        <is>
          <t>https://us.no7beauty.com/no7-powder-blusher-3g/12754438.html</t>
        </is>
      </c>
      <c r="C476" t="inlineStr">
        <is>
          <t>No7 Powder Blusher 3g</t>
        </is>
      </c>
      <c r="D476" t="inlineStr">
        <is>
          <t>No7 Powder Blusher 3g - Damson mist</t>
        </is>
      </c>
      <c r="E476" s="3" t="inlineStr">
        <is>
          <t>https://www.amazon.com/No7-Powder-Blusher-3g-Damson/dp/B01LZC8O3V/ref=sr_1_1?keywords=No7+Powder+Blusher+3g&amp;qid=1695845183&amp;sr=8-1</t>
        </is>
      </c>
      <c r="F476" t="inlineStr">
        <is>
          <t>B01LZC8O3V</t>
        </is>
      </c>
      <c r="G476" t="e">
        <v>#VALUE!</v>
      </c>
      <c r="H476" t="e">
        <v>#VALUE!</v>
      </c>
      <c r="I476" t="n">
        <v>3</v>
      </c>
      <c r="J476" t="inlineStr">
        <is>
          <t xml:space="preserve">5% rakuten / 35% email signup / 30% off autoship / CODE:  no7spot or HONEY25 </t>
        </is>
      </c>
      <c r="K476" t="inlineStr">
        <is>
          <t>7.5</t>
        </is>
      </c>
      <c r="L476" t="n">
        <v>23.95</v>
      </c>
      <c r="M476" s="30" t="inlineStr">
        <is>
          <t>219.33%</t>
        </is>
      </c>
      <c r="N476" t="n">
        <v>4.5</v>
      </c>
      <c r="O476" t="n">
        <v>74</v>
      </c>
      <c r="Q476" t="inlineStr">
        <is>
          <t>InStock</t>
        </is>
      </c>
      <c r="R476" t="inlineStr">
        <is>
          <t>undefined</t>
        </is>
      </c>
      <c r="S476" t="inlineStr">
        <is>
          <t>12754438</t>
        </is>
      </c>
    </row>
    <row r="477" ht="75" customHeight="1">
      <c r="A477" s="3" t="n"/>
      <c r="B477" s="3" t="inlineStr">
        <is>
          <t>https://us.no7beauty.com/moisture-drench-lipstick-3-8g/12754546.html</t>
        </is>
      </c>
      <c r="C477" t="inlineStr">
        <is>
          <t>Moisture Drench Lipstick 3.8g</t>
        </is>
      </c>
      <c r="D477" t="inlineStr">
        <is>
          <t>Boots No7 Moisture Drench Lipstick ~ Soft Cherry 690</t>
        </is>
      </c>
      <c r="E477" s="3" t="inlineStr">
        <is>
          <t>https://us.no7beauty.com/moisture-drench-lipstick-3-8g/12754546.html?utm_source=smarterclick&amp;utm_medium=affiliate&amp;utm_campaign=organic&amp;affil=awin&amp;utm_content=intent.ly&amp;utm_term=Direct+Traffic&amp;utm_source=AWin-80338&amp;utm_medium=affiliate&amp;utm_campaign=AffiliateWin</t>
        </is>
      </c>
      <c r="F477" t="inlineStr">
        <is>
          <t>B01LX7G70K</t>
        </is>
      </c>
      <c r="G477" t="e">
        <v>#VALUE!</v>
      </c>
      <c r="H477" t="e">
        <v>#VALUE!</v>
      </c>
      <c r="I477" t="n">
        <v>3</v>
      </c>
      <c r="J477" t="inlineStr">
        <is>
          <t xml:space="preserve">5% rakuten / 35% email signup / 30% off autoship / CODE:  no7spot or HONEY25 </t>
        </is>
      </c>
      <c r="K477" t="inlineStr">
        <is>
          <t>9.74</t>
        </is>
      </c>
      <c r="L477" t="n">
        <v>21.76</v>
      </c>
      <c r="M477" s="30" t="inlineStr">
        <is>
          <t>123.41%</t>
        </is>
      </c>
      <c r="N477" t="n">
        <v>4.5</v>
      </c>
      <c r="O477" t="n">
        <v>14</v>
      </c>
      <c r="Q477" t="inlineStr">
        <is>
          <t>InStock</t>
        </is>
      </c>
      <c r="R477" t="inlineStr">
        <is>
          <t>undefined</t>
        </is>
      </c>
      <c r="S477" t="inlineStr">
        <is>
          <t>12754546</t>
        </is>
      </c>
    </row>
    <row r="478" ht="75" customHeight="1">
      <c r="A478" s="3" t="inlineStr">
        <is>
          <t>https://www.horse.com/Warehouse-Outlet/item/307622/</t>
        </is>
      </c>
      <c r="B478" s="3" t="inlineStr">
        <is>
          <t>https://www.horse.com/Warehouse-Outlet/item/307622/</t>
        </is>
      </c>
      <c r="C478" t="inlineStr">
        <is>
          <t>Saxon Childs Syntovia Lace Paddock Boot</t>
        </is>
      </c>
      <c r="D478" t="inlineStr">
        <is>
          <t>Saxon Ladies Syntovia Lace Paddock Boots 8 Black</t>
        </is>
      </c>
      <c r="E478" s="3" t="inlineStr">
        <is>
          <t>https://www.amazon.com/Saxon-Ladies-Syntovia-Paddock-Black/dp/B072R17FVB/ref=sr_1_2?keywords=Saxon+Childs+Syntovia+Lace+Paddock+Boot&amp;qid=1695846305&amp;sr=8-2</t>
        </is>
      </c>
      <c r="F478" t="inlineStr">
        <is>
          <t>B072R17FVB</t>
        </is>
      </c>
      <c r="G478" t="e">
        <v>#VALUE!</v>
      </c>
      <c r="H478" t="e">
        <v>#VALUE!</v>
      </c>
      <c r="J478" t="inlineStr">
        <is>
          <t>low roi</t>
        </is>
      </c>
      <c r="K478" t="inlineStr">
        <is>
          <t>20.74</t>
        </is>
      </c>
      <c r="L478" t="n">
        <v>45.74</v>
      </c>
      <c r="M478" s="30" t="inlineStr">
        <is>
          <t>120.54%</t>
        </is>
      </c>
      <c r="N478" t="n">
        <v>4.1</v>
      </c>
      <c r="O478" t="n">
        <v>8</v>
      </c>
      <c r="Q478" t="inlineStr">
        <is>
          <t>undefined</t>
        </is>
      </c>
      <c r="R478" t="inlineStr">
        <is>
          <t>40.99</t>
        </is>
      </c>
      <c r="S478" t="inlineStr">
        <is>
          <t>307622</t>
        </is>
      </c>
    </row>
    <row r="479" ht="75" customHeight="1">
      <c r="A479" s="3" t="inlineStr">
        <is>
          <t>https://www.horse.com/Warehouse-Outlet/item/307622/</t>
        </is>
      </c>
      <c r="B479" s="3" t="inlineStr">
        <is>
          <t>https://www.horse.com/Warehouse-Outlet/item/307622/</t>
        </is>
      </c>
      <c r="C479" t="inlineStr">
        <is>
          <t>Saxon Childs Syntovia Lace Paddock Boot</t>
        </is>
      </c>
      <c r="D479" t="inlineStr">
        <is>
          <t>Saxon. Ladies Syntovia Lace Paddock Boots</t>
        </is>
      </c>
      <c r="E479" s="3" t="inlineStr">
        <is>
          <t>https://www.amazon.com/Saxon-Childs-Syntovia-Paddock-Black/dp/B072KHBM33/ref=sr_1_1?keywords=Saxon+Childs+Syntovia+Lace+Paddock+Boot&amp;qid=1695846305&amp;sr=8-1</t>
        </is>
      </c>
      <c r="F479" t="inlineStr">
        <is>
          <t>B072KHBM33</t>
        </is>
      </c>
      <c r="G479" t="e">
        <v>#VALUE!</v>
      </c>
      <c r="H479" t="e">
        <v>#VALUE!</v>
      </c>
      <c r="J479" t="inlineStr">
        <is>
          <t>low roi</t>
        </is>
      </c>
      <c r="K479" t="inlineStr">
        <is>
          <t>20.74</t>
        </is>
      </c>
      <c r="L479" t="n">
        <v>37.96</v>
      </c>
      <c r="M479" s="30" t="inlineStr">
        <is>
          <t>83.03%</t>
        </is>
      </c>
      <c r="N479" t="n">
        <v>4.4</v>
      </c>
      <c r="O479" t="n">
        <v>171</v>
      </c>
      <c r="Q479" t="inlineStr">
        <is>
          <t>undefined</t>
        </is>
      </c>
      <c r="R479" t="inlineStr">
        <is>
          <t>40.99</t>
        </is>
      </c>
      <c r="S479" t="inlineStr">
        <is>
          <t>307622</t>
        </is>
      </c>
    </row>
    <row r="480" ht="75" customHeight="1">
      <c r="A480" s="3" t="inlineStr">
        <is>
          <t>https://www.horse.com/Warehouse-Outlet/item/307999/</t>
        </is>
      </c>
      <c r="B480" s="3" t="inlineStr">
        <is>
          <t>https://www.horse.com/Warehouse-Outlet/item/307999/</t>
        </is>
      </c>
      <c r="C480" t="inlineStr">
        <is>
          <t>Saxon Adults Syntovia Half Chaps</t>
        </is>
      </c>
      <c r="D480" t="inlineStr">
        <is>
          <t>Saxon. Syntovia Half Chaps</t>
        </is>
      </c>
      <c r="E480" s="3" t="inlineStr">
        <is>
          <t>https://www.amazon.com/Saxon-Adults-Syntovia-Chaps-Small/dp/B076VQS5D1/ref=sr_1_1?keywords=Saxon+Adults+Syntovia+Half+Chaps&amp;qid=1695846362&amp;sr=8-1</t>
        </is>
      </c>
      <c r="F480" t="inlineStr">
        <is>
          <t>B076VQS5D1</t>
        </is>
      </c>
      <c r="G480" t="e">
        <v>#VALUE!</v>
      </c>
      <c r="H480" t="e">
        <v>#VALUE!</v>
      </c>
      <c r="J480" t="inlineStr">
        <is>
          <t>low roi</t>
        </is>
      </c>
      <c r="K480" t="inlineStr">
        <is>
          <t>27.82</t>
        </is>
      </c>
      <c r="L480" t="n">
        <v>52.49</v>
      </c>
      <c r="M480" s="30" t="inlineStr">
        <is>
          <t>88.68%</t>
        </is>
      </c>
      <c r="N480" t="n">
        <v>4.2</v>
      </c>
      <c r="O480" t="n">
        <v>142</v>
      </c>
      <c r="Q480" t="inlineStr">
        <is>
          <t>undefined</t>
        </is>
      </c>
      <c r="R480" t="inlineStr">
        <is>
          <t>undefined</t>
        </is>
      </c>
      <c r="S480" t="inlineStr">
        <is>
          <t>307999</t>
        </is>
      </c>
    </row>
    <row r="481" ht="75" customHeight="1">
      <c r="A481" s="3" t="inlineStr">
        <is>
          <t>https://www.horse.com/Warehouse-Outlet/item/308026/</t>
        </is>
      </c>
      <c r="B481" s="3" t="inlineStr">
        <is>
          <t>https://www.horse.com/Warehouse-Outlet/item/308026/</t>
        </is>
      </c>
      <c r="C481" t="inlineStr">
        <is>
          <t>Dublin Childs Altitude Zip Paddock Boots</t>
        </is>
      </c>
      <c r="D481" t="inlineStr">
        <is>
          <t>Dublin Altitude Zip Paddock Boots</t>
        </is>
      </c>
      <c r="E481" s="3" t="inlineStr">
        <is>
          <t>https://www.amazon.com/Dublin-Childs-Altitude-Paddock-Boots/dp/B08HFWT1YB/ref=sr_1_1?keywords=Dublin+Childs+Altitude+Zip+Paddock+Boots&amp;qid=1695846316&amp;sr=8-1</t>
        </is>
      </c>
      <c r="F481" t="inlineStr">
        <is>
          <t>B08HFWT1YB</t>
        </is>
      </c>
      <c r="G481" t="e">
        <v>#VALUE!</v>
      </c>
      <c r="H481" t="e">
        <v>#VALUE!</v>
      </c>
      <c r="J481" t="inlineStr">
        <is>
          <t>low roi</t>
        </is>
      </c>
      <c r="K481" t="inlineStr">
        <is>
          <t>28.44</t>
        </is>
      </c>
      <c r="L481" t="n">
        <v>62.39</v>
      </c>
      <c r="M481" s="30" t="inlineStr">
        <is>
          <t>119.37%</t>
        </is>
      </c>
      <c r="N481" t="n">
        <v>4.3</v>
      </c>
      <c r="O481" t="n">
        <v>64</v>
      </c>
      <c r="Q481" t="inlineStr">
        <is>
          <t>undefined</t>
        </is>
      </c>
      <c r="R481" t="inlineStr">
        <is>
          <t>58.99</t>
        </is>
      </c>
      <c r="S481" t="inlineStr">
        <is>
          <t>308026</t>
        </is>
      </c>
    </row>
    <row r="482" ht="75" customHeight="1">
      <c r="A482" s="3" t="inlineStr">
        <is>
          <t>https://www.horse.com/Warehouse-Outlet/item/308053/</t>
        </is>
      </c>
      <c r="B482" s="3" t="inlineStr">
        <is>
          <t>https://www.horse.com/Warehouse-Outlet/item/308053/</t>
        </is>
      </c>
      <c r="C482" t="inlineStr">
        <is>
          <t>Dublin Childs Altitude Lace Paddock Boots</t>
        </is>
      </c>
      <c r="D482" t="inlineStr">
        <is>
          <t>Dublin Altitude Lace Up Paddock Boots</t>
        </is>
      </c>
      <c r="E482" s="3" t="inlineStr">
        <is>
          <t>https://www.amazon.com/Dublin-Childs-Altitude-Paddock-Boots/dp/B08P3PJ2VP/ref=sr_1_1?keywords=Dublin+Childs+Altitude+Lace+Paddock+Boots&amp;qid=1695846313&amp;sr=8-1</t>
        </is>
      </c>
      <c r="F482" t="inlineStr">
        <is>
          <t>B08P3PJ2VP</t>
        </is>
      </c>
      <c r="G482" t="e">
        <v>#VALUE!</v>
      </c>
      <c r="H482" t="e">
        <v>#VALUE!</v>
      </c>
      <c r="J482" t="inlineStr">
        <is>
          <t>low sales</t>
        </is>
      </c>
      <c r="K482" t="inlineStr">
        <is>
          <t>29.21</t>
        </is>
      </c>
      <c r="L482" t="n">
        <v>62.15</v>
      </c>
      <c r="M482" s="30" t="inlineStr">
        <is>
          <t>112.77%</t>
        </is>
      </c>
      <c r="N482" t="n">
        <v>4</v>
      </c>
      <c r="O482" t="n">
        <v>10</v>
      </c>
      <c r="Q482" t="inlineStr">
        <is>
          <t>undefined</t>
        </is>
      </c>
      <c r="R482" t="inlineStr">
        <is>
          <t>undefined</t>
        </is>
      </c>
      <c r="S482" t="inlineStr">
        <is>
          <t>308053</t>
        </is>
      </c>
    </row>
    <row r="483" ht="75" customHeight="1">
      <c r="A483" s="3">
        <f>HYPERLINK("https://www.rei.com/product/232686/outdoor-research-vigor-midweight-sensor-gloves-womens", "https://www.rei.com/product/232686/outdoor-research-vigor-midweight-sensor-gloves-womens")</f>
        <v/>
      </c>
      <c r="B483" s="3">
        <f>HYPERLINK("https://www.rei.com/product/232686/outdoor-research-vigor-midweight-sensor-gloves-womens", "https://www.rei.com/product/232686/outdoor-research-vigor-midweight-sensor-gloves-womens")</f>
        <v/>
      </c>
      <c r="C483" t="inlineStr">
        <is>
          <t>Outdoor Research Vigor Midweight Sensor Gloves - Women's</t>
        </is>
      </c>
      <c r="D483" t="inlineStr">
        <is>
          <t>Outdoor Research Women's Vigor Heavyweight Sensor Gloves - Breathable, Wicking Fleece Liner</t>
        </is>
      </c>
      <c r="E483" s="3">
        <f>HYPERLINK("https://www.amazon.com/W-Vigor-Heavyweight-Sensor-Glov/dp/B07LFHGVYT/ref=sr_1_7?keywords=Outdoor+Research+Vigor+Midweight+Sensor+Gloves+-+Women%27s&amp;qid=1695848019&amp;sr=8-7", "https://www.amazon.com/W-Vigor-Heavyweight-Sensor-Glov/dp/B07LFHGVYT/ref=sr_1_7?keywords=Outdoor+Research+Vigor+Midweight+Sensor+Gloves+-+Women%27s&amp;qid=1695848019&amp;sr=8-7")</f>
        <v/>
      </c>
      <c r="F483" t="inlineStr">
        <is>
          <t>B07LFHGVYT</t>
        </is>
      </c>
      <c r="G483">
        <f>_xlfn.IMAGE("https://www.rei.com/media/5e8c1ca4-cc89-4e0a-9485-d8fb7e2f396e.jpg?size=576x768")</f>
        <v/>
      </c>
      <c r="H483">
        <f>_xlfn.IMAGE("https://m.media-amazon.com/images/I/812XOCQrUOL._AC_UL320_.jpg")</f>
        <v/>
      </c>
      <c r="I483" t="n">
        <v>2</v>
      </c>
      <c r="J483" t="inlineStr">
        <is>
          <t>size medium</t>
        </is>
      </c>
      <c r="K483" t="inlineStr">
        <is>
          <t>22.73</t>
        </is>
      </c>
      <c r="L483" t="n">
        <v>39.95</v>
      </c>
      <c r="M483" s="30" t="inlineStr">
        <is>
          <t>75.76%</t>
        </is>
      </c>
      <c r="N483" t="n">
        <v>4</v>
      </c>
      <c r="O483" t="n">
        <v>52</v>
      </c>
      <c r="Q483" t="inlineStr">
        <is>
          <t>InStock</t>
        </is>
      </c>
      <c r="R483" t="inlineStr">
        <is>
          <t>30.0</t>
        </is>
      </c>
      <c r="S483" t="inlineStr">
        <is>
          <t>232686</t>
        </is>
      </c>
    </row>
    <row r="484">
      <c r="A484" s="3">
        <f>HYPERLINK("https://www.shelhealth.com/products/tresemme-keratin-smooth-with-marula-oil-shampoo-and-conditioner-28-fl-oz-2-pk", "https://www.shelhealth.com/products/tresemme-keratin-smooth-with-marula-oil-shampoo-and-conditioner-28-fl-oz-2-pk")</f>
        <v/>
      </c>
      <c r="B484" s="3">
        <f>HYPERLINK("https://www.shelhealth.com/products/tresemme-keratin-smooth-with-marula-oil-shampoo-and-conditioner-28-fl-oz-2-pk", "https://www.shelhealth.com/products/tresemme-keratin-smooth-with-marula-oil-shampoo-and-conditioner-28-fl-oz-2-pk")</f>
        <v/>
      </c>
      <c r="C484" t="inlineStr">
        <is>
          <t>TRESemme Keratin Smooth with Marula Oil Shampoo and Conditioner (28 fl. oz, 2 pk.)</t>
        </is>
      </c>
      <c r="D484" t="inlineStr">
        <is>
          <t>TRESemme Keratin Smooth with Marula Oil Shampoo and Conditioner (28 fl. oz, 2 pk.)</t>
        </is>
      </c>
      <c r="E484" s="3">
        <f>HYPERLINK("https://www.amazon.com/TRESemme-Keratin-Smooth-Shampoo-Conditioner/dp/B07LDYMZ82/ref=sr_1_1?keywords=TRESemme+Keratin+Smooth+with+Marula+Oil+Shampoo+and+Conditioner+%2828+fl.+oz%2C+2+pk.%29&amp;qid=1695170171&amp;sr=8-1", "https://www.amazon.com/TRESemme-Keratin-Smooth-Shampoo-Conditioner/dp/B07LDYMZ82/ref=sr_1_1?keywords=TRESemme+Keratin+Smooth+with+Marula+Oil+Shampoo+and+Conditioner+%2828+fl.+oz%2C+2+pk.%29&amp;qid=1695170171&amp;sr=8-1")</f>
        <v/>
      </c>
      <c r="F484" t="inlineStr">
        <is>
          <t>B07LDYMZ82</t>
        </is>
      </c>
      <c r="G484">
        <f>_xlfn.IMAGE("https://www.shelhealth.com/cdn/shop/products/tresemme-keratin-smooth-with-marula-oil-shampoo-and-conditioner-28-fl-oz-2-pk-shelhealth-574.jpg?v=1663350033&amp;width=1946")</f>
        <v/>
      </c>
      <c r="H484">
        <f>_xlfn.IMAGE("https://m.media-amazon.com/images/I/71ANG+w5RgL._AC_UL320_.jpg")</f>
        <v/>
      </c>
      <c r="I484" t="n">
        <v>5</v>
      </c>
      <c r="J484" t="inlineStr">
        <is>
          <t>shipping fee of $19.62 / code: IAMBACK10</t>
        </is>
      </c>
      <c r="K484" t="inlineStr">
        <is>
          <t>16.99</t>
        </is>
      </c>
      <c r="L484" t="n">
        <v>41</v>
      </c>
      <c r="M484" s="73" t="inlineStr">
        <is>
          <t>141.32%</t>
        </is>
      </c>
      <c r="N484" t="n">
        <v>141.32</v>
      </c>
      <c r="O484" t="n">
        <v>4.5</v>
      </c>
      <c r="P484" t="n">
        <v>310</v>
      </c>
      <c r="R484" t="inlineStr">
        <is>
          <t>InStock</t>
        </is>
      </c>
      <c r="S484" t="inlineStr">
        <is>
          <t>16.99</t>
        </is>
      </c>
      <c r="T484" t="inlineStr">
        <is>
          <t>3853329858612</t>
        </is>
      </c>
    </row>
    <row r="485">
      <c r="A485" s="3">
        <f>HYPERLINK("https://www.soccerplususa.com/nike/nike-classic-iii-sock-19557", "https://www.soccerplususa.com/nike/nike-classic-iii-sock-19557")</f>
        <v/>
      </c>
      <c r="B485" t="inlineStr">
        <is>
          <t>undefined</t>
        </is>
      </c>
      <c r="C485" t="inlineStr">
        <is>
          <t>Nike Classic III Sock</t>
        </is>
      </c>
      <c r="D485" t="inlineStr">
        <is>
          <t>Nike Adult Classic Iii Sport Socks Black/White size - M</t>
        </is>
      </c>
      <c r="E485" s="3">
        <f>HYPERLINK("https://www.amazon.com/Adult-Classic-Sport-Socks%C3%82-Black/dp/B0085YW9SE/ref=sr_1_2?keywords=Nike+Classic+III+Sock&amp;qid=1695171102&amp;sr=8-2", "https://www.amazon.com/Adult-Classic-Sport-Socks%C3%82-Black/dp/B0085YW9SE/ref=sr_1_2?keywords=Nike+Classic+III+Sock&amp;qid=1695171102&amp;sr=8-2")</f>
        <v/>
      </c>
      <c r="F485" t="inlineStr">
        <is>
          <t>B0085YW9SE</t>
        </is>
      </c>
      <c r="G485">
        <f>_xlfn.IMAGE("https://www.soccerplususa.com/prodimages/3020-DEFAULT-l.jpg")</f>
        <v/>
      </c>
      <c r="H485">
        <f>_xlfn.IMAGE("https://m.media-amazon.com/images/I/71qAu1lPfvL._AC_UL320_.jpg")</f>
        <v/>
      </c>
      <c r="I485" t="n">
        <v>0</v>
      </c>
      <c r="J485" t="inlineStr">
        <is>
          <t>oos</t>
        </is>
      </c>
      <c r="K485" t="inlineStr">
        <is>
          <t>6.0</t>
        </is>
      </c>
      <c r="L485" t="n">
        <v>19.99</v>
      </c>
      <c r="M485" s="73" t="inlineStr">
        <is>
          <t>233.17%</t>
        </is>
      </c>
      <c r="N485" t="n">
        <v>233.17</v>
      </c>
      <c r="O485" t="n">
        <v>4.6</v>
      </c>
      <c r="P485" t="n">
        <v>42</v>
      </c>
      <c r="R485" t="inlineStr">
        <is>
          <t>InStock</t>
        </is>
      </c>
      <c r="S485" t="inlineStr">
        <is>
          <t>9.95</t>
        </is>
      </c>
      <c r="T485" t="inlineStr">
        <is>
          <t>394386-010</t>
        </is>
      </c>
    </row>
    <row r="486">
      <c r="A486" s="3">
        <f>HYPERLINK("https://www.toolnut.com/milwaukee-48-22-6105-mini-flush-cutters.html", "https://www.toolnut.com/milwaukee-48-22-6105-mini-flush-cutters.html")</f>
        <v/>
      </c>
      <c r="B486" s="3">
        <f>HYPERLINK("https://www.toolnut.com/milwaukee-48-22-6105-mini-flush-cutters.html", "https://www.toolnut.com/milwaukee-48-22-6105-mini-flush-cutters.html")</f>
        <v/>
      </c>
      <c r="C486" t="inlineStr">
        <is>
          <t>Milwaukee 48-22-6105 Mini Flush Cutters</t>
        </is>
      </c>
      <c r="D486" t="inlineStr">
        <is>
          <t>48-22-6105 Mini Flush Cut Pliers Cutters for Milwaukee</t>
        </is>
      </c>
      <c r="E486" s="3">
        <f>HYPERLINK("https://www.amazon.com/48-22-6105-Flush-Pliers-Cutters-Milwaukee/dp/B0BLV7CDR4/ref=sr_1_2?keywords=Milwaukee+48-22-6105+Mini+Flush+Cutters&amp;qid=1695346617&amp;sr=8-2", "https://www.amazon.com/48-22-6105-Flush-Pliers-Cutters-Milwaukee/dp/B0BLV7CDR4/ref=sr_1_2?keywords=Milwaukee+48-22-6105+Mini+Flush+Cutters&amp;qid=1695346617&amp;sr=8-2")</f>
        <v/>
      </c>
      <c r="F486" t="inlineStr">
        <is>
          <t>B0BLV7CDR4</t>
        </is>
      </c>
      <c r="G486">
        <f>_xlfn.IMAGE("https://www.toolnut.com/media/catalog/product/4/8/48-22-6105_1.jpg?quality=100&amp;bg-color=255,255,255&amp;fit=bounds&amp;height=700&amp;width=700&amp;canvas=700:700")</f>
        <v/>
      </c>
      <c r="H486">
        <f>_xlfn.IMAGE("https://m.media-amazon.com/images/I/41iKW2tm4gL._AC_UL320_.jpg")</f>
        <v/>
      </c>
      <c r="J486" t="inlineStr">
        <is>
          <t>brand on the list</t>
        </is>
      </c>
      <c r="K486" t="inlineStr">
        <is>
          <t>14.97</t>
        </is>
      </c>
      <c r="L486" t="n">
        <v>28.39</v>
      </c>
      <c r="M486" s="73" t="inlineStr">
        <is>
          <t>89.65%</t>
        </is>
      </c>
      <c r="N486" t="n">
        <v>5</v>
      </c>
      <c r="O486" t="n">
        <v>2</v>
      </c>
      <c r="Q486" t="inlineStr">
        <is>
          <t>InStock</t>
        </is>
      </c>
      <c r="R486" t="inlineStr">
        <is>
          <t>undefined</t>
        </is>
      </c>
      <c r="S486" t="inlineStr">
        <is>
          <t>48-22-6105</t>
        </is>
      </c>
    </row>
    <row r="487">
      <c r="A487" s="3">
        <f>HYPERLINK("https://www.toolup.com/North-Safety-NF11-9L-L-NorthFlex-Red-Foamed-PVC-Palm-Coated-Gloves", "https://www.toolup.com/North-Safety-NF11-9L-L-NorthFlex-Red-Foamed-PVC-Palm-Coated-Gloves")</f>
        <v/>
      </c>
      <c r="B487" s="3">
        <f>HYPERLINK("https://www.toolup.com/North-Safety-NF11-9L-L-NorthFlex-Red-Foamed-PVC-Palm-Coated-Gloves", "https://www.toolup.com/North-Safety-NF11-9L-L-NorthFlex-Red-Foamed-PVC-Palm-Coated-Gloves")</f>
        <v/>
      </c>
      <c r="C487" t="inlineStr">
        <is>
          <t>North Safety NF11/9L L NorthFlex Red Foamed PVC Palm Coated Gloves</t>
        </is>
      </c>
      <c r="D487" t="inlineStr">
        <is>
          <t>North Safety Products Northflex Red Nylon/foamPVC Glove 9l 15 Gauge (068-NF119L) Category: Coated Gloves</t>
        </is>
      </c>
      <c r="E487" s="3">
        <f>HYPERLINK("https://www.amazon.com/Products-Northflex-foamPVC-068-NF119L-Category/dp/B009SB65D8/ref=sr_1_9?keywords=North+Safety+NF11%2F9L+L+NorthFlex+Red+Foamed+PVC+Palm+Coated+Gloves&amp;qid=1695347540&amp;sr=8-9", "https://www.amazon.com/Products-Northflex-foamPVC-068-NF119L-Category/dp/B009SB65D8/ref=sr_1_9?keywords=North+Safety+NF11%2F9L+L+NorthFlex+Red+Foamed+PVC+Palm+Coated+Gloves&amp;qid=1695347540&amp;sr=8-9")</f>
        <v/>
      </c>
      <c r="F487" t="inlineStr">
        <is>
          <t>B009SB65D8</t>
        </is>
      </c>
      <c r="G487">
        <f>_xlfn.IMAGE("https://www.toolup.com/product-images/nort-NF1110XL_01.jpg?resizeid=36&amp;resizeh=510&amp;resizew=510")</f>
        <v/>
      </c>
      <c r="H487">
        <f>_xlfn.IMAGE("https://m.media-amazon.com/images/I/41Cp5lHdJSL._AC_UL320_.jpg")</f>
        <v/>
      </c>
      <c r="J487" t="inlineStr">
        <is>
          <t>low sales</t>
        </is>
      </c>
      <c r="K487" t="inlineStr">
        <is>
          <t>2.42</t>
        </is>
      </c>
      <c r="L487" t="n">
        <v>73.06</v>
      </c>
      <c r="M487" s="73" t="inlineStr">
        <is>
          <t>2919.01%</t>
        </is>
      </c>
      <c r="N487" t="n">
        <v>5</v>
      </c>
      <c r="O487" t="n">
        <v>1</v>
      </c>
      <c r="Q487" t="inlineStr">
        <is>
          <t>InStock</t>
        </is>
      </c>
      <c r="R487" t="inlineStr">
        <is>
          <t>3.5</t>
        </is>
      </c>
      <c r="S487" t="inlineStr">
        <is>
          <t>North Safety NF11/9L</t>
        </is>
      </c>
    </row>
    <row r="488">
      <c r="A488" s="3">
        <f>HYPERLINK("https://www.toolup.com/PIP-34-8743-MaxiFlex-Cut-Gloves_2", "https://www.toolup.com/PIP-34-8743-MaxiFlex-Cut-Gloves_2")</f>
        <v/>
      </c>
      <c r="B488" s="3">
        <f>HYPERLINK("https://www.toolup.com/PIP-34-8743-MaxiFlex-Cut-Gloves_2", "https://www.toolup.com/PIP-34-8743-MaxiFlex-Cut-Gloves_2")</f>
        <v/>
      </c>
      <c r="C488" t="inlineStr">
        <is>
          <t>PIP Industrial Products 34-8743/M MaxiFlex Cut Gloves, Medium</t>
        </is>
      </c>
      <c r="D488" t="inlineStr">
        <is>
          <t>Protective Industrial Products 34-8743/M Medium MaxiFlex Cut by ATG Black Micro-Foam Nitrile Dipped Palm And Finger Coated Work Glove With Continuous Knitwrist (1/PR)</t>
        </is>
      </c>
      <c r="E488" s="3">
        <f>HYPERLINK("https://www.amazon.com/Protective-Industrial-Products-34-8743-Micro-Foam/dp/B00Z2R05B0/ref=sr_1_1?keywords=PIP+Industrial+Products+34-8743%2FM+MaxiFlex+Cut+Gloves%2C+Medium&amp;qid=1695347509&amp;sr=8-1", "https://www.amazon.com/Protective-Industrial-Products-34-8743-Micro-Foam/dp/B00Z2R05B0/ref=sr_1_1?keywords=PIP+Industrial+Products+34-8743%2FM+MaxiFlex+Cut+Gloves%2C+Medium&amp;qid=1695347509&amp;sr=8-1")</f>
        <v/>
      </c>
      <c r="F488" t="inlineStr">
        <is>
          <t>B00Z2R05B0</t>
        </is>
      </c>
      <c r="G488">
        <f>_xlfn.IMAGE("https://www.toolup.com/product-images/PIP-34-8743_01.jpg?resizeid=36&amp;resizeh=510&amp;resizew=510")</f>
        <v/>
      </c>
      <c r="H488">
        <f>_xlfn.IMAGE("https://m.media-amazon.com/images/I/81I5MlhxstL._AC_UL320_.jpg")</f>
        <v/>
      </c>
      <c r="I488" t="n">
        <v>0</v>
      </c>
      <c r="J488" t="inlineStr">
        <is>
          <t>1 seller dominant</t>
        </is>
      </c>
      <c r="K488" t="inlineStr">
        <is>
          <t>7.43</t>
        </is>
      </c>
      <c r="L488" t="n">
        <v>18.75</v>
      </c>
      <c r="M488" s="73" t="inlineStr">
        <is>
          <t>152.36%</t>
        </is>
      </c>
      <c r="N488" t="n">
        <v>4.7</v>
      </c>
      <c r="O488" t="n">
        <v>7</v>
      </c>
      <c r="Q488" t="inlineStr">
        <is>
          <t>InStock</t>
        </is>
      </c>
      <c r="R488" t="inlineStr">
        <is>
          <t>undefined</t>
        </is>
      </c>
      <c r="S488" t="inlineStr">
        <is>
          <t>PIP 34-8743/M</t>
        </is>
      </c>
    </row>
    <row r="489">
      <c r="A489" s="3">
        <f>HYPERLINK("https://zuzella.com/product/bariani-extra-virgin-olive-oil-33-8-fl-oz/", "https://zuzella.com/product/bariani-extra-virgin-olive-oil-33-8-fl-oz/")</f>
        <v/>
      </c>
      <c r="B489" s="3">
        <f>HYPERLINK("https://zuzella.com/product/bariani-extra-virgin-olive-oil-33-8-fl-oz/", "https://zuzella.com/product/bariani-extra-virgin-olive-oil-33-8-fl-oz/")</f>
        <v/>
      </c>
      <c r="C489" t="inlineStr">
        <is>
          <t>Bariani Extra Virgin Olive Oil, 33.8 fl oz</t>
        </is>
      </c>
      <c r="D489" t="inlineStr">
        <is>
          <t>Bariani Extra Virgin Olive Oil (Case of 6- 33.8oz Bottles)</t>
        </is>
      </c>
      <c r="E489" s="3">
        <f>HYPERLINK("https://www.amazon.com/Bariani-Extra-Virgin-33-8oz-Bottles/dp/B0035HSM1Y/ref=sr_1_6?keywords=Bariani+Extra+Virgin+Olive+Oil%2C+33.8+fl+oz&amp;qid=1695348343&amp;sr=8-6", "https://www.amazon.com/Bariani-Extra-Virgin-33-8oz-Bottles/dp/B0035HSM1Y/ref=sr_1_6?keywords=Bariani+Extra+Virgin+Olive+Oil%2C+33.8+fl+oz&amp;qid=1695348343&amp;sr=8-6")</f>
        <v/>
      </c>
      <c r="F489" t="inlineStr">
        <is>
          <t>B0035HSM1Y</t>
        </is>
      </c>
      <c r="G489">
        <f>_xlfn.IMAGE("https://zuzella.com/wp-content/uploads/2021/05/20000002495--600x600.jpg")</f>
        <v/>
      </c>
      <c r="H489">
        <f>_xlfn.IMAGE("https://m.media-amazon.com/images/I/31nQwter7yL._AC_UL320_.jpg")</f>
        <v/>
      </c>
      <c r="J489" t="inlineStr">
        <is>
          <t>oos</t>
        </is>
      </c>
      <c r="K489" t="inlineStr">
        <is>
          <t>38.0</t>
        </is>
      </c>
      <c r="L489" t="n">
        <v>195.96</v>
      </c>
      <c r="M489" s="73" t="inlineStr">
        <is>
          <t>415.68%</t>
        </is>
      </c>
      <c r="N489" t="n">
        <v>4.2</v>
      </c>
      <c r="O489" t="n">
        <v>20</v>
      </c>
      <c r="Q489" t="inlineStr">
        <is>
          <t>OutOfStock</t>
        </is>
      </c>
      <c r="R489" t="inlineStr">
        <is>
          <t>undefined</t>
        </is>
      </c>
      <c r="S489" t="inlineStr">
        <is>
          <t>20000002495</t>
        </is>
      </c>
    </row>
    <row r="490">
      <c r="A490" s="3">
        <f>HYPERLINK("https://camerareadycosmetics.com/products/ben-nye-final-seal-matte-sealer", "https://camerareadycosmetics.com/products/ben-nye-final-seal-matte-sealer")</f>
        <v/>
      </c>
      <c r="B490" s="3">
        <f>HYPERLINK("https://camerareadycosmetics.com/products/ben-nye-final-seal-matte-sealer", "https://camerareadycosmetics.com/products/ben-nye-final-seal-matte-sealer")</f>
        <v/>
      </c>
      <c r="C490" t="inlineStr">
        <is>
          <t>Final Seal Matte Sealer</t>
        </is>
      </c>
      <c r="D490" t="inlineStr">
        <is>
          <t>Ben Nye Final Seal matte Sealer 1oz</t>
        </is>
      </c>
      <c r="E490" s="3">
        <f>HYPERLINK("https://www.amazon.com/Ben-Nye-Final-Matte-Sealer/dp/B00ZGUFYH8/ref=sr_1_2?keywords=Final+Seal+Matte+Sealer&amp;qid=1695565419&amp;sr=8-2", "https://www.amazon.com/Ben-Nye-Final-Matte-Sealer/dp/B00ZGUFYH8/ref=sr_1_2?keywords=Final+Seal+Matte+Sealer&amp;qid=1695565419&amp;sr=8-2")</f>
        <v/>
      </c>
      <c r="F490" t="inlineStr">
        <is>
          <t>B00ZGUFYH8</t>
        </is>
      </c>
      <c r="G490">
        <f>_xlfn.IMAGE("https://camerareadycosmetics.com/cdn/shop/products/FY-2-Final-Seal-Catalog_50x.jpg?v=1689627790")</f>
        <v/>
      </c>
      <c r="H490">
        <f>_xlfn.IMAGE("https://m.media-amazon.com/images/I/21zDiLz408L._AC_UL320_.jpg")</f>
        <v/>
      </c>
      <c r="I490" t="n">
        <v>0</v>
      </c>
      <c r="J490" t="inlineStr">
        <is>
          <t>auto subscribe for $9 each/ free shipping over $50</t>
        </is>
      </c>
      <c r="K490" t="inlineStr">
        <is>
          <t>10.0</t>
        </is>
      </c>
      <c r="L490" t="n">
        <v>19.95</v>
      </c>
      <c r="M490" s="73" t="inlineStr">
        <is>
          <t>99.50%</t>
        </is>
      </c>
      <c r="N490" t="n">
        <v>3.3</v>
      </c>
      <c r="O490" t="n">
        <v>30</v>
      </c>
      <c r="Q490" t="inlineStr">
        <is>
          <t>InStock</t>
        </is>
      </c>
      <c r="R490" t="inlineStr">
        <is>
          <t>undefined</t>
        </is>
      </c>
      <c r="S490" t="inlineStr">
        <is>
          <t>7034993031</t>
        </is>
      </c>
    </row>
    <row r="491">
      <c r="A491" s="3">
        <f>HYPERLINK("https://www.toysrus.com/4m-solar-system-planetarium-G085761034273.html", "https://www.toysrus.com/4m-solar-system-planetarium-G085761034273.html")</f>
        <v/>
      </c>
      <c r="B491" s="3">
        <f>HYPERLINK("https://www.toysrus.com/4m-solar-system-planetarium-G085761034273.html", "https://www.toysrus.com/4m-solar-system-planetarium-G085761034273.html")</f>
        <v/>
      </c>
      <c r="C491" t="inlineStr">
        <is>
          <t>4M Solar System Planetarium</t>
        </is>
      </c>
      <c r="D491" t="inlineStr">
        <is>
          <t>4M Kidz Labs Solar System Planetarium Model</t>
        </is>
      </c>
      <c r="E491" s="3">
        <f>HYPERLINK("https://www.amazon.com/4M-Solar-System-Planetarium-Model/dp/B000H5V08E/ref=sr_1_2?keywords=4M+Solar+System+Planetarium&amp;qid=1695587839&amp;sr=8-2", "https://www.amazon.com/4M-Solar-System-Planetarium-Model/dp/B000H5V08E/ref=sr_1_2?keywords=4M+Solar+System+Planetarium&amp;qid=1695587839&amp;sr=8-2")</f>
        <v/>
      </c>
      <c r="F491" t="inlineStr">
        <is>
          <t>B000H5V08E</t>
        </is>
      </c>
      <c r="G491">
        <f>_xlfn.IMAGE("https://images.toysrus.com/28598/085761034273_1.jpg")</f>
        <v/>
      </c>
      <c r="H491">
        <f>_xlfn.IMAGE("https://m.media-amazon.com/images/I/81bcRHS0SJS._AC_UL320_.jpg")</f>
        <v/>
      </c>
      <c r="I491" t="n">
        <v>0</v>
      </c>
      <c r="J491" t="inlineStr">
        <is>
          <t>low roi</t>
        </is>
      </c>
      <c r="K491" t="inlineStr">
        <is>
          <t>14.99</t>
        </is>
      </c>
      <c r="L491" t="n">
        <v>25.84</v>
      </c>
      <c r="M491" s="73" t="inlineStr">
        <is>
          <t>72.38%</t>
        </is>
      </c>
      <c r="N491" t="n">
        <v>4.3</v>
      </c>
      <c r="O491" t="n">
        <v>1904</v>
      </c>
      <c r="Q491" t="inlineStr">
        <is>
          <t>InStock</t>
        </is>
      </c>
      <c r="R491" t="inlineStr">
        <is>
          <t>undefined</t>
        </is>
      </c>
      <c r="S491" t="inlineStr">
        <is>
          <t>G085761034273</t>
        </is>
      </c>
    </row>
    <row r="492">
      <c r="A492" s="3">
        <f>HYPERLINK("https://www.toysrus.com/jada-toys---hollywood-rides-116-black-panther-lykan-rc-G0801310305447.html", "https://www.toysrus.com/jada-toys---hollywood-rides-116-black-panther-lykan-rc-G0801310305447.html")</f>
        <v/>
      </c>
      <c r="B492" s="3">
        <f>HYPERLINK("https://www.toysrus.com/jada-toys---hollywood-rides-116-black-panther-lykan-rc-G0801310305447.html", "https://www.toysrus.com/jada-toys---hollywood-rides-116-black-panther-lykan-rc-G0801310305447.html")</f>
        <v/>
      </c>
      <c r="C492" t="inlineStr">
        <is>
          <t>Jada Toys - Hollywood Rides 1:16 Black Panther Lykan RC</t>
        </is>
      </c>
      <c r="D492" t="inlineStr">
        <is>
          <t>Jada Toys 253226001 Marvel Panther Lykan Hypersport Turbo RC Car with Remote Control, Forward/Backward/Left/Right, 1:16 Scale USB Charging Function, Black</t>
        </is>
      </c>
      <c r="E492" s="3">
        <f>HYPERLINK("https://www.amazon.com/Jada-Toys-253226001-Hypersport-Backward/dp/B088PB4GKG/ref=sr_1_2?keywords=Jada+Toys+-+Hollywood+Rides+1%3A16+Black+Panther+Lykan+RC&amp;qid=1695588264&amp;sr=8-2", "https://www.amazon.com/Jada-Toys-253226001-Hypersport-Backward/dp/B088PB4GKG/ref=sr_1_2?keywords=Jada+Toys+-+Hollywood+Rides+1%3A16+Black+Panther+Lykan+RC&amp;qid=1695588264&amp;sr=8-2")</f>
        <v/>
      </c>
      <c r="F492" t="inlineStr">
        <is>
          <t>B088PB4GKG</t>
        </is>
      </c>
      <c r="G492">
        <f>_xlfn.IMAGE("https://images.toysrus.com/1285/801310305447_1.jpg")</f>
        <v/>
      </c>
      <c r="H492">
        <f>_xlfn.IMAGE("https://m.media-amazon.com/images/I/611GCsT5yfL._AC_UL320_.jpg")</f>
        <v/>
      </c>
      <c r="I492" t="n">
        <v>0</v>
      </c>
      <c r="J492" t="inlineStr">
        <is>
          <t>low sales</t>
        </is>
      </c>
      <c r="K492" t="inlineStr">
        <is>
          <t>24.99</t>
        </is>
      </c>
      <c r="L492" t="n">
        <v>82.28</v>
      </c>
      <c r="M492" s="73" t="inlineStr">
        <is>
          <t>229.25%</t>
        </is>
      </c>
      <c r="N492" t="n">
        <v>4.4</v>
      </c>
      <c r="O492" t="n">
        <v>18</v>
      </c>
      <c r="Q492" t="inlineStr">
        <is>
          <t>InStock</t>
        </is>
      </c>
      <c r="R492" t="inlineStr">
        <is>
          <t>undefined</t>
        </is>
      </c>
      <c r="S492" t="inlineStr">
        <is>
          <t>G0801310305447</t>
        </is>
      </c>
    </row>
    <row r="493">
      <c r="A493" s="3">
        <f>HYPERLINK("https://www.toysrus.com/make-it-real--all-linked-up-G0695929017071.html", "https://www.toysrus.com/make-it-real--all-linked-up-G0695929017071.html")</f>
        <v/>
      </c>
      <c r="B493" s="3">
        <f>HYPERLINK("https://www.toysrus.com/make-it-real--all-linked-up-G0695929017071.html", "https://www.toysrus.com/make-it-real--all-linked-up-G0695929017071.html")</f>
        <v/>
      </c>
      <c r="C493" t="inlineStr">
        <is>
          <t>Make It Real All Linked Up</t>
        </is>
      </c>
      <c r="D493" t="inlineStr">
        <is>
          <t>Make It Real -- All Linked Up</t>
        </is>
      </c>
      <c r="E493" s="3">
        <f>HYPERLINK("https://www.amazon.com/Make-Real-All-Linked/dp/B09XFDK7R1/ref=sr_1_2?keywords=Make+It+Real+All+Linked+Up&amp;qid=1695588637&amp;sr=8-2", "https://www.amazon.com/Make-Real-All-Linked/dp/B09XFDK7R1/ref=sr_1_2?keywords=Make+It+Real+All+Linked+Up&amp;qid=1695588637&amp;sr=8-2")</f>
        <v/>
      </c>
      <c r="F493" t="inlineStr">
        <is>
          <t>B09XFDK7R1</t>
        </is>
      </c>
      <c r="G493">
        <f>_xlfn.IMAGE("https://images.toysrus.com/0128598/695929017071.jpg")</f>
        <v/>
      </c>
      <c r="H493">
        <f>_xlfn.IMAGE("https://m.media-amazon.com/images/I/713HqMu8qWL._AC_UL320_.jpg")</f>
        <v/>
      </c>
      <c r="I493" t="n">
        <v>3</v>
      </c>
      <c r="J493" t="inlineStr">
        <is>
          <t>redundant result already have this from previous sheet</t>
        </is>
      </c>
      <c r="K493" t="inlineStr">
        <is>
          <t>14.99</t>
        </is>
      </c>
      <c r="L493" t="n">
        <v>29</v>
      </c>
      <c r="M493" s="73" t="inlineStr">
        <is>
          <t>93.46%</t>
        </is>
      </c>
      <c r="N493" t="n">
        <v>5</v>
      </c>
      <c r="O493" t="n">
        <v>2</v>
      </c>
      <c r="Q493" t="inlineStr">
        <is>
          <t>InStock</t>
        </is>
      </c>
      <c r="R493" t="inlineStr">
        <is>
          <t>undefined</t>
        </is>
      </c>
      <c r="S493" t="inlineStr">
        <is>
          <t>G0695929017071</t>
        </is>
      </c>
    </row>
    <row r="494">
      <c r="A494" s="3">
        <f>HYPERLINK("https://www.toysrus.com/make-it-real--all-linked-up-G0695929017071.html", "https://www.toysrus.com/make-it-real--all-linked-up-G0695929017071.html")</f>
        <v/>
      </c>
      <c r="B494" s="3">
        <f>HYPERLINK("https://www.toysrus.com/make-it-real--all-linked-up-G0695929017071.html", "https://www.toysrus.com/make-it-real--all-linked-up-G0695929017071.html")</f>
        <v/>
      </c>
      <c r="C494" t="inlineStr">
        <is>
          <t>Make It Real All Linked Up</t>
        </is>
      </c>
      <c r="D494" t="inlineStr">
        <is>
          <t>Make It Real All Linked Up Bracelet Making Kit - DIY Charm Bracelet Making Kit for Girls - Kids Bracelet Making Kit for Teen Girls - Jewelry Making Kit for Girls 8-12 - Craft Kit Gifts for Girls</t>
        </is>
      </c>
      <c r="E494" s="3">
        <f>HYPERLINK("https://www.amazon.com/Make-Real-Linked-Bracelet-Making/dp/B09NCLGN8N/ref=sr_1_1?keywords=Make+It+Real+All+Linked+Up&amp;qid=1695588637&amp;sr=8-1", "https://www.amazon.com/Make-Real-Linked-Bracelet-Making/dp/B09NCLGN8N/ref=sr_1_1?keywords=Make+It+Real+All+Linked+Up&amp;qid=1695588637&amp;sr=8-1")</f>
        <v/>
      </c>
      <c r="F494" t="inlineStr">
        <is>
          <t>B09NCLGN8N</t>
        </is>
      </c>
      <c r="G494">
        <f>_xlfn.IMAGE("https://images.toysrus.com/0128598/695929017071.jpg")</f>
        <v/>
      </c>
      <c r="H494">
        <f>_xlfn.IMAGE("https://m.media-amazon.com/images/I/61IRFWcS1sL._AC_UL320_.jpg")</f>
        <v/>
      </c>
      <c r="I494" t="n">
        <v>0</v>
      </c>
      <c r="J494" t="inlineStr">
        <is>
          <t>redundant result already have this from previous sheet</t>
        </is>
      </c>
      <c r="K494" t="inlineStr">
        <is>
          <t>14.99</t>
        </is>
      </c>
      <c r="L494" t="n">
        <v>29</v>
      </c>
      <c r="M494" s="73" t="inlineStr">
        <is>
          <t>93.46%</t>
        </is>
      </c>
      <c r="N494" t="n">
        <v>4.5</v>
      </c>
      <c r="O494" t="n">
        <v>31</v>
      </c>
      <c r="Q494" t="inlineStr">
        <is>
          <t>InStock</t>
        </is>
      </c>
      <c r="R494" t="inlineStr">
        <is>
          <t>undefined</t>
        </is>
      </c>
      <c r="S494" t="inlineStr">
        <is>
          <t>G0695929017071</t>
        </is>
      </c>
    </row>
    <row r="495">
      <c r="A495" s="3">
        <f>HYPERLINK("https://www.toysrus.com/make-it-real-bedazzled-charm-bracelets-kit-G0695929012021.html", "https://www.toysrus.com/make-it-real-bedazzled-charm-bracelets-kit-G0695929012021.html")</f>
        <v/>
      </c>
      <c r="B495" s="3">
        <f>HYPERLINK("https://www.toysrus.com/make-it-real-bedazzled-charm-bracelets-kit-G0695929012021.html", "https://www.toysrus.com/make-it-real-bedazzled-charm-bracelets-kit-G0695929012021.html")</f>
        <v/>
      </c>
      <c r="C495" t="inlineStr">
        <is>
          <t>Make It Real: Bedazzled! Charm Bracelets Kit</t>
        </is>
      </c>
      <c r="D495" t="inlineStr">
        <is>
          <t>Make It Real: Bedazzled! Charm Bracelets Kit - Blooming Creativity - Create 3 Unique Bracelets, 104 Pieces, Includes Play Tray, All-in-One, DIY Jewelry Kit, Tweens &amp; Girls, Arts &amp; Crafts, Ages 8+</t>
        </is>
      </c>
      <c r="E495" s="3">
        <f>HYPERLINK("https://www.amazon.com/Make-Real-1202-Bedazzled-Bracelets/dp/B06XZKJR1Z/ref=sr_1_5?keywords=Make+It+Real%3A+Bedazzled%21+Charm+Bracelets+Kit&amp;qid=1695588667&amp;sr=8-5", "https://www.amazon.com/Make-Real-1202-Bedazzled-Bracelets/dp/B06XZKJR1Z/ref=sr_1_5?keywords=Make+It+Real%3A+Bedazzled%21+Charm+Bracelets+Kit&amp;qid=1695588667&amp;sr=8-5")</f>
        <v/>
      </c>
      <c r="F495" t="inlineStr">
        <is>
          <t>B06XZKJR1Z</t>
        </is>
      </c>
      <c r="G495">
        <f>_xlfn.IMAGE("https://images.toysrus.com/28598/695929012021_1.jpg")</f>
        <v/>
      </c>
      <c r="H495">
        <f>_xlfn.IMAGE("https://m.media-amazon.com/images/I/81Iddfh5FLL._AC_UL320_.jpg")</f>
        <v/>
      </c>
      <c r="I495" t="n">
        <v>0</v>
      </c>
      <c r="J495" t="inlineStr">
        <is>
          <t>low roi</t>
        </is>
      </c>
      <c r="K495" t="inlineStr">
        <is>
          <t>7.99</t>
        </is>
      </c>
      <c r="L495" t="n">
        <v>16.71</v>
      </c>
      <c r="M495" s="73" t="inlineStr">
        <is>
          <t>109.14%</t>
        </is>
      </c>
      <c r="N495" t="n">
        <v>4.4</v>
      </c>
      <c r="O495" t="n">
        <v>790</v>
      </c>
      <c r="Q495" t="inlineStr">
        <is>
          <t>InStock</t>
        </is>
      </c>
      <c r="R495" t="inlineStr">
        <is>
          <t>undefined</t>
        </is>
      </c>
      <c r="S495" t="inlineStr">
        <is>
          <t>G0695929012021</t>
        </is>
      </c>
    </row>
    <row r="496">
      <c r="A496" s="3">
        <f>HYPERLINK("https://www.toysrus.com/make-it-real-fashion-design-sketchbook-blooming-creativity-G0695929032029.html", "https://www.toysrus.com/make-it-real-fashion-design-sketchbook-blooming-creativity-G0695929032029.html")</f>
        <v/>
      </c>
      <c r="B496" s="3">
        <f>HYPERLINK("https://www.toysrus.com/make-it-real-fashion-design-sketchbook-blooming-creativity-G0695929032029.html", "https://www.toysrus.com/make-it-real-fashion-design-sketchbook-blooming-creativity-G0695929032029.html")</f>
        <v/>
      </c>
      <c r="C496" t="inlineStr">
        <is>
          <t>Make It Real: Fashion Design Sketchbook: Blooming Creativity</t>
        </is>
      </c>
      <c r="D496" t="inlineStr">
        <is>
          <t>Make It Real: Fashion Design Sketchbook: Blooming Creativity - Includes 90 Stickers &amp; Stencils, Draw Sketch &amp; Create, Fashion Coloring Book, Tweens &amp; Girls, Kids Ages 6+</t>
        </is>
      </c>
      <c r="E496" s="3">
        <f>HYPERLINK("https://www.amazon.com/Make-Real-Sketchbook-Creativity-Inspirational/dp/B06XG8519L/ref=sr_1_1?keywords=Make+It+Real%3A+Fashion+Design+Sketchbook%3A+Blooming+Creativity&amp;qid=1695588523&amp;sr=8-1", "https://www.amazon.com/Make-Real-Sketchbook-Creativity-Inspirational/dp/B06XG8519L/ref=sr_1_1?keywords=Make+It+Real%3A+Fashion+Design+Sketchbook%3A+Blooming+Creativity&amp;qid=1695588523&amp;sr=8-1")</f>
        <v/>
      </c>
      <c r="F496" t="inlineStr">
        <is>
          <t>B06XG8519L</t>
        </is>
      </c>
      <c r="G496">
        <f>_xlfn.IMAGE("https://images.toysrus.com/28598/695929032029_1.jpg")</f>
        <v/>
      </c>
      <c r="H496">
        <f>_xlfn.IMAGE("https://m.media-amazon.com/images/I/81lqhgqcQjL._AC_UL320_.jpg")</f>
        <v/>
      </c>
      <c r="I496" t="n">
        <v>0</v>
      </c>
      <c r="J496" t="inlineStr">
        <is>
          <t>low roi/ amazon dominant</t>
        </is>
      </c>
      <c r="K496" t="inlineStr">
        <is>
          <t>7.99</t>
        </is>
      </c>
      <c r="L496" t="n">
        <v>16.99</v>
      </c>
      <c r="M496" s="73" t="inlineStr">
        <is>
          <t>112.64%</t>
        </is>
      </c>
      <c r="N496" t="n">
        <v>4.6</v>
      </c>
      <c r="O496" t="n">
        <v>1873</v>
      </c>
      <c r="Q496" t="inlineStr">
        <is>
          <t>InStock</t>
        </is>
      </c>
      <c r="R496" t="inlineStr">
        <is>
          <t>undefined</t>
        </is>
      </c>
      <c r="S496" t="inlineStr">
        <is>
          <t>G0695929032029</t>
        </is>
      </c>
    </row>
    <row r="497">
      <c r="A497" s="3">
        <f>HYPERLINK("https://www.toysrus.com/make-it-real-fashion-design-sketchbook-digital-dream-G0695929032036.html", "https://www.toysrus.com/make-it-real-fashion-design-sketchbook-digital-dream-G0695929032036.html")</f>
        <v/>
      </c>
      <c r="B497" s="3">
        <f>HYPERLINK("https://www.toysrus.com/make-it-real-fashion-design-sketchbook-digital-dream-G0695929032036.html", "https://www.toysrus.com/make-it-real-fashion-design-sketchbook-digital-dream-G0695929032036.html")</f>
        <v/>
      </c>
      <c r="C497" t="inlineStr">
        <is>
          <t>Make It Real: Fashion Design Sketchbook: Digital Dream</t>
        </is>
      </c>
      <c r="D497" t="inlineStr">
        <is>
          <t>Make It Real: Fashion Design Sketchbook: Digital Dream - Includes 110 Stickers &amp; Stencils, Draw Sketch &amp; Create, Fashion Coloring Book, Tweens &amp; Girls, Kids Ages 6+</t>
        </is>
      </c>
      <c r="E497" s="3">
        <f>HYPERLINK("https://www.amazon.com/Make-Real-Sketchbook-Inspirational-Coloring/dp/B06XGPS6T7/ref=sr_1_1?keywords=Make+It+Real%3A+Fashion+Design+Sketchbook%3A+Digital+Dream&amp;qid=1695588516&amp;sr=8-1", "https://www.amazon.com/Make-Real-Sketchbook-Inspirational-Coloring/dp/B06XGPS6T7/ref=sr_1_1?keywords=Make+It+Real%3A+Fashion+Design+Sketchbook%3A+Digital+Dream&amp;qid=1695588516&amp;sr=8-1")</f>
        <v/>
      </c>
      <c r="F497" t="inlineStr">
        <is>
          <t>B06XGPS6T7</t>
        </is>
      </c>
      <c r="G497">
        <f>_xlfn.IMAGE("https://images.toysrus.com/28598/695929032036_1.jpg")</f>
        <v/>
      </c>
      <c r="H497">
        <f>_xlfn.IMAGE("https://m.media-amazon.com/images/I/81xrTndr-XL._AC_UL320_.jpg")</f>
        <v/>
      </c>
      <c r="I497" t="n">
        <v>0</v>
      </c>
      <c r="J497" t="inlineStr">
        <is>
          <t>low roi</t>
        </is>
      </c>
      <c r="K497" t="inlineStr">
        <is>
          <t>7.99</t>
        </is>
      </c>
      <c r="L497" t="n">
        <v>15.45</v>
      </c>
      <c r="M497" s="73" t="inlineStr">
        <is>
          <t>93.37%</t>
        </is>
      </c>
      <c r="N497" t="n">
        <v>4.7</v>
      </c>
      <c r="O497" t="n">
        <v>1936</v>
      </c>
      <c r="Q497" t="inlineStr">
        <is>
          <t>InStock</t>
        </is>
      </c>
      <c r="R497" t="inlineStr">
        <is>
          <t>undefined</t>
        </is>
      </c>
      <c r="S497" t="inlineStr">
        <is>
          <t>G0695929032036</t>
        </is>
      </c>
    </row>
    <row r="498">
      <c r="A498" s="3">
        <f>HYPERLINK("https://www.toysrus.com/rush-m.d.---artipia-games-cooperative-board-game-worker-placement-strategy-dexerity-ages-14-1-4-players-30-45-mins-G0700615556199.html", "https://www.toysrus.com/rush-m.d.---artipia-games-cooperative-board-game-worker-placement-strategy-dexerity-ages-14-1-4-players-30-45-mins-G0700615556199.html")</f>
        <v/>
      </c>
      <c r="B498" s="3">
        <f>HYPERLINK("https://www.toysrus.com/rush-m.d.---artipia-games-cooperative-board-game-worker-placement-strategy-dexerity-ages-14-1-4-players-30-45-mins-G0700615556199.html", "https://www.toysrus.com/rush-m.d.---artipia-games-cooperative-board-game-worker-placement-strategy-dexerity-ages-14-1-4-players-30-45-mins-G0700615556199.html")</f>
        <v/>
      </c>
      <c r="C498" t="inlineStr">
        <is>
          <t>Rush M.D. - Artipia Games Cooperative Board Game, Worker Placement, Strategy, Dexerity, Ages 14+, 1-4 Players, 30-45 Mins</t>
        </is>
      </c>
      <c r="D498" t="inlineStr">
        <is>
          <t>Rush M.D. - Artipia Games Cooperative Board Game, Worker Placement, Strategy, Dexerity, Ages 14+, 1-4 Players, 30-45 Mins</t>
        </is>
      </c>
      <c r="E498" s="3">
        <f>HYPERLINK("https://www.amazon.com/Artipiagames-Rush-M-D/dp/B0948G5X6B/ref=sr_1_1?keywords=Rush+M.D.+-+Artipia+Games+Cooperative+Board+Game%2C+Worker+Placement%2C+Strategy%2C+Dexerity%2C+Ages+14+%2C+1-4+Players%2C+30-45+Mins&amp;qid=1695588380&amp;sr=8-1", "https://www.amazon.com/Artipiagames-Rush-M-D/dp/B0948G5X6B/ref=sr_1_1?keywords=Rush+M.D.+-+Artipia+Games+Cooperative+Board+Game%2C+Worker+Placement%2C+Strategy%2C+Dexerity%2C+Ages+14+%2C+1-4+Players%2C+30-45+Mins&amp;qid=1695588380&amp;sr=8-1")</f>
        <v/>
      </c>
      <c r="F498" t="inlineStr">
        <is>
          <t>B0948G5X6B</t>
        </is>
      </c>
      <c r="G498">
        <f>_xlfn.IMAGE("https://images.toysrus.com/1285/700615556199_1.jpg")</f>
        <v/>
      </c>
      <c r="H498">
        <f>_xlfn.IMAGE("https://m.media-amazon.com/images/I/81N+HYVKkUL._AC_UL320_.jpg")</f>
        <v/>
      </c>
      <c r="I498" t="n">
        <v>0</v>
      </c>
      <c r="J498" t="inlineStr">
        <is>
          <t>low roi</t>
        </is>
      </c>
      <c r="K498" t="inlineStr">
        <is>
          <t>29.99</t>
        </is>
      </c>
      <c r="L498" t="n">
        <v>50.34</v>
      </c>
      <c r="M498" s="73" t="inlineStr">
        <is>
          <t>67.86%</t>
        </is>
      </c>
      <c r="N498" t="n">
        <v>4.5</v>
      </c>
      <c r="O498" t="n">
        <v>30</v>
      </c>
      <c r="Q498" t="inlineStr">
        <is>
          <t>InStock</t>
        </is>
      </c>
      <c r="R498" t="inlineStr">
        <is>
          <t>29.99</t>
        </is>
      </c>
      <c r="S498" t="inlineStr">
        <is>
          <t>G0700615556199</t>
        </is>
      </c>
    </row>
    <row r="499">
      <c r="A499" s="3">
        <f>HYPERLINK("https://www.toysrus.com/rush-m.d.-icu-expansion---artipia-games-cooperative-board-game-worker-placement-strategy-ages-14-1-4-players-30-45-mins-G0700615556601.html", "https://www.toysrus.com/rush-m.d.-icu-expansion---artipia-games-cooperative-board-game-worker-placement-strategy-ages-14-1-4-players-30-45-mins-G0700615556601.html")</f>
        <v/>
      </c>
      <c r="B499" s="3">
        <f>HYPERLINK("https://www.toysrus.com/rush-m.d.-icu-expansion---artipia-games-cooperative-board-game-worker-placement-strategy-ages-14-1-4-players-30-45-mins-G0700615556601.html", "https://www.toysrus.com/rush-m.d.-icu-expansion---artipia-games-cooperative-board-game-worker-placement-strategy-ages-14-1-4-players-30-45-mins-G0700615556601.html")</f>
        <v/>
      </c>
      <c r="C499" t="inlineStr">
        <is>
          <t>Rush M.D.: ICU Expansion - Artipia Games Cooperative Board Game, Worker Placement, Strategy, Ages 14+, 1-4 Players, 30-45 Mins</t>
        </is>
      </c>
      <c r="D499" t="inlineStr">
        <is>
          <t>Artipiagames Rush M.D.: ICU Expansion - Artipia Games Cooperative Board Game, Worker Placement, Strategy, Ages 14+, 1-4 Players, 30-45 Mins</t>
        </is>
      </c>
      <c r="F499" t="inlineStr">
        <is>
          <t>B0B4F3WG1M</t>
        </is>
      </c>
      <c r="G499">
        <f>_xlfn.IMAGE("https://images.toysrus.com/1285/700615556601_1.jpg")</f>
        <v/>
      </c>
      <c r="H499">
        <f>_xlfn.IMAGE("https://m.media-amazon.com/images/I/81D5N8XlJcL._AC_UL320_.jpg")</f>
        <v/>
      </c>
      <c r="I499" t="n">
        <v>0</v>
      </c>
      <c r="J499" t="inlineStr">
        <is>
          <t>low roi</t>
        </is>
      </c>
      <c r="K499" t="inlineStr">
        <is>
          <t>17.99</t>
        </is>
      </c>
      <c r="L499" t="n">
        <v>33.76</v>
      </c>
      <c r="M499" s="73" t="inlineStr">
        <is>
          <t>87.66%</t>
        </is>
      </c>
      <c r="N499" t="n">
        <v>5</v>
      </c>
      <c r="O499" t="n">
        <v>2</v>
      </c>
      <c r="Q499" t="inlineStr">
        <is>
          <t>InStock</t>
        </is>
      </c>
      <c r="R499" t="inlineStr">
        <is>
          <t>34.99</t>
        </is>
      </c>
      <c r="S499" t="inlineStr">
        <is>
          <t>G0700615556601</t>
        </is>
      </c>
    </row>
    <row r="500">
      <c r="A500" s="3">
        <f>HYPERLINK("https://www.als.com/fiskar-snphps-flr-byp-4os/p?skuId=1425949", "https://www.als.com/fiskar-snphps-flr-byp-4os/p?skuId=1425949")</f>
        <v/>
      </c>
      <c r="B500" s="3">
        <f>HYPERLINK("https://www.als.com/fiskar-snphps-flr-byp-4os/p", "https://www.als.com/fiskar-snphps-flr-byp-4os/p")</f>
        <v/>
      </c>
      <c r="C500" t="inlineStr">
        <is>
          <t>Fiskars Floral Pruner</t>
        </is>
      </c>
      <c r="D500" t="inlineStr">
        <is>
          <t>Fiskars Solid Snip Pruner, Floral SP14, Length: 24cm, Steel Blades/Plastic Handle, 1051601, Orange/Black</t>
        </is>
      </c>
      <c r="E500" s="3">
        <f>HYPERLINK("https://www.amazon.com/Fiskars-1051601-Pruning-Shears-Orange/dp/B081S54YRV/ref=sr_1_3?keywords=Fiskars+Floral+Pruner&amp;qid=1695763863&amp;sr=8-3", "https://www.amazon.com/Fiskars-1051601-Pruning-Shears-Orange/dp/B081S54YRV/ref=sr_1_3?keywords=Fiskars+Floral+Pruner&amp;qid=1695763863&amp;sr=8-3")</f>
        <v/>
      </c>
      <c r="F500" t="inlineStr">
        <is>
          <t>B081S54YRV</t>
        </is>
      </c>
      <c r="G500">
        <f>_xlfn.IMAGE("https://alssports.vtexassets.com/arquivos/ids/1464396-800-auto?v=638303186786600000&amp;width=800&amp;height=auto&amp;aspect=true")</f>
        <v/>
      </c>
      <c r="H500">
        <f>_xlfn.IMAGE("https://m.media-amazon.com/images/I/51hRE0TNszL._AC_UL320_.jpg")</f>
        <v/>
      </c>
      <c r="J500" t="inlineStr">
        <is>
          <t>1 seller</t>
        </is>
      </c>
      <c r="K500" t="inlineStr">
        <is>
          <t>4.99</t>
        </is>
      </c>
      <c r="L500" t="n">
        <v>22.55</v>
      </c>
      <c r="M500" s="73" t="inlineStr">
        <is>
          <t>351.90%</t>
        </is>
      </c>
      <c r="N500" t="n">
        <v>4.5</v>
      </c>
      <c r="O500" t="n">
        <v>108</v>
      </c>
      <c r="Q500" t="inlineStr">
        <is>
          <t>InStock</t>
        </is>
      </c>
      <c r="R500" t="inlineStr">
        <is>
          <t>25.0</t>
        </is>
      </c>
      <c r="S500" t="inlineStr">
        <is>
          <t>1425949</t>
        </is>
      </c>
    </row>
    <row r="501">
      <c r="A501" s="3">
        <f>HYPERLINK("https://www.mountainside-medical.com/collections/cold-and-flu/products/breathe-right-nasal-strips-clear-small-medium-30-count", "https://www.mountainside-medical.com/collections/cold-and-flu/products/breathe-right-nasal-strips-clear-small-medium-30-count")</f>
        <v/>
      </c>
      <c r="B501" s="3">
        <f>HYPERLINK("https://www.mountainside-medical.com/products/breathe-right-nasal-strips-clear-small-medium-30-count", "https://www.mountainside-medical.com/products/breathe-right-nasal-strips-clear-small-medium-30-count")</f>
        <v/>
      </c>
      <c r="C501" t="inlineStr">
        <is>
          <t>Breathe Right Nasal Strips Clear Small/ Medium, 30 Count</t>
        </is>
      </c>
      <c r="D501" t="inlineStr">
        <is>
          <t>Breathe Right Nasal Strips, Small/Medium, Clear (Clear - 90 Count)</t>
        </is>
      </c>
      <c r="E501" s="3">
        <f>HYPERLINK("https://www.amazon.com/Breathe-Right-Nasal-Strips-Medium/dp/B00GVGW0FA/ref=sr_1_2?keywords=Breathe+Right+Nasal+Strips+Clear+Small%2F+Medium%2C+30+Count&amp;qid=1695764314&amp;sr=8-2", "https://www.amazon.com/Breathe-Right-Nasal-Strips-Medium/dp/B00GVGW0FA/ref=sr_1_2?keywords=Breathe+Right+Nasal+Strips+Clear+Small%2F+Medium%2C+30+Count&amp;qid=1695764314&amp;sr=8-2")</f>
        <v/>
      </c>
      <c r="F501" t="inlineStr">
        <is>
          <t>B00GVGW0FA</t>
        </is>
      </c>
      <c r="G501">
        <f>_xlfn.IMAGE("https://www.mountainside-medical.com/cdn/shop/products/Screenshot2022-01-31at10-07-31BreatheRightOriginalClearNasalStrips_NasalCongestionReliefduetoColdsAllergies_....png?v=1643641874")</f>
        <v/>
      </c>
      <c r="H501">
        <f>_xlfn.IMAGE("https://m.media-amazon.com/images/I/61s0tF5gFQL._AC_UL320_.jpg")</f>
        <v/>
      </c>
      <c r="I501" t="inlineStr">
        <is>
          <t>10 plus</t>
        </is>
      </c>
      <c r="J501" t="inlineStr">
        <is>
          <t>this looks gold / just double check the listing cause it says 90 count but other info says 30 count and it should be 3o count / 5% cb topcashback / code REORDER</t>
        </is>
      </c>
      <c r="K501" t="inlineStr">
        <is>
          <t>14.95</t>
        </is>
      </c>
      <c r="L501" t="n">
        <v>37.97</v>
      </c>
      <c r="M501" s="73" t="inlineStr">
        <is>
          <t>153.98%</t>
        </is>
      </c>
      <c r="N501" t="n">
        <v>4.5</v>
      </c>
      <c r="O501" t="n">
        <v>442</v>
      </c>
      <c r="Q501" t="inlineStr">
        <is>
          <t>InStock</t>
        </is>
      </c>
      <c r="R501" t="inlineStr">
        <is>
          <t>16.95</t>
        </is>
      </c>
      <c r="S501" t="inlineStr">
        <is>
          <t>6608046653512</t>
        </is>
      </c>
    </row>
    <row r="502">
      <c r="A502" s="3">
        <f>HYPERLINK("https://www.mountainside-medical.com/collections/over-the-counter-drugs/products/afrin-nasal-spray-0-05-30-ml", "https://www.mountainside-medical.com/collections/over-the-counter-drugs/products/afrin-nasal-spray-0-05-30-ml")</f>
        <v/>
      </c>
      <c r="B502" s="3">
        <f>HYPERLINK("https://www.mountainside-medical.com/products/afrin-nasal-spray-0-05-30-ml", "https://www.mountainside-medical.com/products/afrin-nasal-spray-0-05-30-ml")</f>
        <v/>
      </c>
      <c r="C502" t="inlineStr">
        <is>
          <t>Afrin 12-HourNasal Decongestant Spray 0.05%, 15 ml</t>
        </is>
      </c>
      <c r="D502" t="inlineStr">
        <is>
          <t>Afrin Original Maximum Strength 12 Hour Sinus Congestion Relief Pump Mist - Fast Acting Allergy Nasal Decongestant and Sinus Spray for Powerful Nasal Congestion Relief 0.5oz (15mL)</t>
        </is>
      </c>
      <c r="E502" s="3">
        <f>HYPERLINK("https://www.amazon.com/Afrin-Hour-Pump-Original-Ounce/dp/B019DL5KAG/ref=sr_1_5?keywords=afrin+12-hour+nasal+decongestant+spray+0.05%25%2C+15ml&amp;qid=1695764233&amp;sr=8-5", "https://www.amazon.com/Afrin-Hour-Pump-Original-Ounce/dp/B019DL5KAG/ref=sr_1_5?keywords=afrin+12-hour+nasal+decongestant+spray+0.05%25%2C+15ml&amp;qid=1695764233&amp;sr=8-5")</f>
        <v/>
      </c>
      <c r="F502" t="inlineStr">
        <is>
          <t>B019DL5KAG</t>
        </is>
      </c>
      <c r="G502">
        <f>_xlfn.IMAGE("https://www.mountainside-medical.com/cdn/shop/products/Afrin-12-Hour-Nasal-Nasal-Decongestant-Spray_-15-ml.jpg?v=1600347363")</f>
        <v/>
      </c>
      <c r="H502">
        <f>_xlfn.IMAGE("https://m.media-amazon.com/images/I/81lfsEyuTvL._AC_UL320_.jpg")</f>
        <v/>
      </c>
      <c r="J502" t="inlineStr">
        <is>
          <t>oos</t>
        </is>
      </c>
      <c r="K502" t="inlineStr">
        <is>
          <t>9.75</t>
        </is>
      </c>
      <c r="L502" t="n">
        <v>17.57</v>
      </c>
      <c r="M502" s="73" t="inlineStr">
        <is>
          <t>80.21%</t>
        </is>
      </c>
      <c r="N502" t="n">
        <v>4.6</v>
      </c>
      <c r="O502" t="n">
        <v>4421</v>
      </c>
      <c r="Q502" t="inlineStr">
        <is>
          <t>OutOfStock</t>
        </is>
      </c>
      <c r="R502" t="inlineStr">
        <is>
          <t>10.25</t>
        </is>
      </c>
      <c r="S502" t="inlineStr">
        <is>
          <t>1594799492</t>
        </is>
      </c>
    </row>
  </sheetData>
  <autoFilter ref="A1:AD296">
    <filterColumn colId="3" hiddenButton="0" showButton="1">
      <customFilters and="0">
        <customFilter operator="notEqual" val="*entertain*"/>
      </customFilters>
    </filterColumn>
  </autoFilter>
  <conditionalFormatting sqref="A84:A90">
    <cfRule type="duplicateValues" priority="4" dxfId="0"/>
  </conditionalFormatting>
  <conditionalFormatting sqref="D1:D439 D451:D482 D484:D1048576">
    <cfRule type="duplicateValues" priority="1" dxfId="0"/>
    <cfRule type="duplicateValues" priority="2" dxfId="0"/>
  </conditionalFormatting>
  <conditionalFormatting sqref="E1:E439 E451:E482 E484:E1048576">
    <cfRule type="duplicateValues" priority="3" dxfId="0"/>
  </conditionalFormatting>
  <hyperlinks>
    <hyperlink ref="B1" r:id="rId1"/>
    <hyperlink ref="B2" r:id="rId2"/>
    <hyperlink ref="B9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78"/>
  <sheetViews>
    <sheetView topLeftCell="A9" workbookViewId="0">
      <selection activeCell="A38" sqref="A38"/>
    </sheetView>
  </sheetViews>
  <sheetFormatPr baseColWidth="8" defaultRowHeight="14.4" outlineLevelCol="0"/>
  <cols>
    <col width="33.33203125" customWidth="1" min="1" max="1"/>
    <col width="29.88671875" customWidth="1" min="2" max="2"/>
    <col width="27.88671875" customWidth="1" min="3" max="3"/>
  </cols>
  <sheetData>
    <row r="1" ht="55.8" customHeight="1">
      <c r="A1" s="18" t="inlineStr">
        <is>
          <t>waiting to order b/c expiration date</t>
        </is>
      </c>
      <c r="B1" s="3" t="inlineStr">
        <is>
          <t>https://4thavemarket.com/collections/personal-care/products/prolyn-jarabe-adultos-syrup-for-adults-4oz</t>
        </is>
      </c>
      <c r="C1" s="3" t="inlineStr">
        <is>
          <t>https://4thavemarket.com/products/prolyn-jarabe-adultos-syrup-for-adults-4oz</t>
        </is>
      </c>
      <c r="D1" s="3" t="inlineStr">
        <is>
          <t>y</t>
        </is>
      </c>
      <c r="E1" s="3" t="inlineStr">
        <is>
          <t>https://4thavemarket.com/products/prolyn-jarabe-adultos-syrup-for-adults-4oz</t>
        </is>
      </c>
      <c r="F1" t="inlineStr">
        <is>
          <t>Prolyn Jarabe Supplements 120Ml Adults</t>
        </is>
      </c>
      <c r="G1" t="inlineStr">
        <is>
          <t>Prolyn Prolyn Jarabe Supplement 120ml Adults</t>
        </is>
      </c>
      <c r="H1" s="3" t="inlineStr">
        <is>
          <t>Prolyn Prolyn Jarabe Supplement 120ml Adults</t>
        </is>
      </c>
      <c r="I1" s="3" t="n"/>
      <c r="J1" s="3" t="inlineStr">
        <is>
          <t>https://www.amazon.com/Prolyn-Jarabe-Supplement-120ml-Adults/dp/B001T8JKWQ/ref=sr_1_1?keywords=Prolyn+Jarabe+Supplements+120Ml+Adults&amp;qid=1693510129&amp;sr=8-1</t>
        </is>
      </c>
      <c r="K1" s="3" t="inlineStr">
        <is>
          <t>https://www.amazon.com/Prolyn-Jarabe-Supplement-120ml-Adults/dp/B001T8JKWQ/ref=sr_1_1?keywords=Prolyn+Jarabe+Supplements+120Ml+Adults&amp;qid=1693510129&amp;sr=8-1</t>
        </is>
      </c>
      <c r="L1" t="inlineStr">
        <is>
          <t>B001T8JKWQ</t>
        </is>
      </c>
      <c r="M1" t="e">
        <v>#VALUE!</v>
      </c>
      <c r="N1" t="e">
        <v>#VALUE!</v>
      </c>
      <c r="O1" t="inlineStr">
        <is>
          <t>y</t>
        </is>
      </c>
      <c r="P1" t="inlineStr">
        <is>
          <t>4.99</t>
        </is>
      </c>
      <c r="Q1" t="n">
        <v>14.48</v>
      </c>
      <c r="R1" s="17" t="inlineStr">
        <is>
          <t>190.18%</t>
        </is>
      </c>
      <c r="S1" t="n">
        <v>5</v>
      </c>
      <c r="T1" t="n">
        <v>190.18</v>
      </c>
      <c r="U1" t="n">
        <v>1</v>
      </c>
      <c r="V1" t="n">
        <v>4</v>
      </c>
      <c r="W1" t="inlineStr">
        <is>
          <t>InStock</t>
        </is>
      </c>
      <c r="X1" t="inlineStr">
        <is>
          <t>undefined</t>
        </is>
      </c>
      <c r="Y1" t="inlineStr">
        <is>
          <t>3908773380130</t>
        </is>
      </c>
      <c r="AB1" s="6" t="n"/>
      <c r="AC1" s="6" t="n"/>
      <c r="AD1" s="6" t="n"/>
      <c r="AE1" s="6" t="n"/>
    </row>
    <row r="2" ht="112.8" customFormat="1" customHeight="1" s="11">
      <c r="A2" s="18" t="inlineStr">
        <is>
          <t>source has a mini - not sure if they are the same size</t>
        </is>
      </c>
      <c r="B2" s="3" t="inlineStr">
        <is>
          <t>https://bluemercury.com/collections/makeup/products/laura-mercier-translucent-loose-setting-powder-mini</t>
        </is>
      </c>
      <c r="C2" s="3" t="inlineStr">
        <is>
          <t>https://bluemercury.com/products/laura-mercier-translucent-loose-setting-powder-mini</t>
        </is>
      </c>
      <c r="D2" s="3" t="inlineStr">
        <is>
          <t>y</t>
        </is>
      </c>
      <c r="E2" s="3" t="inlineStr">
        <is>
          <t>https://bluemercury.com/products/laura-mercier-translucent-loose-setting-powder-mini</t>
        </is>
      </c>
      <c r="F2" t="inlineStr">
        <is>
          <t>Translucent Loose Setting Powder Mini</t>
        </is>
      </c>
      <c r="G2" t="inlineStr">
        <is>
          <t>Laura Mercier Women's Translucent Loose Setting Powder Medium Deep, One Size</t>
        </is>
      </c>
      <c r="H2" s="3" t="inlineStr">
        <is>
          <t>Laura Mercier Women's Translucent Loose Setting Powder Medium Deep, One Size</t>
        </is>
      </c>
      <c r="I2" s="3" t="n"/>
      <c r="J2" s="3" t="inlineStr">
        <is>
          <t>https://www.amazon.com/Laura-Mercier-Mineral-Powder-Translucent/dp/B06Y2GG2M9/ref=sr_1_29?keywords=Translucent+Loose+Setting+Powder+Mini&amp;qid=1693352141&amp;sr=8-29</t>
        </is>
      </c>
      <c r="K2" s="3" t="inlineStr">
        <is>
          <t>https://www.amazon.com/Laura-Mercier-Mineral-Powder-Translucent/dp/B06Y2GG2M9/ref=sr_1_29?keywords=Translucent+Loose+Setting+Powder+Mini&amp;qid=1693352141&amp;sr=8-29</t>
        </is>
      </c>
      <c r="L2" t="inlineStr">
        <is>
          <t>B06Y2GG2M9</t>
        </is>
      </c>
      <c r="M2" t="e">
        <v>#VALUE!</v>
      </c>
      <c r="N2" t="e">
        <v>#VALUE!</v>
      </c>
      <c r="O2" t="inlineStr">
        <is>
          <t>y</t>
        </is>
      </c>
      <c r="Q2" t="inlineStr">
        <is>
          <t>24.0</t>
        </is>
      </c>
      <c r="R2" t="n">
        <v>38.94</v>
      </c>
      <c r="S2" s="2" t="inlineStr">
        <is>
          <t>62.25%</t>
        </is>
      </c>
      <c r="T2" t="n">
        <v>4.4</v>
      </c>
      <c r="U2" t="n">
        <v>62.25</v>
      </c>
      <c r="V2" t="n">
        <v>62.25</v>
      </c>
      <c r="W2" t="n">
        <v>480</v>
      </c>
      <c r="X2" t="n">
        <v>3</v>
      </c>
      <c r="Y2" t="inlineStr">
        <is>
          <t>InStock</t>
        </is>
      </c>
      <c r="Z2" t="inlineStr">
        <is>
          <t>undefined</t>
        </is>
      </c>
      <c r="AA2" t="inlineStr">
        <is>
          <t>6821984600139</t>
        </is>
      </c>
      <c r="AB2" s="6" t="n"/>
      <c r="AC2" s="6" t="n"/>
      <c r="AD2" s="6" t="n"/>
      <c r="AE2" s="6" t="n"/>
    </row>
    <row r="3" ht="91.2" customHeight="1">
      <c r="A3" s="23" t="inlineStr">
        <is>
          <t>ordered 9.20.23</t>
        </is>
      </c>
      <c r="B3" s="3" t="inlineStr">
        <is>
          <t>https://edmondsonsupply.com/collections/hvac/products/5-2-1-compressor-saver-csru2</t>
        </is>
      </c>
      <c r="C3" s="3" t="inlineStr">
        <is>
          <t>https://edmondsonsupply.com/products/5-2-1-compressor-saver-csru2</t>
        </is>
      </c>
      <c r="D3" t="inlineStr">
        <is>
          <t>5-2-1 CSRU2 Compressor Saver, 3-1/2 to 5 Tons</t>
        </is>
      </c>
      <c r="E3" t="inlineStr">
        <is>
          <t>5-2-1 CSRU2 Compressor Saver for 3-1/2 to 5 Ton Units</t>
        </is>
      </c>
      <c r="F3" s="3" t="inlineStr">
        <is>
          <t>https://www.amazon.com/Hard-Start-3-5-4-5-tons-Units/dp/B01M17Z66I/ref=sr_1_1?keywords=5-2-1+CSRU2+Compressor+Saver%2C+3-1%2F2+to+5+Tons&amp;qid=1694734823&amp;sr=8-1</t>
        </is>
      </c>
      <c r="G3" t="inlineStr">
        <is>
          <t>B01M17Z66I</t>
        </is>
      </c>
      <c r="H3" t="e">
        <v>#VALUE!</v>
      </c>
      <c r="I3" t="e">
        <v>#VALUE!</v>
      </c>
      <c r="J3" t="n">
        <v>10</v>
      </c>
      <c r="L3" t="inlineStr">
        <is>
          <t>42.24</t>
        </is>
      </c>
      <c r="M3" t="n">
        <v>65.44</v>
      </c>
      <c r="N3" s="17" t="inlineStr">
        <is>
          <t>54.92%</t>
        </is>
      </c>
      <c r="O3" s="19" t="n">
        <v>0</v>
      </c>
      <c r="P3" t="n">
        <v>4.6</v>
      </c>
      <c r="Q3" t="n">
        <v>529</v>
      </c>
      <c r="S3" t="inlineStr">
        <is>
          <t>InStock</t>
        </is>
      </c>
      <c r="T3" t="inlineStr">
        <is>
          <t>48.74</t>
        </is>
      </c>
      <c r="U3" t="inlineStr">
        <is>
          <t>3561347317860</t>
        </is>
      </c>
    </row>
    <row r="4" ht="91.2" customHeight="1">
      <c r="A4" s="23" t="inlineStr">
        <is>
          <t>ordered 9.20.23</t>
        </is>
      </c>
      <c r="B4" t="inlineStr">
        <is>
          <t>https://edmondsonsupply.com/collections/hvac/products/hilmor-1839108-tcc-thermocouple-clamp</t>
        </is>
      </c>
      <c r="C4" t="inlineStr">
        <is>
          <t>https://edmondsonsupply.com/products/hilmor-1839108-tcc-thermocouple-clamp</t>
        </is>
      </c>
      <c r="D4" t="inlineStr">
        <is>
          <t>Hilmor 1839108 TCC Thermocouple Clamp</t>
        </is>
      </c>
      <c r="E4" t="inlineStr">
        <is>
          <t>hilmor 1839108 TCC Thermocouple Clamp</t>
        </is>
      </c>
      <c r="F4" t="inlineStr">
        <is>
          <t>https://www.amazon.com/hilmor-1839108-TCC-Thermocouple-Clamp/dp/B00G2R0CYY/ref=sr_1_1?keywords=Hilmor+1839108+TCC+Thermocouple+Clamp&amp;qid=1694734740&amp;sr=8-1</t>
        </is>
      </c>
      <c r="G4" t="inlineStr">
        <is>
          <t>B00G2R0CYY</t>
        </is>
      </c>
      <c r="H4" t="e">
        <v>#VALUE!</v>
      </c>
      <c r="I4" t="e">
        <v>#VALUE!</v>
      </c>
      <c r="J4" t="n">
        <v>3</v>
      </c>
      <c r="K4" t="inlineStr">
        <is>
          <t>high roi</t>
        </is>
      </c>
      <c r="L4" t="inlineStr">
        <is>
          <t>47.68</t>
        </is>
      </c>
      <c r="M4" t="n">
        <v>81.39</v>
      </c>
      <c r="N4" s="23" t="inlineStr">
        <is>
          <t>70.70%</t>
        </is>
      </c>
      <c r="O4" t="n">
        <v>7.32</v>
      </c>
      <c r="P4" t="n">
        <v>4.3</v>
      </c>
      <c r="Q4" t="n">
        <v>67</v>
      </c>
      <c r="S4" t="inlineStr">
        <is>
          <t>InStock</t>
        </is>
      </c>
      <c r="T4" t="inlineStr">
        <is>
          <t>163.01</t>
        </is>
      </c>
      <c r="U4" t="inlineStr">
        <is>
          <t>2099404374116</t>
        </is>
      </c>
    </row>
    <row r="5" ht="103.8" customHeight="1">
      <c r="A5" s="23" t="inlineStr">
        <is>
          <t>ordered 9.20.23</t>
        </is>
      </c>
      <c r="B5" t="inlineStr">
        <is>
          <t>https://edmondsonsupply.com/collections/hvac/products/klein-tools-jth68m-8pc-6-metric-journeyman-t-handle-set-with-stand</t>
        </is>
      </c>
      <c r="C5" t="inlineStr">
        <is>
          <t>https://edmondsonsupply.com/products/klein-tools-jth68m-8pc-6-metric-journeyman-t-handle-set-with-stand</t>
        </is>
      </c>
      <c r="D5" t="inlineStr">
        <is>
          <t>Klein Tools JTH68M Hex Key Set, Metric, Journeyman™ T-Handle, 6-Inch with Stand, 8-Piece</t>
        </is>
      </c>
      <c r="E5" t="inlineStr">
        <is>
          <t>Klein Tools JTH68MB Hex Kit Set, Metric Ball End T-Handle Hex Key Allen Wrench Set with 6-Inch Blades, Stand Included, 8-Piece</t>
        </is>
      </c>
      <c r="F5" t="inlineStr">
        <is>
          <t>https://www.amazon.com/T-Handle-8-Piece-Klein-Tools-JTH68MB/dp/B004DB8GSK/ref=sr_1_1?keywords=Klein+Tools+JTH68M+Hex+Key+Set%2C+Metric%2C+Journeyman%E2%84%A2+T-Handle%2C+6-Inch+with+Stand%2C+8-Piece&amp;qid=1694734617&amp;sr=8-1</t>
        </is>
      </c>
      <c r="G5" t="inlineStr">
        <is>
          <t>B004DB8GSK</t>
        </is>
      </c>
      <c r="H5" t="e">
        <v>#VALUE!</v>
      </c>
      <c r="I5" t="e">
        <v>#VALUE!</v>
      </c>
      <c r="J5" t="n">
        <v>3</v>
      </c>
      <c r="K5" t="inlineStr">
        <is>
          <t>the current bb shows profit but history does not</t>
        </is>
      </c>
      <c r="L5" t="inlineStr">
        <is>
          <t>39.99</t>
        </is>
      </c>
      <c r="M5" t="n">
        <v>56.47</v>
      </c>
      <c r="N5" s="23" t="inlineStr">
        <is>
          <t>41.21%</t>
        </is>
      </c>
      <c r="O5" t="n">
        <v>-7.54</v>
      </c>
      <c r="P5" t="n">
        <v>4.6</v>
      </c>
      <c r="Q5" t="n">
        <v>426</v>
      </c>
      <c r="S5" t="inlineStr">
        <is>
          <t>InStock</t>
        </is>
      </c>
      <c r="T5" t="inlineStr">
        <is>
          <t>60.58</t>
        </is>
      </c>
      <c r="U5" t="inlineStr">
        <is>
          <t>2766259650660</t>
        </is>
      </c>
    </row>
    <row r="6" ht="95.40000000000001" customHeight="1">
      <c r="A6" s="23" t="inlineStr">
        <is>
          <t>ordered 9.20.23</t>
        </is>
      </c>
      <c r="B6" s="3" t="inlineStr">
        <is>
          <t>https://edmondsonsupply.com/collections/hvac/products/midwest-mwt-6510c-left-right-offset-aviation-2-piece-set</t>
        </is>
      </c>
      <c r="C6" s="3" t="inlineStr">
        <is>
          <t>https://edmondsonsupply.com/products/midwest-mwt-6510c-left-right-offset-aviation-2-piece-set</t>
        </is>
      </c>
      <c r="D6" t="inlineStr">
        <is>
          <t>Midwest MWT-6510C Left &amp; Right Offset Aviation 2-Piece Set</t>
        </is>
      </c>
      <c r="E6" t="inlineStr">
        <is>
          <t>MIDWEST Aviation Snip - Left and Right Cut Offset Stainless Steel Cutting Shears with Forged Blade &amp; KUSH'N-POWER Comfort Grips - MWT-SS6510C</t>
        </is>
      </c>
      <c r="F6" s="3" t="inlineStr">
        <is>
          <t>https://www.amazon.com/MIDWEST-Aviation-Snip-Set-KUSHN-POWER/dp/B07RC7ZBK9/ref=sr_1_3?keywords=Midwest+MWT-6510C+Left+%26+Right+Offset+Aviation+2-Piece+Set&amp;qid=1694734567&amp;sr=8-3</t>
        </is>
      </c>
      <c r="G6" t="inlineStr">
        <is>
          <t>B07RC7ZBK9</t>
        </is>
      </c>
      <c r="H6" t="e">
        <v>#VALUE!</v>
      </c>
      <c r="I6" t="e">
        <v>#VALUE!</v>
      </c>
      <c r="J6" t="n">
        <v>3</v>
      </c>
      <c r="K6" t="inlineStr">
        <is>
          <t>the current BB indicates good profit but history has low bb</t>
        </is>
      </c>
      <c r="L6" t="inlineStr">
        <is>
          <t>46.77</t>
        </is>
      </c>
      <c r="M6" t="n">
        <v>69.98999999999999</v>
      </c>
      <c r="N6" s="17" t="inlineStr">
        <is>
          <t>49.65%</t>
        </is>
      </c>
      <c r="O6" s="19" t="n">
        <v>-0.08</v>
      </c>
      <c r="P6" t="n">
        <v>4.4</v>
      </c>
      <c r="Q6" t="n">
        <v>1128</v>
      </c>
      <c r="S6" t="inlineStr">
        <is>
          <t>InStock</t>
        </is>
      </c>
      <c r="T6" t="inlineStr">
        <is>
          <t>63.63</t>
        </is>
      </c>
      <c r="U6" t="inlineStr">
        <is>
          <t>3688829616228</t>
        </is>
      </c>
    </row>
    <row r="7" ht="95.40000000000001" customHeight="1">
      <c r="A7" s="18" t="inlineStr">
        <is>
          <t>wrong listing - this is the blackout series</t>
        </is>
      </c>
      <c r="B7" s="3" t="inlineStr">
        <is>
          <t>https://edmondsonsupply.com/collections/hvac/products/midwest-mwt-6510l-left-offset-aviation-snip</t>
        </is>
      </c>
      <c r="C7" s="3" t="inlineStr">
        <is>
          <t>https://edmondsonsupply.com/products/midwest-mwt-6510l-left-offset-aviation-snip</t>
        </is>
      </c>
      <c r="D7" t="inlineStr">
        <is>
          <t>Midwest MWT-6510L Left Offset Aviation Snip</t>
        </is>
      </c>
      <c r="E7" t="inlineStr">
        <is>
          <t>MIDWEST Blackout Series Aviation Snip - Left Cut Offset Tin Cutting Shears with Forged Blade &amp; KUSH'N-POWER Comfort Grips - MWT-6510LO</t>
        </is>
      </c>
      <c r="F7" s="3" t="inlineStr">
        <is>
          <t>https://www.amazon.com/MIDWEST-Blackout-Aviation-Snip-KUSHN-POWER/dp/B00TJQL91U/ref=sr_1_9?keywords=Midwest+MWT-6510L+Left+Offset+Aviation+Snip&amp;qid=1694734618&amp;sr=8-9</t>
        </is>
      </c>
      <c r="G7" t="inlineStr">
        <is>
          <t>B00TJQL91U</t>
        </is>
      </c>
      <c r="H7" t="e">
        <v>#VALUE!</v>
      </c>
      <c r="I7" t="e">
        <v>#VALUE!</v>
      </c>
      <c r="J7" s="20" t="inlineStr">
        <is>
          <t>10pc</t>
        </is>
      </c>
      <c r="K7" t="inlineStr">
        <is>
          <t>free shipping</t>
        </is>
      </c>
      <c r="L7" t="inlineStr">
        <is>
          <t>25.99</t>
        </is>
      </c>
      <c r="M7" t="n">
        <v>57.88</v>
      </c>
      <c r="N7" s="17" t="inlineStr">
        <is>
          <t>122.70%</t>
        </is>
      </c>
      <c r="O7" s="19" t="n">
        <v>37.67</v>
      </c>
      <c r="P7" t="n">
        <v>4.7</v>
      </c>
      <c r="Q7" t="n">
        <v>1397</v>
      </c>
      <c r="S7" t="inlineStr">
        <is>
          <t>InStock</t>
        </is>
      </c>
      <c r="T7" t="inlineStr">
        <is>
          <t>33.49</t>
        </is>
      </c>
      <c r="U7" t="inlineStr">
        <is>
          <t>3688846917732</t>
        </is>
      </c>
    </row>
    <row r="8" ht="117.6" customHeight="1">
      <c r="A8" s="18" t="inlineStr">
        <is>
          <t>skipped for now</t>
        </is>
      </c>
      <c r="B8" s="3" t="inlineStr">
        <is>
          <t>https://edmondsonsupply.com/collections/hvac/products/rectorseal-97085-safe-t-switch-ss1</t>
        </is>
      </c>
      <c r="C8" s="3" t="inlineStr">
        <is>
          <t>https://edmondsonsupply.com/products/rectorseal-97085-safe-t-switch-ss1</t>
        </is>
      </c>
      <c r="D8" t="inlineStr">
        <is>
          <t>RectorSeal 97085 Safe-T-Switch SS1</t>
        </is>
      </c>
      <c r="E8" t="inlineStr">
        <is>
          <t>Rectorseal 97085 Ss1 3rd Generation Safe-T-Switch</t>
        </is>
      </c>
      <c r="F8" s="3" t="inlineStr">
        <is>
          <t>https://www.amazon.com/Rectorseal-97085-Ss1-Generation-Safe-T-Switch/dp/B09QQR288Z/ref=sr_1_1?keywords=RectorSeal+97085+Safe-T-Switch+SS1&amp;qid=1694734864&amp;sr=8-1</t>
        </is>
      </c>
      <c r="G8" t="inlineStr">
        <is>
          <t>B09QQR288Z</t>
        </is>
      </c>
      <c r="H8" t="e">
        <v>#VALUE!</v>
      </c>
      <c r="I8" t="e">
        <v>#VALUE!</v>
      </c>
      <c r="J8" t="n">
        <v>5</v>
      </c>
      <c r="K8" t="inlineStr">
        <is>
          <t>sales is decent / roi can work out I guess</t>
        </is>
      </c>
      <c r="L8" t="inlineStr">
        <is>
          <t>26.53</t>
        </is>
      </c>
      <c r="M8" t="n">
        <v>44.95</v>
      </c>
      <c r="N8" s="17" t="inlineStr">
        <is>
          <t>69.43%</t>
        </is>
      </c>
      <c r="O8" s="19" t="n">
        <v>6.19</v>
      </c>
      <c r="P8" t="n">
        <v>4.7</v>
      </c>
      <c r="Q8" t="n">
        <v>7</v>
      </c>
      <c r="S8" t="inlineStr">
        <is>
          <t>InStock</t>
        </is>
      </c>
      <c r="T8" t="inlineStr">
        <is>
          <t>35.61</t>
        </is>
      </c>
      <c r="U8" t="inlineStr">
        <is>
          <t>8023703552216</t>
        </is>
      </c>
    </row>
    <row r="9" ht="117.6" customHeight="1">
      <c r="A9" s="18" t="inlineStr">
        <is>
          <t>brand misclassification</t>
        </is>
      </c>
      <c r="B9" s="3" t="inlineStr">
        <is>
          <t>https://edmondsonsupply.com/collections/hvac/products/supco-shp450250-high-pressure-control-switch-450-250-psi</t>
        </is>
      </c>
      <c r="C9" s="3" t="inlineStr">
        <is>
          <t>https://edmondsonsupply.com/products/supco-shp450250-high-pressure-control-switch-450-250-psi</t>
        </is>
      </c>
      <c r="D9" t="inlineStr">
        <is>
          <t>Supco SHP450250 High Pressure Control Switch, 450-250 PSI</t>
        </is>
      </c>
      <c r="E9" t="inlineStr">
        <is>
          <t>Supco SHP450250 High Pressure Control Switch 450-250 PSI</t>
        </is>
      </c>
      <c r="F9" s="3" t="inlineStr">
        <is>
          <t>https://www.amazon.com/SHP450250-Pressure-Control-Switch-450-250/dp/B09L595N9W/ref=sr_1_1?keywords=Supco+SHP450250+High+Pressure+Control+Switch%2C+450-250+PSI&amp;qid=1694734603&amp;sr=8-1</t>
        </is>
      </c>
      <c r="G9" t="inlineStr">
        <is>
          <t>B09L595N9W</t>
        </is>
      </c>
      <c r="H9" t="e">
        <v>#VALUE!</v>
      </c>
      <c r="I9" t="e">
        <v>#VALUE!</v>
      </c>
      <c r="J9" t="n">
        <v>4</v>
      </c>
      <c r="K9" t="inlineStr">
        <is>
          <t>free shipping ($11.40 in checkout)</t>
        </is>
      </c>
      <c r="L9" t="inlineStr">
        <is>
          <t>11.99</t>
        </is>
      </c>
      <c r="M9" t="n">
        <v>23.49</v>
      </c>
      <c r="N9" s="17" t="inlineStr">
        <is>
          <t>95.91%</t>
        </is>
      </c>
      <c r="O9" s="19" t="n">
        <v>24.01</v>
      </c>
      <c r="P9" t="n">
        <v>5</v>
      </c>
      <c r="Q9" t="n">
        <v>1</v>
      </c>
      <c r="S9" t="inlineStr">
        <is>
          <t>InStock</t>
        </is>
      </c>
      <c r="T9" t="inlineStr">
        <is>
          <t>undefined</t>
        </is>
      </c>
      <c r="U9" t="inlineStr">
        <is>
          <t>3564174245988</t>
        </is>
      </c>
    </row>
    <row r="10" ht="111.6" customHeight="1">
      <c r="A10" s="23" t="inlineStr">
        <is>
          <t>5 - 9.20.23</t>
        </is>
      </c>
      <c r="B10" s="3" t="inlineStr">
        <is>
          <t>https://harleylilac.com/collections/kids/products/jellycat-amuseable-devilled-egg</t>
        </is>
      </c>
      <c r="C10" s="3" t="inlineStr">
        <is>
          <t>https://harleylilac.com/products/jellycat-amuseable-devilled-egg</t>
        </is>
      </c>
      <c r="D10" t="inlineStr">
        <is>
          <t>Jellycat - Amuseable Devilled Egg</t>
        </is>
      </c>
      <c r="E10" t="inlineStr">
        <is>
          <t>Jellycat Devilled Egg Food Plush</t>
        </is>
      </c>
      <c r="F10" s="3" t="inlineStr">
        <is>
          <t>https://www.amazon.com/Jellycat-Devilled-Egg-Food-Plush/dp/B09RH26G4V/ref=sr_1_1?keywords=Jellycat+-+Amuseable+Devilled+Egg&amp;qid=1694736578&amp;sr=8-1</t>
        </is>
      </c>
      <c r="G10" t="inlineStr">
        <is>
          <t>B09RH26G4V</t>
        </is>
      </c>
      <c r="H10" t="e">
        <v>#VALUE!</v>
      </c>
      <c r="I10" t="e">
        <v>#VALUE!</v>
      </c>
      <c r="J10" t="n">
        <v>5</v>
      </c>
      <c r="K10" t="inlineStr">
        <is>
          <t>code: SHOPSMALL10 / STANDARD SHIPPING FEE $5 / email sign up 10% off</t>
        </is>
      </c>
      <c r="L10" t="inlineStr">
        <is>
          <t>15.0</t>
        </is>
      </c>
      <c r="M10" t="n">
        <v>40</v>
      </c>
      <c r="N10" s="17" t="inlineStr">
        <is>
          <t>166.67%</t>
        </is>
      </c>
      <c r="O10" s="19" t="n">
        <v>166.67</v>
      </c>
      <c r="P10" t="n">
        <v>4.2</v>
      </c>
      <c r="Q10" t="n">
        <v>25</v>
      </c>
      <c r="S10" t="inlineStr">
        <is>
          <t>InStock</t>
        </is>
      </c>
      <c r="T10" t="inlineStr">
        <is>
          <t>undefined</t>
        </is>
      </c>
      <c r="U10" t="inlineStr">
        <is>
          <t>8066705162454</t>
        </is>
      </c>
    </row>
    <row r="11" ht="111.6" customHeight="1">
      <c r="A11" s="23" t="inlineStr">
        <is>
          <t>3 - 9.20.23</t>
        </is>
      </c>
      <c r="B11" s="3" t="inlineStr">
        <is>
          <t>https://harleylilac.com/collections/kids/products/jellycat-birdling-blue-jay</t>
        </is>
      </c>
      <c r="C11" s="3" t="inlineStr">
        <is>
          <t>https://harleylilac.com/products/jellycat-birdling-blue-jay</t>
        </is>
      </c>
      <c r="D11" t="inlineStr">
        <is>
          <t>Jellycat - Birdling Blue Jay</t>
        </is>
      </c>
      <c r="E11" t="inlineStr">
        <is>
          <t>Jellycat Birdling Blue Jay Stuffed Animal</t>
        </is>
      </c>
      <c r="F11" s="3" t="inlineStr">
        <is>
          <t>https://www.amazon.com/Jellycat-Birdling-Blue-Stuffed-Animal/dp/B09YMD76FK/ref=sr_1_1?keywords=Jellycat+-+Birdling+Blue+Jay&amp;qid=1694736684&amp;sr=8-1</t>
        </is>
      </c>
      <c r="G11" t="inlineStr">
        <is>
          <t>B09YMD76FK</t>
        </is>
      </c>
      <c r="H11" t="e">
        <v>#VALUE!</v>
      </c>
      <c r="I11" t="e">
        <v>#VALUE!</v>
      </c>
      <c r="J11" t="n">
        <v>5</v>
      </c>
      <c r="K11" t="inlineStr">
        <is>
          <t>code: SHOPSMALL10 / STANDARD SHIPPING FEE $5 / email sign up 10% off</t>
        </is>
      </c>
      <c r="L11" t="inlineStr">
        <is>
          <t>13.5</t>
        </is>
      </c>
      <c r="M11" t="n">
        <v>28.6</v>
      </c>
      <c r="N11" s="17" t="inlineStr">
        <is>
          <t>111.85%</t>
        </is>
      </c>
      <c r="O11" s="19" t="n">
        <v>111.85</v>
      </c>
      <c r="P11" t="n">
        <v>5</v>
      </c>
      <c r="Q11" t="n">
        <v>7</v>
      </c>
      <c r="S11" t="inlineStr">
        <is>
          <t>InStock</t>
        </is>
      </c>
      <c r="T11" t="inlineStr">
        <is>
          <t>undefined</t>
        </is>
      </c>
      <c r="U11" t="inlineStr">
        <is>
          <t>7635451609302</t>
        </is>
      </c>
    </row>
    <row r="12" ht="111.6" customHeight="1">
      <c r="A12" s="23" t="inlineStr">
        <is>
          <t>3 - 9.20.23</t>
        </is>
      </c>
      <c r="B12" t="inlineStr">
        <is>
          <t>https://harleylilac.com/collections/kids/products/jellycat-birdling-pigeon</t>
        </is>
      </c>
      <c r="C12" t="inlineStr">
        <is>
          <t>https://harleylilac.com/products/jellycat-birdling-pigeon</t>
        </is>
      </c>
      <c r="D12" t="inlineStr">
        <is>
          <t>Jellycat - Birdling Pigeon</t>
        </is>
      </c>
      <c r="E12" t="inlineStr">
        <is>
          <t>Jellycat Birdling Pigeon Stuffed Animal</t>
        </is>
      </c>
      <c r="F12" t="inlineStr">
        <is>
          <t>https://www.amazon.com/Jellycat-Birdling-Pigeon-Stuffed-Animal/dp/B09R7RQZVJ/ref=sr_1_1?keywords=Jellycat+-+Birdling+Pigeon&amp;qid=1694736606&amp;sr=8-1</t>
        </is>
      </c>
      <c r="G12" t="inlineStr">
        <is>
          <t>B09R7RQZVJ</t>
        </is>
      </c>
      <c r="H12" t="e">
        <v>#VALUE!</v>
      </c>
      <c r="I12" t="e">
        <v>#VALUE!</v>
      </c>
      <c r="J12" t="n">
        <v>7</v>
      </c>
      <c r="K12" t="inlineStr">
        <is>
          <t>code: SHOPSMALL10 / STANDARD SHIPPING FEE $5 / email sign up 10% off</t>
        </is>
      </c>
      <c r="L12" t="inlineStr">
        <is>
          <t>15.0</t>
        </is>
      </c>
      <c r="M12" t="n">
        <v>29.88</v>
      </c>
      <c r="N12" s="23" t="inlineStr">
        <is>
          <t>99.20%</t>
        </is>
      </c>
      <c r="O12" t="n">
        <v>99.2</v>
      </c>
      <c r="P12" t="n">
        <v>5</v>
      </c>
      <c r="Q12" t="n">
        <v>4</v>
      </c>
      <c r="S12" t="inlineStr">
        <is>
          <t>InStock</t>
        </is>
      </c>
      <c r="T12" t="inlineStr">
        <is>
          <t>undefined</t>
        </is>
      </c>
      <c r="U12" t="inlineStr">
        <is>
          <t>8022026256598</t>
        </is>
      </c>
    </row>
    <row r="13" ht="102" customHeight="1">
      <c r="A13" s="18" t="inlineStr">
        <is>
          <t>picture looks a little different</t>
        </is>
      </c>
      <c r="B13" s="3" t="inlineStr">
        <is>
          <t>https://harleylilac.com/collections/kids/products/jellycat-wally-whale-tiny</t>
        </is>
      </c>
      <c r="C13" s="3" t="inlineStr">
        <is>
          <t>https://harleylilac.com/products/jellycat-wally-whale-tiny</t>
        </is>
      </c>
      <c r="D13" t="inlineStr">
        <is>
          <t>Jellycat - Wally Whale Tiny</t>
        </is>
      </c>
      <c r="E13" t="inlineStr">
        <is>
          <t>Jellycat Wally Whale Stuffed Animal, Tiny, 6 inches</t>
        </is>
      </c>
      <c r="F13" s="3" t="inlineStr">
        <is>
          <t>https://www.amazon.com/Jellycat-Wally-Stuffed-Animal-inches/dp/B07M7WPFV8/ref=sr_1_1?keywords=Jellycat+-+Wally+Whale+Tiny&amp;qid=1694736543&amp;sr=8-1</t>
        </is>
      </c>
      <c r="G13" t="inlineStr">
        <is>
          <t>B07M7WPFV8</t>
        </is>
      </c>
      <c r="H13" t="e">
        <v>#VALUE!</v>
      </c>
      <c r="I13" t="e">
        <v>#VALUE!</v>
      </c>
      <c r="J13" t="n">
        <v>5</v>
      </c>
      <c r="K13" t="inlineStr">
        <is>
          <t>code: SHOPSMALL10 / STANDARD SHIPPING FEE $5</t>
        </is>
      </c>
      <c r="L13" t="inlineStr">
        <is>
          <t>13.5</t>
        </is>
      </c>
      <c r="M13" t="n">
        <v>37.99</v>
      </c>
      <c r="N13" s="17" t="inlineStr">
        <is>
          <t>181.41%</t>
        </is>
      </c>
      <c r="O13" s="19" t="n">
        <v>181.41</v>
      </c>
      <c r="P13" t="n">
        <v>4.8</v>
      </c>
      <c r="Q13" t="n">
        <v>279</v>
      </c>
      <c r="S13" t="inlineStr">
        <is>
          <t>InStock</t>
        </is>
      </c>
      <c r="T13" t="inlineStr">
        <is>
          <t>undefined</t>
        </is>
      </c>
      <c r="U13" t="inlineStr">
        <is>
          <t>8135776043222</t>
        </is>
      </c>
    </row>
    <row r="14" ht="102" customHeight="1">
      <c r="A14" s="27" t="inlineStr">
        <is>
          <t>9.20.23</t>
        </is>
      </c>
      <c r="B14" s="3" t="inlineStr">
        <is>
          <t>https://hartmannvariety.com/005320/</t>
        </is>
      </c>
      <c r="C14" s="3" t="inlineStr">
        <is>
          <t>https://hartmannvariety.com/005320/</t>
        </is>
      </c>
      <c r="D14" t="inlineStr">
        <is>
          <t>Norton (05320) 3X High Performance Hook and Sand Paper Discs with 6 Hole, Ceramic Alumina, 6" Diameter, Grit P220 Very Fine (Pack of 10)</t>
        </is>
      </c>
      <c r="E14" t="inlineStr">
        <is>
          <t>Norton 3X High Performance Hook and Sand Paper Discs with 6 Hole, Ceramic Alumina, 6" Diameter, Grit P220 Very Fine (Pack of 10)</t>
        </is>
      </c>
      <c r="F14" s="3" t="n"/>
      <c r="G14" t="inlineStr">
        <is>
          <t>B00755YU90</t>
        </is>
      </c>
      <c r="H14" t="e">
        <v>#VALUE!</v>
      </c>
      <c r="I14" t="e">
        <v>#VALUE!</v>
      </c>
      <c r="J14" t="n">
        <v>3</v>
      </c>
      <c r="K14" t="inlineStr">
        <is>
          <t>low sales</t>
        </is>
      </c>
      <c r="L14" t="inlineStr">
        <is>
          <t>5.15</t>
        </is>
      </c>
      <c r="M14" t="n">
        <v>17.42</v>
      </c>
      <c r="N14" s="17" t="inlineStr">
        <is>
          <t>238.25%</t>
        </is>
      </c>
      <c r="O14" s="19" t="n">
        <v>238.25</v>
      </c>
      <c r="P14" t="n">
        <v>5</v>
      </c>
      <c r="Q14" t="n">
        <v>6</v>
      </c>
      <c r="S14" t="inlineStr">
        <is>
          <t>InStock</t>
        </is>
      </c>
      <c r="T14" t="inlineStr">
        <is>
          <t>undefined</t>
        </is>
      </c>
      <c r="U14" t="inlineStr">
        <is>
          <t>005320</t>
        </is>
      </c>
    </row>
    <row r="15" ht="140.4" customHeight="1">
      <c r="A15" s="27" t="inlineStr">
        <is>
          <t>9.20.23</t>
        </is>
      </c>
      <c r="B15" s="3" t="inlineStr">
        <is>
          <t>https://hartmannvariety.com/02464/</t>
        </is>
      </c>
      <c r="C15" s="3" t="inlineStr">
        <is>
          <t>https://hartmannvariety.com/02464/</t>
        </is>
      </c>
      <c r="D15" t="inlineStr">
        <is>
          <t>Saint Gobain Sanding Sheets 120 Grit Sanding Pad 9" 15/BX #02464</t>
        </is>
      </c>
      <c r="E15" t="inlineStr">
        <is>
          <t>Saint Gobain Sanding Sheets 120 Grit Sanding Pad 9" 15/BX #02464</t>
        </is>
      </c>
      <c r="F15" s="3" t="inlineStr">
        <is>
          <t>https://www.amazon.com/Saint-Gobain-Sanding-Sheets-02464/dp/B00E07H200/ref=sr_1_1?keywords=Saint+Gobain+Sanding+Sheets+120+Grit+Sanding+Pad+9%22+15%2FBX+%2302464&amp;qid=1694737987&amp;sr=8-1</t>
        </is>
      </c>
      <c r="G15" t="inlineStr">
        <is>
          <t>B00E07H200</t>
        </is>
      </c>
      <c r="H15" t="e">
        <v>#VALUE!</v>
      </c>
      <c r="I15" t="e">
        <v>#VALUE!</v>
      </c>
      <c r="J15" t="n">
        <v>6</v>
      </c>
      <c r="L15" t="inlineStr">
        <is>
          <t>7.14</t>
        </is>
      </c>
      <c r="M15" t="n">
        <v>23.42</v>
      </c>
      <c r="N15" s="17" t="inlineStr">
        <is>
          <t>228.01%</t>
        </is>
      </c>
      <c r="O15" s="19" t="n">
        <v>228.01</v>
      </c>
      <c r="P15" t="n">
        <v>4</v>
      </c>
      <c r="Q15" t="n">
        <v>1</v>
      </c>
      <c r="S15" t="inlineStr">
        <is>
          <t>InStock</t>
        </is>
      </c>
      <c r="T15" t="inlineStr">
        <is>
          <t>undefined</t>
        </is>
      </c>
      <c r="U15" t="inlineStr">
        <is>
          <t>02464</t>
        </is>
      </c>
    </row>
    <row r="16" ht="99" customHeight="1">
      <c r="A16" s="27" t="inlineStr">
        <is>
          <t>9.20.23</t>
        </is>
      </c>
      <c r="B16" s="3" t="inlineStr">
        <is>
          <t>https://hartmannvariety.com/03218/</t>
        </is>
      </c>
      <c r="C16" s="3" t="inlineStr">
        <is>
          <t>https://hartmannvariety.com/03218/</t>
        </is>
      </c>
      <c r="D16" t="inlineStr">
        <is>
          <t>Norton ProSand Multi-AIR 5" Multi-Hole Pattern Hook &amp; Sand Disc, 220 grit, 10 Pack (03218)</t>
        </is>
      </c>
      <c r="E16" t="inlineStr">
        <is>
          <t>Norton ProSand Multi-AIR 5" Multi-Hole Pattern Hook &amp; Sand Disc, 220 grit, 10 Pack</t>
        </is>
      </c>
      <c r="F16" s="3" t="inlineStr">
        <is>
          <t>https://www.amazon.com/Norton-ProSand-MULTI-AIR-Multi-Hole-Pattern/dp/B00OZH3O48/ref=sr_1_1?keywords=Norton+ProSand+Multi-AIR+5%22+Multi-Hole+Pattern+Hook+%26+Sand+Disc%2C+220+grit%2C+10+Pack+%2803218%29&amp;qid=1694738136&amp;sr=8-1</t>
        </is>
      </c>
      <c r="G16" t="inlineStr">
        <is>
          <t>B00OZH3O48</t>
        </is>
      </c>
      <c r="H16" t="e">
        <v>#VALUE!</v>
      </c>
      <c r="I16" t="e">
        <v>#VALUE!</v>
      </c>
      <c r="J16" t="n">
        <v>3</v>
      </c>
      <c r="L16" t="inlineStr">
        <is>
          <t>4.5</t>
        </is>
      </c>
      <c r="M16" t="n">
        <v>22.24</v>
      </c>
      <c r="N16" s="17" t="inlineStr">
        <is>
          <t>394.22%</t>
        </is>
      </c>
      <c r="O16" s="19" t="n">
        <v>394.22</v>
      </c>
      <c r="P16" t="n">
        <v>5</v>
      </c>
      <c r="Q16" t="n">
        <v>3</v>
      </c>
      <c r="S16" t="inlineStr">
        <is>
          <t>InStock</t>
        </is>
      </c>
      <c r="T16" t="inlineStr">
        <is>
          <t>undefined</t>
        </is>
      </c>
      <c r="U16" t="inlineStr">
        <is>
          <t>03218</t>
        </is>
      </c>
    </row>
    <row r="17" ht="103.8" customHeight="1">
      <c r="A17" s="18" t="inlineStr">
        <is>
          <t>brand on listing</t>
        </is>
      </c>
      <c r="B17" s="3" t="inlineStr">
        <is>
          <t>https://hartmannvariety.com/05304/</t>
        </is>
      </c>
      <c r="C17" s="3" t="inlineStr">
        <is>
          <t>https://hartmannvariety.com/05304/</t>
        </is>
      </c>
      <c r="D17" t="inlineStr">
        <is>
          <t>Century Drill &amp; Tool 05304 B-Series Hole Saw Arbor, 3/8" Hex Shank</t>
        </is>
      </c>
      <c r="E17" t="inlineStr">
        <is>
          <t>Century Drill &amp; Tool 05304 Hole Saw Arbor, Series-B 3/8"</t>
        </is>
      </c>
      <c r="F17" s="3" t="inlineStr">
        <is>
          <t>https://www.amazon.com/Century-Drill-Tool-5304-Universal/dp/B004UU82AQ/ref=sr_1_1?keywords=Century+Drill+%26+Tool+05304+B-Series+Hole+Saw+Arbor%2C+3%2F8%22+Hex+Shank&amp;qid=1694738329&amp;sr=8-1</t>
        </is>
      </c>
      <c r="G17" t="inlineStr">
        <is>
          <t>B004UU82AQ</t>
        </is>
      </c>
      <c r="H17" t="e">
        <v>#VALUE!</v>
      </c>
      <c r="I17" t="e">
        <v>#VALUE!</v>
      </c>
      <c r="J17" t="n">
        <v>10</v>
      </c>
      <c r="K17" t="inlineStr">
        <is>
          <t>good sales</t>
        </is>
      </c>
      <c r="L17" t="inlineStr">
        <is>
          <t>7.16</t>
        </is>
      </c>
      <c r="M17" t="n">
        <v>19.42</v>
      </c>
      <c r="N17" s="17" t="inlineStr">
        <is>
          <t>171.23%</t>
        </is>
      </c>
      <c r="O17" s="19" t="n">
        <v>171.23</v>
      </c>
      <c r="P17" t="n">
        <v>5</v>
      </c>
      <c r="Q17" t="n">
        <v>3</v>
      </c>
      <c r="S17" t="inlineStr">
        <is>
          <t>InStock</t>
        </is>
      </c>
      <c r="T17" t="inlineStr">
        <is>
          <t>undefined</t>
        </is>
      </c>
      <c r="U17" t="inlineStr">
        <is>
          <t>05304</t>
        </is>
      </c>
    </row>
    <row r="18" ht="110.4" customHeight="1">
      <c r="A18" s="27" t="inlineStr">
        <is>
          <t>9.20.23</t>
        </is>
      </c>
      <c r="B18" s="3" t="inlineStr">
        <is>
          <t>https://hartmannvariety.com/05322/</t>
        </is>
      </c>
      <c r="C18" s="3" t="inlineStr">
        <is>
          <t>https://hartmannvariety.com/05322/</t>
        </is>
      </c>
      <c r="D18" t="inlineStr">
        <is>
          <t>Norton (05322) 3X High Performance Hook and Sand Paper Discs with 6 Hole, Ceramic Alumina, 6" Diameter, Grit P150 Fine (Pack of 10)</t>
        </is>
      </c>
      <c r="E18" t="inlineStr">
        <is>
          <t>Norton 3X High Performance Hook and Sand Paper Discs with 6 Hole, Ceramic Alumina, 6" Diameter, Grit P150 Fine (Pack of 10)</t>
        </is>
      </c>
      <c r="F18" s="3" t="n"/>
      <c r="G18" t="inlineStr">
        <is>
          <t>B00755YW9S</t>
        </is>
      </c>
      <c r="H18" t="e">
        <v>#VALUE!</v>
      </c>
      <c r="I18" t="e">
        <v>#VALUE!</v>
      </c>
      <c r="J18" t="n">
        <v>2</v>
      </c>
      <c r="L18" t="inlineStr">
        <is>
          <t>5.39</t>
        </is>
      </c>
      <c r="M18" t="n">
        <v>17.96</v>
      </c>
      <c r="N18" s="17" t="inlineStr">
        <is>
          <t>233.21%</t>
        </is>
      </c>
      <c r="O18" s="19" t="n">
        <v>233.21</v>
      </c>
      <c r="P18" t="n">
        <v>5</v>
      </c>
      <c r="Q18" t="n">
        <v>4</v>
      </c>
      <c r="S18" t="inlineStr">
        <is>
          <t>InStock</t>
        </is>
      </c>
      <c r="T18" t="inlineStr">
        <is>
          <t>undefined</t>
        </is>
      </c>
      <c r="U18" t="inlineStr">
        <is>
          <t>05322</t>
        </is>
      </c>
    </row>
    <row r="19" ht="110.4" customHeight="1">
      <c r="A19" s="18" t="inlineStr">
        <is>
          <t>passed - testing other similar</t>
        </is>
      </c>
      <c r="B19" s="3" t="inlineStr">
        <is>
          <t>https://hartmannvariety.com/05326/</t>
        </is>
      </c>
      <c r="C19" s="3" t="inlineStr">
        <is>
          <t>https://hartmannvariety.com/05326/</t>
        </is>
      </c>
      <c r="D19" t="inlineStr">
        <is>
          <t>Norton (05326) 3X High Performance Hook and Sand Paper Discs with 6 Hole, Ceramic Alumina, 6 in. Diameter, Grit P60 Coarse (Pack of 10)</t>
        </is>
      </c>
      <c r="E19" t="inlineStr">
        <is>
          <t>Norton 3X High Performance Hook and Sand Paper Discs with 6 Hole, Ceramic Alumina, 6 in. Diameter, Grit P60 Coarse (Pack of 10)</t>
        </is>
      </c>
      <c r="F19" s="3" t="inlineStr">
        <is>
          <t>https://www.amazon.com/Norton-Performance-Ceramic-Alumina-Diameter/dp/B005OP3F62/ref=sr_1_1?crid=26WGFUC283046&amp;keywords=B005OP3F62&amp;qid=1695047272&amp;sprefix=cmt%2B537.381.31%2Bforstner%2Bbit%2C%2B1-1%2F2-inch%2Bdiameter%2C%2B3%2F8-inch%2Bshank%2Caps%2C1120&amp;sr=8-1&amp;th=1</t>
        </is>
      </c>
      <c r="G19" t="inlineStr">
        <is>
          <t>B005OP3F62</t>
        </is>
      </c>
      <c r="H19" t="e">
        <v>#VALUE!</v>
      </c>
      <c r="I19" t="e">
        <v>#VALUE!</v>
      </c>
      <c r="J19" t="n">
        <v>4</v>
      </c>
      <c r="L19" t="inlineStr">
        <is>
          <t>7.51</t>
        </is>
      </c>
      <c r="M19" t="n">
        <v>23.86</v>
      </c>
      <c r="N19" s="17" t="inlineStr">
        <is>
          <t>217.71%</t>
        </is>
      </c>
      <c r="O19" s="19" t="n">
        <v>217.71</v>
      </c>
      <c r="P19" t="n">
        <v>4</v>
      </c>
      <c r="Q19" t="n">
        <v>16</v>
      </c>
      <c r="S19" t="inlineStr">
        <is>
          <t>InStock</t>
        </is>
      </c>
      <c r="T19" t="inlineStr">
        <is>
          <t>undefined</t>
        </is>
      </c>
      <c r="U19" t="inlineStr">
        <is>
          <t>05326</t>
        </is>
      </c>
    </row>
    <row r="20" ht="135" customHeight="1">
      <c r="A20" s="18" t="inlineStr">
        <is>
          <t>2 pack - passing for now</t>
        </is>
      </c>
      <c r="B20" s="3" t="inlineStr">
        <is>
          <t>https://hartmannvariety.com/09047/</t>
        </is>
      </c>
      <c r="C20" s="3" t="inlineStr">
        <is>
          <t>https://hartmannvariety.com/09047/</t>
        </is>
      </c>
      <c r="D20" t="inlineStr">
        <is>
          <t>HYDE (09047) Aluminum Pole Sander Head Only, 1-Sander Head</t>
        </is>
      </c>
      <c r="E20" t="inlineStr">
        <is>
          <t>hyde Aluminum Pole Sander Head Only 2 IN PACK</t>
        </is>
      </c>
      <c r="F20" s="3" t="inlineStr">
        <is>
          <t>https://www.amazon.com/hyde-Aluminum-Pole-Sander-Head/dp/B07581V7BF/ref=sr_1_2?keywords=HYDE+%2809047%29+Aluminum+Pole+Sander+Head+Only%2C+1-Sander+Head&amp;qid=1694737425&amp;sr=8-2</t>
        </is>
      </c>
      <c r="G20" t="inlineStr">
        <is>
          <t>B07581V7BF</t>
        </is>
      </c>
      <c r="H20" t="e">
        <v>#VALUE!</v>
      </c>
      <c r="I20" t="e">
        <v>#VALUE!</v>
      </c>
      <c r="J20" t="n">
        <v>2</v>
      </c>
      <c r="K20" t="inlineStr">
        <is>
          <t>low sales/low stock from source</t>
        </is>
      </c>
      <c r="L20" t="inlineStr">
        <is>
          <t>7.84</t>
        </is>
      </c>
      <c r="M20" t="n">
        <v>57.1</v>
      </c>
      <c r="N20" s="17" t="inlineStr">
        <is>
          <t>628.32%</t>
        </is>
      </c>
      <c r="O20" s="19" t="n">
        <v>628.3200000000001</v>
      </c>
      <c r="P20" t="n">
        <v>2.9</v>
      </c>
      <c r="Q20" t="n">
        <v>17</v>
      </c>
      <c r="S20" t="inlineStr">
        <is>
          <t>InStock</t>
        </is>
      </c>
      <c r="T20" t="inlineStr">
        <is>
          <t>undefined</t>
        </is>
      </c>
      <c r="U20" t="inlineStr">
        <is>
          <t>09047</t>
        </is>
      </c>
    </row>
    <row r="21" ht="75" customHeight="1">
      <c r="A21" s="18" t="n"/>
      <c r="B21" s="3" t="inlineStr">
        <is>
          <t>https://hartmannvariety.com/202958/</t>
        </is>
      </c>
      <c r="C21" s="3" t="inlineStr">
        <is>
          <t>https://hartmannvariety.com/202958/</t>
        </is>
      </c>
      <c r="D21" t="inlineStr">
        <is>
          <t>FESTOOL 202958 Diamond Saw Blade 160x2, 2x20</t>
        </is>
      </c>
      <c r="E21" t="inlineStr">
        <is>
          <t>FESTOOL Diamond Saw Blade 160x2, 2x20</t>
        </is>
      </c>
      <c r="F21" s="3" t="inlineStr">
        <is>
          <t>https://www.amazon.com/Festool-202958-Diamond-Blade-Cement/dp/B07BN2Q6WK/ref=sr_1_3?keywords=FESTOOL+202958+Diamond+Saw+Blade+160x2%2C+2x20&amp;qid=1694737174&amp;sr=8-3</t>
        </is>
      </c>
      <c r="G21" t="inlineStr">
        <is>
          <t>B07BN2Q6WK</t>
        </is>
      </c>
      <c r="H21" t="e">
        <v>#VALUE!</v>
      </c>
      <c r="I21" t="e">
        <v>#VALUE!</v>
      </c>
      <c r="J21" t="n">
        <v>4</v>
      </c>
      <c r="K21" t="inlineStr">
        <is>
          <t>decent sales/dominant seller</t>
        </is>
      </c>
      <c r="L21" t="inlineStr">
        <is>
          <t>44.7</t>
        </is>
      </c>
      <c r="M21" t="n">
        <v>149</v>
      </c>
      <c r="N21" s="17" t="inlineStr">
        <is>
          <t>233.33%</t>
        </is>
      </c>
      <c r="O21" s="19" t="n">
        <v>233.33</v>
      </c>
      <c r="P21" t="n">
        <v>4.5</v>
      </c>
      <c r="Q21" t="n">
        <v>5</v>
      </c>
      <c r="S21" t="inlineStr">
        <is>
          <t>InStock</t>
        </is>
      </c>
      <c r="T21" t="inlineStr">
        <is>
          <t>100.3</t>
        </is>
      </c>
      <c r="U21" t="inlineStr">
        <is>
          <t>202958</t>
        </is>
      </c>
    </row>
    <row r="22" ht="75" customHeight="1">
      <c r="A22" s="18" t="inlineStr">
        <is>
          <t>1 seller</t>
        </is>
      </c>
      <c r="B22" s="3" t="inlineStr">
        <is>
          <t>https://hartmannvariety.com/2225/</t>
        </is>
      </c>
      <c r="C22" s="3" t="inlineStr">
        <is>
          <t>https://hartmannvariety.com/2225/</t>
        </is>
      </c>
      <c r="D22" t="inlineStr">
        <is>
          <t>Gator Surface Preparation Sanding Disc Kit (2225)</t>
        </is>
      </c>
      <c r="E22" t="inlineStr">
        <is>
          <t>Ali Industries Surface Preparation Sanding Disc Kit (2225)</t>
        </is>
      </c>
      <c r="F22" s="3" t="inlineStr">
        <is>
          <t>https://www.amazon.com/Ali-Industries-Surface-Preparation-Sanding/dp/B00AGYYIGC/ref=sr_1_1?keywords=Gator+Surface+Preparation+Sanding+Disc+Kit+%282225%29&amp;qid=1694738026&amp;sr=8-1</t>
        </is>
      </c>
      <c r="G22" t="inlineStr">
        <is>
          <t>B00AGYYIGC</t>
        </is>
      </c>
      <c r="H22" t="e">
        <v>#VALUE!</v>
      </c>
      <c r="I22" t="e">
        <v>#VALUE!</v>
      </c>
      <c r="J22" t="n">
        <v>4</v>
      </c>
      <c r="L22" t="inlineStr">
        <is>
          <t>5.75</t>
        </is>
      </c>
      <c r="M22" t="n">
        <v>22.54</v>
      </c>
      <c r="N22" s="17" t="inlineStr">
        <is>
          <t>292.00%</t>
        </is>
      </c>
      <c r="O22" s="19" t="n">
        <v>292</v>
      </c>
      <c r="P22" t="n">
        <v>4.4</v>
      </c>
      <c r="Q22" t="n">
        <v>2</v>
      </c>
      <c r="S22" t="inlineStr">
        <is>
          <t>InStock</t>
        </is>
      </c>
      <c r="T22" t="inlineStr">
        <is>
          <t>undefined</t>
        </is>
      </c>
      <c r="U22" t="inlineStr">
        <is>
          <t>2225</t>
        </is>
      </c>
    </row>
    <row r="23" ht="75" customHeight="1">
      <c r="A23" s="18" t="inlineStr">
        <is>
          <t>passing for now</t>
        </is>
      </c>
      <c r="B23" s="3" t="inlineStr">
        <is>
          <t>https://hartmannvariety.com/308234/</t>
        </is>
      </c>
      <c r="C23" s="3" t="inlineStr">
        <is>
          <t>https://hartmannvariety.com/308234/</t>
        </is>
      </c>
      <c r="D23" t="inlineStr">
        <is>
          <t>Do It Best 308234 Micro Zip Sander Kit</t>
        </is>
      </c>
      <c r="E23" t="inlineStr">
        <is>
          <t>Ali Ind. 308234 Micro Zip Sander Kit</t>
        </is>
      </c>
      <c r="F23" s="3" t="inlineStr">
        <is>
          <t>https://www.amazon.com/Ali-Ind-308234-Micro-Sander/dp/B002CTMSW0/ref=sr_1_1?keywords=Do+It+Best+308234+Micro+Zip+Sander+Kit&amp;qid=1694738147&amp;sr=8-1</t>
        </is>
      </c>
      <c r="G23" t="inlineStr">
        <is>
          <t>B002CTMSW0</t>
        </is>
      </c>
      <c r="H23" t="e">
        <v>#VALUE!</v>
      </c>
      <c r="I23" t="e">
        <v>#VALUE!</v>
      </c>
      <c r="J23" t="n">
        <v>10</v>
      </c>
      <c r="L23" t="inlineStr">
        <is>
          <t>3.75</t>
        </is>
      </c>
      <c r="M23" t="n">
        <v>15.91</v>
      </c>
      <c r="N23" s="17" t="inlineStr">
        <is>
          <t>324.27%</t>
        </is>
      </c>
      <c r="O23" s="19" t="n">
        <v>324.27</v>
      </c>
      <c r="P23" t="n">
        <v>4.7</v>
      </c>
      <c r="Q23" t="n">
        <v>4</v>
      </c>
      <c r="S23" t="inlineStr">
        <is>
          <t>InStock</t>
        </is>
      </c>
      <c r="T23" t="inlineStr">
        <is>
          <t>undefined</t>
        </is>
      </c>
      <c r="U23" t="inlineStr">
        <is>
          <t>308234</t>
        </is>
      </c>
    </row>
    <row r="24" ht="75" customHeight="1">
      <c r="A24" s="18" t="inlineStr">
        <is>
          <t>low sales - competitive listing</t>
        </is>
      </c>
      <c r="B24" s="3" t="inlineStr">
        <is>
          <t>https://hartmannvariety.com/317-40/</t>
        </is>
      </c>
      <c r="C24" s="3" t="inlineStr">
        <is>
          <t>https://hartmannvariety.com/317-40/</t>
        </is>
      </c>
      <c r="D24" t="inlineStr">
        <is>
          <t>Bahco 317-40 Wheel Reamer</t>
        </is>
      </c>
      <c r="E24" t="inlineStr">
        <is>
          <t>Bahco 317-40 Wheel Reamer</t>
        </is>
      </c>
      <c r="F24" s="3" t="inlineStr">
        <is>
          <t>https://www.amazon.com/Bahco-317-40-Wheel-Reamer/dp/B001OXDBQW/ref=sr_1_1?keywords=Bahco+317-40+Wheel+Reamer&amp;qid=1694737563&amp;sr=8-1</t>
        </is>
      </c>
      <c r="G24" t="inlineStr">
        <is>
          <t>B001OXDBQW</t>
        </is>
      </c>
      <c r="H24" t="e">
        <v>#VALUE!</v>
      </c>
      <c r="I24" t="e">
        <v>#VALUE!</v>
      </c>
      <c r="J24" t="n">
        <v>2</v>
      </c>
      <c r="K24" t="inlineStr">
        <is>
          <t>low profit due to shipping fee of $14.34, high roi / low stock/high sales</t>
        </is>
      </c>
      <c r="L24" t="inlineStr">
        <is>
          <t>3.2</t>
        </is>
      </c>
      <c r="M24" t="n">
        <v>24.97</v>
      </c>
      <c r="N24" s="17" t="inlineStr">
        <is>
          <t>680.31%</t>
        </is>
      </c>
      <c r="O24" s="19" t="n">
        <v>680.3099999999999</v>
      </c>
      <c r="P24" t="n">
        <v>4</v>
      </c>
      <c r="Q24" t="n">
        <v>90</v>
      </c>
      <c r="S24" t="inlineStr">
        <is>
          <t>InStock</t>
        </is>
      </c>
      <c r="T24" t="inlineStr">
        <is>
          <t>undefined</t>
        </is>
      </c>
      <c r="U24" t="inlineStr">
        <is>
          <t>317-40</t>
        </is>
      </c>
    </row>
    <row r="25" ht="75" customHeight="1">
      <c r="A25" s="27" t="inlineStr">
        <is>
          <t>9.20.23</t>
        </is>
      </c>
      <c r="B25" s="3" t="inlineStr">
        <is>
          <t>https://hartmannvariety.com/322048/</t>
        </is>
      </c>
      <c r="C25" s="3" t="inlineStr">
        <is>
          <t>https://hartmannvariety.com/322048/</t>
        </is>
      </c>
      <c r="D25" t="inlineStr">
        <is>
          <t>IRWIN 322048 SDS+ DRL BIT 3/4 X 10 X 12 SPEEDHAMMER</t>
        </is>
      </c>
      <c r="E25" t="inlineStr">
        <is>
          <t>IRWIN 322048 SDS-Plus 3/4 x 10 x 12 Hammer Drill Bit</t>
        </is>
      </c>
      <c r="F25" s="3" t="inlineStr">
        <is>
          <t>https://www.amazon.com/IRWIN-322048-SDS-Plus-Hammer-Drill/dp/B0002YQR3I/ref=sr_1_1?keywords=irwin+322048+sds+drill+bit+3%2F4+x+10+x+12+speedhammer&amp;qid=1694737837&amp;sr=8-1</t>
        </is>
      </c>
      <c r="G25" t="inlineStr">
        <is>
          <t>B0002YQR3I</t>
        </is>
      </c>
      <c r="H25" t="e">
        <v>#VALUE!</v>
      </c>
      <c r="I25" t="e">
        <v>#VALUE!</v>
      </c>
      <c r="J25" t="n">
        <v>2</v>
      </c>
      <c r="K25" t="inlineStr">
        <is>
          <t>low sales / dominant seller</t>
        </is>
      </c>
      <c r="L25" t="inlineStr">
        <is>
          <t>7.55</t>
        </is>
      </c>
      <c r="M25" t="n">
        <v>19.99</v>
      </c>
      <c r="N25" s="17" t="inlineStr">
        <is>
          <t>164.77%</t>
        </is>
      </c>
      <c r="O25" s="19" t="n">
        <v>164.77</v>
      </c>
      <c r="P25" t="n">
        <v>4.7</v>
      </c>
      <c r="Q25" t="n">
        <v>63</v>
      </c>
      <c r="S25" t="inlineStr">
        <is>
          <t>InStock</t>
        </is>
      </c>
      <c r="T25" t="inlineStr">
        <is>
          <t>undefined</t>
        </is>
      </c>
      <c r="U25" t="inlineStr">
        <is>
          <t>322048</t>
        </is>
      </c>
    </row>
    <row r="26" ht="75" customFormat="1" customHeight="1" s="6">
      <c r="B26" s="5" t="inlineStr">
        <is>
          <t>https://hartmannvariety.com/3303gp/</t>
        </is>
      </c>
      <c r="C26" s="5" t="inlineStr">
        <is>
          <t>https://hartmannvariety.com/3303gp/</t>
        </is>
      </c>
      <c r="D26" s="6" t="inlineStr">
        <is>
          <t>Sunex 3PC 3/8 inch Dr. Universal Joint Glow Plug Socket Set - 3303GP</t>
        </is>
      </c>
      <c r="E26" s="6" t="inlineStr">
        <is>
          <t>Sunex 3303GP 3/8" Drive, Universal Joint, Glow Plug Socket Set, 3Piece</t>
        </is>
      </c>
      <c r="F26" s="5" t="inlineStr">
        <is>
          <t>https://www.amazon.com/Sunex-3303GP-Universal-Socket-3Piece/dp/B079P75TZH/ref=sr_1_1?keywords=Sunex+3PC+3%2F8+inch+Dr.+Universal+Joint+Glow+Plug+Socket+Set+-+3303GP&amp;qid=1694737439&amp;sr=8-1</t>
        </is>
      </c>
      <c r="G26" s="6" t="inlineStr">
        <is>
          <t>B079P75TZH</t>
        </is>
      </c>
      <c r="H26" s="6" t="e">
        <v>#VALUE!</v>
      </c>
      <c r="I26" s="6" t="e">
        <v>#VALUE!</v>
      </c>
      <c r="J26" s="6" t="n">
        <v>3</v>
      </c>
      <c r="K26" s="6" t="inlineStr">
        <is>
          <t>this might be heavy</t>
        </is>
      </c>
      <c r="L26" s="6" t="inlineStr">
        <is>
          <t>17.86</t>
        </is>
      </c>
      <c r="M26" s="6" t="n">
        <v>39.95</v>
      </c>
      <c r="N26" s="24" t="inlineStr">
        <is>
          <t>123.68%</t>
        </is>
      </c>
      <c r="O26" s="24" t="n">
        <v>123.68</v>
      </c>
      <c r="P26" s="6" t="n">
        <v>4.8</v>
      </c>
      <c r="Q26" s="6" t="n">
        <v>16</v>
      </c>
      <c r="S26" s="6" t="inlineStr">
        <is>
          <t>InStock</t>
        </is>
      </c>
      <c r="T26" s="6" t="inlineStr">
        <is>
          <t>undefined</t>
        </is>
      </c>
      <c r="U26" s="6" t="inlineStr">
        <is>
          <t>3303GP</t>
        </is>
      </c>
    </row>
    <row r="27" ht="87" customHeight="1">
      <c r="A27" s="26" t="inlineStr">
        <is>
          <t>too competitive</t>
        </is>
      </c>
      <c r="B27" s="3" t="inlineStr">
        <is>
          <t>https://hartmannvariety.com/4226/</t>
        </is>
      </c>
      <c r="C27" s="3" t="inlineStr">
        <is>
          <t>https://hartmannvariety.com/4226/</t>
        </is>
      </c>
      <c r="D27" t="inlineStr">
        <is>
          <t>Gator 9" x 11" Bare Wood Sanding Sheets, 120 Grit, 25 Pack</t>
        </is>
      </c>
      <c r="E27" t="inlineStr">
        <is>
          <t>Gator 9" x 11" Bare Wood Sanding Sheets, 120 Grit, 25 Pack</t>
        </is>
      </c>
      <c r="F27" s="3" t="inlineStr">
        <is>
          <t>https://www.amazon.com/Gator-Bare-Wood-Sanding-Sheets/dp/B000UDCBCM/ref=sr_1_1?keywords=Gator+9+x+11+Bare+Wood+Sanding+Sheets%2C+120+Grit%2C+25+Pack&amp;qid=1694737688&amp;sr=8-1</t>
        </is>
      </c>
      <c r="G27" t="inlineStr">
        <is>
          <t>B000UDCBCM</t>
        </is>
      </c>
      <c r="H27" t="e">
        <v>#VALUE!</v>
      </c>
      <c r="I27" t="e">
        <v>#VALUE!</v>
      </c>
      <c r="J27" t="n">
        <v>5</v>
      </c>
      <c r="K27" t="inlineStr">
        <is>
          <t>low profit/high sales/ground shipping @ $14.34</t>
        </is>
      </c>
      <c r="L27" t="inlineStr">
        <is>
          <t>3.6</t>
        </is>
      </c>
      <c r="M27" t="n">
        <v>15.52</v>
      </c>
      <c r="N27" s="17" t="inlineStr">
        <is>
          <t>331.11%</t>
        </is>
      </c>
      <c r="O27" s="19" t="n">
        <v>331.11</v>
      </c>
      <c r="P27" t="n">
        <v>4.5</v>
      </c>
      <c r="Q27" t="n">
        <v>201</v>
      </c>
      <c r="S27" t="inlineStr">
        <is>
          <t>InStock</t>
        </is>
      </c>
      <c r="T27" t="inlineStr">
        <is>
          <t>undefined</t>
        </is>
      </c>
      <c r="U27" t="inlineStr">
        <is>
          <t>4226</t>
        </is>
      </c>
    </row>
    <row r="28" ht="87" customHeight="1">
      <c r="A28" s="18" t="inlineStr">
        <is>
          <t>low volume - passing for now</t>
        </is>
      </c>
      <c r="B28" s="3" t="inlineStr">
        <is>
          <t>https://hartmannvariety.com/49237/</t>
        </is>
      </c>
      <c r="C28" s="3" t="inlineStr">
        <is>
          <t>https://hartmannvariety.com/49237/</t>
        </is>
      </c>
      <c r="D28" t="inlineStr">
        <is>
          <t>Norton 49237 Stick and Sand Abrasive Disc with Pressure-Sensitive Adhesive Attachment, Aluminum Oxide, 5" Diameter, Grit P60 Coarse (Roll of 50)</t>
        </is>
      </c>
      <c r="E28" t="inlineStr">
        <is>
          <t>Norton 07660749237 Stick and Sand Abrasive Disc with Pressure-Sensitive Adhesive Attachment, Aluminum Oxide, 5" Diameter, Grit P60 Coarse (Roll of 50)</t>
        </is>
      </c>
      <c r="F28" s="3" t="n"/>
      <c r="G28" t="inlineStr">
        <is>
          <t>B00FFJMEZU</t>
        </is>
      </c>
      <c r="H28" t="e">
        <v>#VALUE!</v>
      </c>
      <c r="I28" t="e">
        <v>#VALUE!</v>
      </c>
      <c r="J28" t="n">
        <v>2</v>
      </c>
      <c r="K28" t="inlineStr">
        <is>
          <t>low sales</t>
        </is>
      </c>
      <c r="L28" t="inlineStr">
        <is>
          <t>6.28</t>
        </is>
      </c>
      <c r="M28" t="n">
        <v>25.9</v>
      </c>
      <c r="N28" s="17" t="inlineStr">
        <is>
          <t>312.42%</t>
        </is>
      </c>
      <c r="O28" s="19" t="n">
        <v>312.42</v>
      </c>
      <c r="P28" t="n">
        <v>4</v>
      </c>
      <c r="Q28" t="n">
        <v>1</v>
      </c>
      <c r="S28" t="inlineStr">
        <is>
          <t>InStock</t>
        </is>
      </c>
      <c r="T28" t="inlineStr">
        <is>
          <t>undefined</t>
        </is>
      </c>
      <c r="U28" t="inlineStr">
        <is>
          <t>49237</t>
        </is>
      </c>
    </row>
    <row r="29" ht="87" customHeight="1">
      <c r="A29" s="18" t="inlineStr">
        <is>
          <t>dominant seller</t>
        </is>
      </c>
      <c r="B29" s="3" t="inlineStr">
        <is>
          <t>https://hartmannvariety.com/493126/</t>
        </is>
      </c>
      <c r="C29" s="3" t="inlineStr">
        <is>
          <t>https://hartmannvariety.com/493126/</t>
        </is>
      </c>
      <c r="D29" t="inlineStr">
        <is>
          <t>Festool 493126 Saphir P50 Grit 5-Inch (125mm) Diameter Abrasive Sanding Discs, 25-Pack</t>
        </is>
      </c>
      <c r="E29" t="inlineStr">
        <is>
          <t>Festool 493126 Saphir P50 Grit 5-Inch (125mm) Diameter Abrasive Sanding Discs, 25-Pack</t>
        </is>
      </c>
      <c r="F29" s="3" t="inlineStr">
        <is>
          <t>https://www.amazon.com/Festool-Abrasive-Saphir-dia-grit/dp/B001U322AM/ref=sr_1_1?keywords=Festool+493126+Saphir+P50+Grit+5-Inch+%28125mm%29+Diameter+Abrasive+Sanding+Discs%2C+25-Pack&amp;qid=1694737171&amp;sr=8-1</t>
        </is>
      </c>
      <c r="G29" t="inlineStr">
        <is>
          <t>B001U322AM</t>
        </is>
      </c>
      <c r="H29" t="e">
        <v>#VALUE!</v>
      </c>
      <c r="I29" t="e">
        <v>#VALUE!</v>
      </c>
      <c r="J29" t="n">
        <v>2</v>
      </c>
      <c r="K29" t="inlineStr">
        <is>
          <t>low sales</t>
        </is>
      </c>
      <c r="L29" t="inlineStr">
        <is>
          <t>13.5</t>
        </is>
      </c>
      <c r="M29" t="n">
        <v>45</v>
      </c>
      <c r="N29" s="17" t="inlineStr">
        <is>
          <t>233.33%</t>
        </is>
      </c>
      <c r="O29" s="19" t="n">
        <v>233.33</v>
      </c>
      <c r="P29" t="n">
        <v>5</v>
      </c>
      <c r="Q29" t="n">
        <v>3</v>
      </c>
      <c r="S29" t="inlineStr">
        <is>
          <t>InStock</t>
        </is>
      </c>
      <c r="T29" t="inlineStr">
        <is>
          <t>undefined</t>
        </is>
      </c>
      <c r="U29" t="inlineStr">
        <is>
          <t>493126</t>
        </is>
      </c>
    </row>
    <row r="30" ht="87" customHeight="1">
      <c r="A30" s="18" t="inlineStr">
        <is>
          <t>low volume - possible authorized seller</t>
        </is>
      </c>
      <c r="B30" s="3" t="inlineStr">
        <is>
          <t>https://hartmannvariety.com/537-508-31/</t>
        </is>
      </c>
      <c r="C30" s="3" t="inlineStr">
        <is>
          <t>https://hartmannvariety.com/537-508-31/</t>
        </is>
      </c>
      <c r="D30" t="inlineStr">
        <is>
          <t>CMT 537.508.31 Forstner Bit, 2-Inch Diameter, 3/8-Inch Shank</t>
        </is>
      </c>
      <c r="E30" t="inlineStr">
        <is>
          <t>CMT 537.508.31 Forstner Bit, 2-Inch Diameter, 3/8-Inch Shank</t>
        </is>
      </c>
      <c r="F30" s="3" t="inlineStr">
        <is>
          <t>https://www.amazon.com/CMT-537-508-31-Forstner-2-Inch-Diameter/dp/B000P4NO1I/ref=sr_1_1?keywords=CMT+537.508.31+Forstner+Bit%2C+2-Inch+Diameter%2C+3%2F8-Inch+Shank&amp;qid=1694737646&amp;sr=8-1</t>
        </is>
      </c>
      <c r="G30" t="inlineStr">
        <is>
          <t>B000P4NO1I</t>
        </is>
      </c>
      <c r="H30" t="e">
        <v>#VALUE!</v>
      </c>
      <c r="I30" t="e">
        <v>#VALUE!</v>
      </c>
      <c r="J30" t="n">
        <v>10</v>
      </c>
      <c r="K30" t="inlineStr">
        <is>
          <t>I think this is a great item high sales low sellers/I think you can buy out all of the product since they sell low inventory all the time or fast selling maybe use your judgement) /ground shipping @ $14.34</t>
        </is>
      </c>
      <c r="L30" t="inlineStr">
        <is>
          <t>5.44</t>
        </is>
      </c>
      <c r="M30" t="n">
        <v>18.36</v>
      </c>
      <c r="N30" s="17" t="inlineStr">
        <is>
          <t>237.50%</t>
        </is>
      </c>
      <c r="O30" s="19" t="n">
        <v>237.5</v>
      </c>
      <c r="P30" t="n">
        <v>4.3</v>
      </c>
      <c r="Q30" t="n">
        <v>52</v>
      </c>
      <c r="S30" t="inlineStr">
        <is>
          <t>InStock</t>
        </is>
      </c>
      <c r="T30" t="inlineStr">
        <is>
          <t>undefined</t>
        </is>
      </c>
      <c r="U30" t="inlineStr">
        <is>
          <t>537.508.31</t>
        </is>
      </c>
    </row>
    <row r="31" ht="87" customHeight="1">
      <c r="A31" s="18" t="inlineStr">
        <is>
          <t>dominant seller</t>
        </is>
      </c>
      <c r="B31" s="3" t="inlineStr">
        <is>
          <t>https://hartmannvariety.com/575194/</t>
        </is>
      </c>
      <c r="C31" s="3" t="inlineStr">
        <is>
          <t>https://hartmannvariety.com/575194/</t>
        </is>
      </c>
      <c r="D31" t="inlineStr">
        <is>
          <t>Festool 575194 Saphir P24 Grit 6-Inch (150mm) Diameter Abrasive Sanding Discs, 25-Pack</t>
        </is>
      </c>
      <c r="E31" t="inlineStr">
        <is>
          <t>Festool 575194 Saphir P24 Grit 6-Inch (150mm) Diameter Abrasive Sanding Discs, 25-Pack</t>
        </is>
      </c>
      <c r="F31" s="3" t="inlineStr">
        <is>
          <t>https://www.amazon.com/Festool-575194-Grit-Saphir-Sander/dp/B075H4PMGP/ref=sr_1_1?keywords=Festool+575194+Saphir+P24+Grit+6-Inch+%28150mm%29+Diameter+Abrasive+Sanding+Discs%2C+25-Pack&amp;qid=1694737180&amp;sr=8-1</t>
        </is>
      </c>
      <c r="G31" t="inlineStr">
        <is>
          <t>B075H4PMGP</t>
        </is>
      </c>
      <c r="H31" t="e">
        <v>#VALUE!</v>
      </c>
      <c r="I31" t="e">
        <v>#VALUE!</v>
      </c>
      <c r="J31" t="n">
        <v>2</v>
      </c>
      <c r="L31" t="inlineStr">
        <is>
          <t>14.4</t>
        </is>
      </c>
      <c r="M31" t="n">
        <v>48</v>
      </c>
      <c r="N31" s="17" t="inlineStr">
        <is>
          <t>233.33%</t>
        </is>
      </c>
      <c r="O31" s="19" t="n">
        <v>233.33</v>
      </c>
      <c r="P31" t="n">
        <v>4.7</v>
      </c>
      <c r="Q31" t="n">
        <v>20</v>
      </c>
      <c r="S31" t="inlineStr">
        <is>
          <t>InStock</t>
        </is>
      </c>
      <c r="T31" t="inlineStr">
        <is>
          <t>undefined</t>
        </is>
      </c>
      <c r="U31" t="inlineStr">
        <is>
          <t>575194</t>
        </is>
      </c>
    </row>
    <row r="32" ht="87" customHeight="1">
      <c r="A32" s="27" t="inlineStr">
        <is>
          <t>9.20.23</t>
        </is>
      </c>
      <c r="B32" s="3" t="inlineStr">
        <is>
          <t>https:/J10449ttthartmannvariety.com/68104/</t>
        </is>
      </c>
      <c r="C32" s="3" t="inlineStr">
        <is>
          <t>https://hartmannvariety.com/68104/</t>
        </is>
      </c>
      <c r="D32" t="inlineStr">
        <is>
          <t>Norton (68104) Drywall Disc Sander for Hook and Loop Sanding Disc, 9" Diameter (Pack of 1)</t>
        </is>
      </c>
      <c r="E32" t="inlineStr">
        <is>
          <t>Norton 07660768104 Drywall Disc Sander for Hook and Loop Sanding Disc, 9" Diameter (Pack of 1)</t>
        </is>
      </c>
      <c r="F32" s="3" t="inlineStr">
        <is>
          <t>https://www.amazon.com/Norton-07660768104-Drywall-Sanding-Diameter/dp/B00FFJ4O8A/ref=sr_1_1?keywords=Norton+%2868104%29+Drywall+Disc+Sander+for+Hook+and+Loop+Sanding+Disc%2C+9%22+Diameter+%28Pack+of+1%29&amp;qid=1694737666&amp;sr=8-1</t>
        </is>
      </c>
      <c r="G32" t="inlineStr">
        <is>
          <t>B00FFJ4O8A</t>
        </is>
      </c>
      <c r="H32" t="e">
        <v>#VALUE!</v>
      </c>
      <c r="I32" t="e">
        <v>#VALUE!</v>
      </c>
      <c r="J32" t="n">
        <v>10</v>
      </c>
      <c r="K32" t="inlineStr">
        <is>
          <t>high sales/ground shipping @ $14.34</t>
        </is>
      </c>
      <c r="L32" t="inlineStr">
        <is>
          <t>6.59</t>
        </is>
      </c>
      <c r="M32" t="n">
        <v>25.16</v>
      </c>
      <c r="N32" s="17" t="inlineStr">
        <is>
          <t>281.79%</t>
        </is>
      </c>
      <c r="O32" s="19" t="n">
        <v>281.79</v>
      </c>
      <c r="P32" t="n">
        <v>5</v>
      </c>
      <c r="Q32" t="n">
        <v>5</v>
      </c>
      <c r="S32" t="inlineStr">
        <is>
          <t>InStock</t>
        </is>
      </c>
      <c r="T32" t="inlineStr">
        <is>
          <t>undefined</t>
        </is>
      </c>
      <c r="U32" t="inlineStr">
        <is>
          <t>68104</t>
        </is>
      </c>
    </row>
    <row r="33" ht="87" customHeight="1">
      <c r="A33" s="18" t="inlineStr">
        <is>
          <t>dominant seller</t>
        </is>
      </c>
      <c r="B33" s="3" t="inlineStr">
        <is>
          <t>https://hartmannvariety.com/68440/</t>
        </is>
      </c>
      <c r="C33" s="3" t="inlineStr">
        <is>
          <t>https://hartmannvariety.com/68443/</t>
        </is>
      </c>
      <c r="D33" t="inlineStr">
        <is>
          <t>Norton MeshPower Ceramic Disc – 5” – 80 Grit - 10 Pack (68443)</t>
        </is>
      </c>
      <c r="E33" t="inlineStr">
        <is>
          <t>Norton MeshPower Ceramic Disc – 5” – 80 Grit - 10 pack</t>
        </is>
      </c>
      <c r="F33" s="3" t="inlineStr">
        <is>
          <t>https://www.amazon.com/Norton-MeshPower-Ceramic-Disc-Grit/dp/B0875M3JQ4/ref=sr_1_6?keywords=Norton+MeshPower+Ceramic+Disc+%E2%80%93+5%E2%80%9D+%E2%80%93+150+Grit+-+10+Pack+%2868440%29&amp;qid=1694738169&amp;sr=8-6</t>
        </is>
      </c>
      <c r="G33" t="inlineStr">
        <is>
          <t>B0875M3JQ4</t>
        </is>
      </c>
      <c r="H33" t="e">
        <v>#VALUE!</v>
      </c>
      <c r="I33" t="e">
        <v>#VALUE!</v>
      </c>
      <c r="J33" t="n">
        <v>5</v>
      </c>
      <c r="L33" t="inlineStr">
        <is>
          <t>5.09</t>
        </is>
      </c>
      <c r="M33" t="n">
        <v>26.44</v>
      </c>
      <c r="N33" s="17" t="inlineStr">
        <is>
          <t>419.45%</t>
        </is>
      </c>
      <c r="O33" s="19" t="n">
        <v>419.45</v>
      </c>
      <c r="P33" t="n">
        <v>5</v>
      </c>
      <c r="Q33" t="n">
        <v>1</v>
      </c>
      <c r="S33" t="inlineStr">
        <is>
          <t>InStock</t>
        </is>
      </c>
      <c r="T33" t="inlineStr">
        <is>
          <t>undefined</t>
        </is>
      </c>
      <c r="U33" t="inlineStr">
        <is>
          <t>68440</t>
        </is>
      </c>
    </row>
    <row r="34" ht="87" customFormat="1" customHeight="1" s="21">
      <c r="A34" s="27" t="inlineStr">
        <is>
          <t>9.20.23</t>
        </is>
      </c>
      <c r="B34" s="3" t="inlineStr">
        <is>
          <t>https://hartmannvariety.com/71923/</t>
        </is>
      </c>
      <c r="C34" s="3" t="inlineStr">
        <is>
          <t>https://hartmannvariety.com/71923/</t>
        </is>
      </c>
      <c r="D34" t="inlineStr">
        <is>
          <t>Forney 71923 4 1/2" Double-Sided Flap Disc, 40/80 Grits</t>
        </is>
      </c>
      <c r="E34" t="inlineStr">
        <is>
          <t>Forney 71923 4 1/2" Double-Sided Flap Disc, 40/80 Grits</t>
        </is>
      </c>
      <c r="F34" s="3" t="inlineStr">
        <is>
          <t>https://www.amazon.com/Forney-71923-Double-Sided-Flap-Grits/dp/B071NFLS31/ref=sr_1_1?keywords=Forney+71923+4+1%2F2%22+Double-Sided+Flap+Disc%2C+40%2F80+Grits&amp;qid=1694737697&amp;sr=8-1</t>
        </is>
      </c>
      <c r="G34" t="inlineStr">
        <is>
          <t>B071NFLS31</t>
        </is>
      </c>
      <c r="H34" t="e">
        <v>#VALUE!</v>
      </c>
      <c r="I34" t="e">
        <v>#VALUE!</v>
      </c>
      <c r="J34" t="n">
        <v>6</v>
      </c>
      <c r="K34" t="inlineStr">
        <is>
          <t>ground shipping @ $14.34</t>
        </is>
      </c>
      <c r="L34" t="inlineStr">
        <is>
          <t>4.92</t>
        </is>
      </c>
      <c r="M34" t="n">
        <v>18.89</v>
      </c>
      <c r="N34" s="17" t="inlineStr">
        <is>
          <t>283.94%</t>
        </is>
      </c>
      <c r="O34" s="19" t="n">
        <v>283.94</v>
      </c>
      <c r="P34" t="n">
        <v>3.9</v>
      </c>
      <c r="Q34" t="n">
        <v>2</v>
      </c>
      <c r="S34" t="inlineStr">
        <is>
          <t>InStock</t>
        </is>
      </c>
      <c r="T34" t="inlineStr">
        <is>
          <t>undefined</t>
        </is>
      </c>
      <c r="U34" t="inlineStr">
        <is>
          <t>71923</t>
        </is>
      </c>
    </row>
    <row r="35" ht="75" customHeight="1">
      <c r="A35" s="18" t="inlineStr">
        <is>
          <t>dominant seller</t>
        </is>
      </c>
      <c r="B35" s="3" t="inlineStr">
        <is>
          <t>https://hartmannvariety.com/72322/</t>
        </is>
      </c>
      <c r="C35" s="3" t="inlineStr">
        <is>
          <t>https://hartmannvariety.com/72322/</t>
        </is>
      </c>
      <c r="D35" t="inlineStr">
        <is>
          <t>Forney 72322 Backing Pad with 5/8-Inch-11 Spindle Nut, 5-Inch</t>
        </is>
      </c>
      <c r="E35" t="inlineStr">
        <is>
          <t>Forney 72322 Backing Pad with 5/8-Inch-11 Spindle Nut, 5-Inch</t>
        </is>
      </c>
      <c r="F35" s="3" t="inlineStr">
        <is>
          <t>https://www.amazon.com/Forney-72322-Backing-8-Inch-11-Spindle/dp/B000KL5XPQ/ref=sr_1_1?keywords=Forney+72322+Backing+Pad+with+5%2F8-Inch-11+Spindle+Nut%2C+5-Inch&amp;qid=1694737954&amp;sr=8-1</t>
        </is>
      </c>
      <c r="G35" t="inlineStr">
        <is>
          <t>B000KL5XPQ</t>
        </is>
      </c>
      <c r="H35" t="e">
        <v>#VALUE!</v>
      </c>
      <c r="I35" t="e">
        <v>#VALUE!</v>
      </c>
      <c r="J35" t="n">
        <v>2</v>
      </c>
      <c r="L35" t="inlineStr">
        <is>
          <t>5.95</t>
        </is>
      </c>
      <c r="M35" t="n">
        <v>19.84</v>
      </c>
      <c r="N35" s="17" t="inlineStr">
        <is>
          <t>233.45%</t>
        </is>
      </c>
      <c r="O35" s="19" t="n">
        <v>233.45</v>
      </c>
      <c r="P35" t="n">
        <v>3.8</v>
      </c>
      <c r="Q35" t="n">
        <v>17</v>
      </c>
      <c r="S35" t="inlineStr">
        <is>
          <t>InStock</t>
        </is>
      </c>
      <c r="T35" t="inlineStr">
        <is>
          <t>undefined</t>
        </is>
      </c>
      <c r="U35" t="inlineStr">
        <is>
          <t>72322</t>
        </is>
      </c>
    </row>
    <row r="36" ht="75" customHeight="1">
      <c r="A36" s="18" t="inlineStr">
        <is>
          <t>brand on listing</t>
        </is>
      </c>
      <c r="B36" s="3" t="inlineStr">
        <is>
          <t>https://hartmannvariety.com/77145/</t>
        </is>
      </c>
      <c r="C36" s="3" t="inlineStr">
        <is>
          <t>https://hartmannvariety.com/77145/</t>
        </is>
      </c>
      <c r="D36" t="inlineStr">
        <is>
          <t>Century Drill &amp; Tool 77145 Rubber Backing Pad, For Use With 4-1/2" Resin Sanding Discs</t>
        </is>
      </c>
      <c r="E36" t="inlineStr">
        <is>
          <t>Century Drill &amp; Tool 77145 Rubber Backing Pad, for Use with 4-1/2" Resin Sanding Discs</t>
        </is>
      </c>
      <c r="F36" s="3" t="inlineStr">
        <is>
          <t>https://www.amazon.com/Century-Drill-Tool-77145-Backing/dp/B00AK60IRE/ref=sr_1_1?keywords=Century+Drill+%26+Tool+77145+Rubber+Backing+Pad%2C+For+Use+With+4-1%2F2%22+Resin+Sanding+Discs&amp;qid=1694738037&amp;sr=8-1</t>
        </is>
      </c>
      <c r="G36" t="inlineStr">
        <is>
          <t>B00AK60IRE</t>
        </is>
      </c>
      <c r="H36" t="e">
        <v>#VALUE!</v>
      </c>
      <c r="I36" t="e">
        <v>#VALUE!</v>
      </c>
      <c r="J36" t="n">
        <v>2</v>
      </c>
      <c r="L36" t="inlineStr">
        <is>
          <t>2.89</t>
        </is>
      </c>
      <c r="M36" t="n">
        <v>15.99</v>
      </c>
      <c r="N36" s="17" t="inlineStr">
        <is>
          <t>453.29%</t>
        </is>
      </c>
      <c r="O36" s="19" t="n">
        <v>453.29</v>
      </c>
      <c r="P36" t="n">
        <v>3.6</v>
      </c>
      <c r="Q36" t="n">
        <v>6</v>
      </c>
      <c r="S36" t="inlineStr">
        <is>
          <t>InStock</t>
        </is>
      </c>
      <c r="T36" t="inlineStr">
        <is>
          <t>undefined</t>
        </is>
      </c>
      <c r="U36" t="inlineStr">
        <is>
          <t>77145</t>
        </is>
      </c>
    </row>
    <row r="37" ht="75" customHeight="1">
      <c r="A37" s="18" t="inlineStr">
        <is>
          <t>dominant seller</t>
        </is>
      </c>
      <c r="B37" s="3" t="inlineStr">
        <is>
          <t>https://hartmannvariety.com/82083/</t>
        </is>
      </c>
      <c r="C37" s="3" t="inlineStr">
        <is>
          <t>https://hartmannvariety.com/82083/</t>
        </is>
      </c>
      <c r="D37" t="inlineStr">
        <is>
          <t>Norton 82083 220 Grit 5X Contour Sanding Pad 2 Count</t>
        </is>
      </c>
      <c r="E37" t="inlineStr">
        <is>
          <t>Norton 82083 220 Grit 5X Contour Sanding Pad 2 Count</t>
        </is>
      </c>
      <c r="F37" s="3" t="inlineStr">
        <is>
          <t>https://www.amazon.com/Norton-82083-Contour-Sanding-Count/dp/B00UP09TVQ/ref=sr_1_4?keywords=Norton+82083+220+Grit+5X+Contour+Sanding+Pad+2+Count&amp;qid=1694738082&amp;sr=8-4</t>
        </is>
      </c>
      <c r="G37" t="inlineStr">
        <is>
          <t>B00UP09TVQ</t>
        </is>
      </c>
      <c r="H37" t="e">
        <v>#VALUE!</v>
      </c>
      <c r="I37" t="e">
        <v>#VALUE!</v>
      </c>
      <c r="J37" t="n">
        <v>10</v>
      </c>
      <c r="L37" t="inlineStr">
        <is>
          <t>3.0</t>
        </is>
      </c>
      <c r="M37" t="n">
        <v>19.22</v>
      </c>
      <c r="N37" s="17" t="inlineStr">
        <is>
          <t>540.67%</t>
        </is>
      </c>
      <c r="O37" s="19" t="n">
        <v>540.67</v>
      </c>
      <c r="P37" t="n">
        <v>5</v>
      </c>
      <c r="Q37" t="n">
        <v>3</v>
      </c>
      <c r="S37" t="inlineStr">
        <is>
          <t>InStock</t>
        </is>
      </c>
      <c r="T37" t="inlineStr">
        <is>
          <t>undefined</t>
        </is>
      </c>
      <c r="U37" t="inlineStr">
        <is>
          <t>82083</t>
        </is>
      </c>
    </row>
    <row r="38" ht="75" customFormat="1" customHeight="1" s="22">
      <c r="A38" s="18" t="n"/>
      <c r="B38" s="3" t="inlineStr">
        <is>
          <t>https://hartmannvariety.com/840-0/</t>
        </is>
      </c>
      <c r="C38" s="3" t="inlineStr">
        <is>
          <t>https://hartmannvariety.com/840-0/</t>
        </is>
      </c>
      <c r="D38" t="inlineStr">
        <is>
          <t>General Tools 840 Pro Doweling Kit</t>
        </is>
      </c>
      <c r="E38" t="inlineStr">
        <is>
          <t>General Tools 840 Pro Doweling Kit</t>
        </is>
      </c>
      <c r="F38" s="3" t="inlineStr">
        <is>
          <t>https://www.amazon.com/General-Tools-840-Pro-Doweling/dp/B00004T82M/ref=sr_1_1?keywords=General+Tools+840+Pro+Doweling+Kit&amp;qid=1694738155&amp;sr=8-1</t>
        </is>
      </c>
      <c r="G38" t="inlineStr">
        <is>
          <t>B00004T82M</t>
        </is>
      </c>
      <c r="H38" t="e">
        <v>#VALUE!</v>
      </c>
      <c r="I38" t="e">
        <v>#VALUE!</v>
      </c>
      <c r="J38" t="n">
        <v>8</v>
      </c>
      <c r="L38" t="inlineStr">
        <is>
          <t>9.56</t>
        </is>
      </c>
      <c r="M38" t="n">
        <v>33.19</v>
      </c>
      <c r="N38" s="17" t="inlineStr">
        <is>
          <t>247.18%</t>
        </is>
      </c>
      <c r="O38" s="19" t="n">
        <v>247.18</v>
      </c>
      <c r="P38" t="n">
        <v>4.1</v>
      </c>
      <c r="Q38" t="n">
        <v>150</v>
      </c>
      <c r="S38" t="inlineStr">
        <is>
          <t>InStock</t>
        </is>
      </c>
      <c r="T38" t="inlineStr">
        <is>
          <t>undefined</t>
        </is>
      </c>
      <c r="U38" t="inlineStr">
        <is>
          <t>840-0</t>
        </is>
      </c>
    </row>
    <row r="39" ht="75" customHeight="1">
      <c r="A39" s="18" t="n"/>
      <c r="B39" s="3" t="inlineStr">
        <is>
          <t>https://hartmannvariety.com/hcfc2081b25/</t>
        </is>
      </c>
      <c r="C39" s="3" t="inlineStr">
        <is>
          <t>https://hartmannvariety.com/hcfc2081b25/</t>
        </is>
      </c>
      <c r="D39" t="inlineStr">
        <is>
          <t>25pk. Bosch HCFC2081B25 1/2-Inch by 4-Inch by 6-Inch SDS Plus X5L Drill Bit</t>
        </is>
      </c>
      <c r="E39" t="inlineStr">
        <is>
          <t>Bosch HCFC2081B25 1/2-Inch by 4-Inch by 6-Inch SDS Plus X5L Drill Bit</t>
        </is>
      </c>
      <c r="F39" s="3" t="inlineStr">
        <is>
          <t>https://www.amazon.com/Bosch-HCFC2081B25-2-Inch-4-Inch-6-Inch/dp/B001TK2Z94/ref=sr_1_1?keywords=25pk.+Bosch+HCFC2081B25+1%2F2-Inch+by+4-Inch+by+6-Inch+SDS+Plus+X5L+Drill+Bit&amp;qid=1694737941&amp;sr=8-1</t>
        </is>
      </c>
      <c r="G39" t="inlineStr">
        <is>
          <t>B001TK2Z94</t>
        </is>
      </c>
      <c r="H39" t="e">
        <v>#VALUE!</v>
      </c>
      <c r="I39" t="e">
        <v>#VALUE!</v>
      </c>
      <c r="J39" t="n">
        <v>2</v>
      </c>
      <c r="L39" t="inlineStr">
        <is>
          <t>40.83</t>
        </is>
      </c>
      <c r="M39" t="n">
        <v>131.99</v>
      </c>
      <c r="N39" s="17" t="inlineStr">
        <is>
          <t>223.27%</t>
        </is>
      </c>
      <c r="O39" s="19" t="n">
        <v>223.27</v>
      </c>
      <c r="P39" t="n">
        <v>4</v>
      </c>
      <c r="Q39" t="n">
        <v>2</v>
      </c>
      <c r="S39" t="inlineStr">
        <is>
          <t>InStock</t>
        </is>
      </c>
      <c r="T39" t="inlineStr">
        <is>
          <t>undefined</t>
        </is>
      </c>
      <c r="U39" t="inlineStr">
        <is>
          <t>HCFC2081B25</t>
        </is>
      </c>
    </row>
    <row r="40" ht="75" customHeight="1">
      <c r="A40" s="18" t="inlineStr">
        <is>
          <t>dominant seller</t>
        </is>
      </c>
      <c r="B40" s="3" t="inlineStr">
        <is>
          <t>https://hartmannvariety.com/jt123x-5/</t>
        </is>
      </c>
      <c r="C40" s="3" t="inlineStr">
        <is>
          <t>https://hartmannvariety.com/jt123x-5/</t>
        </is>
      </c>
      <c r="D40" t="inlineStr">
        <is>
          <t>CMT JT123X-5 Jig Saw Blades for Metal – 5-Pack</t>
        </is>
      </c>
      <c r="E40" t="inlineStr">
        <is>
          <t>CMT JT123X-5 Jig Saw Blades for Metal – 5-Pack</t>
        </is>
      </c>
      <c r="F40" s="3" t="inlineStr">
        <is>
          <t>https://www.amazon.com/CMT-JT123X-5-Jig-Blades-Metal/dp/B00JQZZLHW/ref=sr_1_1?keywords=CMT+JT123X-5+Jig+Saw+Blades+for+Metal+%E2%80%93+5-Pack&amp;qid=1694737554&amp;sr=8-1</t>
        </is>
      </c>
      <c r="G40" t="inlineStr">
        <is>
          <t>B00JQZZLHW</t>
        </is>
      </c>
      <c r="H40" t="e">
        <v>#VALUE!</v>
      </c>
      <c r="I40" t="e">
        <v>#VALUE!</v>
      </c>
      <c r="J40" t="n">
        <v>2</v>
      </c>
      <c r="K40" t="inlineStr">
        <is>
          <t>low sales might worth a test buy / ground shipping @ $14.34</t>
        </is>
      </c>
      <c r="L40" t="inlineStr">
        <is>
          <t>3.05</t>
        </is>
      </c>
      <c r="M40" t="n">
        <v>15.21</v>
      </c>
      <c r="N40" s="17" t="inlineStr">
        <is>
          <t>398.69%</t>
        </is>
      </c>
      <c r="O40" s="19" t="n">
        <v>398.69</v>
      </c>
      <c r="P40" t="n">
        <v>3.1</v>
      </c>
      <c r="Q40" t="n">
        <v>6</v>
      </c>
      <c r="S40" t="inlineStr">
        <is>
          <t>InStock</t>
        </is>
      </c>
      <c r="T40" t="inlineStr">
        <is>
          <t>undefined</t>
        </is>
      </c>
      <c r="U40" t="inlineStr">
        <is>
          <t>JT123X-5</t>
        </is>
      </c>
    </row>
    <row r="41" ht="75" customHeight="1">
      <c r="A41" s="18" t="inlineStr">
        <is>
          <t>dominant seller</t>
        </is>
      </c>
      <c r="B41" s="3" t="inlineStr">
        <is>
          <t>https://hartmannvariety.com/md10-601/</t>
        </is>
      </c>
      <c r="C41" s="3" t="inlineStr">
        <is>
          <t>https://hartmannvariety.com/md10-601/</t>
        </is>
      </c>
      <c r="D41" t="inlineStr">
        <is>
          <t>AMANA TOOL / A.G.E. Series - Laminate 10" X 60T Tcg 5/8" Bore (MD10-601)</t>
        </is>
      </c>
      <c r="E41" t="inlineStr">
        <is>
          <t>A.G.E. Series - Laminate 10" X 60T Tcg 5/8" Bore (MD10-601)</t>
        </is>
      </c>
      <c r="F41" s="3" t="inlineStr">
        <is>
          <t>https://www.amazon.com/G-MD10-601-Laminate-Diameter-60-Teeth/dp/B000K9N9XG/ref=sr_1_1?keywords=AMANA+TOOL+%2F+A.G.E.+Series+-+Laminate+10+X+60T+Tcg+5%2F8+Bore+%28MD10-601%29&amp;qid=1694737382&amp;sr=8-1</t>
        </is>
      </c>
      <c r="G41" t="inlineStr">
        <is>
          <t>B000K9N9XG</t>
        </is>
      </c>
      <c r="H41" t="e">
        <v>#VALUE!</v>
      </c>
      <c r="I41" t="e">
        <v>#VALUE!</v>
      </c>
      <c r="J41" t="n">
        <v>5</v>
      </c>
      <c r="K41" t="inlineStr">
        <is>
          <t>decent sales/dominant seller</t>
        </is>
      </c>
      <c r="L41" t="inlineStr">
        <is>
          <t>20.58</t>
        </is>
      </c>
      <c r="M41" t="n">
        <v>68.59</v>
      </c>
      <c r="N41" s="17" t="inlineStr">
        <is>
          <t>233.28%</t>
        </is>
      </c>
      <c r="O41" s="19" t="n">
        <v>233.28</v>
      </c>
      <c r="P41" t="n">
        <v>5</v>
      </c>
      <c r="Q41" t="n">
        <v>2</v>
      </c>
      <c r="S41" t="inlineStr">
        <is>
          <t>InStock</t>
        </is>
      </c>
      <c r="T41" t="inlineStr">
        <is>
          <t>undefined</t>
        </is>
      </c>
      <c r="U41" t="inlineStr">
        <is>
          <t>MD10-601</t>
        </is>
      </c>
    </row>
    <row r="42" ht="75" customHeight="1">
      <c r="A42" s="27" t="inlineStr">
        <is>
          <t>9.20.23</t>
        </is>
      </c>
      <c r="B42" s="3" t="inlineStr">
        <is>
          <t>https://hartmannvariety.com/mhsa10c/</t>
        </is>
      </c>
      <c r="C42" s="3" t="inlineStr">
        <is>
          <t>https://hartmannvariety.com/mhsa10c/</t>
        </is>
      </c>
      <c r="D42" t="inlineStr">
        <is>
          <t>MK Morse MHSA10C Hole Saw with Attached Arbor, 5/8" Diameter</t>
        </is>
      </c>
      <c r="E42" t="inlineStr">
        <is>
          <t>MK Morse MHSA10C Hole Saw with Attached Arbor, 5/8" Diameter</t>
        </is>
      </c>
      <c r="F42" s="3" t="inlineStr">
        <is>
          <t>https://www.amazon.com/MK-Morse-MHSA10C-Attached-Diameter/dp/B06XGWDTX8/ref=sr_1_1?keywords=MK+Morse+MHSA10C+Hole+Saw+with+Attached+Arbor%2C+5%2F8%22+Diameter&amp;qid=1694738199&amp;sr=8-1</t>
        </is>
      </c>
      <c r="G42" t="inlineStr">
        <is>
          <t>B06XGWDTX8</t>
        </is>
      </c>
      <c r="H42" t="e">
        <v>#VALUE!</v>
      </c>
      <c r="I42" t="e">
        <v>#VALUE!</v>
      </c>
      <c r="J42" t="n">
        <v>3</v>
      </c>
      <c r="L42" t="inlineStr">
        <is>
          <t>4.18</t>
        </is>
      </c>
      <c r="M42" t="n">
        <v>16.1</v>
      </c>
      <c r="N42" s="17" t="inlineStr">
        <is>
          <t>285.17%</t>
        </is>
      </c>
      <c r="O42" s="19" t="n">
        <v>285.17</v>
      </c>
      <c r="P42" t="n">
        <v>4.1</v>
      </c>
      <c r="Q42" t="n">
        <v>83</v>
      </c>
      <c r="S42" t="inlineStr">
        <is>
          <t>InStock</t>
        </is>
      </c>
      <c r="T42" t="inlineStr">
        <is>
          <t>undefined</t>
        </is>
      </c>
      <c r="U42" t="inlineStr">
        <is>
          <t>MHSA10C</t>
        </is>
      </c>
    </row>
    <row r="43" ht="75" customHeight="1">
      <c r="A43" s="18" t="inlineStr">
        <is>
          <t>low volume</t>
        </is>
      </c>
      <c r="B43" s="3" t="inlineStr">
        <is>
          <t>https://hartmannvariety.com/mhsa20c/</t>
        </is>
      </c>
      <c r="C43" s="3" t="inlineStr">
        <is>
          <t>https://hartmannvariety.com/mhsa20c/</t>
        </is>
      </c>
      <c r="D43" t="inlineStr">
        <is>
          <t>MK Morse MHSA20C Bimetal Hole Saw 1-1/4"</t>
        </is>
      </c>
      <c r="E43" t="inlineStr">
        <is>
          <t>Morse MHSA20C Bimetal Hole Saw, 1-1/4" Diameter, Carded</t>
        </is>
      </c>
      <c r="F43" s="3" t="inlineStr">
        <is>
          <t>https://www.amazon.com/Morse-MHSA20C-Bimetal-Diameter-Carded/dp/B06XGY5GLN/ref=sr_1_1?keywords=MK+Morse+MHSA20C+Bimetal+Hole+Saw+1-1%2F4%22&amp;qid=1694738200&amp;sr=8-1</t>
        </is>
      </c>
      <c r="G43" t="inlineStr">
        <is>
          <t>B06XGY5GLN</t>
        </is>
      </c>
      <c r="H43" t="e">
        <v>#VALUE!</v>
      </c>
      <c r="I43" t="e">
        <v>#VALUE!</v>
      </c>
      <c r="J43" t="n">
        <v>3</v>
      </c>
      <c r="L43" t="inlineStr">
        <is>
          <t>3.2</t>
        </is>
      </c>
      <c r="M43" t="n">
        <v>15.49</v>
      </c>
      <c r="N43" s="17" t="inlineStr">
        <is>
          <t>384.06%</t>
        </is>
      </c>
      <c r="O43" s="19" t="n">
        <v>384.06</v>
      </c>
      <c r="P43" t="n">
        <v>4.6</v>
      </c>
      <c r="Q43" t="n">
        <v>2</v>
      </c>
      <c r="S43" t="inlineStr">
        <is>
          <t>InStock</t>
        </is>
      </c>
      <c r="T43" t="inlineStr">
        <is>
          <t>undefined</t>
        </is>
      </c>
      <c r="U43" t="inlineStr">
        <is>
          <t>MHSA20C</t>
        </is>
      </c>
    </row>
    <row r="44" ht="75" customHeight="1">
      <c r="A44" s="18" t="inlineStr">
        <is>
          <t>dominant seller</t>
        </is>
      </c>
      <c r="B44" s="3" t="inlineStr">
        <is>
          <t>https://hartmannvariety.com/mhsa56c/</t>
        </is>
      </c>
      <c r="C44" s="3" t="inlineStr">
        <is>
          <t>https://hartmannvariety.com/mhsa56c/</t>
        </is>
      </c>
      <c r="D44" t="inlineStr">
        <is>
          <t>MK Morse Morse MHSA56C Bimetal Hole Saw, 3-1/2" Diameter</t>
        </is>
      </c>
      <c r="E44" t="inlineStr">
        <is>
          <t>Morse MHSA56C Bimetal Hole Saw, 3-1/2" Diameter, Carded</t>
        </is>
      </c>
      <c r="F44" s="3" t="inlineStr">
        <is>
          <t>https://www.amazon.com/Morse-MHSA56C-Bimetal-Diameter-Carded/dp/B06XH1MN8M/ref=sr_1_1?keywords=MK+Morse+Morse+MHSA56C+Bimetal+Hole+Saw%2C+3-1%2F2%22+Diameter&amp;qid=1694738218&amp;sr=8-1</t>
        </is>
      </c>
      <c r="G44" t="inlineStr">
        <is>
          <t>B06XH1MN8M</t>
        </is>
      </c>
      <c r="H44" t="e">
        <v>#VALUE!</v>
      </c>
      <c r="I44" t="e">
        <v>#VALUE!</v>
      </c>
      <c r="J44" t="n">
        <v>2</v>
      </c>
      <c r="L44" t="inlineStr">
        <is>
          <t>7.25</t>
        </is>
      </c>
      <c r="M44" t="n">
        <v>21.9</v>
      </c>
      <c r="N44" s="17" t="inlineStr">
        <is>
          <t>202.07%</t>
        </is>
      </c>
      <c r="O44" s="19" t="n">
        <v>202.07</v>
      </c>
      <c r="P44" t="n">
        <v>4.1</v>
      </c>
      <c r="Q44" t="n">
        <v>6</v>
      </c>
      <c r="S44" t="inlineStr">
        <is>
          <t>InStock</t>
        </is>
      </c>
      <c r="T44" t="inlineStr">
        <is>
          <t>undefined</t>
        </is>
      </c>
      <c r="U44" t="inlineStr">
        <is>
          <t>MHSA56C</t>
        </is>
      </c>
    </row>
    <row r="45" ht="75" customHeight="1">
      <c r="A45" s="18" t="inlineStr">
        <is>
          <t>pass for now</t>
        </is>
      </c>
      <c r="B45" s="3" t="inlineStr">
        <is>
          <t>https://hartmannvariety.com/rw8960/</t>
        </is>
      </c>
      <c r="C45" s="3" t="inlineStr">
        <is>
          <t>https://hartmannvariety.com/rw8960/</t>
        </is>
      </c>
      <c r="D45" t="inlineStr">
        <is>
          <t>Rockwell RW8960 1-3/8-Inch Precision Wood Plunge and Sanding Blade</t>
        </is>
      </c>
      <c r="E45" t="inlineStr">
        <is>
          <t>Rockwell RW8960 1-3/8-Inch Precision Wood Plunge and Sanding Blade</t>
        </is>
      </c>
      <c r="F45" s="3" t="inlineStr">
        <is>
          <t>https://www.amazon.com/Rockwell-RW8960-8-Inch-Precision-Sanding/dp/B00ME95IZC/ref=sr_1_1?keywords=Rockwell+RW8960+1-3%2F8-Inch+Precision+Wood+Plunge+and+Sanding+Blade&amp;qid=1694737680&amp;sr=8-1</t>
        </is>
      </c>
      <c r="G45" t="inlineStr">
        <is>
          <t>B00ME95IZC</t>
        </is>
      </c>
      <c r="H45" t="e">
        <v>#VALUE!</v>
      </c>
      <c r="I45" t="e">
        <v>#VALUE!</v>
      </c>
      <c r="J45" t="n">
        <v>4</v>
      </c>
      <c r="L45" t="inlineStr">
        <is>
          <t>6.57</t>
        </is>
      </c>
      <c r="M45" t="n">
        <v>15.98</v>
      </c>
      <c r="N45" s="17" t="inlineStr">
        <is>
          <t>143.23%</t>
        </is>
      </c>
      <c r="O45" s="19" t="n">
        <v>143.23</v>
      </c>
      <c r="P45" t="n">
        <v>4.5</v>
      </c>
      <c r="Q45" t="n">
        <v>10</v>
      </c>
      <c r="S45" t="inlineStr">
        <is>
          <t>InStock</t>
        </is>
      </c>
      <c r="T45" t="inlineStr">
        <is>
          <t>undefined</t>
        </is>
      </c>
      <c r="U45" t="inlineStr">
        <is>
          <t>RW8960</t>
        </is>
      </c>
    </row>
    <row r="46" ht="75" customHeight="1">
      <c r="A46" s="27" t="inlineStr">
        <is>
          <t>9.20.23</t>
        </is>
      </c>
      <c r="B46" s="3" t="inlineStr">
        <is>
          <t>https://hartmannvariety.com/w30978/</t>
        </is>
      </c>
      <c r="C46" s="3" t="inlineStr">
        <is>
          <t>https://hartmannvariety.com/w30978/</t>
        </is>
      </c>
      <c r="D46" t="inlineStr">
        <is>
          <t>Performance Tool W30978 Low Profile Star Bit Set with Carabiner Clip - 5 Piece Set Including T20, T25, T27, T30, T40 for Hard to Reach Fasteners</t>
        </is>
      </c>
      <c r="E46" t="inlineStr">
        <is>
          <t>Performance Tool W30978 Low Profile Star Bit Set with Carabiner Clip - 5 Piece Set Including T20, T25, T27, T30, T40 for Hard to Reach Fasteners</t>
        </is>
      </c>
      <c r="F46" s="3" t="inlineStr">
        <is>
          <t>https://www.amazon.com/Performance-Tool-W30978-Profile-Driver/dp/B08L8F7YG4/ref=sr_1_1?keywords=B08L8F7YG4&amp;qid=1695039089&amp;sr=8-1&amp;th=1</t>
        </is>
      </c>
      <c r="G46" t="inlineStr">
        <is>
          <t>B08L8F7YG4</t>
        </is>
      </c>
      <c r="H46" t="e">
        <v>#VALUE!</v>
      </c>
      <c r="I46" t="e">
        <v>#VALUE!</v>
      </c>
      <c r="J46" t="n">
        <v>10</v>
      </c>
      <c r="K46" t="inlineStr">
        <is>
          <t>ground shipping @ $14.34</t>
        </is>
      </c>
      <c r="L46" t="inlineStr">
        <is>
          <t>2.65</t>
        </is>
      </c>
      <c r="M46" t="n">
        <v>15.74</v>
      </c>
      <c r="N46" s="17" t="inlineStr">
        <is>
          <t>493.96%</t>
        </is>
      </c>
      <c r="O46" s="19" t="n">
        <v>493.96</v>
      </c>
      <c r="P46" t="n">
        <v>3.9</v>
      </c>
      <c r="Q46" t="n">
        <v>123</v>
      </c>
      <c r="S46" t="inlineStr">
        <is>
          <t>InStock</t>
        </is>
      </c>
      <c r="T46" t="inlineStr">
        <is>
          <t>undefined</t>
        </is>
      </c>
      <c r="U46" t="inlineStr">
        <is>
          <t>W30978</t>
        </is>
      </c>
    </row>
    <row r="47" ht="75" customHeight="1">
      <c r="A47" s="23" t="inlineStr">
        <is>
          <t>missed this while I was placing an order</t>
        </is>
      </c>
      <c r="B47" s="3" t="inlineStr">
        <is>
          <t>https://jonesroadbeauty.com/products/just-a-sec</t>
        </is>
      </c>
      <c r="C47" s="3" t="inlineStr">
        <is>
          <t>https://jonesroadbeauty.com/products/just-a-sec</t>
        </is>
      </c>
      <c r="D47" t="inlineStr">
        <is>
          <t>Just A Sec Bright Eyes</t>
        </is>
      </c>
      <c r="E47" t="inlineStr">
        <is>
          <t>Jones Road JUST A SEC Bright Eyes - COOL TAUPE</t>
        </is>
      </c>
      <c r="F47" s="3" t="inlineStr">
        <is>
          <t>https://www.amazon.com/Jones-Road-JUST-Bright-Eyes/dp/B0BZF7XVH4/ref=sr_1_2?keywords=Just+A+Sec+Bright+Eyes&amp;qid=1694738449&amp;sr=8-2</t>
        </is>
      </c>
      <c r="G47" t="inlineStr">
        <is>
          <t>B0BZF7XVH4</t>
        </is>
      </c>
      <c r="H47" t="e">
        <v>#VALUE!</v>
      </c>
      <c r="I47" t="e">
        <v>#VALUE!</v>
      </c>
      <c r="J47" t="n">
        <v>4</v>
      </c>
      <c r="K47" t="inlineStr">
        <is>
          <t>choose cool taupe variant</t>
        </is>
      </c>
      <c r="L47" t="inlineStr">
        <is>
          <t>26.0</t>
        </is>
      </c>
      <c r="M47" t="n">
        <v>53</v>
      </c>
      <c r="N47" s="17" t="inlineStr">
        <is>
          <t>103.85%</t>
        </is>
      </c>
      <c r="O47" s="19" t="n">
        <v>103.85</v>
      </c>
      <c r="P47" t="n">
        <v>5</v>
      </c>
      <c r="Q47" t="n">
        <v>1</v>
      </c>
      <c r="S47" t="inlineStr">
        <is>
          <t>undefined</t>
        </is>
      </c>
      <c r="T47" t="inlineStr">
        <is>
          <t>undefined</t>
        </is>
      </c>
      <c r="U47" t="inlineStr">
        <is>
          <t>5851090780310</t>
        </is>
      </c>
    </row>
    <row r="48" ht="75" customHeight="1">
      <c r="A48" s="23" t="inlineStr">
        <is>
          <t>2 - 9.20.23</t>
        </is>
      </c>
      <c r="B48" s="3" t="inlineStr">
        <is>
          <t>https://jonesroadbeauty.com/products/light-moisture-cream</t>
        </is>
      </c>
      <c r="C48" s="3" t="inlineStr">
        <is>
          <t>https://jonesroadbeauty.com/products/light-moisture-cream</t>
        </is>
      </c>
      <c r="D48" t="inlineStr">
        <is>
          <t>Light Moisture Cream</t>
        </is>
      </c>
      <c r="E48" t="inlineStr">
        <is>
          <t>Jones Road Light Moisture Cream</t>
        </is>
      </c>
      <c r="F48" s="3" t="inlineStr">
        <is>
          <t>https://www.amazon.com/Jones-Road-Light-Moisture-Cream/dp/B0BNDTJXKL/ref=sr_1_43?keywords=Light+Moisture+Cream&amp;qid=1694738459&amp;sr=8-43</t>
        </is>
      </c>
      <c r="G48" t="inlineStr">
        <is>
          <t>B0BNDTJXKL</t>
        </is>
      </c>
      <c r="H48" t="e">
        <v>#VALUE!</v>
      </c>
      <c r="I48" t="e">
        <v>#VALUE!</v>
      </c>
      <c r="J48" t="n">
        <v>5</v>
      </c>
      <c r="K48" t="inlineStr">
        <is>
          <t>bb spikey but bb averages fit the criteria</t>
        </is>
      </c>
      <c r="L48" t="inlineStr">
        <is>
          <t>38.0</t>
        </is>
      </c>
      <c r="M48" t="n">
        <v>64.95</v>
      </c>
      <c r="N48" s="17" t="inlineStr">
        <is>
          <t>70.92%</t>
        </is>
      </c>
      <c r="O48" s="19" t="n">
        <v>70.92</v>
      </c>
      <c r="P48" t="n">
        <v>5</v>
      </c>
      <c r="Q48" t="n">
        <v>1</v>
      </c>
      <c r="S48" t="inlineStr">
        <is>
          <t>undefined</t>
        </is>
      </c>
      <c r="T48" t="inlineStr">
        <is>
          <t>undefined</t>
        </is>
      </c>
      <c r="U48" t="inlineStr">
        <is>
          <t>6897881481366</t>
        </is>
      </c>
    </row>
    <row r="49" ht="75" customHeight="1">
      <c r="A49" s="23" t="inlineStr">
        <is>
          <t>2 - 9.20.23</t>
        </is>
      </c>
      <c r="B49" s="3" t="inlineStr">
        <is>
          <t>https://jonesroadbeauty.com/products/shimmer-face-oil</t>
        </is>
      </c>
      <c r="C49" s="3" t="inlineStr">
        <is>
          <t>https://jonesroadbeauty.com/products/shimmer-face-oil</t>
        </is>
      </c>
      <c r="D49" t="inlineStr">
        <is>
          <t>Shimmer Face Oil</t>
        </is>
      </c>
      <c r="E49" t="inlineStr">
        <is>
          <t>Jones Road Shimmer Face Oil (Pink Opal), RTBNM129, 0.50 Fl Oz (Pack of 1)</t>
        </is>
      </c>
      <c r="F49" s="3" t="inlineStr">
        <is>
          <t>https://www.amazon.com/Jones-Road-Shimmer-Face-RTBNM129/dp/B0B52H6KK2/ref=sr_1_46?keywords=Shimmer+Face+Oil&amp;qid=1694738446&amp;sr=8-46</t>
        </is>
      </c>
      <c r="G49" t="inlineStr">
        <is>
          <t>B0B52H6KK2</t>
        </is>
      </c>
      <c r="H49" t="e">
        <v>#VALUE!</v>
      </c>
      <c r="I49" t="e">
        <v>#VALUE!</v>
      </c>
      <c r="J49" t="n">
        <v>2</v>
      </c>
      <c r="K49" t="inlineStr">
        <is>
          <t>low sales</t>
        </is>
      </c>
      <c r="L49" t="inlineStr">
        <is>
          <t>34.0</t>
        </is>
      </c>
      <c r="M49" t="n">
        <v>63.4</v>
      </c>
      <c r="N49" s="17" t="inlineStr">
        <is>
          <t>86.47%</t>
        </is>
      </c>
      <c r="O49" s="19" t="n">
        <v>86.47</v>
      </c>
      <c r="P49" t="n">
        <v>4.1</v>
      </c>
      <c r="Q49" t="n">
        <v>2</v>
      </c>
      <c r="S49" t="inlineStr">
        <is>
          <t>undefined</t>
        </is>
      </c>
      <c r="T49" t="inlineStr">
        <is>
          <t>undefined</t>
        </is>
      </c>
      <c r="U49" t="inlineStr">
        <is>
          <t>7321402900630</t>
        </is>
      </c>
    </row>
    <row r="50" ht="75" customHeight="1">
      <c r="A50" s="23" t="inlineStr">
        <is>
          <t>2 - 9.20.23</t>
        </is>
      </c>
      <c r="B50" t="inlineStr">
        <is>
          <t>https://jonesroadbeauty.com/products/tinted-face-powder</t>
        </is>
      </c>
      <c r="C50" t="inlineStr">
        <is>
          <t>https://jonesroadbeauty.com/products/tinted-face-powder</t>
        </is>
      </c>
      <c r="D50" t="inlineStr">
        <is>
          <t>Tinted Face Powder</t>
        </is>
      </c>
      <c r="E50" t="inlineStr">
        <is>
          <t>Jones Road TINTED FACE POWDER - UNTINTED</t>
        </is>
      </c>
      <c r="F50" t="inlineStr">
        <is>
          <t>https://www.amazon.com/Jones-Road-TINTED-FACE-POWDER/dp/B0C5K1J12W/ref=sr_1_11?keywords=Tinted+Face+Powder&amp;qid=1694738450&amp;sr=8-11</t>
        </is>
      </c>
      <c r="G50" t="inlineStr">
        <is>
          <t>B0C5K1J12W</t>
        </is>
      </c>
      <c r="H50" t="e">
        <v>#VALUE!</v>
      </c>
      <c r="I50" t="e">
        <v>#VALUE!</v>
      </c>
      <c r="J50" t="n">
        <v>4</v>
      </c>
      <c r="L50" t="inlineStr">
        <is>
          <t>28.0</t>
        </is>
      </c>
      <c r="M50" t="n">
        <v>58.99</v>
      </c>
      <c r="N50" s="23" t="inlineStr">
        <is>
          <t>110.68%</t>
        </is>
      </c>
      <c r="O50" t="n">
        <v>110.68</v>
      </c>
      <c r="P50" t="n">
        <v>5</v>
      </c>
      <c r="Q50" t="n">
        <v>1</v>
      </c>
      <c r="S50" t="inlineStr">
        <is>
          <t>undefined</t>
        </is>
      </c>
      <c r="T50" t="inlineStr">
        <is>
          <t>undefined</t>
        </is>
      </c>
      <c r="U50" t="inlineStr">
        <is>
          <t>7746097807510</t>
        </is>
      </c>
    </row>
    <row r="51" ht="75" customHeight="1">
      <c r="A51" s="18" t="inlineStr">
        <is>
          <t>volume to low</t>
        </is>
      </c>
      <c r="B51" s="3">
        <f>HYPERLINK("https://kindnessandjoytoys.com/collections/puzzles-games-1/products/99-math-puzzles", "https://kindnessandjoytoys.com/collections/puzzles-games-1/products/99-math-puzzles")</f>
        <v/>
      </c>
      <c r="C51" s="3">
        <f>HYPERLINK("https://kindnessandjoytoys.com/products/99-math-puzzles", "https://kindnessandjoytoys.com/products/99-math-puzzles")</f>
        <v/>
      </c>
      <c r="D51" t="inlineStr">
        <is>
          <t>99 Math Puzzles</t>
        </is>
      </c>
      <c r="E51" t="inlineStr">
        <is>
          <t>99 Maths Puzzles (Usborne Puzzle Books) by Various (2015-04-01)</t>
        </is>
      </c>
      <c r="F51" s="3">
        <f>HYPERLINK("https://www.amazon.com/Puzzles-Usborne-Puzzle-Various-2015-04-01/dp/B017PO5JHC/ref=sr_1_1?keywords=99+Math+Puzzles&amp;qid=1694548956&amp;sr=8-1", "https://www.amazon.com/Puzzles-Usborne-Puzzle-Various-2015-04-01/dp/B017PO5JHC/ref=sr_1_1?keywords=99+Math+Puzzles&amp;qid=1694548956&amp;sr=8-1")</f>
        <v/>
      </c>
      <c r="G51" t="inlineStr">
        <is>
          <t>B017PO5JHC</t>
        </is>
      </c>
      <c r="H51">
        <f>_xlfn.IMAGE("https://kindnessandjoytoys.com/cdn/shop/products/pk1_6d3cd8c9-3787-46c1-9ba8-7a255bbb9c1f.jpg?v=1660069050")</f>
        <v/>
      </c>
      <c r="I51">
        <f>_xlfn.IMAGE("https://m.media-amazon.com/images/I/51IEDlIOjmL._AC_UY218_.jpg")</f>
        <v/>
      </c>
      <c r="K51" t="inlineStr">
        <is>
          <t>5.99</t>
        </is>
      </c>
      <c r="L51" t="n">
        <v>23.3</v>
      </c>
      <c r="M51" s="17" t="inlineStr">
        <is>
          <t>288.98%</t>
        </is>
      </c>
      <c r="N51" t="n">
        <v>4.4</v>
      </c>
      <c r="O51" t="n">
        <v>288.98</v>
      </c>
      <c r="P51" t="n">
        <v>61</v>
      </c>
      <c r="Q51" t="n">
        <v>4</v>
      </c>
      <c r="R51" t="inlineStr">
        <is>
          <t>InStock</t>
        </is>
      </c>
      <c r="S51" t="inlineStr">
        <is>
          <t>undefined</t>
        </is>
      </c>
      <c r="T51" t="inlineStr">
        <is>
          <t>6987273699391</t>
        </is>
      </c>
    </row>
    <row r="52" ht="75" customHeight="1">
      <c r="A52" s="23" t="inlineStr">
        <is>
          <t>3 - 9.20.23</t>
        </is>
      </c>
      <c r="B52" s="3" t="inlineStr">
        <is>
          <t>https://maglite.com/collections/all-shop-by-type/products/maglite-3-cell-d-led-flashlight</t>
        </is>
      </c>
      <c r="C52" s="3" t="inlineStr">
        <is>
          <t>https://maglite.com/products/maglite-3-cell-d-led-flashlight</t>
        </is>
      </c>
      <c r="D52" t="inlineStr">
        <is>
          <t>Maglite 3-Cell D LED Flashlight</t>
        </is>
      </c>
      <c r="E52" t="inlineStr">
        <is>
          <t>Maglite ML300L LED 3-Cell D Flashlight, Universal Camo Pattern</t>
        </is>
      </c>
      <c r="F52" s="3" t="inlineStr">
        <is>
          <t>https://maglite.com/collections/full-size/products/ml300l-3-cell-d-flashlight?variant=34774226600071</t>
        </is>
      </c>
      <c r="G52" t="inlineStr">
        <is>
          <t>B00SORA5TC</t>
        </is>
      </c>
      <c r="H52" t="e">
        <v>#VALUE!</v>
      </c>
      <c r="I52" t="e">
        <v>#VALUE!</v>
      </c>
      <c r="J52" t="n">
        <v>3</v>
      </c>
      <c r="K52" t="inlineStr">
        <is>
          <t>code: moore30 / use code to fit criteria</t>
        </is>
      </c>
      <c r="L52" t="inlineStr">
        <is>
          <t>28.5</t>
        </is>
      </c>
      <c r="M52" t="n">
        <v>67.88</v>
      </c>
      <c r="N52" s="17" t="inlineStr">
        <is>
          <t>138.18%</t>
        </is>
      </c>
      <c r="O52" s="19" t="n">
        <v>138.18</v>
      </c>
      <c r="P52" t="n">
        <v>4.6</v>
      </c>
      <c r="Q52" t="n">
        <v>113</v>
      </c>
      <c r="S52" t="inlineStr">
        <is>
          <t>OutOfStock</t>
        </is>
      </c>
      <c r="T52" t="inlineStr">
        <is>
          <t>undefined</t>
        </is>
      </c>
      <c r="U52" t="inlineStr">
        <is>
          <t>4372213497991</t>
        </is>
      </c>
    </row>
    <row r="53" ht="75" customHeight="1">
      <c r="A53" s="18" t="inlineStr">
        <is>
          <t>pass for now</t>
        </is>
      </c>
      <c r="B53" s="3" t="inlineStr">
        <is>
          <t>https://maglite.com/collections/all-shop-by-type/products/maglite-6-cell-d-xenon-flashlight</t>
        </is>
      </c>
      <c r="C53" s="3" t="inlineStr">
        <is>
          <t>https://maglite.com/products/maglite-6-cell-d-xenon-flashlight</t>
        </is>
      </c>
      <c r="D53" t="inlineStr">
        <is>
          <t>Maglite 6-Cell D Xenon Flashlight</t>
        </is>
      </c>
      <c r="E53" t="inlineStr">
        <is>
          <t>Maglite ML300L LED 6-Cell D Flashlight, Black</t>
        </is>
      </c>
      <c r="F53" s="3" t="inlineStr">
        <is>
          <t>https://www.amazon.com/Maglite-ML300L-6-Cell-Flashlight-Black/dp/B0168UNMJG/ref=sr_1_1?keywords=Maglite+6-Cell+D+Xenon+Flashlight&amp;qid=1694738652&amp;sr=8-1</t>
        </is>
      </c>
      <c r="G53" t="inlineStr">
        <is>
          <t>B0168UNMJG</t>
        </is>
      </c>
      <c r="H53" t="e">
        <v>#VALUE!</v>
      </c>
      <c r="I53" t="e">
        <v>#VALUE!</v>
      </c>
      <c r="J53" t="n">
        <v>8</v>
      </c>
      <c r="K53" t="inlineStr">
        <is>
          <t>code: moore30</t>
        </is>
      </c>
      <c r="L53" t="inlineStr">
        <is>
          <t>35.0</t>
        </is>
      </c>
      <c r="M53" t="n">
        <v>82</v>
      </c>
      <c r="N53" s="17" t="inlineStr">
        <is>
          <t>134.29%</t>
        </is>
      </c>
      <c r="O53" s="19" t="n">
        <v>134.29</v>
      </c>
      <c r="P53" t="n">
        <v>4.5</v>
      </c>
      <c r="Q53" t="n">
        <v>394</v>
      </c>
      <c r="S53" t="inlineStr">
        <is>
          <t>InStock</t>
        </is>
      </c>
      <c r="T53" t="inlineStr">
        <is>
          <t>40.0</t>
        </is>
      </c>
      <c r="U53" t="inlineStr">
        <is>
          <t>4384898678919</t>
        </is>
      </c>
    </row>
    <row r="54" ht="75" customHeight="1">
      <c r="A54" s="18" t="inlineStr">
        <is>
          <t>pass for now</t>
        </is>
      </c>
      <c r="B54" s="3" t="inlineStr">
        <is>
          <t>https://maglite.com/collections/all-shop-by-type/products/mag-tac-led-rechargeable-replacement-battery</t>
        </is>
      </c>
      <c r="C54" s="3" t="inlineStr">
        <is>
          <t>https://maglite.com/products/mag-tac-led-rechargeable-replacement-battery</t>
        </is>
      </c>
      <c r="D54" t="inlineStr">
        <is>
          <t>MAG-TAC LED Rechargeable - Replacement Battery</t>
        </is>
      </c>
      <c r="E54" t="inlineStr">
        <is>
          <t>MagLite Accessory MAG-TAC Rechargeable LED LiFePO4 Battery</t>
        </is>
      </c>
      <c r="F54" s="3" t="inlineStr">
        <is>
          <t>https://www.amazon.com/MagLite-Accessory-MAG-TAC-Rechargeable-LiFePO4/dp/B010B5KQ16/ref=sr_1_1?keywords=MAG-TAC+LED+Rechargeable+-+Replacement+Battery&amp;qid=1694738644&amp;sr=8-1</t>
        </is>
      </c>
      <c r="G54" t="inlineStr">
        <is>
          <t>B010B5KQ16</t>
        </is>
      </c>
      <c r="H54" t="e">
        <v>#VALUE!</v>
      </c>
      <c r="I54" t="e">
        <v>#VALUE!</v>
      </c>
      <c r="J54" t="n">
        <v>4</v>
      </c>
      <c r="K54" t="inlineStr">
        <is>
          <t>code: moore30 / use code to save more</t>
        </is>
      </c>
      <c r="L54" t="inlineStr">
        <is>
          <t>15.0</t>
        </is>
      </c>
      <c r="M54" t="n">
        <v>30.71</v>
      </c>
      <c r="N54" s="17" t="inlineStr">
        <is>
          <t>104.73%</t>
        </is>
      </c>
      <c r="O54" s="19" t="n">
        <v>104.73</v>
      </c>
      <c r="P54" t="n">
        <v>4</v>
      </c>
      <c r="Q54" t="n">
        <v>21</v>
      </c>
      <c r="S54" t="inlineStr">
        <is>
          <t>InStock</t>
        </is>
      </c>
      <c r="T54" t="inlineStr">
        <is>
          <t>306.5</t>
        </is>
      </c>
      <c r="U54" t="inlineStr">
        <is>
          <t>1929238511679</t>
        </is>
      </c>
    </row>
    <row r="55" ht="75" customHeight="1">
      <c r="B55" s="3" t="inlineStr">
        <is>
          <t>https://melaleuca.com/productstore/medicines-and-treatments/melagel-topical-gel---tube</t>
        </is>
      </c>
      <c r="C55" s="3" t="inlineStr">
        <is>
          <t>https://melaleuca.com/productstore/medicines-and-treatments/melagel-topical-gel---tube</t>
        </is>
      </c>
      <c r="D55" t="inlineStr">
        <is>
          <t>MelaGel Topical Balm - Tube</t>
        </is>
      </c>
      <c r="E55" t="inlineStr">
        <is>
          <t>Melaleuca MelaGel Topical Balm .5oz Tube by Kodiake</t>
        </is>
      </c>
      <c r="F55" s="3" t="inlineStr">
        <is>
          <t>https://www.amazon.com/Melaleuca-MelaGel-Topical-Balm-Kodiake/dp/B00WVEW79K/ref=sr_1_4?keywords=MelaGel+Topical+Balm+-+Tube&amp;qid=1694738826&amp;sr=8-4</t>
        </is>
      </c>
      <c r="G55" t="inlineStr">
        <is>
          <t>B00WVEW79K</t>
        </is>
      </c>
      <c r="H55" t="e">
        <v>#VALUE!</v>
      </c>
      <c r="I55" t="e">
        <v>#VALUE!</v>
      </c>
      <c r="J55" t="n">
        <v>2</v>
      </c>
      <c r="K55" t="inlineStr">
        <is>
          <t>low sales /need to be a member toavail discounted price / might be worth it</t>
        </is>
      </c>
      <c r="L55" t="inlineStr">
        <is>
          <t>8.19</t>
        </is>
      </c>
      <c r="M55" t="n">
        <v>24.99</v>
      </c>
      <c r="N55" s="17" t="inlineStr">
        <is>
          <t>205.13%</t>
        </is>
      </c>
      <c r="O55" s="19" t="n">
        <v>205.13</v>
      </c>
      <c r="P55" t="n">
        <v>4.5</v>
      </c>
      <c r="Q55" t="n">
        <v>48</v>
      </c>
      <c r="S55" t="inlineStr">
        <is>
          <t>undefined</t>
        </is>
      </c>
      <c r="T55" t="inlineStr">
        <is>
          <t>undefined</t>
        </is>
      </c>
      <c r="U55" t="inlineStr">
        <is>
          <t>3847</t>
        </is>
      </c>
    </row>
    <row r="56" ht="75" customHeight="1">
      <c r="B56" s="3" t="inlineStr">
        <is>
          <t>https://melaleuca.com/productstore/medicines-and-treatments/melagel-topical-gel---tube</t>
        </is>
      </c>
      <c r="C56" s="3" t="inlineStr">
        <is>
          <t>https://melaleuca.com/productstore/medicines-and-treatments/melagel-topical-gel---tube</t>
        </is>
      </c>
      <c r="D56" t="inlineStr">
        <is>
          <t>MelaGel Topical Balm - Tube</t>
        </is>
      </c>
      <c r="E56" t="inlineStr">
        <is>
          <t>Melaleuca MelaGel Topical Balm Tube, 0.5 0z</t>
        </is>
      </c>
      <c r="F56" s="3" t="inlineStr">
        <is>
          <t>https://www.amazon.com/Melaleuca-MelaGel-Topical-Balm-Tube/dp/B00BB8LBH6/ref=sr_1_2?keywords=MelaGel+Topical+Balm+-+Tube&amp;qid=1694738826&amp;sr=8-2</t>
        </is>
      </c>
      <c r="G56" t="inlineStr">
        <is>
          <t>B00BB8LBH6</t>
        </is>
      </c>
      <c r="H56" t="e">
        <v>#VALUE!</v>
      </c>
      <c r="I56" t="e">
        <v>#VALUE!</v>
      </c>
      <c r="J56" t="n">
        <v>2</v>
      </c>
      <c r="K56" t="inlineStr">
        <is>
          <t>low sales /need to be a member toavail discounted price / might be worth it</t>
        </is>
      </c>
      <c r="L56" t="inlineStr">
        <is>
          <t>8.19</t>
        </is>
      </c>
      <c r="M56" t="n">
        <v>22</v>
      </c>
      <c r="N56" s="17" t="inlineStr">
        <is>
          <t>168.62%</t>
        </is>
      </c>
      <c r="O56" s="19" t="n">
        <v>168.62</v>
      </c>
      <c r="P56" t="n">
        <v>4.5</v>
      </c>
      <c r="Q56" t="n">
        <v>24</v>
      </c>
      <c r="S56" t="inlineStr">
        <is>
          <t>undefined</t>
        </is>
      </c>
      <c r="T56" t="inlineStr">
        <is>
          <t>undefined</t>
        </is>
      </c>
      <c r="U56" t="inlineStr">
        <is>
          <t>3847</t>
        </is>
      </c>
    </row>
    <row r="57" ht="75" customHeight="1">
      <c r="B57" s="3" t="inlineStr">
        <is>
          <t>https://melaleuca.com/productstore/medicines-and-treatments/melagel-topical-gel---tube</t>
        </is>
      </c>
      <c r="C57" s="3" t="inlineStr">
        <is>
          <t>https://melaleuca.com/productstore/medicines-and-treatments/melagel-topical-gel---tube</t>
        </is>
      </c>
      <c r="D57" t="inlineStr">
        <is>
          <t>MelaGel Topical Balm - Tube</t>
        </is>
      </c>
      <c r="E57" t="inlineStr">
        <is>
          <t>Melaleuca MelaGel Topical Balm .5oz Tube</t>
        </is>
      </c>
      <c r="F57" s="3" t="inlineStr">
        <is>
          <t>https://www.amazon.com/Melaleuca-MelaGel-Topical-Balm-5oz/dp/B015CAZAH0/ref=sr_1_1?keywords=MelaGel+Topical+Balm+-+Tube&amp;qid=1694738826&amp;sr=8-1</t>
        </is>
      </c>
      <c r="G57" t="inlineStr">
        <is>
          <t>B015CAZAH0</t>
        </is>
      </c>
      <c r="H57" t="e">
        <v>#VALUE!</v>
      </c>
      <c r="I57" t="e">
        <v>#VALUE!</v>
      </c>
      <c r="J57" t="n">
        <v>3</v>
      </c>
      <c r="K57" t="inlineStr">
        <is>
          <t>a gem - good sales though many sellers / low profit but if youd member I guess there's perks</t>
        </is>
      </c>
      <c r="L57" t="inlineStr">
        <is>
          <t>8.19</t>
        </is>
      </c>
      <c r="M57" t="n">
        <v>18.49</v>
      </c>
      <c r="N57" s="17" t="inlineStr">
        <is>
          <t>125.76%</t>
        </is>
      </c>
      <c r="O57" s="19" t="n">
        <v>125.76</v>
      </c>
      <c r="P57" t="n">
        <v>4.8</v>
      </c>
      <c r="Q57" t="n">
        <v>1032</v>
      </c>
      <c r="S57" t="inlineStr">
        <is>
          <t>undefined</t>
        </is>
      </c>
      <c r="T57" t="inlineStr">
        <is>
          <t>undefined</t>
        </is>
      </c>
      <c r="U57" t="inlineStr">
        <is>
          <t>3847</t>
        </is>
      </c>
    </row>
    <row r="58" ht="75" customHeight="1">
      <c r="B58" s="3" t="inlineStr">
        <is>
          <t>https://melaleuca.com/productstore/medicines-and-treatments/pain-a-trate-ultra</t>
        </is>
      </c>
      <c r="C58" s="3" t="inlineStr">
        <is>
          <t>https://melaleuca.com/productstore/medicines-and-treatments/pain-a-trate-ultra</t>
        </is>
      </c>
      <c r="D58" t="inlineStr">
        <is>
          <t>Pain-A-Trate Ultra</t>
        </is>
      </c>
      <c r="E58" t="inlineStr">
        <is>
          <t>Melaleuca Extra Strength Pain-A-Trate Pain-Relieving Cream 3oz Personal Healthcare / Health Care</t>
        </is>
      </c>
      <c r="F58" s="3" t="inlineStr">
        <is>
          <t>https://www.amazon.com/Melaleuca-Strength-Pain-Relieving-Personal-Healthcare/dp/B00GKHDELO/ref=sr_1_1?keywords=Pain-A-Trate+Ultra&amp;qid=1694738816&amp;sr=8-1</t>
        </is>
      </c>
      <c r="G58" t="inlineStr">
        <is>
          <t>B00GKHDELO</t>
        </is>
      </c>
      <c r="H58" t="e">
        <v>#VALUE!</v>
      </c>
      <c r="I58" t="e">
        <v>#VALUE!</v>
      </c>
      <c r="J58" t="inlineStr">
        <is>
          <t>4 of 2 packs</t>
        </is>
      </c>
      <c r="K58" t="inlineStr">
        <is>
          <t>need to be a member toavail discounted price / might be worth it</t>
        </is>
      </c>
      <c r="L58" t="inlineStr">
        <is>
          <t>12.49</t>
        </is>
      </c>
      <c r="M58" t="n">
        <v>42.99</v>
      </c>
      <c r="N58" s="17" t="inlineStr">
        <is>
          <t>244.20%</t>
        </is>
      </c>
      <c r="O58" s="19" t="n">
        <v>244.2</v>
      </c>
      <c r="P58" t="n">
        <v>4.4</v>
      </c>
      <c r="Q58" t="n">
        <v>26</v>
      </c>
      <c r="S58" t="inlineStr">
        <is>
          <t>undefined</t>
        </is>
      </c>
      <c r="T58" t="inlineStr">
        <is>
          <t>undefined</t>
        </is>
      </c>
      <c r="U58" t="inlineStr">
        <is>
          <t>42999</t>
        </is>
      </c>
    </row>
    <row r="59" ht="75" customHeight="1">
      <c r="B59" s="3" t="inlineStr">
        <is>
          <t>https://melaleuca.com/productstore/supplements/vitality-multivitamin-mineral</t>
        </is>
      </c>
      <c r="C59" s="3" t="inlineStr">
        <is>
          <t>https://melaleuca.com/productstore/supplements/vitality-multivitamin-mineral</t>
        </is>
      </c>
      <c r="D59" t="inlineStr">
        <is>
          <t>Vitality Multivitamin &amp; Mineral</t>
        </is>
      </c>
      <c r="E59" t="inlineStr">
        <is>
          <t>Melaleuca Multivitamin &amp; Mineral Supplement for Women, Powered by Oligo (60 Tablets) — Supports Energy &amp; Overall Health / Organically Bound for Maximum Absorption and Antioxidant Protection</t>
        </is>
      </c>
      <c r="F59" s="3" t="inlineStr">
        <is>
          <t>https://www.amazon.com/Melaleuca-Multivitamin-Mineral-Supplement-Powered/dp/B004OURVLI/ref=sr_1_26?keywords=Vitality+Multivitamin&amp;qid=1694738706&amp;sr=8-26</t>
        </is>
      </c>
      <c r="G59" t="inlineStr">
        <is>
          <t>B004OURVLI</t>
        </is>
      </c>
      <c r="H59" t="e">
        <v>#VALUE!</v>
      </c>
      <c r="I59" t="e">
        <v>#VALUE!</v>
      </c>
      <c r="J59" t="n">
        <v>6</v>
      </c>
      <c r="K59" t="inlineStr">
        <is>
          <t>new packaging/ need to be a member to get the discounted price/it might be worth it to be a member</t>
        </is>
      </c>
      <c r="L59" t="inlineStr">
        <is>
          <t>14.49</t>
        </is>
      </c>
      <c r="M59" t="n">
        <v>28</v>
      </c>
      <c r="N59" s="17" t="inlineStr">
        <is>
          <t>93.24%</t>
        </is>
      </c>
      <c r="O59" s="19" t="n">
        <v>93.23999999999999</v>
      </c>
      <c r="P59" t="n">
        <v>4.6</v>
      </c>
      <c r="Q59" t="n">
        <v>230</v>
      </c>
      <c r="S59" t="inlineStr">
        <is>
          <t>undefined</t>
        </is>
      </c>
      <c r="T59" t="inlineStr">
        <is>
          <t>undefined</t>
        </is>
      </c>
      <c r="U59" t="inlineStr">
        <is>
          <t>undefined</t>
        </is>
      </c>
    </row>
    <row r="60" ht="75" customHeight="1">
      <c r="A60" s="18" t="inlineStr">
        <is>
          <t>profit too low</t>
        </is>
      </c>
      <c r="B60" s="3" t="inlineStr">
        <is>
          <t>https://proluxbeautysupply.com/salon-in-keratin-ultra-force-serum-4.2-fl-oz</t>
        </is>
      </c>
      <c r="C60" s="3" t="inlineStr">
        <is>
          <t>https://proluxbeautysupply.com/salon-in-keratin-ultra-force-serum-4.2-fl-oz</t>
        </is>
      </c>
      <c r="D60" t="inlineStr">
        <is>
          <t>y</t>
        </is>
      </c>
      <c r="E60" t="inlineStr">
        <is>
          <t>Recamier Professional SaloonIn Pro Keratin Ultra Force Serum 4.25 fl ounces 125 Mililiter</t>
        </is>
      </c>
      <c r="F60" s="3" t="inlineStr">
        <is>
          <t>https://www.amazon.com/RECAMIER-30693-protectant-Keratin-Cabello/dp/B017S8IZBW/ref=sr_1_1?keywords=Salon+In+Keratin+Ultra+Force+Serum+4.2+Fl+oz&amp;qid=1694047244&amp;sr=8-1</t>
        </is>
      </c>
      <c r="G60" t="inlineStr">
        <is>
          <t>B017S8IZBW</t>
        </is>
      </c>
      <c r="H60" t="e">
        <v>#VALUE!</v>
      </c>
      <c r="I60" t="e">
        <v>#VALUE!</v>
      </c>
      <c r="J60" t="inlineStr">
        <is>
          <t>y</t>
        </is>
      </c>
      <c r="K60" t="inlineStr">
        <is>
          <t>14.99</t>
        </is>
      </c>
      <c r="L60" t="n">
        <v>25.99</v>
      </c>
      <c r="M60" s="2" t="inlineStr">
        <is>
          <t>73.38%</t>
        </is>
      </c>
      <c r="N60" t="n">
        <v>4.6</v>
      </c>
      <c r="O60" t="n">
        <v>73.38</v>
      </c>
      <c r="P60" t="n">
        <v>233</v>
      </c>
      <c r="Q60" t="n">
        <v>3</v>
      </c>
      <c r="R60" t="inlineStr">
        <is>
          <t>undefined</t>
        </is>
      </c>
      <c r="S60" t="inlineStr">
        <is>
          <t>undefined</t>
        </is>
      </c>
      <c r="T60" t="inlineStr">
        <is>
          <t>undefined</t>
        </is>
      </c>
    </row>
    <row r="61" ht="75" customHeight="1">
      <c r="A61" s="18" t="inlineStr">
        <is>
          <t>price tanking</t>
        </is>
      </c>
      <c r="B61" t="inlineStr">
        <is>
          <t>https://www.allstarhealth.com/f/adventure_medical_kits-adventure_dog_series_trail_dog_medical_kit.htm</t>
        </is>
      </c>
      <c r="C61" t="inlineStr">
        <is>
          <t>https://www.allstarhealth.com/f/adventure_medical_kits-adventure_dog_series_trail_dog_medical_kit.htm</t>
        </is>
      </c>
      <c r="D61" t="inlineStr">
        <is>
          <t>y</t>
        </is>
      </c>
      <c r="E61" t="inlineStr">
        <is>
          <t>https://www.allstarhealth.com/f/adventure_medical_kits-adventure_dog_series_trail_dog_medical_kit.htm</t>
        </is>
      </c>
      <c r="F61" t="inlineStr">
        <is>
          <t>Adventure Medical Kits Adventure Dog Series Trail Dog Medical Kit 1 kit</t>
        </is>
      </c>
      <c r="G61" t="inlineStr">
        <is>
          <t>Adventure Medical Kits Adventure Dog Series Trail Dog?Canine First Aid Kit by Adventure Medical Kits</t>
        </is>
      </c>
      <c r="H61" t="inlineStr">
        <is>
          <t>Adventure Medical Kits Adventure Dog Series Trail Dog?Canine First Aid Kit by Adventure Medical Kits</t>
        </is>
      </c>
      <c r="J61" t="inlineStr">
        <is>
          <t>https://www.amazon.com/Adventure-Medical-Kits-Trail-Canine/dp/B01N9OW10M/ref=sr_1_1?keywords=Adventure+Medical+Kits+Adventure+Dog+Series+Trail+Dog+Medical+Kit+1+kit&amp;qid=1692904927&amp;sr=8-1</t>
        </is>
      </c>
      <c r="K61" t="inlineStr">
        <is>
          <t>https://www.amazon.com/Adventure-Medical-Kits-Trail-Canine/dp/B01N9OW10M/ref=sr_1_1?keywords=Adventure+Medical+Kits+Adventure+Dog+Series+Trail+Dog+Medical+Kit+1+kit&amp;qid=1692904927&amp;sr=8-1</t>
        </is>
      </c>
      <c r="L61" t="inlineStr">
        <is>
          <t>B01N9OW10M</t>
        </is>
      </c>
      <c r="M61" t="e">
        <v>#VALUE!</v>
      </c>
      <c r="N61" t="e">
        <v>#VALUE!</v>
      </c>
      <c r="O61" t="inlineStr">
        <is>
          <t>y</t>
        </is>
      </c>
      <c r="P61" t="n">
        <v>3</v>
      </c>
      <c r="R61" t="inlineStr">
        <is>
          <t>17.99</t>
        </is>
      </c>
      <c r="S61" t="n">
        <v>36.19</v>
      </c>
      <c r="T61" t="n">
        <v>1.0117</v>
      </c>
      <c r="U61" s="23" t="n">
        <v>101.17</v>
      </c>
      <c r="V61" t="n">
        <v>4.8</v>
      </c>
      <c r="W61" t="n">
        <v>17</v>
      </c>
      <c r="X61" t="n">
        <v>4</v>
      </c>
      <c r="Y61" t="inlineStr">
        <is>
          <t>undefined</t>
        </is>
      </c>
      <c r="Z61" t="inlineStr">
        <is>
          <t>28.99</t>
        </is>
      </c>
      <c r="AA61" t="inlineStr">
        <is>
          <t>undefined</t>
        </is>
      </c>
    </row>
    <row r="62" ht="75" customHeight="1">
      <c r="A62" s="18" t="inlineStr">
        <is>
          <t>passing - could be authorized seller</t>
        </is>
      </c>
      <c r="B62" s="3">
        <f>HYPERLINK("https://www.belk.com/p/27-rosiers-quench-my-thirst-easygoing-moisturizing-cream/59004691123314351.html", "https://www.belk.com/p/27-rosiers-quench-my-thirst-easygoing-moisturizing-cream/59004691123314351.html")</f>
        <v/>
      </c>
      <c r="C62" s="3">
        <f>HYPERLINK("https://www.belk.com/p/27-rosiers-quench-my-thirst-easygoing-moisturizing-cream/59004691123314351.html", "https://www.belk.com/p/27-rosiers-quench-my-thirst-easygoing-moisturizing-cream/59004691123314351.html")</f>
        <v/>
      </c>
      <c r="D62" t="inlineStr">
        <is>
          <t>Quench My Thirst Easygoing Moisturizing Cream</t>
        </is>
      </c>
      <c r="E62" t="inlineStr">
        <is>
          <t>27 ROSIERS - Easygoing Natural Moisturizing Cream | Quench My Thirst (1.7 fl oz | 50 ml)</t>
        </is>
      </c>
      <c r="F62" s="3">
        <f>HYPERLINK("https://www.amazon.com/27-Rosiers-Easygoing-Natural-Moisturizing/dp/B07YK4FTC1/ref=sr_1_1?keywords=Quench+My+Thirst+Easygoing+Moisturizing+Cream&amp;qid=1694963599&amp;sr=8-1", "https://www.amazon.com/27-Rosiers-Easygoing-Natural-Moisturizing/dp/B07YK4FTC1/ref=sr_1_1?keywords=Quench+My+Thirst+Easygoing+Moisturizing+Cream&amp;qid=1694963599&amp;sr=8-1")</f>
        <v/>
      </c>
      <c r="G62" t="inlineStr">
        <is>
          <t>B07YK4FTC1</t>
        </is>
      </c>
      <c r="H62">
        <f>_xlfn.IMAGE("https://belk.scene7.com/is/image/Belk?layer=0&amp;src=5900469_1123314351_A_000&amp;$COM_PRODUCT_PDP_LARGE_M$")</f>
        <v/>
      </c>
      <c r="I62">
        <f>_xlfn.IMAGE("https://m.media-amazon.com/images/I/51edqSQzlpL._AC_UL320_.jpg")</f>
        <v/>
      </c>
      <c r="J62" t="n">
        <v>3</v>
      </c>
      <c r="L62" t="inlineStr">
        <is>
          <t>26.0</t>
        </is>
      </c>
      <c r="M62" t="n">
        <v>51.95</v>
      </c>
      <c r="N62" s="17" t="inlineStr">
        <is>
          <t>99.81%</t>
        </is>
      </c>
      <c r="O62" s="19" t="n">
        <v>99.81</v>
      </c>
      <c r="P62" t="n">
        <v>5</v>
      </c>
      <c r="Q62" t="n">
        <v>2</v>
      </c>
      <c r="S62" t="inlineStr">
        <is>
          <t>InStock</t>
        </is>
      </c>
      <c r="T62" t="inlineStr">
        <is>
          <t>52.0</t>
        </is>
      </c>
      <c r="U62" t="inlineStr">
        <is>
          <t>7640312570025</t>
        </is>
      </c>
    </row>
    <row r="63" ht="75" customHeight="1">
      <c r="A63" s="18" t="inlineStr">
        <is>
          <t>passing - 1 seller</t>
        </is>
      </c>
      <c r="B63" s="3">
        <f>HYPERLINK("https://www.belk.com/p/dragon-shield-dragon-shield-100ct-standard-card-sleeves---non-glare-matte-clear/2250BLKMR190344.html", "https://www.belk.com/p/dragon-shield-dragon-shield-100ct-standard-card-sleeves---non-glare-matte-clear/2250BLKMR190344.html")</f>
        <v/>
      </c>
      <c r="C63" s="3">
        <f>HYPERLINK("https://www.belk.com/p/dragon-shield-dragon-shield-100ct-standard-card-sleeves---non-glare-matte-clear/2250BLKMR190344.html", "https://www.belk.com/p/dragon-shield-dragon-shield-100ct-standard-card-sleeves---non-glare-matte-clear/2250BLKMR190344.html")</f>
        <v/>
      </c>
      <c r="D63" t="inlineStr">
        <is>
          <t>Dragon Shield 100ct Standard Card Sleeves - Non-Glare Matte Clear</t>
        </is>
      </c>
      <c r="E63" t="inlineStr">
        <is>
          <t>Dragon Shield Standard Size Sleeves – Matte Clear Non-Glare 100CT - Card Sleeves are Smooth &amp; Tough - Compatible with Pokemon, Yugioh, &amp; Magic The Gathering Card Sleeves – MTG, TCG, OCG, (ART11801)</t>
        </is>
      </c>
      <c r="F63" s="3">
        <f>HYPERLINK("https://www.amazon.com/Sleeves-Dragon-Shield-Matte-NonGlare/dp/B07X32C77W/ref=sr_1_2?keywords=Dragon+Shield+100ct+Standard+Card+Sleeves+-+Non-Glare+Matte+Clear&amp;qid=1694963321&amp;sr=8-2", "https://www.amazon.com/Sleeves-Dragon-Shield-Matte-NonGlare/dp/B07X32C77W/ref=sr_1_2?keywords=Dragon+Shield+100ct+Standard+Card+Sleeves+-+Non-Glare+Matte+Clear&amp;qid=1694963321&amp;sr=8-2")</f>
        <v/>
      </c>
      <c r="G63" t="inlineStr">
        <is>
          <t>B07X32C77W</t>
        </is>
      </c>
      <c r="H63">
        <f>_xlfn.IMAGE("https://belk.scene7.com/is/image/Belk?layer=0&amp;src=2250_BLKMR190344_A_999&amp;layer=comp&amp;$COM_PRODUCT_PDP_LARGE_M$")</f>
        <v/>
      </c>
      <c r="I63">
        <f>_xlfn.IMAGE("https://m.media-amazon.com/images/I/61Eiv8aNb4L._AC_UL320_.jpg")</f>
        <v/>
      </c>
      <c r="J63" t="n">
        <v>4</v>
      </c>
      <c r="K63" t="inlineStr">
        <is>
          <t>free shipping above $99 / try code: 31494009</t>
        </is>
      </c>
      <c r="L63" t="inlineStr">
        <is>
          <t>12.85</t>
        </is>
      </c>
      <c r="M63" t="n">
        <v>29.99</v>
      </c>
      <c r="N63" s="17" t="inlineStr">
        <is>
          <t>133.39%</t>
        </is>
      </c>
      <c r="O63" s="19" t="n">
        <v>133.39</v>
      </c>
      <c r="P63" t="n">
        <v>4.7</v>
      </c>
      <c r="Q63" t="n">
        <v>273</v>
      </c>
      <c r="S63" t="inlineStr">
        <is>
          <t>InStock</t>
        </is>
      </c>
      <c r="T63" t="inlineStr">
        <is>
          <t>undefined</t>
        </is>
      </c>
      <c r="U63" t="inlineStr">
        <is>
          <t>5706569118013</t>
        </is>
      </c>
    </row>
    <row r="64" ht="75" customHeight="1">
      <c r="A64" s="18" t="inlineStr">
        <is>
          <t>amazon 99%</t>
        </is>
      </c>
      <c r="B64" t="inlineStr">
        <is>
          <t>WILSON NCAA Legend Basketball - Size 6</t>
        </is>
      </c>
      <c r="C64" t="inlineStr">
        <is>
          <t>https://www.bobstores.com/wilson-ncaa-legend-basketball-size-6/2091429.html#000</t>
        </is>
      </c>
      <c r="D64" t="inlineStr">
        <is>
          <t>y</t>
        </is>
      </c>
      <c r="E64" t="inlineStr">
        <is>
          <t>https://www.bobstores.com/wilson-ncaa-legend-basketball-size-6/2091429.html#000</t>
        </is>
      </c>
      <c r="F64" t="inlineStr">
        <is>
          <t>WILSON NCAA Legend Basketballs - 29.5", 28.5", 27.5"</t>
        </is>
      </c>
      <c r="G64" t="inlineStr">
        <is>
          <t>https://www.amazon.com/WILSON-NCAA-Legend-Basketball-6-28-5/dp/B09KS599FV/ref=sr_1_1?keywords=WILSON+NCAA+Legend+Basketball+-+Size+6&amp;qid=1693248383&amp;sr=8-1</t>
        </is>
      </c>
      <c r="H64" t="inlineStr">
        <is>
          <t>https://www.amazon.com/WILSON-NCAA-Legend-Basketball-6-28-5/dp/B09KS599FV/ref=sr_1_1?keywords=WILSON+NCAA+Legend+Basketball+-+Size+6&amp;qid=1693248383&amp;sr=8-1</t>
        </is>
      </c>
      <c r="J64" t="inlineStr">
        <is>
          <t>B09KS599FV</t>
        </is>
      </c>
      <c r="K64" t="inlineStr">
        <is>
          <t>B09KS599FV</t>
        </is>
      </c>
      <c r="L64" t="e">
        <v>#VALUE!</v>
      </c>
      <c r="M64" t="e">
        <v>#VALUE!</v>
      </c>
      <c r="N64" t="inlineStr">
        <is>
          <t>y</t>
        </is>
      </c>
      <c r="O64" t="inlineStr">
        <is>
          <t>$9.00</t>
        </is>
      </c>
      <c r="P64" t="n">
        <v>5</v>
      </c>
      <c r="R64" t="n">
        <v>38.94</v>
      </c>
      <c r="S64" s="23" t="inlineStr">
        <is>
          <t>332.67%</t>
        </is>
      </c>
      <c r="T64" t="n">
        <v>4.5</v>
      </c>
      <c r="U64" t="n">
        <v>332.67</v>
      </c>
      <c r="V64" t="n">
        <v>119</v>
      </c>
      <c r="W64" t="n">
        <v>3</v>
      </c>
    </row>
    <row r="65" ht="75" customHeight="1">
      <c r="A65" s="18" t="inlineStr">
        <is>
          <t>price tanking</t>
        </is>
      </c>
      <c r="B65" s="3" t="inlineStr">
        <is>
          <t>https://www.farmandfleet.com/products/1421986-hatchimals-colleggtibles-rainbow-cation-llama-family-carton-with-surprise-playset.html</t>
        </is>
      </c>
      <c r="C65" s="3" t="inlineStr">
        <is>
          <t>https://www.farmandfleet.com/products/1421986-hatchimals-colleggtibles-rainbow-cation-llama-family-carton-with-surprise-playset.html</t>
        </is>
      </c>
      <c r="D65" s="3" t="inlineStr">
        <is>
          <t>y</t>
        </is>
      </c>
      <c r="E65" s="3" t="inlineStr">
        <is>
          <t>https://www.farmandfleet.com/products/1421986-hatchimals-colleggtibles-rainbow-cation-llama-family-carton-with-surprise-playset.html</t>
        </is>
      </c>
      <c r="F65" t="inlineStr">
        <is>
          <t>CollEGGtibles Rainbow-cation Llama Family Carton with Surprise Playset</t>
        </is>
      </c>
      <c r="G65" t="inlineStr">
        <is>
          <t>Hatchimals CollEGGtibles, Rainbow-Cation Llama Family Carton with Surprise Playset, 10 Characters, 2 Accessories, Kids’ Toys for Girls Ages 5 and Up</t>
        </is>
      </c>
      <c r="H65" s="3" t="inlineStr">
        <is>
          <t>Hatchimals CollEGGtibles, Rainbow-Cation Llama Family Carton with Surprise Playset, 10 Characters, 2 Accessories, Kids’ Toys for Girls Ages 5 and Up</t>
        </is>
      </c>
      <c r="I65" s="3" t="n"/>
      <c r="J65" s="3" t="inlineStr">
        <is>
          <t>https://www.amazon.com/Hatchimals-6064445-Rainbowcation-CollEGGtibles-Figuren-Zubeh%C3%B6rteilen/dp/B0B1TXGVZC/ref=sr_1_2?keywords=CollEGGtibles+Rainbow-cation+Llama+Family+Carton+with+Surprise+Playset&amp;qid=1693336412&amp;sr=8-2</t>
        </is>
      </c>
      <c r="K65" s="3" t="inlineStr">
        <is>
          <t>https://www.amazon.com/Hatchimals-6064445-Rainbowcation-CollEGGtibles-Figuren-Zubeh%C3%B6rteilen/dp/B0B1TXGVZC/ref=sr_1_2?keywords=CollEGGtibles+Rainbow-cation+Llama+Family+Carton+with+Surprise+Playset&amp;qid=1693336412&amp;sr=8-2</t>
        </is>
      </c>
      <c r="L65" t="inlineStr">
        <is>
          <t>B0B1TXGVZC</t>
        </is>
      </c>
      <c r="M65" t="e">
        <v>#VALUE!</v>
      </c>
      <c r="N65" t="e">
        <v>#VALUE!</v>
      </c>
      <c r="O65" t="inlineStr">
        <is>
          <t>y</t>
        </is>
      </c>
      <c r="P65" t="inlineStr">
        <is>
          <t>19.99</t>
        </is>
      </c>
      <c r="Q65" t="n">
        <v>36.48</v>
      </c>
      <c r="R65" s="2" t="inlineStr">
        <is>
          <t>82.49%</t>
        </is>
      </c>
      <c r="S65" t="n">
        <v>4.5</v>
      </c>
      <c r="T65" t="n">
        <v>82.48999999999999</v>
      </c>
      <c r="U65" t="n">
        <v>68</v>
      </c>
      <c r="V65" t="n">
        <v>2</v>
      </c>
      <c r="W65" t="inlineStr">
        <is>
          <t>OutOfStock</t>
        </is>
      </c>
      <c r="X65" t="inlineStr">
        <is>
          <t>undefined</t>
        </is>
      </c>
      <c r="Y65" t="inlineStr">
        <is>
          <t>Blain # 1421986 | Mfr # 6064439</t>
        </is>
      </c>
    </row>
    <row r="66" ht="75" customHeight="1">
      <c r="A66" s="18" t="inlineStr">
        <is>
          <t>passing for now - overseas</t>
        </is>
      </c>
      <c r="B66" s="3" t="inlineStr">
        <is>
          <t>https://www.glamot.com/p/34499/balmain-hair-revitalizing-conditioner</t>
        </is>
      </c>
      <c r="C66" s="3" t="inlineStr">
        <is>
          <t>https://www.glamot.com/p/34499/balmain-hair-revitalizing-conditioner</t>
        </is>
      </c>
      <c r="D66" s="3" t="inlineStr">
        <is>
          <t>y</t>
        </is>
      </c>
      <c r="E66" s="3" t="inlineStr">
        <is>
          <t>https://www.glamot.com/p/34499/balmain-hair-revitalizing-conditioner</t>
        </is>
      </c>
      <c r="F66" t="inlineStr">
        <is>
          <t>Balmain Hair Revitalizing Conditioner</t>
        </is>
      </c>
      <c r="G66" t="inlineStr">
        <is>
          <t>Balmain - Revitalizing Conditioner 300ml</t>
        </is>
      </c>
      <c r="H66" s="3" t="inlineStr">
        <is>
          <t>Balmain - Revitalizing Conditioner 300ml</t>
        </is>
      </c>
      <c r="I66" s="3" t="n"/>
      <c r="J66" s="3" t="inlineStr">
        <is>
          <t>https://www.amazon.com/Balmain-Revitalizing-Conditioner-300ml/dp/B01IZ1DD04/ref=sr_1_1?keywords=Balmain+Hair+Revitalizing+Conditioner&amp;qid=1693521060&amp;sr=8-1</t>
        </is>
      </c>
      <c r="K66" s="3" t="inlineStr">
        <is>
          <t>https://www.amazon.com/Balmain-Revitalizing-Conditioner-300ml/dp/B01IZ1DD04/ref=sr_1_1?keywords=Balmain+Hair+Revitalizing+Conditioner&amp;qid=1693521060&amp;sr=8-1</t>
        </is>
      </c>
      <c r="L66" t="inlineStr">
        <is>
          <t>B01IZ1DD04</t>
        </is>
      </c>
      <c r="M66" t="e">
        <v>#VALUE!</v>
      </c>
      <c r="N66" t="e">
        <v>#VALUE!</v>
      </c>
      <c r="O66" t="inlineStr">
        <is>
          <t>y</t>
        </is>
      </c>
      <c r="P66" t="inlineStr">
        <is>
          <t>26.36</t>
        </is>
      </c>
      <c r="Q66" t="n">
        <v>52.93</v>
      </c>
      <c r="R66" s="17" t="inlineStr">
        <is>
          <t>100.80%</t>
        </is>
      </c>
      <c r="S66" t="n">
        <v>3.9</v>
      </c>
      <c r="T66" t="n">
        <v>14</v>
      </c>
      <c r="U66" t="n">
        <v>100.8</v>
      </c>
      <c r="V66" t="n">
        <v>2</v>
      </c>
      <c r="W66" t="inlineStr">
        <is>
          <t>InStock</t>
        </is>
      </c>
      <c r="X66" t="inlineStr">
        <is>
          <t>undefined</t>
        </is>
      </c>
      <c r="Y66" t="inlineStr">
        <is>
          <t>34499</t>
        </is>
      </c>
    </row>
    <row r="67" ht="75" customHeight="1">
      <c r="A67" s="18" t="inlineStr">
        <is>
          <t>passing for now - overseas</t>
        </is>
      </c>
      <c r="B67" s="3" t="inlineStr">
        <is>
          <t>https://www.glamot.com/p/38727/oway-rebuilding-hair-bath-rebuilding-shampoo-for-very-damaged-hair</t>
        </is>
      </c>
      <c r="C67" s="3" t="inlineStr">
        <is>
          <t>https://www.glamot.com/p/38727/oway-rebuilding-hair-bath-rebuilding-shampoo-for-very-damaged-hair</t>
        </is>
      </c>
      <c r="D67" s="3" t="inlineStr">
        <is>
          <t>y</t>
        </is>
      </c>
      <c r="E67" s="3" t="inlineStr">
        <is>
          <t>https://www.glamot.com/p/38727/oway-rebuilding-hair-bath-rebuilding-shampoo-for-very-damaged-hair</t>
        </is>
      </c>
      <c r="F67" t="inlineStr">
        <is>
          <t>Oway Rebuilding Hair Bath</t>
        </is>
      </c>
      <c r="G67" t="inlineStr">
        <is>
          <t>Oway Rebuilding Hair Bath 8oz/240ml</t>
        </is>
      </c>
      <c r="H67" s="3" t="inlineStr">
        <is>
          <t>Oway Rebuilding Hair Bath 8oz/240ml</t>
        </is>
      </c>
      <c r="I67" s="3" t="n"/>
      <c r="J67" s="3" t="inlineStr">
        <is>
          <t>https://www.amazon.com/Oway-Rebuilding-Hair-Bath-240ml/dp/B017XW57M8/ref=sr_1_1?keywords=Oway+Rebuilding+Hair+Bath&amp;qid=1693521053&amp;sr=8-1</t>
        </is>
      </c>
      <c r="K67" s="3" t="inlineStr">
        <is>
          <t>https://www.amazon.com/Oway-Rebuilding-Hair-Bath-240ml/dp/B017XW57M8/ref=sr_1_1?keywords=Oway+Rebuilding+Hair+Bath&amp;qid=1693521053&amp;sr=8-1</t>
        </is>
      </c>
      <c r="L67" t="inlineStr">
        <is>
          <t>B017XW57M8</t>
        </is>
      </c>
      <c r="M67" t="e">
        <v>#VALUE!</v>
      </c>
      <c r="N67" t="e">
        <v>#VALUE!</v>
      </c>
      <c r="O67" t="inlineStr">
        <is>
          <t>y</t>
        </is>
      </c>
      <c r="P67" t="inlineStr">
        <is>
          <t>16.17</t>
        </is>
      </c>
      <c r="Q67" t="n">
        <v>32.69</v>
      </c>
      <c r="R67" s="17" t="inlineStr">
        <is>
          <t>102.16%</t>
        </is>
      </c>
      <c r="S67" t="n">
        <v>4.3</v>
      </c>
      <c r="T67" t="n">
        <v>54</v>
      </c>
      <c r="U67" t="n">
        <v>102.16</v>
      </c>
      <c r="V67" t="n">
        <v>3</v>
      </c>
      <c r="W67" t="inlineStr">
        <is>
          <t>InStock</t>
        </is>
      </c>
      <c r="X67" t="inlineStr">
        <is>
          <t>undefined</t>
        </is>
      </c>
      <c r="Y67" t="inlineStr">
        <is>
          <t>38727</t>
        </is>
      </c>
    </row>
    <row r="68" ht="75" customHeight="1">
      <c r="A68" s="18" t="inlineStr">
        <is>
          <t>hazmat</t>
        </is>
      </c>
      <c r="B68" s="3">
        <f>HYPERLINK("https://www.morasalon.com/product/milbon-extra-strong-hold-hairspray-10/", "https://www.morasalon.com/product/milbon-extra-strong-hold-hairspray-10/")</f>
        <v/>
      </c>
      <c r="C68" s="3">
        <f>HYPERLINK("https://www.morasalon.com/product/milbon-extra-strong-hold-hairspray-10/", "https://www.morasalon.com/product/milbon-extra-strong-hold-hairspray-10/")</f>
        <v/>
      </c>
      <c r="D68" t="inlineStr">
        <is>
          <t>MILBON- EXTRA STRONG HOLD HAIRSPRAY 10</t>
        </is>
      </c>
      <c r="E68" t="inlineStr">
        <is>
          <t>Milbon Creative Style Finish Extra Strong Hold hairspray</t>
        </is>
      </c>
      <c r="F68" s="3">
        <f>HYPERLINK("https://www.amazon.com/Creative-Style-Finish-Strong-hairspray/dp/B07TNPVR6T/ref=sr_1_1?keywords=MILBON-+EXTRA+STRONG+HOLD+HAIRSPRAY+10&amp;qid=1694553808&amp;sr=8-1", "https://www.amazon.com/Creative-Style-Finish-Strong-hairspray/dp/B07TNPVR6T/ref=sr_1_1?keywords=MILBON-+EXTRA+STRONG+HOLD+HAIRSPRAY+10&amp;qid=1694553808&amp;sr=8-1")</f>
        <v/>
      </c>
      <c r="G68" t="inlineStr">
        <is>
          <t>B07TNPVR6T</t>
        </is>
      </c>
      <c r="H68">
        <f>_xlfn.IMAGE("https://www.morasalon.com/wp-content/uploads/2022/08/MoraHair_9_021c1ac5-b028-4505-bbc7-7eab63d7fa4a_1024x1024@2x-600x600.jpg")</f>
        <v/>
      </c>
      <c r="I68">
        <f>_xlfn.IMAGE("https://m.media-amazon.com/images/I/31B0s-akkkL._AC_UL400_.jpg")</f>
        <v/>
      </c>
      <c r="J68" t="inlineStr">
        <is>
          <t>28.0</t>
        </is>
      </c>
      <c r="K68" t="n">
        <v>49.99</v>
      </c>
      <c r="L68" s="2" t="inlineStr">
        <is>
          <t>78.54%</t>
        </is>
      </c>
      <c r="M68" t="n">
        <v>4.8</v>
      </c>
      <c r="N68" t="n">
        <v>78.54000000000001</v>
      </c>
      <c r="O68" t="n">
        <v>7</v>
      </c>
      <c r="P68" t="n">
        <v>9</v>
      </c>
      <c r="Q68" t="inlineStr">
        <is>
          <t>undefined</t>
        </is>
      </c>
      <c r="R68" t="inlineStr">
        <is>
          <t>undefined</t>
        </is>
      </c>
      <c r="S68" t="inlineStr">
        <is>
          <t>undefined</t>
        </is>
      </c>
    </row>
    <row r="69" ht="75" customHeight="1">
      <c r="A69" s="18" t="inlineStr">
        <is>
          <t>offer count spiking</t>
        </is>
      </c>
      <c r="B69" s="3">
        <f>HYPERLINK("https://www.morasalon.com/product/milbon-moisture-weightless-replenishing-mist/", "https://www.morasalon.com/product/milbon-moisture-weightless-replenishing-mist/")</f>
        <v/>
      </c>
      <c r="C69" s="3">
        <f>HYPERLINK("https://www.morasalon.com/product/milbon-moisture-weightless-replenishing-mist/", "https://www.morasalon.com/product/milbon-moisture-weightless-replenishing-mist/")</f>
        <v/>
      </c>
      <c r="D69" t="inlineStr">
        <is>
          <t>MILBON- MOISTURE/WEIGHTLESS REPLENISHING MIST</t>
        </is>
      </c>
      <c r="E69" t="inlineStr">
        <is>
          <t>MILBON Weightless Replenishing Mist</t>
        </is>
      </c>
      <c r="F69" s="3">
        <f>HYPERLINK("https://www.amazon.com/Milbon-MILBON-Weightless-Replenishing-Mist/dp/B08QRBPLKW/ref=sr_1_1?keywords=MILBON-+MOISTURE%2FWEIGHTLESS+REPLENISHING+MIST&amp;qid=1694553824&amp;sr=8-1", "https://www.amazon.com/Milbon-MILBON-Weightless-Replenishing-Mist/dp/B08QRBPLKW/ref=sr_1_1?keywords=MILBON-+MOISTURE%2FWEIGHTLESS+REPLENISHING+MIST&amp;qid=1694553824&amp;sr=8-1")</f>
        <v/>
      </c>
      <c r="G69" t="inlineStr">
        <is>
          <t>B08QRBPLKW</t>
        </is>
      </c>
      <c r="H69">
        <f>_xlfn.IMAGE("https://www.morasalon.com/wp-content/uploads/2022/08/MoraHair_3_a4cc1e57-2764-409e-97a7-cba2af531fc4_1024x1024@2x-600x600.jpg")</f>
        <v/>
      </c>
      <c r="I69">
        <f>_xlfn.IMAGE("https://m.media-amazon.com/images/I/217Td6MR+iL._AC_UL320_.jpg")</f>
        <v/>
      </c>
      <c r="J69" t="inlineStr">
        <is>
          <t>24.0</t>
        </is>
      </c>
      <c r="K69" t="n">
        <v>42</v>
      </c>
      <c r="L69" s="2" t="inlineStr">
        <is>
          <t>75.00%</t>
        </is>
      </c>
      <c r="M69" t="n">
        <v>4.8</v>
      </c>
      <c r="N69" t="n">
        <v>75</v>
      </c>
      <c r="O69" t="n">
        <v>6</v>
      </c>
      <c r="P69" t="n">
        <v>9</v>
      </c>
      <c r="Q69" t="inlineStr">
        <is>
          <t>OutOfStock</t>
        </is>
      </c>
      <c r="R69" t="inlineStr">
        <is>
          <t>undefined</t>
        </is>
      </c>
      <c r="S69" t="inlineStr">
        <is>
          <t>undefined</t>
        </is>
      </c>
    </row>
    <row r="70" ht="75" customHeight="1">
      <c r="A70" s="18" t="inlineStr">
        <is>
          <t>mislabelled brand</t>
        </is>
      </c>
      <c r="B70" t="inlineStr">
        <is>
          <t>Proctor's Pinelyptus Pastilles 40g</t>
        </is>
      </c>
      <c r="C70" s="3" t="inlineStr">
        <is>
          <t>https://www.pasteurshaving.com/collections/all/products/proctors-pinelyptus-pastilles-40g</t>
        </is>
      </c>
      <c r="D70" s="3" t="inlineStr">
        <is>
          <t>y</t>
        </is>
      </c>
      <c r="E70" s="3" t="inlineStr">
        <is>
          <t>https://www.pasteurshaving.com/collections/all/products/proctors-pinelyptus-pastilles-40g</t>
        </is>
      </c>
      <c r="F70" t="inlineStr">
        <is>
          <t>Proctor's Pinelyptus Pastilles 40g</t>
        </is>
      </c>
      <c r="G70" s="3" t="inlineStr">
        <is>
          <t>https://www.amazon.com/Proctors-0228288-C-Pinelyptus-Pastilles-40g/dp/B001E177IW/ref=sr_1_1?keywords=Proctor%27s+Pinelyptus+Pastilles+40g&amp;qid=1693397530&amp;sr=8-1</t>
        </is>
      </c>
      <c r="H70" s="3" t="inlineStr">
        <is>
          <t>https://www.amazon.com/Proctors-0228288-C-Pinelyptus-Pastilles-40g/dp/B001E177IW/ref=sr_1_1?keywords=Proctor%27s+Pinelyptus+Pastilles+40g&amp;qid=1693397530&amp;sr=8-1</t>
        </is>
      </c>
      <c r="I70" s="3" t="n"/>
      <c r="J70" t="inlineStr">
        <is>
          <t>B001E177IW</t>
        </is>
      </c>
      <c r="K70" s="3" t="inlineStr">
        <is>
          <t>B001E177IW</t>
        </is>
      </c>
      <c r="L70" t="e">
        <v>#VALUE!</v>
      </c>
      <c r="M70" t="e">
        <v>#VALUE!</v>
      </c>
      <c r="N70" t="inlineStr">
        <is>
          <t>y</t>
        </is>
      </c>
      <c r="O70" t="inlineStr">
        <is>
          <t>$7.98</t>
        </is>
      </c>
      <c r="P70" t="n">
        <v>18.99</v>
      </c>
      <c r="Q70" s="17" t="inlineStr">
        <is>
          <t>137.97%</t>
        </is>
      </c>
      <c r="R70" t="n">
        <v>4.1</v>
      </c>
      <c r="S70" t="n">
        <v>137.97</v>
      </c>
      <c r="T70" t="n">
        <v>12</v>
      </c>
      <c r="U70" t="n">
        <v>2</v>
      </c>
    </row>
    <row r="71" ht="75" customHeight="1">
      <c r="A71" s="18" t="inlineStr">
        <is>
          <t>passing for now - low volume/big sellers</t>
        </is>
      </c>
      <c r="B71" t="inlineStr">
        <is>
          <t>Taylor Of Old Bond Street Mr Taylors Bath Soap 200g</t>
        </is>
      </c>
      <c r="C71" s="3" t="inlineStr">
        <is>
          <t>https://www.pasteurshaving.com/collections/all/products/taylor-of-old-bond-street-mr-taylors-bath-soap-200g</t>
        </is>
      </c>
      <c r="D71" s="3" t="inlineStr">
        <is>
          <t>y</t>
        </is>
      </c>
      <c r="E71" s="3" t="inlineStr">
        <is>
          <t>https://www.pasteurshaving.com/collections/all/products/taylor-of-old-bond-street-mr-taylors-bath-soap-200g</t>
        </is>
      </c>
      <c r="F71" t="inlineStr">
        <is>
          <t>Taylor Of Old Bond Street Mr Taylor Bath Soap, 200g</t>
        </is>
      </c>
      <c r="G71" s="3" t="inlineStr">
        <is>
          <t>https://www.amazon.com/Taylor-Old-Bond-Street-Bath/dp/B003B3PZE4/ref=sr_1_1?keywords=Taylor+Of+Old+Bond+Street+Mr+Taylors+Bath+Soap+200g&amp;qid=1693397538&amp;sr=8-1</t>
        </is>
      </c>
      <c r="H71" s="3" t="inlineStr">
        <is>
          <t>https://www.amazon.com/Taylor-Old-Bond-Street-Bath/dp/B003B3PZE4/ref=sr_1_1?keywords=Taylor+Of+Old+Bond+Street+Mr+Taylors+Bath+Soap+200g&amp;qid=1693397538&amp;sr=8-1</t>
        </is>
      </c>
      <c r="I71" s="3" t="n"/>
      <c r="J71" t="inlineStr">
        <is>
          <t>B003B3PZE4</t>
        </is>
      </c>
      <c r="K71" s="3" t="inlineStr">
        <is>
          <t>B003B3PZE4</t>
        </is>
      </c>
      <c r="L71" t="e">
        <v>#VALUE!</v>
      </c>
      <c r="M71" t="e">
        <v>#VALUE!</v>
      </c>
      <c r="N71" t="inlineStr">
        <is>
          <t>y</t>
        </is>
      </c>
      <c r="O71" t="inlineStr">
        <is>
          <t>$8.99</t>
        </is>
      </c>
      <c r="P71" t="n">
        <v>19.77</v>
      </c>
      <c r="Q71" s="17" t="inlineStr">
        <is>
          <t>119.91%</t>
        </is>
      </c>
      <c r="R71" t="n">
        <v>4.6</v>
      </c>
      <c r="S71" t="n">
        <v>119.91</v>
      </c>
      <c r="T71" t="n">
        <v>112</v>
      </c>
      <c r="U71" t="n">
        <v>2</v>
      </c>
    </row>
    <row r="72" ht="75" customHeight="1">
      <c r="A72" s="18" t="inlineStr">
        <is>
          <t>skipping - Sallys on the listing</t>
        </is>
      </c>
      <c r="B72" s="3" t="inlineStr">
        <is>
          <t>https://www.sallybeauty.com/tools-and-brushes/curling-irons-and-wands/heatmaster-chrome-3-8-inch-curling-iron/SBS-680750.html</t>
        </is>
      </c>
      <c r="C72" s="3" t="inlineStr">
        <is>
          <t>https://www.sallybeauty.com/tools-and-brushes/curling-irons-and-wands/heatmaster-chrome-3-8-inch-curling-iron/SBS-680750.html</t>
        </is>
      </c>
      <c r="D72" s="3" t="inlineStr">
        <is>
          <t>y</t>
        </is>
      </c>
      <c r="E72" s="3" t="inlineStr">
        <is>
          <t>https://www.sallybeauty.com/tools-and-brushes/curling-irons-and-wands/heatmaster-chrome-3-8-inch-curling-iron/SBS-680750.html</t>
        </is>
      </c>
      <c r="F72" t="inlineStr">
        <is>
          <t>HeatMaster Chrome 3/8 Inch Curling Iron</t>
        </is>
      </c>
      <c r="G72" t="inlineStr">
        <is>
          <t>Plugged In HeatMaster Chrome Curling Iron, 3/8 Inch</t>
        </is>
      </c>
      <c r="H72" s="3" t="inlineStr">
        <is>
          <t>Plugged In HeatMaster Chrome Curling Iron, 3/8 Inch</t>
        </is>
      </c>
      <c r="I72" s="3" t="n"/>
      <c r="J72" s="3" t="inlineStr">
        <is>
          <t>https://www.amazon.com/Plugged-HeatMaster-Chrome-Curling-Iron/dp/B00IYM0CY0/ref=sr_1_1?keywords=HeatMaster+Chrome+3%2F8+Inch+Curling+Iron&amp;qid=1693515604&amp;sr=8-1</t>
        </is>
      </c>
      <c r="K72" s="3" t="inlineStr">
        <is>
          <t>https://www.amazon.com/Plugged-HeatMaster-Chrome-Curling-Iron/dp/B00IYM0CY0/ref=sr_1_1?keywords=HeatMaster+Chrome+3%2F8+Inch+Curling+Iron&amp;qid=1693515604&amp;sr=8-1</t>
        </is>
      </c>
      <c r="L72" t="inlineStr">
        <is>
          <t>B00IYM0CY0</t>
        </is>
      </c>
      <c r="M72" t="e">
        <v>#VALUE!</v>
      </c>
      <c r="N72" t="e">
        <v>#VALUE!</v>
      </c>
      <c r="O72" t="inlineStr">
        <is>
          <t xml:space="preserve">y </t>
        </is>
      </c>
      <c r="P72" t="inlineStr">
        <is>
          <t>14.99</t>
        </is>
      </c>
      <c r="Q72" t="n">
        <v>25.99</v>
      </c>
      <c r="R72" s="17" t="inlineStr">
        <is>
          <t>73.38%</t>
        </is>
      </c>
      <c r="S72" t="n">
        <v>4.4</v>
      </c>
      <c r="T72" t="n">
        <v>73.38</v>
      </c>
      <c r="U72" t="n">
        <v>211</v>
      </c>
      <c r="V72" t="n">
        <v>4</v>
      </c>
      <c r="W72" t="inlineStr">
        <is>
          <t>OutOfStock</t>
        </is>
      </c>
      <c r="X72" t="inlineStr">
        <is>
          <t>undefined</t>
        </is>
      </c>
      <c r="Y72" t="inlineStr">
        <is>
          <t>SBS-680750</t>
        </is>
      </c>
    </row>
    <row r="73" ht="75" customFormat="1" customHeight="1" s="6">
      <c r="B73" s="5">
        <f>HYPERLINK("https://www.shopryanskye.com/product/shea-moisture-african-black-purification-masque12oz/948?cp=true&amp;sa=true&amp;sbp=false&amp;q=false", "https://www.shopryanskye.com/product/shea-moisture-african-black-purification-masque12oz/948?cp=true&amp;sa=true&amp;sbp=false&amp;q=false")</f>
        <v/>
      </c>
      <c r="C73" s="5">
        <f>HYPERLINK("https://www.shopryanskye.com/product/shea-moisture-african-black-purification-masque12oz/948", "https://www.shopryanskye.com/product/shea-moisture-african-black-purification-masque12oz/948")</f>
        <v/>
      </c>
      <c r="D73" s="6" t="inlineStr">
        <is>
          <t>Shea Moisture African Black Purification Masque12oz</t>
        </is>
      </c>
      <c r="E73" s="6" t="inlineStr">
        <is>
          <t>SheaMoisture African Black Soap Purification Masque | 12 oz.</t>
        </is>
      </c>
      <c r="F73" s="5">
        <f>HYPERLINK("https://www.amazon.com/SheaMoisture-African-Black-Purification-Masque/dp/B005T51G18/ref=sr_1_1?keywords=shea+moisture+african+black+purification+masque+12+oz&amp;qid=1694387353&amp;sr=8-1", "https://www.amazon.com/SheaMoisture-African-Black-Purification-Masque/dp/B005T51G18/ref=sr_1_1?keywords=shea+moisture+african+black+purification+masque+12+oz&amp;qid=1694387353&amp;sr=8-1")</f>
        <v/>
      </c>
      <c r="G73" s="6" t="inlineStr">
        <is>
          <t>B005T51G18</t>
        </is>
      </c>
      <c r="H73" s="6">
        <f>_xlfn.IMAGE("https://124925205.cdn6.editmysite.com/uploads/1/2/4/9/124925205/s964909279115298121_p948_i3_w1170.jpeg?width=2400&amp;optimize=medium")</f>
        <v/>
      </c>
      <c r="I73" s="6">
        <f>_xlfn.IMAGE("https://m.media-amazon.com/images/I/712Mrqei++L._AC_UL400_.jpg")</f>
        <v/>
      </c>
      <c r="J73" s="6" t="inlineStr">
        <is>
          <t>y</t>
        </is>
      </c>
      <c r="K73" s="6" t="inlineStr">
        <is>
          <t>13.99</t>
        </is>
      </c>
      <c r="L73" s="6" t="n">
        <v>29.24</v>
      </c>
      <c r="M73" s="24" t="inlineStr">
        <is>
          <t>109.01%</t>
        </is>
      </c>
      <c r="N73" s="6" t="n">
        <v>4.4</v>
      </c>
      <c r="O73" s="6" t="n">
        <v>109.01</v>
      </c>
      <c r="P73" s="6" t="n">
        <v>378</v>
      </c>
      <c r="Q73" s="6" t="n">
        <v>3</v>
      </c>
      <c r="R73" s="6" t="inlineStr">
        <is>
          <t>undefined</t>
        </is>
      </c>
      <c r="S73" s="6" t="inlineStr">
        <is>
          <t>undefined</t>
        </is>
      </c>
      <c r="T73" s="6" t="inlineStr">
        <is>
          <t>948</t>
        </is>
      </c>
    </row>
    <row r="74" ht="75" customHeight="1">
      <c r="A74" s="18" t="inlineStr">
        <is>
          <t>looks like authorized seller</t>
        </is>
      </c>
      <c r="B74" s="3" t="inlineStr">
        <is>
          <t>https://www.skinstore.com/nuxe-chia-seeds-essential-antioxidant-serum-30ml/12594868.html</t>
        </is>
      </c>
      <c r="C74" s="3" t="inlineStr">
        <is>
          <t>https://www.skinstore.com/nuxe-chia-seeds-essential-antioxidant-serum-30ml/12594868.html</t>
        </is>
      </c>
      <c r="D74" s="3" t="inlineStr">
        <is>
          <t>y</t>
        </is>
      </c>
      <c r="E74" s="3" t="inlineStr">
        <is>
          <t>https://www.skinstore.com/nuxe-chia-seeds-essential-antioxidant-serum-30ml/12594868.html</t>
        </is>
      </c>
      <c r="F74" t="inlineStr">
        <is>
          <t>NUXE Chia Seeds Essential Antioxidant Serum 30ml</t>
        </is>
      </c>
      <c r="G74" t="inlineStr">
        <is>
          <t>Nuxe Bio Organic Essential Antioxidant Serum 30ml</t>
        </is>
      </c>
      <c r="H74" s="3" t="inlineStr">
        <is>
          <t>Nuxe Bio Organic Essential Antioxidant Serum 30ml</t>
        </is>
      </c>
      <c r="I74" s="3" t="n"/>
      <c r="J74" s="3" t="inlineStr">
        <is>
          <t>https://www.amazon.com/Nuxe-Organic-Essential-Antioxidant-Serum/dp/B0892WQ5ML/ref=sr_1_1?keywords=NUXE+Chia+Seeds+Essential+Antioxidant+Serum+30ml&amp;qid=1693521285&amp;sr=8-1</t>
        </is>
      </c>
      <c r="K74" s="3" t="inlineStr">
        <is>
          <t>https://www.amazon.com/Nuxe-Organic-Essential-Antioxidant-Serum/dp/B0892WQ5ML/ref=sr_1_1?keywords=NUXE+Chia+Seeds+Essential+Antioxidant+Serum+30ml&amp;qid=1693521285&amp;sr=8-1</t>
        </is>
      </c>
      <c r="L74" t="inlineStr">
        <is>
          <t>B0892WQ5ML</t>
        </is>
      </c>
      <c r="M74" t="e">
        <v>#VALUE!</v>
      </c>
      <c r="N74" t="e">
        <v>#VALUE!</v>
      </c>
      <c r="O74" t="inlineStr">
        <is>
          <t>y</t>
        </is>
      </c>
      <c r="P74" t="inlineStr">
        <is>
          <t>24.0</t>
        </is>
      </c>
      <c r="Q74" t="n">
        <v>52.93</v>
      </c>
      <c r="R74" s="17" t="inlineStr">
        <is>
          <t>120.54%</t>
        </is>
      </c>
      <c r="S74" t="n">
        <v>4.3</v>
      </c>
      <c r="T74" t="n">
        <v>28</v>
      </c>
      <c r="U74" t="n">
        <v>120.54</v>
      </c>
      <c r="V74" t="n">
        <v>4</v>
      </c>
      <c r="W74" t="inlineStr">
        <is>
          <t>InStock</t>
        </is>
      </c>
      <c r="X74" t="inlineStr">
        <is>
          <t>undefined</t>
        </is>
      </c>
      <c r="Y74" t="inlineStr">
        <is>
          <t>12594868</t>
        </is>
      </c>
    </row>
    <row r="75" ht="75" customHeight="1">
      <c r="A75" s="18" t="inlineStr">
        <is>
          <t>skip for now</t>
        </is>
      </c>
      <c r="B75" s="3">
        <f>HYPERLINK("https://www.smallflower.com/collections/sale/products/tabac-beard-and-shaving-oil-1_7-fl-oz?variant=37056831488151", "https://www.smallflower.com/collections/sale/products/tabac-beard-and-shaving-oil-1_7-fl-oz?variant=37056831488151")</f>
        <v/>
      </c>
      <c r="C75" s="3">
        <f>HYPERLINK("https://www.smallflower.com/products/tabac-beard-and-shaving-oil-1_7-fl-oz", "https://www.smallflower.com/products/tabac-beard-and-shaving-oil-1_7-fl-oz")</f>
        <v/>
      </c>
      <c r="D75" t="inlineStr">
        <is>
          <t>Beard + Shaving Oil</t>
        </is>
      </c>
      <c r="E75" t="inlineStr">
        <is>
          <t>Tabac Original Beard and Shaving Oil, Restores Shine and Suppleness Moisturizes and Relieves Itchiness in Skin and Beard with Natural Oils, from Germany, 1.7 fluid ounces</t>
        </is>
      </c>
      <c r="F75" s="3">
        <f>HYPERLINK("https://www.amazon.com/Tabac-Original-Suppleness-Moisturizes-Itchiness/dp/B075CN4TXK/ref=sr_1_37?keywords=Beard+%2B+Shaving+Oil&amp;qid=1694558820&amp;sr=8-37", "https://www.amazon.com/Tabac-Original-Suppleness-Moisturizes-Itchiness/dp/B075CN4TXK/ref=sr_1_37?keywords=Beard+%2B+Shaving+Oil&amp;qid=1694558820&amp;sr=8-37")</f>
        <v/>
      </c>
      <c r="G75" t="inlineStr">
        <is>
          <t>B075CN4TXK</t>
        </is>
      </c>
      <c r="H75">
        <f>_xlfn.IMAGE("https://www.smallflower.com/cdn/shop/products/244864-DEFAULT-L.jpg?v=1602629157")</f>
        <v/>
      </c>
      <c r="I75">
        <f>_xlfn.IMAGE("https://m.media-amazon.com/images/I/61-p1kmkU0L._AC_UL400_.jpg")</f>
        <v/>
      </c>
      <c r="J75" t="inlineStr">
        <is>
          <t>4.2</t>
        </is>
      </c>
      <c r="K75" t="n">
        <v>18.78</v>
      </c>
      <c r="L75" s="2" t="inlineStr">
        <is>
          <t>347.14%</t>
        </is>
      </c>
      <c r="M75" t="n">
        <v>4.4</v>
      </c>
      <c r="N75" t="n">
        <v>347.14</v>
      </c>
      <c r="O75" t="n">
        <v>290</v>
      </c>
      <c r="P75" t="n">
        <v>2</v>
      </c>
      <c r="Q75" t="inlineStr">
        <is>
          <t>InStock</t>
        </is>
      </c>
      <c r="R75" t="inlineStr">
        <is>
          <t>14.0</t>
        </is>
      </c>
      <c r="S75" t="inlineStr">
        <is>
          <t>5886919835799</t>
        </is>
      </c>
    </row>
    <row r="76" ht="75" customFormat="1" customHeight="1" s="6">
      <c r="B76" s="5" t="inlineStr">
        <is>
          <t>https://www.soccerplususa.com/adidas/adidas-copa-pure3-fg-44961</t>
        </is>
      </c>
      <c r="C76" s="5" t="inlineStr">
        <is>
          <t>https://www.soccerplususa.com/adidas/adidas-copa-pure3-fg-44961</t>
        </is>
      </c>
      <c r="D76" s="6" t="inlineStr">
        <is>
          <t>adidas Copa Pure.3 FG</t>
        </is>
      </c>
      <c r="E76" s="6" t="inlineStr">
        <is>
          <t>adidas Unisex-Adult Copa Pure.3 Firm GroundSneaker</t>
        </is>
      </c>
      <c r="F76" s="5" t="inlineStr">
        <is>
          <t>https://www.amazon.com/adidas-Unisex-Pure-2-Ground-Metallic/dp/B09VCNSF5R/ref=sr_1_4?keywords=adidas+Copa+Pure.3+FG&amp;qid=1695171348&amp;sr=8-4</t>
        </is>
      </c>
      <c r="G76" s="6" t="inlineStr">
        <is>
          <t>B09VCNSF5R</t>
        </is>
      </c>
      <c r="H76" s="6" t="e">
        <v>#VALUE!</v>
      </c>
      <c r="I76" s="6" t="e">
        <v>#VALUE!</v>
      </c>
      <c r="J76" s="25" t="inlineStr">
        <is>
          <t>4 to 8</t>
        </is>
      </c>
      <c r="K76" s="6" t="inlineStr">
        <is>
          <t>size 10men,9men,12men,11.5men,11men (low sales)</t>
        </is>
      </c>
      <c r="L76" s="6" t="inlineStr">
        <is>
          <t>59.99</t>
        </is>
      </c>
      <c r="M76" s="6" t="n">
        <v>116.98</v>
      </c>
      <c r="N76" s="24" t="inlineStr">
        <is>
          <t>95.00%</t>
        </is>
      </c>
      <c r="O76" s="24" t="n">
        <v>95</v>
      </c>
      <c r="P76" s="6" t="n">
        <v>4</v>
      </c>
      <c r="Q76" s="6" t="n">
        <v>16</v>
      </c>
      <c r="S76" s="6" t="inlineStr">
        <is>
          <t>InStock</t>
        </is>
      </c>
      <c r="T76" s="6" t="inlineStr">
        <is>
          <t>79.95</t>
        </is>
      </c>
      <c r="U76" s="6" t="inlineStr">
        <is>
          <t>HQ8942</t>
        </is>
      </c>
    </row>
    <row r="77" ht="75" customHeight="1">
      <c r="A77" s="18" t="inlineStr">
        <is>
          <t>too late for soccer season</t>
        </is>
      </c>
      <c r="B77" s="3" t="inlineStr">
        <is>
          <t>https://www.soccerplususa.com/adidas/adidas-tiro-league-shin-guards-39779</t>
        </is>
      </c>
      <c r="C77" s="3" t="inlineStr">
        <is>
          <t>https://www.soccerplususa.com/adidas/adidas-tiro-league-shin-guards-39779</t>
        </is>
      </c>
      <c r="D77" t="inlineStr">
        <is>
          <t>adidas Tiro League Shin Guards</t>
        </is>
      </c>
      <c r="E77" t="inlineStr">
        <is>
          <t>adidas Tiro League Shin Guards</t>
        </is>
      </c>
      <c r="F77" s="3" t="inlineStr">
        <is>
          <t>https://www.amazon.com/adidas-unisex-child-Guard-White-Black/dp/B087R4JRVB/ref=sr_1_3?keywords=adidas+Tiro+League+Shin+Guards&amp;qid=1695171697&amp;sr=8-3</t>
        </is>
      </c>
      <c r="G77" t="inlineStr">
        <is>
          <t>B087R4JRVB</t>
        </is>
      </c>
      <c r="H77" t="e">
        <v>#VALUE!</v>
      </c>
      <c r="I77" t="e">
        <v>#VALUE!</v>
      </c>
      <c r="J77" t="n">
        <v>3</v>
      </c>
      <c r="K77" t="inlineStr">
        <is>
          <t>spike price for now though</t>
        </is>
      </c>
      <c r="L77" t="inlineStr">
        <is>
          <t>14.99</t>
        </is>
      </c>
      <c r="M77" t="n">
        <v>30</v>
      </c>
      <c r="N77" s="17" t="inlineStr">
        <is>
          <t>100.13%</t>
        </is>
      </c>
      <c r="O77" s="19" t="n">
        <v>100.13</v>
      </c>
      <c r="P77" t="n">
        <v>4.3</v>
      </c>
      <c r="Q77" t="n">
        <v>76</v>
      </c>
      <c r="S77" t="inlineStr">
        <is>
          <t>InStock</t>
        </is>
      </c>
      <c r="T77" t="inlineStr">
        <is>
          <t>19.95</t>
        </is>
      </c>
      <c r="U77" t="inlineStr">
        <is>
          <t>GK3534</t>
        </is>
      </c>
    </row>
    <row r="78" ht="75" customHeight="1">
      <c r="A78" s="18" t="inlineStr">
        <is>
          <t>too late for soccer season</t>
        </is>
      </c>
      <c r="B78" s="3" t="inlineStr">
        <is>
          <t>https://www.soccerplususa.com/nike/nike-mercurial-superfly-9-club-fg-youth-45672</t>
        </is>
      </c>
      <c r="C78" s="3" t="inlineStr">
        <is>
          <t>https://www.soccerplususa.com/nike/nike-mercurial-superfly-9-club-fg-youth-45672</t>
        </is>
      </c>
      <c r="D78" t="inlineStr">
        <is>
          <t>Nike Mercurial Superfly 9 Club FG Youth</t>
        </is>
      </c>
      <c r="E78" t="inlineStr">
        <is>
          <t>Nike Jr Kids' Mercurial Superfly 9 Club FG/MG Soccer Cleats</t>
        </is>
      </c>
      <c r="F78" s="3" t="inlineStr">
        <is>
          <t>https://www.amazon.com/Nike-Mercurial-Superfly-Soccer-Cleats/dp/B0BL733J6R/ref=sr_1_1?keywords=Nike+Mercurial+Superfly+9+Club+FG+Youth&amp;qid=1695171284&amp;sr=8-1</t>
        </is>
      </c>
      <c r="G78" t="inlineStr">
        <is>
          <t>B0BL733J6R</t>
        </is>
      </c>
      <c r="H78" t="e">
        <v>#VALUE!</v>
      </c>
      <c r="I78" t="e">
        <v>#VALUE!</v>
      </c>
      <c r="J78" t="n">
        <v>8</v>
      </c>
      <c r="K78" t="inlineStr">
        <is>
          <t>size 2 (low inventory), size 2.5 high sales but low roi, size 3.5 good but oos, / free shipping above $5</t>
        </is>
      </c>
      <c r="L78" t="inlineStr">
        <is>
          <t>49.95</t>
        </is>
      </c>
      <c r="M78" t="n">
        <v>83.38</v>
      </c>
      <c r="N78" s="17" t="inlineStr">
        <is>
          <t>66.93%</t>
        </is>
      </c>
      <c r="O78" s="19" t="n">
        <v>66.93000000000001</v>
      </c>
      <c r="P78" t="n">
        <v>4.4</v>
      </c>
      <c r="Q78" t="n">
        <v>77</v>
      </c>
      <c r="S78" t="inlineStr">
        <is>
          <t>InStock</t>
        </is>
      </c>
      <c r="T78" t="inlineStr">
        <is>
          <t>undefined</t>
        </is>
      </c>
      <c r="U78" t="inlineStr">
        <is>
          <t>DJ5959-001</t>
        </is>
      </c>
    </row>
  </sheetData>
  <conditionalFormatting sqref="B2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O5" sqref="O5"/>
    </sheetView>
  </sheetViews>
  <sheetFormatPr baseColWidth="8" defaultRowHeight="14.4"/>
  <sheetData>
    <row r="1" ht="110.4" customHeight="1">
      <c r="A1" s="3">
        <f>HYPERLINK("https://www.als.com/bigag-footprint-bunk-house-8/p?skuId=1332582", "https://www.als.com/bigag-footprint-bunk-house-8/p?skuId=1332582")</f>
        <v/>
      </c>
      <c r="B1" s="3">
        <f>HYPERLINK("https://www.als.com/bigag-footprint-bunk-house-8/p", "https://www.als.com/bigag-footprint-bunk-house-8/p")</f>
        <v/>
      </c>
      <c r="C1" t="inlineStr">
        <is>
          <t>Big Agnes Bunk House 8 Footprint</t>
        </is>
      </c>
      <c r="D1" t="inlineStr">
        <is>
          <t>Big Agnes Bunk House Camping Tent</t>
        </is>
      </c>
      <c r="E1" s="3">
        <f>HYPERLINK("https://www.amazon.com/Big-Agnes-House-Rooibos-Person/dp/B0BPJZ8RY4/ref=sr_1_2?keywords=Big+Agnes+Bunk+House+8+Footprint&amp;qid=1694559273&amp;sr=8-2", "https://www.amazon.com/Big-Agnes-House-Rooibos-Person/dp/B0BPJZ8RY4/ref=sr_1_2?keywords=Big+Agnes+Bunk+House+8+Footprint&amp;qid=1694559273&amp;sr=8-2")</f>
        <v/>
      </c>
      <c r="F1" t="inlineStr">
        <is>
          <t>B0BPJZ8RY4</t>
        </is>
      </c>
      <c r="G1">
        <f>_xlfn.IMAGE("https://alssports.vtexassets.com/arquivos/ids/1300312-800-auto?v=638176271665270000&amp;width=800&amp;height=auto&amp;aspect=true")</f>
        <v/>
      </c>
      <c r="H1">
        <f>_xlfn.IMAGE("https://m.media-amazon.com/images/I/61uRobhoJ1L._AC_UY218_.jpg")</f>
        <v/>
      </c>
      <c r="I1" t="inlineStr">
        <is>
          <t>56.0</t>
        </is>
      </c>
      <c r="J1" t="n">
        <v>799.95</v>
      </c>
      <c r="K1" s="2" t="inlineStr">
        <is>
          <t>1,328.48%</t>
        </is>
      </c>
      <c r="L1" t="n">
        <v>4.6</v>
      </c>
      <c r="M1" s="9" t="n">
        <v>1328.48</v>
      </c>
      <c r="N1" t="n">
        <v>47</v>
      </c>
      <c r="O1" t="n">
        <v>2</v>
      </c>
      <c r="P1" t="inlineStr">
        <is>
          <t>InStock</t>
        </is>
      </c>
      <c r="Q1" t="inlineStr">
        <is>
          <t>80.0</t>
        </is>
      </c>
      <c r="R1" t="inlineStr">
        <is>
          <t>1332582</t>
        </is>
      </c>
    </row>
    <row r="2" ht="110.4" customHeight="1">
      <c r="A2" s="3">
        <f>HYPERLINK("https://www.als.com/bigag-footprint-spicer-peak-4/p?skuId=981056", "https://www.als.com/bigag-footprint-spicer-peak-4/p?skuId=981056")</f>
        <v/>
      </c>
      <c r="B2" s="3">
        <f>HYPERLINK("https://www.als.com/bigag-footprint-spicer-peak-4/p", "https://www.als.com/bigag-footprint-spicer-peak-4/p")</f>
        <v/>
      </c>
      <c r="C2" t="inlineStr">
        <is>
          <t>Big Agnes Spicer Peak 4 Footprint</t>
        </is>
      </c>
      <c r="D2" t="inlineStr">
        <is>
          <t>Big Agnes Spicer Peak Tent</t>
        </is>
      </c>
      <c r="E2" s="3">
        <f>HYPERLINK("https://www.amazon.com/Big-Agnes-Spicer-Person-Olive/dp/B09Q9CFR4B/ref=sr_1_2?keywords=Big+Agnes+Spicer+Peak+4+Footprint&amp;qid=1694559276&amp;sr=8-2", "https://www.amazon.com/Big-Agnes-Spicer-Person-Olive/dp/B09Q9CFR4B/ref=sr_1_2?keywords=Big+Agnes+Spicer+Peak+4+Footprint&amp;qid=1694559276&amp;sr=8-2")</f>
        <v/>
      </c>
      <c r="F2" t="inlineStr">
        <is>
          <t>B09Q9CFR4B</t>
        </is>
      </c>
      <c r="G2">
        <f>_xlfn.IMAGE("https://alssports.vtexassets.com/arquivos/ids/1091430-800-auto?v=637928196181770000&amp;width=800&amp;height=auto&amp;aspect=true")</f>
        <v/>
      </c>
      <c r="H2">
        <f>_xlfn.IMAGE("https://m.media-amazon.com/images/I/61cWHqRz9oL._AC_UY218_.jpg")</f>
        <v/>
      </c>
      <c r="I2" t="inlineStr">
        <is>
          <t>35.0</t>
        </is>
      </c>
      <c r="J2" t="n">
        <v>407.94</v>
      </c>
      <c r="K2" s="2" t="inlineStr">
        <is>
          <t>1,065.54%</t>
        </is>
      </c>
      <c r="L2" t="n">
        <v>3.3</v>
      </c>
      <c r="M2" s="9" t="n">
        <v>1065.54</v>
      </c>
      <c r="N2" t="n">
        <v>2</v>
      </c>
      <c r="O2" t="n">
        <v>3</v>
      </c>
      <c r="P2" t="inlineStr">
        <is>
          <t>InStock</t>
        </is>
      </c>
      <c r="Q2" t="inlineStr">
        <is>
          <t>50.0</t>
        </is>
      </c>
      <c r="R2" t="inlineStr">
        <is>
          <t>981056</t>
        </is>
      </c>
    </row>
    <row r="3" ht="110.4" customHeight="1">
      <c r="A3" s="3">
        <f>HYPERLINK("https://www.als.com/buck-knife-folding-hunter-lt/p", "https://www.als.com/buck-knife-folding-hunter-lt/p")</f>
        <v/>
      </c>
      <c r="B3" s="3">
        <f>HYPERLINK("https://www.als.com/buck-knife-folding-hunter-lt/p", "https://www.als.com/buck-knife-folding-hunter-lt/p")</f>
        <v/>
      </c>
      <c r="C3" t="inlineStr">
        <is>
          <t>Buck Knives 110 Folding Hunter LT Knife</t>
        </is>
      </c>
      <c r="D3" t="inlineStr">
        <is>
          <t>Buck Knives 110 Folding Hunter Knife with Finger Grooves and Leather Sheath</t>
        </is>
      </c>
      <c r="E3" s="3">
        <f>HYPERLINK("https://www.amazon.com/Buck-Knives-110-Folding-Grooves/dp/B000EHYZKU/ref=sr_1_3?keywords=Buck+Knives+110+Folding+Hunter+LT+Knife&amp;qid=1694559295&amp;sr=8-3", "https://www.amazon.com/Buck-Knives-110-Folding-Grooves/dp/B000EHYZKU/ref=sr_1_3?keywords=Buck+Knives+110+Folding+Hunter+LT+Knife&amp;qid=1694559295&amp;sr=8-3")</f>
        <v/>
      </c>
      <c r="F3" t="inlineStr">
        <is>
          <t>B000EHYZKU</t>
        </is>
      </c>
      <c r="G3">
        <f>_xlfn.IMAGE("https://alssports.vtexassets.com/arquivos/ids/1312153-800-auto?v=638193366000800000&amp;width=800&amp;height=auto&amp;aspect=true")</f>
        <v/>
      </c>
      <c r="H3">
        <f>_xlfn.IMAGE("https://m.media-amazon.com/images/I/51ZiX-KkkbL._AC_UL400_.jpg")</f>
        <v/>
      </c>
      <c r="I3" t="inlineStr">
        <is>
          <t>14.99</t>
        </is>
      </c>
      <c r="J3" t="n">
        <v>74.98999999999999</v>
      </c>
      <c r="K3" s="2" t="inlineStr">
        <is>
          <t>400.27%</t>
        </is>
      </c>
      <c r="L3" t="n">
        <v>4.8</v>
      </c>
      <c r="M3" t="n">
        <v>400.27</v>
      </c>
      <c r="N3" t="n">
        <v>1044</v>
      </c>
      <c r="O3" t="n">
        <v>2</v>
      </c>
      <c r="P3" t="inlineStr">
        <is>
          <t>InStock</t>
        </is>
      </c>
      <c r="Q3" t="inlineStr">
        <is>
          <t>24.99</t>
        </is>
      </c>
      <c r="R3" t="inlineStr">
        <is>
          <t>477089</t>
        </is>
      </c>
    </row>
    <row r="4" ht="110.4" customHeight="1">
      <c r="A4" s="3">
        <f>HYPERLINK("https://www.als.com/kersha-kershaw-1660/p?skuId=1209940", "https://www.als.com/kersha-kershaw-1660/p?skuId=1209940")</f>
        <v/>
      </c>
      <c r="B4" s="3">
        <f>HYPERLINK("https://www.als.com/kersha-kershaw-1660/p", "https://www.als.com/kersha-kershaw-1660/p")</f>
        <v/>
      </c>
      <c r="C4" t="inlineStr">
        <is>
          <t>Kershaw Leek Assisted Opening Knife</t>
        </is>
      </c>
      <c r="D4" t="inlineStr">
        <is>
          <t>Kershaw Damascus Steel Leek Assisted Opening Stainless Handles</t>
        </is>
      </c>
      <c r="E4" s="3">
        <f>HYPERLINK("https://www.amazon.com/Kershaw-Damascus-Assisted-Opening-Stainless/dp/B003R6DDEO/ref=sr_1_17?keywords=Kershaw+Leek+Assisted+Opening+Knife&amp;qid=1694559270&amp;sr=8-17", "https://www.amazon.com/Kershaw-Damascus-Assisted-Opening-Stainless/dp/B003R6DDEO/ref=sr_1_17?keywords=Kershaw+Leek+Assisted+Opening+Knife&amp;qid=1694559270&amp;sr=8-17")</f>
        <v/>
      </c>
      <c r="F4" t="inlineStr">
        <is>
          <t>B003R6DDEO</t>
        </is>
      </c>
      <c r="G4">
        <f>_xlfn.IMAGE("https://alssports.vtexassets.com/arquivos/ids/1310940-800-auto?v=638192621828800000&amp;width=800&amp;height=auto&amp;aspect=true")</f>
        <v/>
      </c>
      <c r="H4">
        <f>_xlfn.IMAGE("https://m.media-amazon.com/images/I/81ph3CmRn+L._AC_UL400_.jpg")</f>
        <v/>
      </c>
      <c r="I4" t="inlineStr">
        <is>
          <t>49.99</t>
        </is>
      </c>
      <c r="J4" t="n">
        <v>96.28</v>
      </c>
      <c r="K4" s="2" t="inlineStr">
        <is>
          <t>92.60%</t>
        </is>
      </c>
      <c r="L4" t="n">
        <v>4.3</v>
      </c>
      <c r="M4" t="n">
        <v>92.59999999999999</v>
      </c>
      <c r="N4" t="n">
        <v>79</v>
      </c>
      <c r="O4" t="n">
        <v>6</v>
      </c>
      <c r="P4" t="inlineStr">
        <is>
          <t>InStock</t>
        </is>
      </c>
      <c r="Q4" t="inlineStr">
        <is>
          <t>89.99</t>
        </is>
      </c>
      <c r="R4" t="inlineStr">
        <is>
          <t>1209940</t>
        </is>
      </c>
    </row>
    <row r="5" ht="110.4" customHeight="1">
      <c r="A5" s="3">
        <f>HYPERLINK("https://www.als.com/helnx-table-one/p?skuId=279147", "https://www.als.com/helnx-table-one/p?skuId=279147")</f>
        <v/>
      </c>
      <c r="B5" s="3">
        <f>HYPERLINK("https://www.als.com/helnx-table-one/p", "https://www.als.com/helnx-table-one/p")</f>
        <v/>
      </c>
      <c r="C5" t="inlineStr">
        <is>
          <t>Helinox Camp Table</t>
        </is>
      </c>
      <c r="D5" t="inlineStr">
        <is>
          <t>Helinox Café Table Dining Height Portable Camping Table, Black</t>
        </is>
      </c>
      <c r="E5" s="3">
        <f>HYPERLINK("https://www.amazon.com/Helinox-Standard-Height-Portable-Camping/dp/B09PL6G826/ref=sr_1_4?keywords=Helinox+Camp+Table&amp;qid=1694559287&amp;sr=8-4", "https://www.amazon.com/Helinox-Standard-Height-Portable-Camping/dp/B09PL6G826/ref=sr_1_4?keywords=Helinox+Camp+Table&amp;qid=1694559287&amp;sr=8-4")</f>
        <v/>
      </c>
      <c r="F5" t="inlineStr">
        <is>
          <t>B09PL6G826</t>
        </is>
      </c>
      <c r="G5">
        <f>_xlfn.IMAGE("https://alssports.vtexassets.com/arquivos/ids/1008325-800-auto?v=637810884509030000&amp;width=800&amp;height=auto&amp;aspect=true")</f>
        <v/>
      </c>
      <c r="H5">
        <f>_xlfn.IMAGE("https://m.media-amazon.com/images/I/613IqUcHT8L._AC_UL400_.jpg")</f>
        <v/>
      </c>
      <c r="I5" t="inlineStr">
        <is>
          <t>139.95</t>
        </is>
      </c>
      <c r="J5" t="n">
        <v>249.95</v>
      </c>
      <c r="K5" s="2" t="inlineStr">
        <is>
          <t>78.60%</t>
        </is>
      </c>
      <c r="L5" t="n">
        <v>4.8</v>
      </c>
      <c r="M5" t="n">
        <v>78.59999999999999</v>
      </c>
      <c r="N5" t="n">
        <v>10</v>
      </c>
      <c r="O5" t="n">
        <v>1</v>
      </c>
      <c r="P5" t="inlineStr">
        <is>
          <t>InStock</t>
        </is>
      </c>
      <c r="Q5" t="inlineStr">
        <is>
          <t>undefined</t>
        </is>
      </c>
      <c r="R5" t="inlineStr">
        <is>
          <t>279147</t>
        </is>
      </c>
    </row>
    <row r="6" ht="110.4" customHeight="1">
      <c r="A6" s="3">
        <f>HYPERLINK("https://www.als.com/msr-stove-pocket-rocket-2/p?skuId=258306", "https://www.als.com/msr-stove-pocket-rocket-2/p?skuId=258306")</f>
        <v/>
      </c>
      <c r="B6" s="3">
        <f>HYPERLINK("https://www.als.com/msr-stove-pocket-rocket-2/p", "https://www.als.com/msr-stove-pocket-rocket-2/p")</f>
        <v/>
      </c>
      <c r="C6" t="inlineStr">
        <is>
          <t>MSR PocketRocket 2 Stove</t>
        </is>
      </c>
      <c r="D6" t="inlineStr">
        <is>
          <t>MSR PocketRocket 2 Ultralight Camping and Backpacking Mini Stove Kit</t>
        </is>
      </c>
      <c r="E6" s="3">
        <f>HYPERLINK("https://www.amazon.com/MSR-PocketRocket-Mini-Stove-Kit/dp/B078Y5LXLX/ref=sr_1_2?keywords=MSR+PocketRocket+2+Stove&amp;qid=1694559288&amp;sr=8-2", "https://www.amazon.com/MSR-PocketRocket-Mini-Stove-Kit/dp/B078Y5LXLX/ref=sr_1_2?keywords=MSR+PocketRocket+2+Stove&amp;qid=1694559288&amp;sr=8-2")</f>
        <v/>
      </c>
      <c r="F6" t="inlineStr">
        <is>
          <t>B078Y5LXLX</t>
        </is>
      </c>
      <c r="G6">
        <f>_xlfn.IMAGE("https://alssports.vtexassets.com/arquivos/ids/1023501-800-auto?v=637822988331430000&amp;width=800&amp;height=auto&amp;aspect=true")</f>
        <v/>
      </c>
      <c r="H6">
        <f>_xlfn.IMAGE("https://m.media-amazon.com/images/I/81oUG0dmteL._AC_UY218_.jpg")</f>
        <v/>
      </c>
      <c r="I6" t="inlineStr">
        <is>
          <t>59.95</t>
        </is>
      </c>
      <c r="J6" t="n">
        <v>104.95</v>
      </c>
      <c r="K6" s="2" t="inlineStr">
        <is>
          <t>75.06%</t>
        </is>
      </c>
      <c r="L6" t="n">
        <v>4.8</v>
      </c>
      <c r="M6" t="n">
        <v>75.06</v>
      </c>
      <c r="N6" t="n">
        <v>669</v>
      </c>
      <c r="O6" t="n">
        <v>1</v>
      </c>
      <c r="P6" t="inlineStr">
        <is>
          <t>InStock</t>
        </is>
      </c>
      <c r="Q6" t="inlineStr">
        <is>
          <t>undefined</t>
        </is>
      </c>
      <c r="R6" t="inlineStr">
        <is>
          <t>258306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L10" sqref="L10"/>
    </sheetView>
  </sheetViews>
  <sheetFormatPr baseColWidth="8" defaultRowHeight="14.4"/>
  <sheetData>
    <row r="1" ht="106.95" customHeight="1">
      <c r="A1" s="3">
        <f>HYPERLINK("https://www.platt.com/p/1831650/3m/tb-quat-disinfectant-1-quart/048011296128/mmm59809", "https://www.platt.com/p/1831650/3m/tb-quat-disinfectant-1-quart/048011296128/mmm59809")</f>
        <v/>
      </c>
      <c r="B1" s="3">
        <f>HYPERLINK("https://www.platt.com/p/1831650/3m/tb-quat-disinfectant-1-quart/048011296128/mmm59809", "https://www.platt.com/p/1831650/3m/tb-quat-disinfectant-1-quart/048011296128/mmm59809")</f>
        <v/>
      </c>
      <c r="C1" t="inlineStr">
        <is>
          <t>TB QUAT Disinfectant, 1 Quart</t>
        </is>
      </c>
      <c r="D1" t="inlineStr">
        <is>
          <t>3M (59809) TB Quat Disinfectant Ready-to-Use Cleaner, Quart [You are Purchasing The Min Order Quantity which is 1 Case/Bottles], 32 Fl Oz (Pack of 12)</t>
        </is>
      </c>
      <c r="E1" s="3">
        <f>HYPERLINK("https://www.amazon.com/3M-Disinfectant-Cleaner-purchasing-quantity/dp/B00ODPI4AG/ref=sr_1_3?keywords=tb+quart+disinfectant%2C+1+quart&amp;qid=1695196030&amp;sr=8-3", "https://www.amazon.com/3M-Disinfectant-Cleaner-purchasing-quantity/dp/B00ODPI4AG/ref=sr_1_3?keywords=tb+quart+disinfectant%2C+1+quart&amp;qid=1695196030&amp;sr=8-3")</f>
        <v/>
      </c>
      <c r="F1" t="inlineStr">
        <is>
          <t>B00ODPI4AG</t>
        </is>
      </c>
      <c r="G1">
        <f>_xlfn.IMAGE("https://rexel-cdn.com/products/3m-tb-quat.jpg?i=36A928AD-4E5D-4160-962B-2B7EE84D35F8&amp;f=420")</f>
        <v/>
      </c>
      <c r="H1">
        <f>_xlfn.IMAGE("https://m.media-amazon.com/images/I/51tqXRQWiFL._AC_UY218_.jpg")</f>
        <v/>
      </c>
      <c r="J1" t="inlineStr">
        <is>
          <t>hazmat?</t>
        </is>
      </c>
      <c r="K1" t="inlineStr">
        <is>
          <t>0.67</t>
        </is>
      </c>
      <c r="L1" t="n">
        <v>63.97</v>
      </c>
      <c r="M1" s="17" t="inlineStr">
        <is>
          <t>9,447.76%</t>
        </is>
      </c>
      <c r="N1" t="n">
        <v>4.5</v>
      </c>
      <c r="O1" t="n">
        <v>19</v>
      </c>
      <c r="P1" s="9" t="n">
        <v>9447.76</v>
      </c>
      <c r="R1" t="inlineStr">
        <is>
          <t>InStock</t>
        </is>
      </c>
      <c r="S1" t="inlineStr">
        <is>
          <t>undefined</t>
        </is>
      </c>
      <c r="T1" t="inlineStr">
        <is>
          <t>1831650</t>
        </is>
      </c>
    </row>
    <row r="2" ht="75" customHeight="1">
      <c r="A2" s="3">
        <f>HYPERLINK("https://agorganics.com/medina-humate-humic-acid-quart/", "https://agorganics.com/medina-humate-humic-acid-quart/")</f>
        <v/>
      </c>
      <c r="B2" s="3">
        <f>HYPERLINK("https://agorganics.com/medina-humate-humic-acid-quart/", "https://agorganics.com/medina-humate-humic-acid-quart/")</f>
        <v/>
      </c>
      <c r="C2" t="inlineStr">
        <is>
          <t>Medina Humate Humic Acid Quart</t>
        </is>
      </c>
      <c r="D2" t="inlineStr">
        <is>
          <t>Medina Humate Liquid Humic Acid 2000 Sq. Ft. Liquid Qt</t>
        </is>
      </c>
      <c r="E2" s="3">
        <f>HYPERLINK("https://www.amazon.com/Medina-Humate-Liquid-Humic-Acid/dp/B0036FDMWY/ref=sr_1_1?keywords=Medina+Humate+Humic+Acid+Quart&amp;qid=1695252605&amp;sr=8-1", "https://www.amazon.com/Medina-Humate-Liquid-Humic-Acid/dp/B0036FDMWY/ref=sr_1_1?keywords=Medina+Humate+Humic+Acid+Quart&amp;qid=1695252605&amp;sr=8-1")</f>
        <v/>
      </c>
      <c r="F2" t="inlineStr">
        <is>
          <t>B0036FDMWY</t>
        </is>
      </c>
      <c r="G2">
        <f>_xlfn.IMAGE("https://cdn10.bigcommerce.com/s-vcfl1bxr6z/products/425/images/1660/MN7032__81672.1620422212.500.550.jpg?c=2")</f>
        <v/>
      </c>
      <c r="H2">
        <f>_xlfn.IMAGE("https://m.media-amazon.com/images/I/61m2NOVH92S._AC_UY218_.jpg")</f>
        <v/>
      </c>
      <c r="J2" t="inlineStr">
        <is>
          <t>hazmat I guess</t>
        </is>
      </c>
      <c r="K2" t="inlineStr">
        <is>
          <t>10.97</t>
        </is>
      </c>
      <c r="L2" t="n">
        <v>25.49</v>
      </c>
      <c r="M2" s="17" t="inlineStr">
        <is>
          <t>132.36%</t>
        </is>
      </c>
      <c r="N2" s="19" t="n">
        <v>132.36</v>
      </c>
      <c r="O2" t="n">
        <v>4.4</v>
      </c>
      <c r="P2" t="n">
        <v>6</v>
      </c>
      <c r="R2" t="inlineStr">
        <is>
          <t>InStock</t>
        </is>
      </c>
      <c r="S2" t="inlineStr">
        <is>
          <t>undefined</t>
        </is>
      </c>
      <c r="T2" t="inlineStr">
        <is>
          <t>MN7032</t>
        </is>
      </c>
    </row>
    <row r="3" ht="132.6" customHeight="1">
      <c r="A3" s="3">
        <f>HYPERLINK("https://www.doitbest.com/product/655197/bon-ami-original-12-oz-cleaning-powder-655197/", "https://www.doitbest.com/product/655197/bon-ami-original-12-oz-cleaning-powder-655197/")</f>
        <v/>
      </c>
      <c r="B3" s="3">
        <f>HYPERLINK("https://ww2.doitbest.com/product/655197/bon-ami-original-12-oz-cleaning-powder-655197/", "https://ww2.doitbest.com/product/655197/bon-ami-original-12-oz-cleaning-powder-655197/")</f>
        <v/>
      </c>
      <c r="C3" t="inlineStr">
        <is>
          <t>Bon Ami Original 12 Oz. Cleaning Powder</t>
        </is>
      </c>
      <c r="D3" t="inlineStr">
        <is>
          <t>Bon Ami 04030 Bon Ami Cleaning Powder, 12-Ounce</t>
        </is>
      </c>
      <c r="E3" s="3">
        <f>HYPERLINK("https://www.amazon.com/Bon-Ami-04030-Cleaning-12-Ounce/dp/B000BQYBC6/ref=sr_1_1?keywords=Bon+Ami+Original+12+Oz.+Cleaning+Powder&amp;qid=1695266122&amp;sr=8-1", "https://www.amazon.com/Bon-Ami-04030-Cleaning-12-Ounce/dp/B000BQYBC6/ref=sr_1_1?keywords=Bon+Ami+Original+12+Oz.+Cleaning+Powder&amp;qid=1695266122&amp;sr=8-1")</f>
        <v/>
      </c>
      <c r="F3" t="inlineStr">
        <is>
          <t>B000BQYBC6</t>
        </is>
      </c>
      <c r="G3">
        <f>_xlfn.IMAGE("https://doitbest.scene7.com/is/image/doitbest/item_655197")</f>
        <v/>
      </c>
      <c r="H3">
        <f>_xlfn.IMAGE("https://m.media-amazon.com/images/I/819P6Xk7LtS._AC_UL320_.jpg")</f>
        <v/>
      </c>
      <c r="I3" t="inlineStr">
        <is>
          <t>oos</t>
        </is>
      </c>
      <c r="J3" t="inlineStr">
        <is>
          <t>2.59</t>
        </is>
      </c>
      <c r="K3" t="n">
        <v>18.99</v>
      </c>
      <c r="L3" s="30" t="inlineStr">
        <is>
          <t>633.20%</t>
        </is>
      </c>
      <c r="M3" t="n">
        <v>4.7</v>
      </c>
      <c r="N3" t="n">
        <v>266</v>
      </c>
      <c r="P3" t="inlineStr">
        <is>
          <t>OutOfStock</t>
        </is>
      </c>
      <c r="Q3" t="inlineStr">
        <is>
          <t>undefined</t>
        </is>
      </c>
      <c r="R3" t="inlineStr">
        <is>
          <t>655197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6"/>
  <sheetViews>
    <sheetView topLeftCell="A59" workbookViewId="0">
      <selection activeCell="A66" sqref="A66:XFD66"/>
    </sheetView>
  </sheetViews>
  <sheetFormatPr baseColWidth="8" defaultRowHeight="14.4" outlineLevelCol="0"/>
  <cols>
    <col width="24.21875" customWidth="1" min="10" max="10"/>
  </cols>
  <sheetData>
    <row r="1" ht="92.40000000000001" customHeight="1">
      <c r="A1" s="6" t="inlineStr">
        <is>
          <t>Double K Groomers Edge Keri-Cot Conditioner</t>
        </is>
      </c>
      <c r="B1" s="3" t="inlineStr">
        <is>
          <t>https://www.cherrybrook.com/double-k-groomers-edge-keri-cot-conditioner/</t>
        </is>
      </c>
      <c r="C1" s="3" t="inlineStr">
        <is>
          <t>oos</t>
        </is>
      </c>
      <c r="D1" s="3" t="inlineStr">
        <is>
          <t>https://www.cherrybrook.com/double-k-groomers-edge-keri-cot-conditioner/</t>
        </is>
      </c>
      <c r="E1" s="6" t="inlineStr">
        <is>
          <t>Double K Groomers Edge Keri-Cot Conditioner, 16 oz</t>
        </is>
      </c>
      <c r="F1" s="5" t="inlineStr">
        <is>
          <t>https://www.amazon.com/Double-Groomers-Edge-Keri-Cot-Conditioner/dp/B00061MP3S/ref=sr_1_1?keywords=Double+K+Groomers+Edge+Keri-Cot+Conditioner&amp;qid=1693248365&amp;sr=8-1</t>
        </is>
      </c>
      <c r="G1" s="3" t="inlineStr">
        <is>
          <t>https://www.amazon.com/Double-Groomers-Edge-Keri-Cot-Conditioner/dp/B00061MP3S/ref=sr_1_1?keywords=Double+K+Groomers+Edge+Keri-Cot+Conditioner&amp;qid=1693248365&amp;sr=8-1</t>
        </is>
      </c>
      <c r="H1" s="3" t="n"/>
      <c r="I1" s="6" t="inlineStr">
        <is>
          <t>oos</t>
        </is>
      </c>
      <c r="J1" s="6" t="n"/>
      <c r="K1" s="6" t="e">
        <v>#VALUE!</v>
      </c>
      <c r="L1" s="6" t="e">
        <v>#VALUE!</v>
      </c>
      <c r="M1" s="6" t="inlineStr">
        <is>
          <t>y</t>
        </is>
      </c>
      <c r="N1" s="6" t="inlineStr">
        <is>
          <t xml:space="preserve">  $7.99</t>
        </is>
      </c>
      <c r="O1" s="6" t="n"/>
      <c r="P1" s="6" t="inlineStr">
        <is>
          <t>OOS</t>
        </is>
      </c>
      <c r="Q1" s="6" t="n">
        <v>23.95</v>
      </c>
      <c r="R1" s="8" t="inlineStr">
        <is>
          <t>199.75%</t>
        </is>
      </c>
      <c r="S1" s="6" t="n">
        <v>4.4</v>
      </c>
      <c r="T1" s="6" t="n">
        <v>199.75</v>
      </c>
      <c r="U1" s="6" t="n">
        <v>20</v>
      </c>
      <c r="V1" s="6" t="n">
        <v>4</v>
      </c>
      <c r="W1" s="6" t="n"/>
      <c r="X1" s="6" t="n"/>
      <c r="Y1" s="6" t="n"/>
      <c r="Z1" s="6" t="n"/>
      <c r="AA1" s="6" t="n"/>
      <c r="AB1" s="6" t="n"/>
      <c r="AC1" s="6" t="n"/>
      <c r="AD1" s="6" t="n"/>
    </row>
    <row r="2" ht="92.40000000000001" customFormat="1" customHeight="1" s="6">
      <c r="A2" s="6" t="inlineStr">
        <is>
          <t>GE Advanced Almond Silicone 28 g/L VOC Kitchen &amp; Bath Caulk Sealant 2.8 oz</t>
        </is>
      </c>
      <c r="B2" s="3" t="inlineStr">
        <is>
          <t>https://www.maxwarehouse.com/products/ge-silicone-ge286-2-8-oz-almond-silicone-caulking</t>
        </is>
      </c>
      <c r="C2" s="3" t="inlineStr">
        <is>
          <t>oos</t>
        </is>
      </c>
      <c r="D2" s="3" t="inlineStr">
        <is>
          <t>https://www.maxwarehouse.com/products/ge-silicone-ge286-2-8-oz-almond-silicone-caulking</t>
        </is>
      </c>
      <c r="E2" s="6" t="inlineStr">
        <is>
          <t>GE Momentive Performance Materials GE286 Advanced Silicone 2 Kitchen &amp; Bath Sealant, 2.8oz, Almond</t>
        </is>
      </c>
      <c r="F2" s="5" t="inlineStr">
        <is>
          <t>https://www.amazon.com/GE-GE286-Silicone-Kitchen-Squeeze/dp/B000BQWKCY/ref=sr_1_2?keywords=GE+Advanced+Almond+Silicone+28+g%2FL+VOC+Kitchen+%26+Bath+Caulk+Sealant+2.8+oz&amp;qid=1692928431&amp;sr=8-2</t>
        </is>
      </c>
      <c r="G2" s="3" t="inlineStr">
        <is>
          <t>https://www.amazon.com/GE-GE286-Silicone-Kitchen-Squeeze/dp/B000BQWKCY/ref=sr_1_2?keywords=GE+Advanced+Almond+Silicone+28+g%2FL+VOC+Kitchen+%26+Bath+Caulk+Sealant+2.8+oz&amp;qid=1692928431&amp;sr=8-2</t>
        </is>
      </c>
      <c r="H2" s="3" t="inlineStr">
        <is>
          <t>oos</t>
        </is>
      </c>
      <c r="I2" s="6" t="inlineStr">
        <is>
          <t>B000BQWKCY</t>
        </is>
      </c>
      <c r="K2" s="6" t="e">
        <v>#VALUE!</v>
      </c>
      <c r="L2" s="6" t="e">
        <v>#VALUE!</v>
      </c>
      <c r="M2" s="6" t="inlineStr">
        <is>
          <t>y</t>
        </is>
      </c>
      <c r="N2" s="6" t="inlineStr">
        <is>
          <t>$8.02</t>
        </is>
      </c>
      <c r="P2" s="6" t="inlineStr">
        <is>
          <t>OOS</t>
        </is>
      </c>
      <c r="Q2" s="6" t="n">
        <v>24</v>
      </c>
      <c r="R2" s="8" t="inlineStr">
        <is>
          <t>199.25%</t>
        </is>
      </c>
      <c r="S2" s="6" t="n">
        <v>4.5</v>
      </c>
      <c r="T2" s="6" t="n">
        <v>199.25</v>
      </c>
      <c r="U2" s="6" t="n">
        <v>1676</v>
      </c>
      <c r="V2" s="6" t="n">
        <v>7</v>
      </c>
      <c r="AD2" s="6" t="inlineStr">
        <is>
          <t>OOS</t>
        </is>
      </c>
    </row>
    <row r="3" ht="55.8" customHeight="1">
      <c r="A3" s="5" t="inlineStr">
        <is>
          <t>https://www.asos.com/us/nike/nike-dri-fit-essential-micro-3-pack-jock-straps-with-contrast-waistbands-in-black/prd/202486354?clr=black&amp;colourWayId=202486363&amp;cid=27452</t>
        </is>
      </c>
      <c r="B3" s="5" t="inlineStr">
        <is>
          <t>https://www.asos.com/us/nike/nike-dri-fit-essential-micro-3-pack-jock-straps-with-contrast-waistbands-in-black/prd/202486354</t>
        </is>
      </c>
      <c r="C3" s="3" t="inlineStr">
        <is>
          <t>oos</t>
        </is>
      </c>
      <c r="D3" s="3" t="inlineStr">
        <is>
          <t>https://www.asos.com/us/nike/nike-dri-fit-essential-micro-3-pack-jock-straps-with-contrast-waistbands-in-black/prd/202486354</t>
        </is>
      </c>
      <c r="E3" s="6" t="inlineStr">
        <is>
          <t>Nike Dri-FIT Essential Micro 3-pack jock straps with contrast waistbands in black</t>
        </is>
      </c>
      <c r="F3" s="6" t="inlineStr">
        <is>
          <t>Nike Men`s Dri-FIT Essential Micro Jock Strap 3 Pack</t>
        </is>
      </c>
      <c r="G3" s="3" t="inlineStr">
        <is>
          <t>Nike Men`s Dri-FIT Essential Micro Jock Strap 3 Pack</t>
        </is>
      </c>
      <c r="H3" s="3" t="n"/>
      <c r="I3" s="5" t="inlineStr">
        <is>
          <t>https://www.amazon.com/Nike-Dri-FIT-Essential-KE1144-001-Medium/dp/B0C2RH8VZ4/ref=sr_1_1?keywords=Nike+Dri-FIT+Essential+Micro+3-pack+jock+straps+with+contrast+waistbands+in+black&amp;qid=1692905093&amp;sr=8-1</t>
        </is>
      </c>
      <c r="J3" s="3" t="inlineStr">
        <is>
          <t>https://www.amazon.com/Nike-Dri-FIT-Essential-KE1144-001-Medium/dp/B0C2RH8VZ4/ref=sr_1_1?keywords=Nike+Dri-FIT+Essential+Micro+3-pack+jock+straps+with+contrast+waistbands+in+black&amp;qid=1692905093&amp;sr=8-1</t>
        </is>
      </c>
      <c r="K3" s="6" t="inlineStr">
        <is>
          <t>B0C2RH8VZ4</t>
        </is>
      </c>
      <c r="L3" s="6" t="e">
        <v>#VALUE!</v>
      </c>
      <c r="M3" s="6" t="e">
        <v>#VALUE!</v>
      </c>
      <c r="N3" s="6" t="inlineStr">
        <is>
          <t>y</t>
        </is>
      </c>
      <c r="O3" s="6" t="n"/>
      <c r="P3" s="6" t="inlineStr">
        <is>
          <t>OOS</t>
        </is>
      </c>
      <c r="Q3" s="6" t="inlineStr">
        <is>
          <t>25.0</t>
        </is>
      </c>
      <c r="R3" s="6" t="n">
        <v>56.04</v>
      </c>
      <c r="S3" s="7" t="n">
        <v>1.2416</v>
      </c>
      <c r="T3" s="6" t="n">
        <v>124.16</v>
      </c>
      <c r="U3" s="6" t="n">
        <v>4.8</v>
      </c>
      <c r="V3" s="6" t="n">
        <v>7</v>
      </c>
      <c r="W3" s="6" t="n">
        <v>2</v>
      </c>
      <c r="X3" s="6" t="inlineStr">
        <is>
          <t>undefined</t>
        </is>
      </c>
      <c r="Y3" s="6" t="inlineStr">
        <is>
          <t>undefined</t>
        </is>
      </c>
      <c r="Z3" s="6" t="inlineStr">
        <is>
          <t>202486354</t>
        </is>
      </c>
      <c r="AA3" s="6" t="n"/>
      <c r="AB3" s="6" t="n"/>
      <c r="AC3" s="6" t="n"/>
      <c r="AD3" s="6" t="n"/>
    </row>
    <row r="4" ht="77.40000000000001" customHeight="1">
      <c r="A4" t="inlineStr">
        <is>
          <t>MicrocynAH 1001034 Anti-Itch Spray with Dimethicone, Gel, 8 oz</t>
        </is>
      </c>
      <c r="B4" s="3" t="inlineStr">
        <is>
          <t>https://www.dbsupply.com/microcynah-1001034-anti-itch-spray-with-dimethicone-gel-8-oz.html</t>
        </is>
      </c>
      <c r="C4" s="3" t="inlineStr">
        <is>
          <t>oos</t>
        </is>
      </c>
      <c r="D4" s="3" t="inlineStr">
        <is>
          <t>https://www.dbsupply.com/microcynah-1001034-anti-itch-spray-with-dimethicone-gel-8-oz.html</t>
        </is>
      </c>
      <c r="E4" t="inlineStr">
        <is>
          <t>MicrocynAH Anti-Itch Spray Gel with Moisturizing Dimethicone for Dogs| Non-Toxic Spray Formulated to Sooth | Veterinarian Recommeneded Non-Toxic Formula | 3oz</t>
        </is>
      </c>
      <c r="F4" s="3" t="inlineStr">
        <is>
          <t>https://www.amazon.com/MicrocynAH-Moisturizing-Dimethicone-Veterinarian-Recommeneded/dp/B01N3QDSXK/ref=sr_1_1?keywords=MicrocynAH+1001034+Anti-Itch+Spray+with+Dimethicone%2C+Gel%2C+8+oz&amp;qid=1692914944&amp;sr=8-1</t>
        </is>
      </c>
      <c r="G4" s="3" t="inlineStr">
        <is>
          <t>https://www.amazon.com/MicrocynAH-Moisturizing-Dimethicone-Veterinarian-Recommeneded/dp/B01N3QDSXK/ref=sr_1_1?keywords=MicrocynAH+1001034+Anti-Itch+Spray+with+Dimethicone%2C+Gel%2C+8+oz&amp;qid=1692914944&amp;sr=8-1</t>
        </is>
      </c>
      <c r="H4" s="3" t="n"/>
      <c r="I4" t="inlineStr">
        <is>
          <t>B01N3QDSXK</t>
        </is>
      </c>
      <c r="J4" s="3" t="inlineStr">
        <is>
          <t>B01N3QDSXK</t>
        </is>
      </c>
      <c r="K4" t="e">
        <v>#VALUE!</v>
      </c>
      <c r="L4" t="e">
        <v>#VALUE!</v>
      </c>
      <c r="M4" t="inlineStr">
        <is>
          <t>y</t>
        </is>
      </c>
      <c r="N4" t="inlineStr">
        <is>
          <t>$7.99</t>
        </is>
      </c>
      <c r="Q4" t="n">
        <v>27.89</v>
      </c>
      <c r="R4" s="2" t="inlineStr">
        <is>
          <t>249.06%</t>
        </is>
      </c>
      <c r="S4" t="n">
        <v>4.3</v>
      </c>
      <c r="T4" t="n">
        <v>249.06</v>
      </c>
      <c r="U4" t="n">
        <v>121</v>
      </c>
      <c r="V4" t="n">
        <v>3</v>
      </c>
    </row>
    <row r="5" ht="91.2" customFormat="1" customHeight="1" s="6">
      <c r="A5" s="5" t="inlineStr">
        <is>
          <t>https://www.entertainmentearth.com/product/barbie-ken-beach-doll-with-la-shorts/mthbv04</t>
        </is>
      </c>
      <c r="B5" s="5" t="inlineStr">
        <is>
          <t>https://www.entertainmentearth.com/product/barbie-ken-beach-doll-with-la-shorts/mthbv04</t>
        </is>
      </c>
      <c r="C5" s="3" t="inlineStr">
        <is>
          <t>oos</t>
        </is>
      </c>
      <c r="D5" s="3" t="inlineStr">
        <is>
          <t>https://www.entertainmentearth.com/product/barbie-ken-beach-doll-with-la-shorts/mthbv04</t>
        </is>
      </c>
      <c r="E5" s="6" t="inlineStr">
        <is>
          <t>Barbie Ken Beach Doll with LA Shorts</t>
        </is>
      </c>
      <c r="F5" s="6" t="inlineStr">
        <is>
          <t>Barbie Ken Beach Doll with Blond Hair Dressed in Colorful Los Angeles-Print Swim Trunks</t>
        </is>
      </c>
      <c r="G5" s="3" t="inlineStr">
        <is>
          <t>Barbie Ken Beach Doll with Blond Hair Dressed in Colorful Los Angeles-Print Swim Trunks</t>
        </is>
      </c>
      <c r="H5" s="3" t="n"/>
      <c r="I5" s="5" t="inlineStr">
        <is>
          <t>https://www.amazon.com/Barbie-HBV04-Ken-Los-Angeles/dp/B09NJQF5L8/ref=sr_1_11?keywords=Barbie+Ken+Beach+Doll+with+LA+Shorts&amp;qid=1693333825&amp;sr=8-11</t>
        </is>
      </c>
      <c r="J5" s="3" t="inlineStr">
        <is>
          <t>https://www.amazon.com/Barbie-HBV04-Ken-Los-Angeles/dp/B09NJQF5L8/ref=sr_1_11?keywords=Barbie+Ken+Beach+Doll+with+LA+Shorts&amp;qid=1693333825&amp;sr=8-11</t>
        </is>
      </c>
      <c r="K5" s="6" t="inlineStr">
        <is>
          <t>B09NJQF5L8</t>
        </is>
      </c>
      <c r="L5" s="6" t="e">
        <v>#VALUE!</v>
      </c>
      <c r="M5" s="6" t="e">
        <v>#VALUE!</v>
      </c>
      <c r="N5" s="6" t="inlineStr">
        <is>
          <t>y</t>
        </is>
      </c>
      <c r="O5" s="6" t="inlineStr">
        <is>
          <t>6.99</t>
        </is>
      </c>
      <c r="P5" s="6" t="n">
        <v>18.99</v>
      </c>
      <c r="Q5" s="8" t="inlineStr">
        <is>
          <t>171.67%</t>
        </is>
      </c>
      <c r="R5" s="6" t="n">
        <v>4.5</v>
      </c>
      <c r="S5" s="6" t="n">
        <v>171.67</v>
      </c>
      <c r="T5" s="6" t="n">
        <v>25</v>
      </c>
      <c r="U5" s="6" t="n">
        <v>8</v>
      </c>
      <c r="V5" s="6" t="inlineStr">
        <is>
          <t>InStock</t>
        </is>
      </c>
      <c r="W5" s="6" t="inlineStr">
        <is>
          <t>undefined</t>
        </is>
      </c>
      <c r="X5" s="6" t="inlineStr">
        <is>
          <t>MTHBV04</t>
        </is>
      </c>
    </row>
    <row r="6" ht="91.2" customHeight="1">
      <c r="A6" s="3" t="inlineStr">
        <is>
          <t>https://www.entertainmentearth.com/product/spiderman-miles-morales-game-bodega-cat-suit-funko-pop-vinyl-figure/fu50152</t>
        </is>
      </c>
      <c r="B6" s="3" t="inlineStr">
        <is>
          <t>https://www.entertainmentearth.com/product/spiderman-miles-morales-game-bodega-cat-suit-funko-pop-vinyl-figure/fu50152</t>
        </is>
      </c>
      <c r="C6" s="3" t="inlineStr">
        <is>
          <t>oos</t>
        </is>
      </c>
      <c r="D6" s="3" t="inlineStr">
        <is>
          <t>https://www.entertainmentearth.com/product/spiderman-miles-morales-game-bodega-cat-suit-funko-pop-vinyl-figure/fu50152</t>
        </is>
      </c>
      <c r="E6" t="inlineStr">
        <is>
          <t>Spider-Man Miles Morales Game Bodega Cat Suit Funko Pop! Vinyl Figure</t>
        </is>
      </c>
      <c r="F6" t="inlineStr">
        <is>
          <t>Spider-Man Miles Morales Bodega Cat Suit Pop # 767 Marvel Gamerverse Vinyl Figure (Bundled with EcoTek Protector to Protect Display Box)</t>
        </is>
      </c>
      <c r="G6" s="3" t="inlineStr">
        <is>
          <t>Spider-Man Miles Morales Bodega Cat Suit Pop # 767 Marvel Gamerverse Vinyl Figure (Bundled with EcoTek Protector to Protect Display Box)</t>
        </is>
      </c>
      <c r="H6" s="3" t="n"/>
      <c r="I6" s="3" t="inlineStr">
        <is>
          <t>https://www.amazon.com/Spider-Man-Morales-Gamerverse-Bundled-Protector/dp/B08Y5WTXV4/ref=sr_1_2?keywords=Spider-Man+Miles+Morales+Game+Bodega+Cat+Suit+Funko+Pop%21+Vinyl+Figure&amp;qid=1693334710&amp;sr=8-2</t>
        </is>
      </c>
      <c r="J6" s="3" t="inlineStr">
        <is>
          <t>https://www.amazon.com/Spider-Man-Morales-Gamerverse-Bundled-Protector/dp/B08Y5WTXV4/ref=sr_1_2?keywords=Spider-Man+Miles+Morales+Game+Bodega+Cat+Suit+Funko+Pop%21+Vinyl+Figure&amp;qid=1693334710&amp;sr=8-2</t>
        </is>
      </c>
      <c r="K6" t="inlineStr">
        <is>
          <t>B08Y5WTXV4</t>
        </is>
      </c>
      <c r="L6" t="e">
        <v>#VALUE!</v>
      </c>
      <c r="M6" t="e">
        <v>#VALUE!</v>
      </c>
      <c r="N6" t="inlineStr">
        <is>
          <t>y</t>
        </is>
      </c>
      <c r="O6" t="inlineStr">
        <is>
          <t>11.99</t>
        </is>
      </c>
      <c r="P6" t="n">
        <v>26.95</v>
      </c>
      <c r="Q6" s="2" t="inlineStr">
        <is>
          <t>124.77%</t>
        </is>
      </c>
      <c r="R6" t="n">
        <v>4.7</v>
      </c>
      <c r="S6" t="n">
        <v>124.77</v>
      </c>
      <c r="T6" t="n">
        <v>44</v>
      </c>
      <c r="U6" t="n">
        <v>2</v>
      </c>
      <c r="V6" t="inlineStr">
        <is>
          <t>InStock</t>
        </is>
      </c>
      <c r="W6" t="inlineStr">
        <is>
          <t>undefined</t>
        </is>
      </c>
      <c r="X6" t="inlineStr">
        <is>
          <t>FU50152</t>
        </is>
      </c>
    </row>
    <row r="7" ht="91.2" customHeight="1">
      <c r="A7" s="3" t="inlineStr">
        <is>
          <t>https://www.entertainmentearth.com/product/barbie-indoor-living-room-furniture-playset/mthjl55</t>
        </is>
      </c>
      <c r="B7" s="3" t="inlineStr">
        <is>
          <t>https://www.entertainmentearth.com/product/barbie-indoor-living-room-furniture-playset/mthjl55</t>
        </is>
      </c>
      <c r="C7" s="3" t="inlineStr">
        <is>
          <t>oos</t>
        </is>
      </c>
      <c r="D7" s="3" t="inlineStr">
        <is>
          <t>https://www.entertainmentearth.com/product/barbie-indoor-living-room-furniture-playset/mthjl55</t>
        </is>
      </c>
      <c r="E7" t="inlineStr">
        <is>
          <t>Barbie Indoor Living Room Furniture Playset</t>
        </is>
      </c>
      <c r="F7" t="inlineStr">
        <is>
          <t>Barbie Indoor Furniture Playset, Living Room Includes Kitten, Furniture and Accessories for Movie and Game Night</t>
        </is>
      </c>
      <c r="G7" s="3" t="inlineStr">
        <is>
          <t>Barbie Indoor Furniture Playset, Living Room Includes Kitten, Furniture and Accessories for Movie and Game Night</t>
        </is>
      </c>
      <c r="H7" s="3" t="n"/>
      <c r="I7" s="3" t="inlineStr">
        <is>
          <t>https://www.amazon.com/Barbie-Indoor-Furniture-Playset-Accessories/dp/B09PC6KNQ3/ref=sr_1_1?keywords=Barbie+Indoor+Living+Room+Furniture+Playset&amp;qid=1693335415&amp;sr=8-1</t>
        </is>
      </c>
      <c r="J7" s="3" t="inlineStr">
        <is>
          <t>https://www.amazon.com/Barbie-Indoor-Furniture-Playset-Accessories/dp/B09PC6KNQ3/ref=sr_1_1?keywords=Barbie+Indoor+Living+Room+Furniture+Playset&amp;qid=1693335415&amp;sr=8-1</t>
        </is>
      </c>
      <c r="K7" t="inlineStr">
        <is>
          <t>B09PC6KNQ3</t>
        </is>
      </c>
      <c r="L7" t="e">
        <v>#VALUE!</v>
      </c>
      <c r="M7" t="e">
        <v>#VALUE!</v>
      </c>
      <c r="N7" t="inlineStr">
        <is>
          <t>y</t>
        </is>
      </c>
      <c r="O7" t="inlineStr">
        <is>
          <t>11.99</t>
        </is>
      </c>
      <c r="P7" t="n">
        <v>28.85</v>
      </c>
      <c r="Q7" s="2" t="inlineStr">
        <is>
          <t>140.62%</t>
        </is>
      </c>
      <c r="R7" t="n">
        <v>4.7</v>
      </c>
      <c r="S7" t="n">
        <v>140.62</v>
      </c>
      <c r="T7" t="n">
        <v>286</v>
      </c>
      <c r="U7" t="n">
        <v>7</v>
      </c>
      <c r="V7" t="inlineStr">
        <is>
          <t>OutOfStock</t>
        </is>
      </c>
      <c r="W7" t="inlineStr">
        <is>
          <t>undefined</t>
        </is>
      </c>
      <c r="X7" t="inlineStr">
        <is>
          <t>MTHJL55</t>
        </is>
      </c>
    </row>
    <row r="8" ht="91.2" customHeight="1">
      <c r="A8" s="3" t="inlineStr">
        <is>
          <t>https://www.shopbeautydepot.com/collections/natural-hair-care/products/african-pride-black-castor-miracle-take-down-moisture-detangling-masque-8oz</t>
        </is>
      </c>
      <c r="B8" s="3" t="inlineStr">
        <is>
          <t>https://www.shopbeautydepot.com/products/african-pride-black-castor-miracle-take-down-moisture-detangling-masque-8oz</t>
        </is>
      </c>
      <c r="C8" s="3" t="inlineStr">
        <is>
          <t>oos</t>
        </is>
      </c>
      <c r="D8" s="3" t="inlineStr">
        <is>
          <t>https://www.shopbeautydepot.com/products/african-pride-black-castor-miracle-take-down-moisture-detangling-masque-8oz</t>
        </is>
      </c>
      <c r="E8" t="inlineStr">
        <is>
          <t>African Pride: Black Castor Miracle Moisture &amp; Detangling Masque 8oz</t>
        </is>
      </c>
      <c r="F8" t="inlineStr">
        <is>
          <t>African Pride Black Castor Miracle Take Down Moisture &amp; Detangling Masque - Hydrates, Restores Dry Hair, Contains Black Castor Oil &amp; Coconut Water, Conditions, Removes Build-Up, Prevent Breakage, 8 oz</t>
        </is>
      </c>
      <c r="G8" s="3" t="inlineStr">
        <is>
          <t>African Pride Black Castor Miracle Take Down Moisture &amp; Detangling Masque - Hydrates, Restores Dry Hair, Contains Black Castor Oil &amp; Coconut Water, Conditions, Removes Build-Up, Prevent Breakage, 8 oz</t>
        </is>
      </c>
      <c r="H8" s="3" t="n"/>
      <c r="I8" s="3" t="inlineStr">
        <is>
          <t>https://www.amazon.com/African-Pride-Miracle-Moisture-Detangling/dp/B07N16V51L/ref=sr_1_2?keywords=African+Pride%3A+Black+Castor+Miracle+Moisture&amp;qid=1693341268&amp;sr=8-2</t>
        </is>
      </c>
      <c r="J8" s="3" t="inlineStr">
        <is>
          <t>https://www.amazon.com/African-Pride-Miracle-Moisture-Detangling/dp/B07N16V51L/ref=sr_1_2?keywords=African+Pride%3A+Black+Castor+Miracle+Moisture&amp;qid=1693341268&amp;sr=8-2</t>
        </is>
      </c>
      <c r="K8" t="inlineStr">
        <is>
          <t>B07N16V51L</t>
        </is>
      </c>
      <c r="L8" t="e">
        <v>#VALUE!</v>
      </c>
      <c r="M8" t="e">
        <v>#VALUE!</v>
      </c>
      <c r="N8" t="inlineStr">
        <is>
          <t>y</t>
        </is>
      </c>
      <c r="O8" t="inlineStr">
        <is>
          <t>5.59</t>
        </is>
      </c>
      <c r="P8" t="n">
        <v>19.75</v>
      </c>
      <c r="Q8" s="2" t="inlineStr">
        <is>
          <t>253.31%</t>
        </is>
      </c>
      <c r="R8" t="n">
        <v>4.4</v>
      </c>
      <c r="S8" t="n">
        <v>253.31</v>
      </c>
      <c r="T8" t="n">
        <v>879</v>
      </c>
      <c r="U8" t="n">
        <v>3</v>
      </c>
      <c r="V8" t="inlineStr">
        <is>
          <t>OutOfStock</t>
        </is>
      </c>
      <c r="W8" t="inlineStr">
        <is>
          <t>undefined</t>
        </is>
      </c>
      <c r="X8" t="inlineStr">
        <is>
          <t>4754790940758</t>
        </is>
      </c>
    </row>
    <row r="9" ht="91.2" customHeight="1">
      <c r="A9" s="3" t="inlineStr">
        <is>
          <t>https://www.shopbeautydepot.com/collections/natural-hair-care/products/african-pride-black-castor-miracle-anti-humidity-heat-protectant-spray-4oz</t>
        </is>
      </c>
      <c r="B9" s="3" t="inlineStr">
        <is>
          <t>https://www.shopbeautydepot.com/products/african-pride-black-castor-miracle-anti-humidity-heat-protectant-spray-4oz</t>
        </is>
      </c>
      <c r="C9" s="3" t="inlineStr">
        <is>
          <t>oos</t>
        </is>
      </c>
      <c r="D9" s="3" t="inlineStr">
        <is>
          <t>https://www.shopbeautydepot.com/products/african-pride-black-castor-miracle-anti-humidity-heat-protectant-spray-4oz</t>
        </is>
      </c>
      <c r="E9" t="inlineStr">
        <is>
          <t>African Pride: Black Castor Miracle - Anti-Humidity Heat Protectant Spray 4oz</t>
        </is>
      </c>
      <c r="F9" t="inlineStr">
        <is>
          <t>African Pride Black Castor Miracle Anti-Humidity Heat Protectant Spray - 400°F Heat Protection, Shields Against Heat Damage, Contains Black Castor Oil and Keratin Complex, 4 oz</t>
        </is>
      </c>
      <c r="G9" s="3" t="inlineStr">
        <is>
          <t>African Pride Black Castor Miracle Anti-Humidity Heat Protectant Spray - 400°F Heat Protection, Shields Against Heat Damage, Contains Black Castor Oil and Keratin Complex, 4 oz</t>
        </is>
      </c>
      <c r="H9" s="3" t="n"/>
      <c r="I9" s="3" t="inlineStr">
        <is>
          <t>https://www.amazon.com/African-Pride-Miracle-Anti-Humidity-Protectant/dp/B07N14Y4FK/ref=sr_1_1?keywords=African+Pride%3A+Black+Castor+Miracle+-+Anti-Humidity+Heat+Protectant+Spray+4oz&amp;qid=1693341239&amp;sr=8-1</t>
        </is>
      </c>
      <c r="J9" s="3" t="inlineStr">
        <is>
          <t>https://www.amazon.com/African-Pride-Miracle-Anti-Humidity-Protectant/dp/B07N14Y4FK/ref=sr_1_1?keywords=African+Pride%3A+Black+Castor+Miracle+-+Anti-Humidity+Heat+Protectant+Spray+4oz&amp;qid=1693341239&amp;sr=8-1</t>
        </is>
      </c>
      <c r="K9" t="inlineStr">
        <is>
          <t>B07N14Y4FK</t>
        </is>
      </c>
      <c r="L9" t="e">
        <v>#VALUE!</v>
      </c>
      <c r="M9" t="e">
        <v>#VALUE!</v>
      </c>
      <c r="N9" t="inlineStr">
        <is>
          <t>y</t>
        </is>
      </c>
      <c r="O9" t="inlineStr">
        <is>
          <t>5.59</t>
        </is>
      </c>
      <c r="P9" t="n">
        <v>18.95</v>
      </c>
      <c r="Q9" s="2" t="inlineStr">
        <is>
          <t>239.00%</t>
        </is>
      </c>
      <c r="R9" t="n">
        <v>4.1</v>
      </c>
      <c r="S9" t="n">
        <v>239</v>
      </c>
      <c r="T9" t="n">
        <v>266</v>
      </c>
      <c r="U9" t="n">
        <v>3</v>
      </c>
      <c r="V9" t="inlineStr">
        <is>
          <t>OutOfStock</t>
        </is>
      </c>
      <c r="W9" t="inlineStr">
        <is>
          <t>undefined</t>
        </is>
      </c>
      <c r="X9" t="inlineStr">
        <is>
          <t>4764518449238</t>
        </is>
      </c>
    </row>
    <row r="10" ht="91.2" customHeight="1">
      <c r="A10" s="3" t="inlineStr">
        <is>
          <t>https://www.shopbeautydepot.com/collections/natural-hair-care/products/shea-moisture-african-black-soap-dandruff-control-hair-masque-12oz</t>
        </is>
      </c>
      <c r="B10" s="3" t="inlineStr">
        <is>
          <t>https://www.shopbeautydepot.com/products/shea-moisture-african-black-soap-dandruff-control-hair-masque-12oz</t>
        </is>
      </c>
      <c r="C10" s="3" t="inlineStr">
        <is>
          <t>oos</t>
        </is>
      </c>
      <c r="D10" s="3" t="inlineStr">
        <is>
          <t>https://www.shopbeautydepot.com/products/shea-moisture-african-black-soap-dandruff-control-hair-masque-12oz</t>
        </is>
      </c>
      <c r="E10" t="inlineStr">
        <is>
          <t>Shea Moisture: African Black Soap Purification Masque 12oz</t>
        </is>
      </c>
      <c r="F10" t="inlineStr">
        <is>
          <t>SheaMoisture African Black Soap Purification Masque | 12 oz.</t>
        </is>
      </c>
      <c r="G10" s="3" t="inlineStr">
        <is>
          <t>SheaMoisture African Black Soap Purification Masque | 12 oz.</t>
        </is>
      </c>
      <c r="H10" s="3" t="n"/>
      <c r="I10" s="3" t="inlineStr">
        <is>
          <t>https://www.amazon.com/SheaMoisture-African-Black-Purification-Masque/dp/B005T51G18/ref=sr_1_1?keywords=Shea+Moisture%3A+African+Black+Soap+Purification+Masque+12oz&amp;qid=1693341269&amp;sr=8-1</t>
        </is>
      </c>
      <c r="J10" s="3" t="inlineStr">
        <is>
          <t>https://www.amazon.com/SheaMoisture-African-Black-Purification-Masque/dp/B005T51G18/ref=sr_1_1?keywords=Shea+Moisture%3A+African+Black+Soap+Purification+Masque+12oz&amp;qid=1693341269&amp;sr=8-1</t>
        </is>
      </c>
      <c r="K10" t="inlineStr">
        <is>
          <t>B005T51G18</t>
        </is>
      </c>
      <c r="L10" t="e">
        <v>#VALUE!</v>
      </c>
      <c r="M10" t="e">
        <v>#VALUE!</v>
      </c>
      <c r="N10" t="inlineStr">
        <is>
          <t>y</t>
        </is>
      </c>
      <c r="O10" t="inlineStr">
        <is>
          <t>15.99</t>
        </is>
      </c>
      <c r="P10" t="n">
        <v>32.98</v>
      </c>
      <c r="Q10" s="2" t="inlineStr">
        <is>
          <t>106.25%</t>
        </is>
      </c>
      <c r="R10" t="n">
        <v>4.4</v>
      </c>
      <c r="S10" t="n">
        <v>106.25</v>
      </c>
      <c r="T10" t="n">
        <v>378</v>
      </c>
      <c r="U10" t="n">
        <v>3</v>
      </c>
      <c r="V10" t="inlineStr">
        <is>
          <t>OutOfStock</t>
        </is>
      </c>
      <c r="W10" t="inlineStr">
        <is>
          <t>undefined</t>
        </is>
      </c>
      <c r="X10" t="inlineStr">
        <is>
          <t>9223245008</t>
        </is>
      </c>
    </row>
    <row r="11" ht="91.2" customHeight="1">
      <c r="A11" s="3" t="inlineStr">
        <is>
          <t>https://www.shopbeautydepot.com/collections/natural-hair-care/products/copy-of-bronner-brothers-moisturizing-wrapping-lotion-foam</t>
        </is>
      </c>
      <c r="B11" s="3" t="inlineStr">
        <is>
          <t>https://www.shopbeautydepot.com/products/copy-of-bronner-brothers-moisturizing-wrapping-lotion-foam</t>
        </is>
      </c>
      <c r="C11" s="3" t="inlineStr">
        <is>
          <t>oos</t>
        </is>
      </c>
      <c r="D11" s="3" t="inlineStr">
        <is>
          <t>https://www.shopbeautydepot.com/products/copy-of-bronner-brothers-moisturizing-wrapping-lotion-foam</t>
        </is>
      </c>
      <c r="E11" t="inlineStr">
        <is>
          <t>Bronner Brothers: Moisturizing Wrapping Lotion Foam</t>
        </is>
      </c>
      <c r="F11" t="inlineStr">
        <is>
          <t>Bronner Brothers Foam Moisturizing Wrapping Lotion</t>
        </is>
      </c>
      <c r="G11" s="3" t="inlineStr">
        <is>
          <t>Bronner Brothers Foam Moisturizing Wrapping Lotion</t>
        </is>
      </c>
      <c r="H11" s="3" t="n"/>
      <c r="I11" s="3" t="inlineStr">
        <is>
          <t>https://www.amazon.com/Bronner-Brothers-Moisturizing-Wrapping-Lotion/dp/B001RVDF5I/ref=sr_1_1?keywords=Bronner+Brothers%3A+Moisturizing+Wrapping+Lotion+Foam&amp;qid=1693341613&amp;sr=8-1</t>
        </is>
      </c>
      <c r="J11" s="3" t="inlineStr">
        <is>
          <t>https://www.amazon.com/Bronner-Brothers-Moisturizing-Wrapping-Lotion/dp/B001RVDF5I/ref=sr_1_1?keywords=Bronner+Brothers%3A+Moisturizing+Wrapping+Lotion+Foam&amp;qid=1693341613&amp;sr=8-1</t>
        </is>
      </c>
      <c r="K11" t="inlineStr">
        <is>
          <t>B001RVDF5I</t>
        </is>
      </c>
      <c r="L11" t="e">
        <v>#VALUE!</v>
      </c>
      <c r="M11" t="e">
        <v>#VALUE!</v>
      </c>
      <c r="N11" t="inlineStr">
        <is>
          <t>y</t>
        </is>
      </c>
      <c r="O11" t="inlineStr">
        <is>
          <t>4.99</t>
        </is>
      </c>
      <c r="P11" t="n">
        <v>16.45</v>
      </c>
      <c r="Q11" s="2" t="inlineStr">
        <is>
          <t>229.66%</t>
        </is>
      </c>
      <c r="R11" t="n">
        <v>4.6</v>
      </c>
      <c r="S11" t="n">
        <v>229.66</v>
      </c>
      <c r="T11" t="n">
        <v>91</v>
      </c>
      <c r="U11" t="n">
        <v>6</v>
      </c>
      <c r="V11" t="inlineStr">
        <is>
          <t>OutOfStock</t>
        </is>
      </c>
      <c r="W11" t="inlineStr">
        <is>
          <t>5.99</t>
        </is>
      </c>
      <c r="X11" t="inlineStr">
        <is>
          <t>6716688072790</t>
        </is>
      </c>
    </row>
    <row r="12" ht="91.2" customHeight="1">
      <c r="A12" s="3" t="inlineStr">
        <is>
          <t>https://www.shopbeautydepot.com/collections/natural-hair-care/products/fantasia-ic-aloe-oil-strengthening-shampoo-12-5oz</t>
        </is>
      </c>
      <c r="B12" s="3" t="inlineStr">
        <is>
          <t>https://www.shopbeautydepot.com/products/fantasia-ic-aloe-oil-strengthening-shampoo-12-5oz</t>
        </is>
      </c>
      <c r="C12" s="3" t="inlineStr">
        <is>
          <t>oos</t>
        </is>
      </c>
      <c r="D12" s="3" t="inlineStr">
        <is>
          <t>https://www.shopbeautydepot.com/products/fantasia-ic-aloe-oil-strengthening-shampoo-12-5oz</t>
        </is>
      </c>
      <c r="E12" t="inlineStr">
        <is>
          <t>Fantasia: IC Aloe Oil Strengthening Shampoo 12.5oz</t>
        </is>
      </c>
      <c r="F12" t="inlineStr">
        <is>
          <t>Fantasia Ic Repair &amp; Revive Aloe Oil Strengthening Shampoo, 12.5 Ounce</t>
        </is>
      </c>
      <c r="G12" s="3" t="inlineStr">
        <is>
          <t>Fantasia Ic Repair &amp; Revive Aloe Oil Strengthening Shampoo, 12.5 Ounce</t>
        </is>
      </c>
      <c r="H12" s="3" t="n"/>
      <c r="I12" s="3" t="inlineStr">
        <is>
          <t>https://www.amazon.com/Fantasia-Repair-Revive-Strengthening-Shampoo/dp/B019ABDKKQ/ref=sr_1_1?keywords=Fantasia%3A+IC+Aloe+Oil+Strengthening+Shampoo+12.5oz&amp;qid=1693341591&amp;sr=8-1</t>
        </is>
      </c>
      <c r="J12" s="3" t="inlineStr">
        <is>
          <t>https://www.amazon.com/Fantasia-Repair-Revive-Strengthening-Shampoo/dp/B019ABDKKQ/ref=sr_1_1?keywords=Fantasia%3A+IC+Aloe+Oil+Strengthening+Shampoo+12.5oz&amp;qid=1693341591&amp;sr=8-1</t>
        </is>
      </c>
      <c r="K12" t="inlineStr">
        <is>
          <t>B019ABDKKQ</t>
        </is>
      </c>
      <c r="L12" t="e">
        <v>#VALUE!</v>
      </c>
      <c r="M12" t="e">
        <v>#VALUE!</v>
      </c>
      <c r="N12" t="inlineStr">
        <is>
          <t>y</t>
        </is>
      </c>
      <c r="O12" t="inlineStr">
        <is>
          <t>7.99</t>
        </is>
      </c>
      <c r="P12" t="n">
        <v>19.99</v>
      </c>
      <c r="Q12" s="2" t="inlineStr">
        <is>
          <t>150.19%</t>
        </is>
      </c>
      <c r="R12" t="n">
        <v>4.3</v>
      </c>
      <c r="S12" t="n">
        <v>150.19</v>
      </c>
      <c r="T12" t="n">
        <v>7</v>
      </c>
      <c r="U12" t="n">
        <v>2</v>
      </c>
      <c r="V12" t="inlineStr">
        <is>
          <t>OutOfStock</t>
        </is>
      </c>
      <c r="W12" t="inlineStr">
        <is>
          <t>undefined</t>
        </is>
      </c>
      <c r="X12" t="inlineStr">
        <is>
          <t>4779163648086</t>
        </is>
      </c>
    </row>
    <row r="13" ht="95.40000000000001" customHeight="1">
      <c r="A13" t="inlineStr">
        <is>
          <t>Fair 00</t>
        </is>
      </c>
      <c r="B13" s="3" t="inlineStr">
        <is>
          <t>https://colourpop.com/products/fair-00</t>
        </is>
      </c>
      <c r="C13" s="3" t="inlineStr">
        <is>
          <t>oos</t>
        </is>
      </c>
      <c r="D13" s="3" t="inlineStr">
        <is>
          <t>https://colourpop.com/products/fair-00</t>
        </is>
      </c>
      <c r="E13" t="inlineStr">
        <is>
          <t>00 COLOURPOP No Filter Matte Concealer 4 g / 0.14 oz (Fair 00 (pure white))</t>
        </is>
      </c>
      <c r="F13" s="3" t="inlineStr">
        <is>
          <t>https://www.amazon.com/COLOURPOP-Filter-Matte-Concealer-white/dp/B07V9KBTLL/ref=sr_1_1?keywords=Fair+00&amp;qid=1693398289&amp;sr=8-1</t>
        </is>
      </c>
      <c r="G13" s="3" t="inlineStr">
        <is>
          <t>https://www.amazon.com/COLOURPOP-Filter-Matte-Concealer-white/dp/B07V9KBTLL/ref=sr_1_1?keywords=Fair+00&amp;qid=1693398289&amp;sr=8-1</t>
        </is>
      </c>
      <c r="H13" s="3" t="n"/>
      <c r="I13" t="inlineStr">
        <is>
          <t>B07V9KBTLL</t>
        </is>
      </c>
      <c r="J13" s="3" t="inlineStr">
        <is>
          <t>B07V9KBTLL</t>
        </is>
      </c>
      <c r="K13" t="e">
        <v>#VALUE!</v>
      </c>
      <c r="L13" t="e">
        <v>#VALUE!</v>
      </c>
      <c r="M13" t="inlineStr">
        <is>
          <t>y</t>
        </is>
      </c>
      <c r="N13" t="inlineStr">
        <is>
          <t>$8</t>
        </is>
      </c>
      <c r="O13" t="n">
        <v>25.5</v>
      </c>
      <c r="P13" s="17" t="inlineStr">
        <is>
          <t>218.75%</t>
        </is>
      </c>
      <c r="Q13" t="n">
        <v>4.4</v>
      </c>
      <c r="R13" t="n">
        <v>218.75</v>
      </c>
      <c r="S13" t="n">
        <v>180</v>
      </c>
      <c r="T13" t="n">
        <v>2</v>
      </c>
    </row>
    <row r="14" ht="95.40000000000001" customHeight="1">
      <c r="A14" t="inlineStr">
        <is>
          <t>NYX Professional Matte Liquid Liner Black</t>
        </is>
      </c>
      <c r="B14" s="3" t="inlineStr">
        <is>
          <t>https://www.imagebeauty.com/products/nyx-professional-matte-liquid-liner-black</t>
        </is>
      </c>
      <c r="C14" s="3" t="inlineStr">
        <is>
          <t>oos</t>
        </is>
      </c>
      <c r="D14" s="3" t="inlineStr">
        <is>
          <t>https://www.imagebeauty.com/products/nyx-professional-matte-liquid-liner-black</t>
        </is>
      </c>
      <c r="E14" t="inlineStr">
        <is>
          <t>NYX PROFESSIONAL MAKEUP Vinyl Liquid Liner, Black</t>
        </is>
      </c>
      <c r="F14" s="3" t="inlineStr">
        <is>
          <t>https://www.amazon.com/NYX-PROFESSIONAL-MAKEUP-Vinyl-Liquid/dp/B00XKDGDF0/ref=sr_1_3?keywords=NYX+Professional+Matte+Liquid+Liner+Black&amp;qid=1693398655&amp;sr=8-3</t>
        </is>
      </c>
      <c r="G14" s="3" t="inlineStr">
        <is>
          <t>https://www.amazon.com/NYX-PROFESSIONAL-MAKEUP-Vinyl-Liquid/dp/B00XKDGDF0/ref=sr_1_3?keywords=NYX+Professional+Matte+Liquid+Liner+Black&amp;qid=1693398655&amp;sr=8-3</t>
        </is>
      </c>
      <c r="H14" s="3" t="n"/>
      <c r="I14" t="inlineStr">
        <is>
          <t>B00XKDGDF0</t>
        </is>
      </c>
      <c r="J14" s="3" t="inlineStr">
        <is>
          <t>B00XKDGDF0</t>
        </is>
      </c>
      <c r="K14" t="e">
        <v>#VALUE!</v>
      </c>
      <c r="L14" t="e">
        <v>#VALUE!</v>
      </c>
      <c r="M14" t="inlineStr">
        <is>
          <t>y</t>
        </is>
      </c>
      <c r="N14" t="inlineStr">
        <is>
          <t xml:space="preserve">  $7.50</t>
        </is>
      </c>
      <c r="O14" t="n">
        <v>19.99</v>
      </c>
      <c r="P14" s="17" t="inlineStr">
        <is>
          <t>166.53%</t>
        </is>
      </c>
      <c r="Q14" t="n">
        <v>4.4</v>
      </c>
      <c r="R14" t="n">
        <v>166.53</v>
      </c>
      <c r="S14" t="n">
        <v>20777</v>
      </c>
      <c r="T14" t="n">
        <v>2</v>
      </c>
    </row>
    <row r="15" ht="95.40000000000001" customHeight="1">
      <c r="A15" t="inlineStr">
        <is>
          <t>Essie Nail Polish #958 Starry Starry Night .46 oz</t>
        </is>
      </c>
      <c r="B15" s="3" t="inlineStr">
        <is>
          <t>https://www.imagebeauty.com/products/49179-essie-nail-polish-958-starry-starry-night-46-oz</t>
        </is>
      </c>
      <c r="C15" s="3" t="inlineStr">
        <is>
          <t>oos</t>
        </is>
      </c>
      <c r="D15" s="3" t="inlineStr">
        <is>
          <t>https://www.imagebeauty.com/products/49179-essie-nail-polish-958-starry-starry-night-46-oz</t>
        </is>
      </c>
      <c r="E15" t="inlineStr">
        <is>
          <t>essie Nail Polish, Glossy Shine Finish, Starry Starry Night, 0.46 fl. oz.</t>
        </is>
      </c>
      <c r="F15" s="3" t="inlineStr">
        <is>
          <t>https://www.amazon.com/essie-Retro-Revival-Polish-Starry/dp/B0166R249K/ref=sr_1_1?keywords=Essie+Nail+Polish+%23958+Starry+Starry+Night+.46+oz&amp;qid=1693399145&amp;sr=8-1</t>
        </is>
      </c>
      <c r="G15" s="3" t="inlineStr">
        <is>
          <t>https://www.amazon.com/essie-Retro-Revival-Polish-Starry/dp/B0166R249K/ref=sr_1_1?keywords=Essie+Nail+Polish+%23958+Starry+Starry+Night+.46+oz&amp;qid=1693399145&amp;sr=8-1</t>
        </is>
      </c>
      <c r="H15" s="3" t="n"/>
      <c r="I15" t="inlineStr">
        <is>
          <t>B0166R249K</t>
        </is>
      </c>
      <c r="J15" s="3" t="inlineStr">
        <is>
          <t>B0166R249K</t>
        </is>
      </c>
      <c r="K15" t="e">
        <v>#VALUE!</v>
      </c>
      <c r="L15" t="e">
        <v>#VALUE!</v>
      </c>
      <c r="M15" t="inlineStr">
        <is>
          <t>y</t>
        </is>
      </c>
      <c r="N15" t="inlineStr">
        <is>
          <t xml:space="preserve">  $9.00</t>
        </is>
      </c>
      <c r="O15" t="n">
        <v>17.99</v>
      </c>
      <c r="P15" s="17" t="inlineStr">
        <is>
          <t>99.89%</t>
        </is>
      </c>
      <c r="Q15" t="n">
        <v>4</v>
      </c>
      <c r="R15" t="n">
        <v>99.89</v>
      </c>
      <c r="S15" t="n">
        <v>394</v>
      </c>
      <c r="T15" t="n">
        <v>3</v>
      </c>
    </row>
    <row r="16" ht="162" customHeight="1">
      <c r="A16" s="3" t="inlineStr">
        <is>
          <t>https://www.dermstore.com/dr.-hauschka-eye-balm-0.34-fl.-oz./11287344.html</t>
        </is>
      </c>
      <c r="B16" s="3" t="inlineStr">
        <is>
          <t>https://www.dermstore.com/dr.-hauschka-eye-balm-0.34-fl.-oz./11287344.html</t>
        </is>
      </c>
      <c r="C16" s="3" t="inlineStr">
        <is>
          <t>oos</t>
        </is>
      </c>
      <c r="D16" s="3" t="inlineStr">
        <is>
          <t>https://www.dermstore.com/dr.-hauschka-eye-balm-0.34-fl.-oz./11287344.html</t>
        </is>
      </c>
      <c r="E16" t="inlineStr">
        <is>
          <t>Dr. Hauschka Eye Balm (0.34 oz.)</t>
        </is>
      </c>
      <c r="F16" t="inlineStr">
        <is>
          <t>Dr. Hauschka Eye Balm, 0.34 Fl Oz</t>
        </is>
      </c>
      <c r="G16" s="3" t="inlineStr">
        <is>
          <t>Dr. Hauschka Eye Balm, 0.34 Fl Oz</t>
        </is>
      </c>
      <c r="H16" s="3" t="n"/>
      <c r="I16" s="3" t="inlineStr">
        <is>
          <t>https://www.amazon.com/Dr-Hauschka-Balm-Fluid-Ounce/dp/B00JKOVG0A/ref=sr_1_1?keywords=Dr.+Hauschka+Eye+Balm+%280.34+oz.%29&amp;qid=1693434690&amp;sr=8-1</t>
        </is>
      </c>
      <c r="J16" s="3" t="inlineStr">
        <is>
          <t>https://www.amazon.com/Dr-Hauschka-Balm-Fluid-Ounce/dp/B00JKOVG0A/ref=sr_1_1?keywords=Dr.+Hauschka+Eye+Balm+%280.34+oz.%29&amp;qid=1693434690&amp;sr=8-1</t>
        </is>
      </c>
      <c r="K16" t="inlineStr">
        <is>
          <t>B00JKOVG0A</t>
        </is>
      </c>
      <c r="L16" t="e">
        <v>#VALUE!</v>
      </c>
      <c r="M16" t="e">
        <v>#VALUE!</v>
      </c>
      <c r="N16" t="inlineStr">
        <is>
          <t>y</t>
        </is>
      </c>
      <c r="O16" t="inlineStr">
        <is>
          <t>27.5</t>
        </is>
      </c>
      <c r="P16" t="n">
        <v>55</v>
      </c>
      <c r="Q16" s="17" t="inlineStr">
        <is>
          <t>100.00%</t>
        </is>
      </c>
      <c r="R16" t="n">
        <v>4.5</v>
      </c>
      <c r="S16" t="n">
        <v>100</v>
      </c>
      <c r="T16" t="n">
        <v>389</v>
      </c>
      <c r="U16" t="n">
        <v>13</v>
      </c>
      <c r="V16" t="inlineStr">
        <is>
          <t>OutOfStock</t>
        </is>
      </c>
      <c r="W16" t="inlineStr">
        <is>
          <t>55.0</t>
        </is>
      </c>
      <c r="X16" t="inlineStr">
        <is>
          <t>11287344</t>
        </is>
      </c>
    </row>
    <row r="17" ht="162" customHeight="1">
      <c r="A17" s="3" t="inlineStr">
        <is>
          <t>https://www.dermstore.com/dr.-hauschka-regenerating-serum-1.0-fl.-oz./11287356.html</t>
        </is>
      </c>
      <c r="B17" s="3" t="inlineStr">
        <is>
          <t>https://www.dermstore.com/dr.-hauschka-regenerating-serum-1.0-fl.-oz./11287356.html</t>
        </is>
      </c>
      <c r="C17" s="3" t="inlineStr">
        <is>
          <t>oos</t>
        </is>
      </c>
      <c r="D17" s="3" t="inlineStr">
        <is>
          <t>https://www.dermstore.com/dr.-hauschka-regenerating-serum-1.0-fl.-oz./11287356.html</t>
        </is>
      </c>
      <c r="E17" t="inlineStr">
        <is>
          <t>Dr. Hauschka Regenerating Serum (1 fl. oz.)</t>
        </is>
      </c>
      <c r="F17" t="inlineStr">
        <is>
          <t>Dr. Hauschka Regenerating Serum, 1 Fl Oz</t>
        </is>
      </c>
      <c r="G17" s="3" t="inlineStr">
        <is>
          <t>Dr. Hauschka Regenerating Serum, 1 Fl Oz</t>
        </is>
      </c>
      <c r="H17" s="3" t="n"/>
      <c r="I17" s="3" t="inlineStr">
        <is>
          <t>https://www.amazon.com/Dr-Hauschka-Regenerating-Serum-Fluid/dp/B00JKOVKBU/ref=sr_1_1?keywords=Dr.+Hauschka+Regenerating+Serum+%281+fl.+oz.%29&amp;qid=1693434692&amp;sr=8-1</t>
        </is>
      </c>
      <c r="J17" s="3" t="inlineStr">
        <is>
          <t>https://www.amazon.com/Dr-Hauschka-Regenerating-Serum-Fluid/dp/B00JKOVKBU/ref=sr_1_1?keywords=Dr.+Hauschka+Regenerating+Serum+%281+fl.+oz.%29&amp;qid=1693434692&amp;sr=8-1</t>
        </is>
      </c>
      <c r="K17" t="inlineStr">
        <is>
          <t>B00JKOVKBU</t>
        </is>
      </c>
      <c r="L17" t="e">
        <v>#VALUE!</v>
      </c>
      <c r="M17" t="e">
        <v>#VALUE!</v>
      </c>
      <c r="N17" t="inlineStr">
        <is>
          <t>y</t>
        </is>
      </c>
      <c r="O17" t="inlineStr">
        <is>
          <t>45.0</t>
        </is>
      </c>
      <c r="P17" t="n">
        <v>90</v>
      </c>
      <c r="Q17" s="17" t="inlineStr">
        <is>
          <t>100.00%</t>
        </is>
      </c>
      <c r="R17" t="n">
        <v>4.4</v>
      </c>
      <c r="S17" t="n">
        <v>100</v>
      </c>
      <c r="T17" t="n">
        <v>111</v>
      </c>
      <c r="U17" t="n">
        <v>13</v>
      </c>
      <c r="V17" t="inlineStr">
        <is>
          <t>OutOfStock</t>
        </is>
      </c>
      <c r="W17" t="inlineStr">
        <is>
          <t>90.0</t>
        </is>
      </c>
      <c r="X17" t="inlineStr">
        <is>
          <t>11287356</t>
        </is>
      </c>
    </row>
    <row r="18" ht="162" customHeight="1">
      <c r="A18" s="3" t="inlineStr">
        <is>
          <t>https://www.dermstore.com/dr.-hauschka-melissa-day-cream-1.0-fl.-oz./11287350.html</t>
        </is>
      </c>
      <c r="B18" s="3" t="inlineStr">
        <is>
          <t>https://www.dermstore.com/dr.-hauschka-melissa-day-cream-1.0-fl.-oz./11287350.html</t>
        </is>
      </c>
      <c r="C18" s="3" t="inlineStr">
        <is>
          <t>oos</t>
        </is>
      </c>
      <c r="D18" s="3" t="inlineStr">
        <is>
          <t>https://www.dermstore.com/dr.-hauschka-melissa-day-cream-1.0-fl.-oz./11287350.html</t>
        </is>
      </c>
      <c r="E18" t="inlineStr">
        <is>
          <t>Dr. Hauschka Melissa Day Cream (1 oz.)</t>
        </is>
      </c>
      <c r="F18" t="inlineStr">
        <is>
          <t>Dr. Hauschka Melissa Day Cream, 1 Fl Oz</t>
        </is>
      </c>
      <c r="G18" s="3" t="inlineStr">
        <is>
          <t>Dr. Hauschka Melissa Day Cream, 1 Fl Oz</t>
        </is>
      </c>
      <c r="H18" s="3" t="n"/>
      <c r="I18" s="3" t="inlineStr">
        <is>
          <t>https://www.amazon.com/Dr-Hauschka-Melissa-Cream-Fluid/dp/B00JKOVODO/ref=sr_1_3?keywords=Dr.+Hauschka+Melissa+Day+Cream+%281+oz.%29&amp;qid=1693434687&amp;sr=8-3</t>
        </is>
      </c>
      <c r="J18" s="3" t="inlineStr">
        <is>
          <t>https://www.amazon.com/Dr-Hauschka-Melissa-Cream-Fluid/dp/B00JKOVODO/ref=sr_1_3?keywords=Dr.+Hauschka+Melissa+Day+Cream+%281+oz.%29&amp;qid=1693434687&amp;sr=8-3</t>
        </is>
      </c>
      <c r="K18" t="inlineStr">
        <is>
          <t>B00JKOVODO</t>
        </is>
      </c>
      <c r="L18" t="e">
        <v>#VALUE!</v>
      </c>
      <c r="M18" t="e">
        <v>#VALUE!</v>
      </c>
      <c r="N18" t="inlineStr">
        <is>
          <t>y</t>
        </is>
      </c>
      <c r="O18" t="inlineStr">
        <is>
          <t>22.5</t>
        </is>
      </c>
      <c r="P18" t="n">
        <v>45</v>
      </c>
      <c r="Q18" s="17" t="inlineStr">
        <is>
          <t>100.00%</t>
        </is>
      </c>
      <c r="R18" t="n">
        <v>4.5</v>
      </c>
      <c r="S18" t="n">
        <v>100</v>
      </c>
      <c r="T18" t="n">
        <v>120</v>
      </c>
      <c r="U18" t="n">
        <v>13</v>
      </c>
      <c r="V18" t="inlineStr">
        <is>
          <t>OutOfStock</t>
        </is>
      </c>
      <c r="W18" t="inlineStr">
        <is>
          <t>45.0</t>
        </is>
      </c>
      <c r="X18" t="inlineStr">
        <is>
          <t>11287350</t>
        </is>
      </c>
    </row>
    <row r="19" ht="162" customHeight="1">
      <c r="A19" s="3" t="inlineStr">
        <is>
          <t>https://www.dermstore.com/dr.-hauschka-tinted-day-cream-1.0-fl.-oz./11287367.html</t>
        </is>
      </c>
      <c r="B19" s="3" t="inlineStr">
        <is>
          <t>https://www.dermstore.com/dr.-hauschka-tinted-day-cream-1.0-fl.-oz./11287367.html</t>
        </is>
      </c>
      <c r="C19" s="3" t="inlineStr">
        <is>
          <t>oos</t>
        </is>
      </c>
      <c r="D19" s="3" t="inlineStr">
        <is>
          <t>https://www.dermstore.com/dr.-hauschka-tinted-day-cream-1.0-fl.-oz./11287367.html</t>
        </is>
      </c>
      <c r="E19" t="inlineStr">
        <is>
          <t>Dr. Hauschka Tinted Day Cream (1 oz.)</t>
        </is>
      </c>
      <c r="F19" t="inlineStr">
        <is>
          <t>Dr. Hauschka Tinted Day Cream, 1 Fl Oz</t>
        </is>
      </c>
      <c r="G19" s="3" t="inlineStr">
        <is>
          <t>Dr. Hauschka Tinted Day Cream, 1 Fl Oz</t>
        </is>
      </c>
      <c r="H19" s="3" t="n"/>
      <c r="I19" s="3" t="inlineStr">
        <is>
          <t>https://www.amazon.com/Dr-Hauschka-Tinted-Cream-1-0floz/dp/B01N6O9LNW/ref=sr_1_2?keywords=Dr.+Hauschka+Tinted+Day+Cream+%281+oz.%29&amp;qid=1693434692&amp;sr=8-2</t>
        </is>
      </c>
      <c r="J19" s="3" t="inlineStr">
        <is>
          <t>https://www.amazon.com/Dr-Hauschka-Tinted-Cream-1-0floz/dp/B01N6O9LNW/ref=sr_1_2?keywords=Dr.+Hauschka+Tinted+Day+Cream+%281+oz.%29&amp;qid=1693434692&amp;sr=8-2</t>
        </is>
      </c>
      <c r="K19" t="inlineStr">
        <is>
          <t>B01N6O9LNW</t>
        </is>
      </c>
      <c r="L19" t="e">
        <v>#VALUE!</v>
      </c>
      <c r="M19" t="e">
        <v>#VALUE!</v>
      </c>
      <c r="N19" t="inlineStr">
        <is>
          <t>y</t>
        </is>
      </c>
      <c r="O19" t="inlineStr">
        <is>
          <t>22.5</t>
        </is>
      </c>
      <c r="P19" t="n">
        <v>45</v>
      </c>
      <c r="Q19" s="17" t="inlineStr">
        <is>
          <t>100.00%</t>
        </is>
      </c>
      <c r="R19" t="n">
        <v>4.6</v>
      </c>
      <c r="S19" t="n">
        <v>100</v>
      </c>
      <c r="T19" t="n">
        <v>362</v>
      </c>
      <c r="U19" t="n">
        <v>13</v>
      </c>
      <c r="V19" t="inlineStr">
        <is>
          <t>OutOfStock</t>
        </is>
      </c>
      <c r="W19" t="inlineStr">
        <is>
          <t>45.0</t>
        </is>
      </c>
      <c r="X19" t="inlineStr">
        <is>
          <t>11287367</t>
        </is>
      </c>
    </row>
    <row r="20" ht="162" customHeight="1">
      <c r="A20" s="3" t="inlineStr">
        <is>
          <t>https://www.dermstore.com/dr.hauschka-clarifying-steam-bath-3.4-fl.-oz./10543824.html</t>
        </is>
      </c>
      <c r="B20" s="3" t="inlineStr">
        <is>
          <t>https://www.dermstore.com/dr.hauschka-clarifying-steam-bath-3.4-fl.-oz./10543824.html</t>
        </is>
      </c>
      <c r="C20" s="3" t="inlineStr">
        <is>
          <t>oos</t>
        </is>
      </c>
      <c r="D20" s="3" t="inlineStr">
        <is>
          <t>https://www.dermstore.com/dr.hauschka-clarifying-steam-bath-3.4-fl.-oz./10543824.html</t>
        </is>
      </c>
      <c r="E20" t="inlineStr">
        <is>
          <t>Dr. Hauschka Clarifying Steam Bath (3.4 fl. oz.)</t>
        </is>
      </c>
      <c r="F20" t="inlineStr">
        <is>
          <t>Dr. Hauschka Clarifying Steam Bath, 3.4 Fl Oz</t>
        </is>
      </c>
      <c r="G20" s="3" t="inlineStr">
        <is>
          <t>Dr. Hauschka Clarifying Steam Bath, 3.4 Fl Oz</t>
        </is>
      </c>
      <c r="H20" s="3" t="n"/>
      <c r="I20" s="3" t="inlineStr">
        <is>
          <t>https://www.amazon.com/HAUSCHKA-Clarifying-Steam-Fluid-Ounce/dp/B00JKOVAEM/ref=sr_1_1?keywords=Dr.+Hauschka+Clarifying+Steam+Bath+%283.4+fl.+oz.%29&amp;qid=1693434696&amp;sr=8-1</t>
        </is>
      </c>
      <c r="J20" s="3" t="inlineStr">
        <is>
          <t>https://www.amazon.com/HAUSCHKA-Clarifying-Steam-Fluid-Ounce/dp/B00JKOVAEM/ref=sr_1_1?keywords=Dr.+Hauschka+Clarifying+Steam+Bath+%283.4+fl.+oz.%29&amp;qid=1693434696&amp;sr=8-1</t>
        </is>
      </c>
      <c r="K20" t="inlineStr">
        <is>
          <t>B00JKOVAEM</t>
        </is>
      </c>
      <c r="L20" t="e">
        <v>#VALUE!</v>
      </c>
      <c r="M20" t="e">
        <v>#VALUE!</v>
      </c>
      <c r="N20" t="inlineStr">
        <is>
          <t>y</t>
        </is>
      </c>
      <c r="O20" t="inlineStr">
        <is>
          <t>17.5</t>
        </is>
      </c>
      <c r="P20" t="n">
        <v>35</v>
      </c>
      <c r="Q20" s="17" t="inlineStr">
        <is>
          <t>100.00%</t>
        </is>
      </c>
      <c r="R20" t="n">
        <v>3.8</v>
      </c>
      <c r="S20" t="n">
        <v>100</v>
      </c>
      <c r="T20" t="n">
        <v>13</v>
      </c>
      <c r="U20" t="n">
        <v>13</v>
      </c>
      <c r="V20" t="inlineStr">
        <is>
          <t>OutOfStock</t>
        </is>
      </c>
      <c r="W20" t="inlineStr">
        <is>
          <t>35.0</t>
        </is>
      </c>
      <c r="X20" t="inlineStr">
        <is>
          <t>10543824</t>
        </is>
      </c>
    </row>
    <row r="21" ht="162" customHeight="1">
      <c r="A21" s="3" t="inlineStr">
        <is>
          <t>https://www.dermstore.com/dr.-hauschka-regenerating-oil-serum-intensive-0.68-fl.-oz./12902747.html</t>
        </is>
      </c>
      <c r="B21" s="3" t="inlineStr">
        <is>
          <t>https://www.dermstore.com/dr.-hauschka-regenerating-oil-serum-intensive-0.68-fl.-oz./12902747.html</t>
        </is>
      </c>
      <c r="C21" s="3" t="inlineStr">
        <is>
          <t>oos</t>
        </is>
      </c>
      <c r="D21" s="3" t="inlineStr">
        <is>
          <t>https://www.dermstore.com/dr.-hauschka-regenerating-oil-serum-intensive-0.68-fl.-oz./12902747.html</t>
        </is>
      </c>
      <c r="E21" t="inlineStr">
        <is>
          <t>Dr. Hauschka Regenerating Oil Serum Intensive (0.68 fl. oz.)</t>
        </is>
      </c>
      <c r="F21" t="inlineStr">
        <is>
          <t>Dr. Hauschka Regenerating Oil Serum Intensive, daytime support to help firm and reinforce the skin's moisture barrier, 0.68 Fl Oz</t>
        </is>
      </c>
      <c r="G21" s="3" t="inlineStr">
        <is>
          <t>Dr. Hauschka Regenerating Oil Serum Intensive, daytime support to help firm and reinforce the skin's moisture barrier, 0.68 Fl Oz</t>
        </is>
      </c>
      <c r="H21" s="3" t="n"/>
      <c r="I21" s="3" t="inlineStr">
        <is>
          <t>https://www.amazon.com/Dr-Hauschka-Regenerating-Intensive-reinforce/dp/B082G1SX9Y/ref=sr_1_5?keywords=Dr.+Hauschka+Regenerating+Oil+Serum+Intensive+%280.68+fl.+oz.%29&amp;qid=1693434700&amp;sr=8-5</t>
        </is>
      </c>
      <c r="J21" s="3" t="inlineStr">
        <is>
          <t>https://www.amazon.com/Dr-Hauschka-Regenerating-Intensive-reinforce/dp/B082G1SX9Y/ref=sr_1_5?keywords=Dr.+Hauschka+Regenerating+Oil+Serum+Intensive+%280.68+fl.+oz.%29&amp;qid=1693434700&amp;sr=8-5</t>
        </is>
      </c>
      <c r="K21" t="inlineStr">
        <is>
          <t>B082G1SX9Y</t>
        </is>
      </c>
      <c r="L21" t="e">
        <v>#VALUE!</v>
      </c>
      <c r="M21" t="e">
        <v>#VALUE!</v>
      </c>
      <c r="N21" t="inlineStr">
        <is>
          <t>y</t>
        </is>
      </c>
      <c r="O21" t="inlineStr">
        <is>
          <t>45.0</t>
        </is>
      </c>
      <c r="P21" t="n">
        <v>90</v>
      </c>
      <c r="Q21" s="17" t="inlineStr">
        <is>
          <t>100.00%</t>
        </is>
      </c>
      <c r="R21" t="n">
        <v>3.8</v>
      </c>
      <c r="S21" t="n">
        <v>100</v>
      </c>
      <c r="T21" t="n">
        <v>47</v>
      </c>
      <c r="U21" t="n">
        <v>13</v>
      </c>
      <c r="V21" t="inlineStr">
        <is>
          <t>OutOfStock</t>
        </is>
      </c>
      <c r="W21" t="inlineStr">
        <is>
          <t>90.0</t>
        </is>
      </c>
      <c r="X21" t="inlineStr">
        <is>
          <t>12902747</t>
        </is>
      </c>
    </row>
    <row r="22" ht="162" customHeight="1">
      <c r="A22" s="3" t="inlineStr">
        <is>
          <t>https://www.dermstore.com/dr.-hauschka-soothing-cleansing-milk-4.9-fl.-oz./11287364.html</t>
        </is>
      </c>
      <c r="B22" s="3" t="inlineStr">
        <is>
          <t>https://www.dermstore.com/dr.-hauschka-soothing-cleansing-milk-4.9-fl.-oz./11287364.html</t>
        </is>
      </c>
      <c r="C22" s="3" t="inlineStr">
        <is>
          <t>oos</t>
        </is>
      </c>
      <c r="D22" s="3" t="inlineStr">
        <is>
          <t>https://www.dermstore.com/dr.-hauschka-soothing-cleansing-milk-4.9-fl.-oz./11287364.html</t>
        </is>
      </c>
      <c r="E22" t="inlineStr">
        <is>
          <t>Dr. Hauschka Soothing Cleansing Milk (4.9 fl. oz.)</t>
        </is>
      </c>
      <c r="F22" t="inlineStr">
        <is>
          <t>Dr. Hauschka Soothing Cleansing Milk</t>
        </is>
      </c>
      <c r="G22" s="3" t="inlineStr">
        <is>
          <t>Dr. Hauschka Soothing Cleansing Milk</t>
        </is>
      </c>
      <c r="H22" s="3" t="n"/>
      <c r="I22" s="3" t="inlineStr">
        <is>
          <t>https://www.amazon.com/Dr-Hauschka-Soothing-Cleansing-Fluid/dp/B00JKOVDFS/ref=sr_1_1?keywords=Dr.+Hauschka+Soothing+Cleansing+Milk+%284.9+fl.+oz.%29&amp;qid=1693434699&amp;sr=8-1</t>
        </is>
      </c>
      <c r="J22" s="3" t="inlineStr">
        <is>
          <t>https://www.amazon.com/Dr-Hauschka-Soothing-Cleansing-Fluid/dp/B00JKOVDFS/ref=sr_1_1?keywords=Dr.+Hauschka+Soothing+Cleansing+Milk+%284.9+fl.+oz.%29&amp;qid=1693434699&amp;sr=8-1</t>
        </is>
      </c>
      <c r="K22" t="inlineStr">
        <is>
          <t>B00JKOVDFS</t>
        </is>
      </c>
      <c r="L22" t="e">
        <v>#VALUE!</v>
      </c>
      <c r="M22" t="e">
        <v>#VALUE!</v>
      </c>
      <c r="N22" t="inlineStr">
        <is>
          <t>y</t>
        </is>
      </c>
      <c r="O22" t="inlineStr">
        <is>
          <t>19.5</t>
        </is>
      </c>
      <c r="P22" t="n">
        <v>39</v>
      </c>
      <c r="Q22" s="17" t="inlineStr">
        <is>
          <t>100.00%</t>
        </is>
      </c>
      <c r="R22" t="n">
        <v>4.7</v>
      </c>
      <c r="S22" t="n">
        <v>100</v>
      </c>
      <c r="T22" t="n">
        <v>708</v>
      </c>
      <c r="U22" t="n">
        <v>13</v>
      </c>
      <c r="V22" t="inlineStr">
        <is>
          <t>OutOfStock</t>
        </is>
      </c>
      <c r="W22" t="inlineStr">
        <is>
          <t>39.0</t>
        </is>
      </c>
      <c r="X22" t="inlineStr">
        <is>
          <t>11287364</t>
        </is>
      </c>
    </row>
    <row r="23" ht="162" customHeight="1">
      <c r="A23" s="3" t="inlineStr">
        <is>
          <t>https://www.dermstore.com/dr.-hauschka-clarifying-clay-mask-3.1-oz./10543823.html</t>
        </is>
      </c>
      <c r="B23" s="3" t="inlineStr">
        <is>
          <t>https://www.dermstore.com/dr.-hauschka-clarifying-clay-mask-3.1-oz./10543823.html</t>
        </is>
      </c>
      <c r="C23" s="3" t="inlineStr">
        <is>
          <t>oos</t>
        </is>
      </c>
      <c r="D23" s="3" t="inlineStr">
        <is>
          <t>https://www.dermstore.com/dr.-hauschka-clarifying-clay-mask-3.1-oz./10543823.html</t>
        </is>
      </c>
      <c r="E23" t="inlineStr">
        <is>
          <t>Dr. Hauschka Clarifying Clay Mask (3.1 oz.)</t>
        </is>
      </c>
      <c r="F23" t="inlineStr">
        <is>
          <t>Dr. Hauschka Clarifying Clay Mask, 3.1 oz</t>
        </is>
      </c>
      <c r="G23" s="3" t="inlineStr">
        <is>
          <t>Dr. Hauschka Clarifying Clay Mask, 3.1 oz</t>
        </is>
      </c>
      <c r="H23" s="3" t="n"/>
      <c r="I23" s="3" t="inlineStr">
        <is>
          <t>https://www.amazon.com/Dr-Hauschka-Clarifying-Clay-Ounce/dp/B00JKOV9IE/ref=sr_1_1?keywords=Dr.+Hauschka+Clarifying+Clay+Mask+%283.1+oz.%29&amp;qid=1693434696&amp;sr=8-1</t>
        </is>
      </c>
      <c r="J23" s="3" t="inlineStr">
        <is>
          <t>https://www.amazon.com/Dr-Hauschka-Clarifying-Clay-Ounce/dp/B00JKOV9IE/ref=sr_1_1?keywords=Dr.+Hauschka+Clarifying+Clay+Mask+%283.1+oz.%29&amp;qid=1693434696&amp;sr=8-1</t>
        </is>
      </c>
      <c r="K23" t="inlineStr">
        <is>
          <t>B00JKOV9IE</t>
        </is>
      </c>
      <c r="L23" t="e">
        <v>#VALUE!</v>
      </c>
      <c r="M23" t="e">
        <v>#VALUE!</v>
      </c>
      <c r="N23" t="inlineStr">
        <is>
          <t>y</t>
        </is>
      </c>
      <c r="O23" t="inlineStr">
        <is>
          <t>17.5</t>
        </is>
      </c>
      <c r="P23" t="n">
        <v>35</v>
      </c>
      <c r="Q23" s="17" t="inlineStr">
        <is>
          <t>100.00%</t>
        </is>
      </c>
      <c r="R23" t="n">
        <v>3.8</v>
      </c>
      <c r="S23" t="n">
        <v>100</v>
      </c>
      <c r="T23" t="n">
        <v>45</v>
      </c>
      <c r="U23" t="n">
        <v>13</v>
      </c>
      <c r="V23" t="inlineStr">
        <is>
          <t>OutOfStock</t>
        </is>
      </c>
      <c r="W23" t="inlineStr">
        <is>
          <t>35.0</t>
        </is>
      </c>
      <c r="X23" t="inlineStr">
        <is>
          <t>10543823</t>
        </is>
      </c>
    </row>
    <row r="24" ht="162" customHeight="1">
      <c r="A24" s="3" t="inlineStr">
        <is>
          <t>https://www.dermstore.com/boscia-cactus-water-moisturizer-1.61-fl.-oz./12901190.html</t>
        </is>
      </c>
      <c r="B24" s="3" t="inlineStr">
        <is>
          <t>https://www.dermstore.com/boscia-cactus-water-moisturizer-1.61-fl.-oz./12901190.html</t>
        </is>
      </c>
      <c r="C24" s="3" t="inlineStr">
        <is>
          <t>oos</t>
        </is>
      </c>
      <c r="D24" s="3" t="inlineStr">
        <is>
          <t>https://www.dermstore.com/boscia-cactus-water-moisturizer-1.61-fl.-oz./12901190.html</t>
        </is>
      </c>
      <c r="E24" t="inlineStr">
        <is>
          <t>boscia Cactus Water Moisturizer (1.61 fl. oz.)</t>
        </is>
      </c>
      <c r="F24" t="inlineStr">
        <is>
          <t>boscia Cactus Water Moisturizer - Vegan, Cruelty-Free, Natural Clean Skincare. Cactus and Aloe Vera Gel Hydrating Daily Face Moisturizer, 1.61 fl Oz (Pack of 1)</t>
        </is>
      </c>
      <c r="G24" s="3" t="inlineStr">
        <is>
          <t>boscia Cactus Water Moisturizer - Vegan, Cruelty-Free, Natural Clean Skincare. Cactus and Aloe Vera Gel Hydrating Daily Face Moisturizer, 1.61 fl Oz (Pack of 1)</t>
        </is>
      </c>
      <c r="H24" s="3" t="n"/>
      <c r="I24" s="3" t="n"/>
      <c r="J24" s="3" t="inlineStr"/>
      <c r="K24" t="inlineStr">
        <is>
          <t>B07DZKVFFY</t>
        </is>
      </c>
      <c r="L24" t="e">
        <v>#VALUE!</v>
      </c>
      <c r="M24" t="e">
        <v>#VALUE!</v>
      </c>
      <c r="N24" t="inlineStr">
        <is>
          <t>y</t>
        </is>
      </c>
      <c r="O24" t="inlineStr">
        <is>
          <t>19.0</t>
        </is>
      </c>
      <c r="P24" t="n">
        <v>38</v>
      </c>
      <c r="Q24" s="17" t="inlineStr">
        <is>
          <t>100.00%</t>
        </is>
      </c>
      <c r="R24" t="n">
        <v>4.5</v>
      </c>
      <c r="S24" t="n">
        <v>100</v>
      </c>
      <c r="T24" t="n">
        <v>800</v>
      </c>
      <c r="U24" t="n">
        <v>13</v>
      </c>
      <c r="V24" t="inlineStr">
        <is>
          <t>OutOfStock</t>
        </is>
      </c>
      <c r="W24" t="inlineStr">
        <is>
          <t>38.0</t>
        </is>
      </c>
      <c r="X24" t="inlineStr">
        <is>
          <t>12901190</t>
        </is>
      </c>
    </row>
    <row r="25" ht="162" customHeight="1">
      <c r="A25" s="3" t="inlineStr">
        <is>
          <t>https://www.dermstore.com/dr.-hauschka-rose-day-cream-1.0-fl.-oz./11287360.html</t>
        </is>
      </c>
      <c r="B25" s="3" t="inlineStr">
        <is>
          <t>https://www.dermstore.com/dr.-hauschka-rose-day-cream-1.0-fl.-oz./11287360.html</t>
        </is>
      </c>
      <c r="C25" s="3" t="inlineStr">
        <is>
          <t>oos</t>
        </is>
      </c>
      <c r="D25" s="3" t="inlineStr">
        <is>
          <t>https://www.dermstore.com/dr.-hauschka-rose-day-cream-1.0-fl.-oz./11287360.html</t>
        </is>
      </c>
      <c r="E25" t="inlineStr">
        <is>
          <t>Dr. Hauschka Rose Day Cream (1 oz.)</t>
        </is>
      </c>
      <c r="F25" t="inlineStr">
        <is>
          <t>Dr. Hauschka Rose Day Cream 1</t>
        </is>
      </c>
      <c r="G25" s="3" t="inlineStr">
        <is>
          <t>Dr. Hauschka Rose Day Cream 1</t>
        </is>
      </c>
      <c r="H25" s="3" t="n"/>
      <c r="I25" s="3" t="inlineStr">
        <is>
          <t>https://www.amazon.com/Rose-Cream-cream-Dr-Hauschka/dp/B001V9LUZS/ref=sr_1_1?keywords=Dr.+Hauschka+Rose+Day+Cream+%281+oz.%29&amp;qid=1693434690&amp;sr=8-1</t>
        </is>
      </c>
      <c r="J25" s="3" t="inlineStr">
        <is>
          <t>https://www.amazon.com/Rose-Cream-cream-Dr-Hauschka/dp/B001V9LUZS/ref=sr_1_1?keywords=Dr.+Hauschka+Rose+Day+Cream+%281+oz.%29&amp;qid=1693434690&amp;sr=8-1</t>
        </is>
      </c>
      <c r="K25" t="inlineStr">
        <is>
          <t>B001V9LUZS</t>
        </is>
      </c>
      <c r="L25" t="e">
        <v>#VALUE!</v>
      </c>
      <c r="M25" t="e">
        <v>#VALUE!</v>
      </c>
      <c r="N25" t="inlineStr">
        <is>
          <t>y</t>
        </is>
      </c>
      <c r="O25" t="inlineStr">
        <is>
          <t>22.5</t>
        </is>
      </c>
      <c r="P25" t="n">
        <v>45</v>
      </c>
      <c r="Q25" s="17" t="inlineStr">
        <is>
          <t>100.00%</t>
        </is>
      </c>
      <c r="R25" t="n">
        <v>4.5</v>
      </c>
      <c r="S25" t="n">
        <v>100</v>
      </c>
      <c r="T25" t="n">
        <v>2399</v>
      </c>
      <c r="U25" t="n">
        <v>13</v>
      </c>
      <c r="V25" t="inlineStr">
        <is>
          <t>OutOfStock</t>
        </is>
      </c>
      <c r="W25" t="inlineStr">
        <is>
          <t>45.0</t>
        </is>
      </c>
      <c r="X25" t="inlineStr">
        <is>
          <t>11287360</t>
        </is>
      </c>
    </row>
    <row r="26" ht="162" customHeight="1">
      <c r="A26" s="3" t="inlineStr">
        <is>
          <t>https://www.dermstore.com/boscia-luminizing-black-charcoal-mask-2.8-oz./12902147.html</t>
        </is>
      </c>
      <c r="B26" s="3" t="inlineStr">
        <is>
          <t>https://www.dermstore.com/boscia-luminizing-black-charcoal-mask-2.8-oz./12902147.html</t>
        </is>
      </c>
      <c r="C26" s="3" t="inlineStr">
        <is>
          <t>oos</t>
        </is>
      </c>
      <c r="D26" s="3" t="inlineStr">
        <is>
          <t>https://www.dermstore.com/boscia-luminizing-black-charcoal-mask-2.8-oz./12902147.html</t>
        </is>
      </c>
      <c r="E26" t="inlineStr">
        <is>
          <t>boscia Luminizing Black Charcoal Mask (2.8 oz.)</t>
        </is>
      </c>
      <c r="F26" t="inlineStr">
        <is>
          <t>boscia Luminizing Charcoal Mask - Vegan Peel off Face Mask, Cruelty-Free Skincare. Activated Charcoal Blackhead Remover, Vitamin C Pore Cleaner, 80g</t>
        </is>
      </c>
      <c r="G26" s="3" t="inlineStr">
        <is>
          <t>boscia Luminizing Charcoal Mask - Vegan Peel off Face Mask, Cruelty-Free Skincare. Activated Charcoal Blackhead Remover, Vitamin C Pore Cleaner, 80g</t>
        </is>
      </c>
      <c r="H26" s="3" t="n"/>
      <c r="I26" s="3" t="inlineStr">
        <is>
          <t>https://www.amazon.com/Boscia-Luminizing-Charcoal-Mask-80/dp/B08G9L7TPC/ref=sr_1_3?keywords=boscia+Luminizing+Black+Charcoal+Mask+%282.8+oz.%29&amp;qid=1693434700&amp;sr=8-3</t>
        </is>
      </c>
      <c r="J26" s="3" t="inlineStr">
        <is>
          <t>https://www.amazon.com/Boscia-Luminizing-Charcoal-Mask-80/dp/B08G9L7TPC/ref=sr_1_3?keywords=boscia+Luminizing+Black+Charcoal+Mask+%282.8+oz.%29&amp;qid=1693434700&amp;sr=8-3</t>
        </is>
      </c>
      <c r="K26" t="inlineStr">
        <is>
          <t>B08G9L7TPC</t>
        </is>
      </c>
      <c r="L26" t="e">
        <v>#VALUE!</v>
      </c>
      <c r="M26" t="e">
        <v>#VALUE!</v>
      </c>
      <c r="N26" t="inlineStr">
        <is>
          <t>y</t>
        </is>
      </c>
      <c r="O26" t="inlineStr">
        <is>
          <t>17.0</t>
        </is>
      </c>
      <c r="P26" t="n">
        <v>32.9</v>
      </c>
      <c r="Q26" s="17" t="inlineStr">
        <is>
          <t>93.53%</t>
        </is>
      </c>
      <c r="R26" t="n">
        <v>4.4</v>
      </c>
      <c r="S26" t="n">
        <v>93.53</v>
      </c>
      <c r="T26" t="n">
        <v>580</v>
      </c>
      <c r="U26" t="n">
        <v>13</v>
      </c>
      <c r="V26" t="inlineStr">
        <is>
          <t>OutOfStock</t>
        </is>
      </c>
      <c r="W26" t="inlineStr">
        <is>
          <t>34.0</t>
        </is>
      </c>
      <c r="X26" t="inlineStr">
        <is>
          <t>12902147</t>
        </is>
      </c>
    </row>
    <row r="27" ht="117.6" customHeight="1">
      <c r="A27" s="3" t="inlineStr">
        <is>
          <t>https://chatters.ca/moroccanoil-everlasting-curl-titanium-1-curling-iron-400030006</t>
        </is>
      </c>
      <c r="B27" s="3" t="inlineStr">
        <is>
          <t>https://chatters.ca/moroccanoil-everlasting-curl-titanium-1-curling-iron-400030006</t>
        </is>
      </c>
      <c r="C27" s="3" t="inlineStr">
        <is>
          <t>oos</t>
        </is>
      </c>
      <c r="D27" s="3" t="inlineStr">
        <is>
          <t>https://chatters.ca/moroccanoil-everlasting-curl-titanium-1-curling-iron-400030006</t>
        </is>
      </c>
      <c r="E27" t="inlineStr">
        <is>
          <t>CLEARANCE MOROCCANOIL Everlasting Curl Titanium 1" Curling Iron</t>
        </is>
      </c>
      <c r="F27" t="inlineStr">
        <is>
          <t>Moroccanoil Everlasting Curl Titanium Curling Iron (1-Inch Barrel)</t>
        </is>
      </c>
      <c r="G27" s="3" t="inlineStr">
        <is>
          <t>Moroccanoil Everlasting Curl Titanium Curling Iron (1-Inch Barrel)</t>
        </is>
      </c>
      <c r="H27" s="3" t="n"/>
      <c r="I27" s="3" t="inlineStr">
        <is>
          <t>https://www.amazon.com/Moroccanoil-Everlasting-Curl-Titanium-Curling/dp/B083XTFPZL/ref=sr_1_1?keywords=CLEARANCE+MOROCCANOIL+Everlasting+Curl+Titanium+1%22+Curling+Iron&amp;qid=1693510645&amp;sr=8-1</t>
        </is>
      </c>
      <c r="J27" s="3" t="inlineStr">
        <is>
          <t>https://www.amazon.com/Moroccanoil-Everlasting-Curl-Titanium-Curling/dp/B083XTFPZL/ref=sr_1_1?keywords=CLEARANCE+MOROCCANOIL+Everlasting+Curl+Titanium+1%22+Curling+Iron&amp;qid=1693510645&amp;sr=8-1</t>
        </is>
      </c>
      <c r="K27" t="inlineStr">
        <is>
          <t>B083XTFPZL</t>
        </is>
      </c>
      <c r="L27" t="e">
        <v>#VALUE!</v>
      </c>
      <c r="M27" t="e">
        <v>#VALUE!</v>
      </c>
      <c r="N27" t="inlineStr">
        <is>
          <t>y</t>
        </is>
      </c>
      <c r="O27" t="inlineStr">
        <is>
          <t>89.99</t>
        </is>
      </c>
      <c r="P27" t="n">
        <v>160</v>
      </c>
      <c r="Q27" s="17" t="inlineStr">
        <is>
          <t>77.80%</t>
        </is>
      </c>
      <c r="R27" t="n">
        <v>4.1</v>
      </c>
      <c r="S27" t="n">
        <v>77.8</v>
      </c>
      <c r="T27" t="n">
        <v>53</v>
      </c>
      <c r="U27" t="n">
        <v>2</v>
      </c>
      <c r="V27" t="inlineStr">
        <is>
          <t>OutOfStock</t>
        </is>
      </c>
      <c r="W27" t="inlineStr">
        <is>
          <t>180.0</t>
        </is>
      </c>
      <c r="X27" t="inlineStr">
        <is>
          <t>400030006</t>
        </is>
      </c>
    </row>
    <row r="28" ht="117.6" customHeight="1">
      <c r="A28" s="3" t="inlineStr">
        <is>
          <t>https://chatters.ca/moroccanoil-smoothing-style-ceramic-heated-brush-400030008</t>
        </is>
      </c>
      <c r="B28" s="3" t="inlineStr">
        <is>
          <t>https://chatters.ca/moroccanoil-smoothing-style-ceramic-heated-brush-400030008</t>
        </is>
      </c>
      <c r="C28" s="3" t="inlineStr">
        <is>
          <t>oos</t>
        </is>
      </c>
      <c r="D28" s="3" t="inlineStr">
        <is>
          <t>https://chatters.ca/moroccanoil-smoothing-style-ceramic-heated-brush-400030008</t>
        </is>
      </c>
      <c r="E28" t="inlineStr">
        <is>
          <t>CLEARANCE MOROCCANOIL Smoothing Style Ceramic Heated Brush</t>
        </is>
      </c>
      <c r="F28" t="inlineStr">
        <is>
          <t>Moroccanoil Smooth Style Ceramic Heated Brush, Blue</t>
        </is>
      </c>
      <c r="G28" s="3" t="inlineStr">
        <is>
          <t>Moroccanoil Smooth Style Ceramic Heated Brush, Blue</t>
        </is>
      </c>
      <c r="H28" s="3" t="n"/>
      <c r="I28" s="3" t="inlineStr">
        <is>
          <t>https://www.amazon.com/Moroccanoil-Smooth-Style-Ceramic-Heated/dp/B083XVJKY1/ref=sr_1_1?keywords=CLEARANCE+MOROCCANOIL+Smoothing+Style+Ceramic+Heated+Brush&amp;qid=1693510645&amp;sr=8-1</t>
        </is>
      </c>
      <c r="J28" s="3" t="inlineStr">
        <is>
          <t>https://www.amazon.com/Moroccanoil-Smooth-Style-Ceramic-Heated/dp/B083XVJKY1/ref=sr_1_1?keywords=CLEARANCE+MOROCCANOIL+Smoothing+Style+Ceramic+Heated+Brush&amp;qid=1693510645&amp;sr=8-1</t>
        </is>
      </c>
      <c r="K28" t="inlineStr">
        <is>
          <t>B083XVJKY1</t>
        </is>
      </c>
      <c r="L28" t="e">
        <v>#VALUE!</v>
      </c>
      <c r="M28" t="e">
        <v>#VALUE!</v>
      </c>
      <c r="N28" t="inlineStr">
        <is>
          <t>y</t>
        </is>
      </c>
      <c r="O28" t="inlineStr">
        <is>
          <t>79.99</t>
        </is>
      </c>
      <c r="P28" t="n">
        <v>140</v>
      </c>
      <c r="Q28" s="17" t="inlineStr">
        <is>
          <t>75.02%</t>
        </is>
      </c>
      <c r="R28" t="n">
        <v>4.1</v>
      </c>
      <c r="S28" t="n">
        <v>75.02</v>
      </c>
      <c r="T28" t="n">
        <v>332</v>
      </c>
      <c r="U28" t="n">
        <v>2</v>
      </c>
      <c r="V28" t="inlineStr">
        <is>
          <t>OutOfStock</t>
        </is>
      </c>
      <c r="W28" t="inlineStr">
        <is>
          <t>160.0</t>
        </is>
      </c>
      <c r="X28" t="inlineStr">
        <is>
          <t>400030008</t>
        </is>
      </c>
    </row>
    <row r="29" ht="117.6" customHeight="1">
      <c r="A29" s="3" t="inlineStr">
        <is>
          <t>https://www.cloud10beauty.com/products/rimmel-london-scandaleyes-exaggerate-eye-definer</t>
        </is>
      </c>
      <c r="B29" s="3" t="inlineStr">
        <is>
          <t>https://www.cloud10beauty.com/products/rimmel-london-scandaleyes-exaggerate-eye-definer</t>
        </is>
      </c>
      <c r="C29" s="3" t="inlineStr">
        <is>
          <t>oos</t>
        </is>
      </c>
      <c r="D29" s="3" t="inlineStr">
        <is>
          <t>https://www.cloud10beauty.com/products/rimmel-london-scandaleyes-exaggerate-eye-definer</t>
        </is>
      </c>
      <c r="E29" t="inlineStr">
        <is>
          <t>Rimmel London Scandaleyes Exaggerate Eye Definer</t>
        </is>
      </c>
      <c r="F29" t="inlineStr">
        <is>
          <t>Rimmel Scandaleyes Exaggerate Eye Definer, 002 Chocolate Brown, 0.35g</t>
        </is>
      </c>
      <c r="G29" s="3" t="inlineStr">
        <is>
          <t>Rimmel Scandaleyes Exaggerate Eye Definer, 002 Chocolate Brown, 0.35g</t>
        </is>
      </c>
      <c r="H29" s="3" t="n"/>
      <c r="I29" s="3" t="inlineStr">
        <is>
          <t>https://www.amazon.com/Rimmel-Scandaleyes-Exaggerate-Definer-Chocolate/dp/B08PDQZWCM/ref=sr_1_2?keywords=Rimmel+London+Scandaleyes+Exaggerate+Eye+Definer&amp;qid=1693513546&amp;sr=8-2</t>
        </is>
      </c>
      <c r="J29" s="3" t="inlineStr">
        <is>
          <t>https://www.amazon.com/Rimmel-Scandaleyes-Exaggerate-Definer-Chocolate/dp/B08PDQZWCM/ref=sr_1_2?keywords=Rimmel+London+Scandaleyes+Exaggerate+Eye+Definer&amp;qid=1693513546&amp;sr=8-2</t>
        </is>
      </c>
      <c r="K29" t="inlineStr">
        <is>
          <t>B08PDQZWCM</t>
        </is>
      </c>
      <c r="L29" t="e">
        <v>#VALUE!</v>
      </c>
      <c r="M29" t="e">
        <v>#VALUE!</v>
      </c>
      <c r="N29" t="inlineStr">
        <is>
          <t>y</t>
        </is>
      </c>
      <c r="O29" t="inlineStr">
        <is>
          <t>6.95</t>
        </is>
      </c>
      <c r="P29" t="n">
        <v>14.8</v>
      </c>
      <c r="Q29" s="17" t="inlineStr">
        <is>
          <t>112.95%</t>
        </is>
      </c>
      <c r="R29" t="n">
        <v>4.4</v>
      </c>
      <c r="S29" t="n">
        <v>112.95</v>
      </c>
      <c r="T29" t="n">
        <v>704</v>
      </c>
      <c r="U29" t="n">
        <v>4</v>
      </c>
      <c r="V29" t="inlineStr">
        <is>
          <t>OutOfStock</t>
        </is>
      </c>
      <c r="W29" t="inlineStr">
        <is>
          <t>undefined</t>
        </is>
      </c>
      <c r="X29" t="inlineStr">
        <is>
          <t>6771219562614</t>
        </is>
      </c>
    </row>
    <row r="30" ht="111.6" customHeight="1">
      <c r="A30" s="3" t="inlineStr">
        <is>
          <t>https://www.glamot.com/p/38691/oway-moisturizing-hair-mask</t>
        </is>
      </c>
      <c r="B30" s="3" t="inlineStr">
        <is>
          <t>https://www.glamot.com/p/38691/oway-moisturizing-hair-mask</t>
        </is>
      </c>
      <c r="C30" s="3" t="inlineStr">
        <is>
          <t>oos</t>
        </is>
      </c>
      <c r="D30" s="3" t="inlineStr">
        <is>
          <t>https://www.glamot.com/p/38691/oway-moisturizing-hair-mask</t>
        </is>
      </c>
      <c r="E30" t="inlineStr">
        <is>
          <t>Oway Moisturizing Hair Mask</t>
        </is>
      </c>
      <c r="F30" t="inlineStr">
        <is>
          <t>Oway Moisturizing Hair Mask 5oz/150ml</t>
        </is>
      </c>
      <c r="G30" s="3" t="inlineStr">
        <is>
          <t>Oway Moisturizing Hair Mask 5oz/150ml</t>
        </is>
      </c>
      <c r="H30" s="3" t="n"/>
      <c r="I30" s="3" t="inlineStr">
        <is>
          <t>https://www.amazon.com/Oway-Moisturizing-Hair-Mask-150ml/dp/B07GHR836B/ref=sr_1_1?keywords=Oway+Moisturizing+Hair+Mask&amp;qid=1693521047&amp;sr=8-1</t>
        </is>
      </c>
      <c r="J30" s="3" t="inlineStr">
        <is>
          <t>https://www.amazon.com/Oway-Moisturizing-Hair-Mask-150ml/dp/B07GHR836B/ref=sr_1_1?keywords=Oway+Moisturizing+Hair+Mask&amp;qid=1693521047&amp;sr=8-1</t>
        </is>
      </c>
      <c r="K30" t="inlineStr">
        <is>
          <t>B07GHR836B</t>
        </is>
      </c>
      <c r="L30" t="e">
        <v>#VALUE!</v>
      </c>
      <c r="M30" t="e">
        <v>#VALUE!</v>
      </c>
      <c r="N30" t="inlineStr">
        <is>
          <t>y</t>
        </is>
      </c>
      <c r="O30" t="inlineStr">
        <is>
          <t>16.99</t>
        </is>
      </c>
      <c r="P30" t="n">
        <v>36.81</v>
      </c>
      <c r="Q30" s="17" t="inlineStr">
        <is>
          <t>116.66%</t>
        </is>
      </c>
      <c r="R30" t="n">
        <v>4.4</v>
      </c>
      <c r="S30" t="n">
        <v>107</v>
      </c>
      <c r="T30" t="n">
        <v>116.66</v>
      </c>
      <c r="U30" t="n">
        <v>5</v>
      </c>
      <c r="V30" t="inlineStr">
        <is>
          <t>InStock</t>
        </is>
      </c>
      <c r="W30" t="inlineStr">
        <is>
          <t>undefined</t>
        </is>
      </c>
      <c r="X30" t="inlineStr">
        <is>
          <t>38691</t>
        </is>
      </c>
    </row>
    <row r="31" ht="102" customHeight="1">
      <c r="A31" s="3" t="inlineStr">
        <is>
          <t>https://beautyriche.com/collections/hair/products/monat-black-2-in-1-shampoo-conditioner</t>
        </is>
      </c>
      <c r="B31" s="3" t="inlineStr">
        <is>
          <t>https://beautyriche.com/products/monat-black-2-in-1-shampoo-conditioner</t>
        </is>
      </c>
      <c r="C31" s="3" t="inlineStr">
        <is>
          <t>oos</t>
        </is>
      </c>
      <c r="D31" s="3" t="inlineStr">
        <is>
          <t>https://beautyriche.com/products/monat-black-2-in-1-shampoo-conditioner</t>
        </is>
      </c>
      <c r="E31" t="inlineStr">
        <is>
          <t>Monat Black 2 in 1 Shampoo + Conditioner</t>
        </is>
      </c>
      <c r="F31" t="inlineStr">
        <is>
          <t>MONAT Black Shampoo + Conditioner - Mens Shampoo and Conditioner 2 in 1 Black Hair Care. A 2-in-1 Shampoo Conditioner Formulated for Optimal Hair Health In One Step. - Net Wt. 237 ml / 8.0 fl. oz.</t>
        </is>
      </c>
      <c r="G31" s="3" t="inlineStr">
        <is>
          <t>MONAT Black Shampoo + Conditioner - Mens Shampoo and Conditioner 2 in 1 Black Hair Care. A 2-in-1 Shampoo Conditioner Formulated for Optimal Hair Health In One Step. - Net Wt. 237 ml / 8.0 fl. oz.</t>
        </is>
      </c>
      <c r="H31" s="3" t="n"/>
      <c r="I31" s="3" t="inlineStr">
        <is>
          <t>https://www.amazon.com/MONAT-Men-2-Shampoo-Conditioner/dp/B00QDBCUS0/ref=sr_1_1?keywords=Monat+Black+2+in+1+Shampoo+%2B+Conditioner&amp;qid=1693965338&amp;sr=8-1</t>
        </is>
      </c>
      <c r="J31" s="3" t="inlineStr">
        <is>
          <t>https://www.amazon.com/MONAT-Men-2-Shampoo-Conditioner/dp/B00QDBCUS0/ref=sr_1_1?keywords=Monat+Black+2+in+1+Shampoo+%2B+Conditioner&amp;qid=1693965338&amp;sr=8-1</t>
        </is>
      </c>
      <c r="K31" t="inlineStr">
        <is>
          <t>B00QDBCUS0</t>
        </is>
      </c>
      <c r="L31" t="e">
        <v>#VALUE!</v>
      </c>
      <c r="M31" t="e">
        <v>#VALUE!</v>
      </c>
      <c r="N31" t="inlineStr">
        <is>
          <t>y</t>
        </is>
      </c>
      <c r="O31" t="inlineStr">
        <is>
          <t>32.4</t>
        </is>
      </c>
      <c r="P31" t="n">
        <v>59.99</v>
      </c>
      <c r="Q31" s="17" t="inlineStr">
        <is>
          <t>85.15%</t>
        </is>
      </c>
      <c r="R31" t="n">
        <v>4.4</v>
      </c>
      <c r="S31" t="n">
        <v>85.15000000000001</v>
      </c>
      <c r="T31" t="n">
        <v>1266</v>
      </c>
      <c r="U31" t="n">
        <v>2</v>
      </c>
      <c r="V31" t="inlineStr">
        <is>
          <t>OutOfStock</t>
        </is>
      </c>
      <c r="W31" t="inlineStr">
        <is>
          <t>54.0</t>
        </is>
      </c>
      <c r="X31" t="inlineStr">
        <is>
          <t>5522084659350</t>
        </is>
      </c>
    </row>
    <row r="32" ht="90" customHeight="1">
      <c r="A32" t="inlineStr">
        <is>
          <t>NYX Professional Doll Eye Mascara</t>
        </is>
      </c>
      <c r="B32" s="3">
        <f>HYPERLINK("https://www.imagebeauty.com/products/nyx-professional-doll-eye-mascara", "https://www.imagebeauty.com/products/nyx-professional-doll-eye-mascara")</f>
        <v/>
      </c>
      <c r="C32" t="inlineStr">
        <is>
          <t>NYX PROFESSIONAL MAKEUP Doll Eye Mascara, Volume, Black</t>
        </is>
      </c>
      <c r="D32" s="3">
        <f>HYPERLINK("https://www.amazon.com/NYX-Professional-Makeup-Mascara-Extreme/dp/B000WYZ9Q4/ref=sr_1_1?keywords=NYX+Professional+Doll+Eye+Mascara&amp;qid=1693398778&amp;sr=8-1", "https://www.amazon.com/NYX-Professional-Makeup-Mascara-Extreme/dp/B000WYZ9Q4/ref=sr_1_1?keywords=NYX+Professional+Doll+Eye+Mascara&amp;qid=1693398778&amp;sr=8-1")</f>
        <v/>
      </c>
      <c r="E32" t="inlineStr">
        <is>
          <t>B000WYZ9Q4</t>
        </is>
      </c>
      <c r="F32">
        <f>_xlfn.IMAGE("https://www.imagebeauty.com/cdn/shop/products/nyx-professional-doll-eye-mascara-1_medium.jpg?v=1571441684")</f>
        <v/>
      </c>
      <c r="G32">
        <f>_xlfn.IMAGE("https://m.media-amazon.com/images/I/51VvVTXA9LL._AC_UL320_.jpg")</f>
        <v/>
      </c>
      <c r="H32" t="inlineStr">
        <is>
          <t>oos</t>
        </is>
      </c>
      <c r="I32" t="inlineStr">
        <is>
          <t xml:space="preserve">  $8.00</t>
        </is>
      </c>
      <c r="J32" t="n">
        <v>18.95</v>
      </c>
      <c r="K32" s="17" t="inlineStr">
        <is>
          <t>136.88%</t>
        </is>
      </c>
      <c r="L32" t="n">
        <v>3.6</v>
      </c>
      <c r="M32" t="n">
        <v>2229</v>
      </c>
      <c r="N32" t="n">
        <v>136.88</v>
      </c>
      <c r="O32" t="n">
        <v>1</v>
      </c>
    </row>
    <row r="33" ht="90" customHeight="1">
      <c r="A33" t="inlineStr">
        <is>
          <t>Fekkai Soleil Beach Waves Spray 5 fl oz</t>
        </is>
      </c>
      <c r="B33" s="3">
        <f>HYPERLINK("https://www.pasteurshaving.com/collections/all/products/fekkai-soleil-beach-waves-spray-5-fl-oz", "https://www.pasteurshaving.com/collections/all/products/fekkai-soleil-beach-waves-spray-5-fl-oz")</f>
        <v/>
      </c>
      <c r="C33" t="inlineStr">
        <is>
          <t>Fekkai Soleil Beach Waves Spray, 5 Fluid Ounce</t>
        </is>
      </c>
      <c r="D33" s="3">
        <f>HYPERLINK("https://www.amazon.com/Fekkai-Soleil-Beach-Waves-Spray/dp/B00OE34K4G/ref=sr_1_1?keywords=Fekkai+Soleil+Beach+Waves+Spray+5+fl+oz&amp;qid=1693397891&amp;sr=8-1", "https://www.amazon.com/Fekkai-Soleil-Beach-Waves-Spray/dp/B00OE34K4G/ref=sr_1_1?keywords=Fekkai+Soleil+Beach+Waves+Spray+5+fl+oz&amp;qid=1693397891&amp;sr=8-1")</f>
        <v/>
      </c>
      <c r="E33" t="inlineStr">
        <is>
          <t>B00OE34K4G</t>
        </is>
      </c>
      <c r="F33">
        <f>_xlfn.IMAGE("https://www.pasteurshaving.com/cdn/shop/products/730870201329_512x512.jpg?v=1688129819")</f>
        <v/>
      </c>
      <c r="G33">
        <f>_xlfn.IMAGE("https://m.media-amazon.com/images/I/61qdrDaeGeL._AC_UL400_.jpg")</f>
        <v/>
      </c>
      <c r="I33" t="inlineStr">
        <is>
          <t>$20.00</t>
        </is>
      </c>
      <c r="J33" t="n">
        <v>36</v>
      </c>
      <c r="K33" s="17" t="inlineStr">
        <is>
          <t>80.00%</t>
        </is>
      </c>
      <c r="L33" t="n">
        <v>4.1</v>
      </c>
      <c r="M33" t="n">
        <v>109</v>
      </c>
      <c r="N33" t="n">
        <v>80</v>
      </c>
      <c r="O33" t="n">
        <v>1</v>
      </c>
    </row>
    <row r="34" ht="99" customHeight="1">
      <c r="A34" s="3" t="inlineStr">
        <is>
          <t>https://tabularasaessentials.com/collections/baby/products/bashful-dragon-soother</t>
        </is>
      </c>
      <c r="B34" s="3" t="inlineStr">
        <is>
          <t>https://tabularasaessentials.com/products/bashful-dragon-soother</t>
        </is>
      </c>
      <c r="C34" t="inlineStr">
        <is>
          <t>Bashful Dragon Soother</t>
        </is>
      </c>
      <c r="D34" t="inlineStr">
        <is>
          <t>Jellycat Bashful Dragon Soother Baby Stuffed Animal Security Blanket</t>
        </is>
      </c>
      <c r="E34" s="3" t="inlineStr">
        <is>
          <t>https://www.amazon.com/Jellycat-Bashful-Soother-Security-Blanket/dp/B081X3N4VS/ref=sr_1_1?keywords=Bashful+Dragon+Soother&amp;qid=1694380671&amp;sr=8-1</t>
        </is>
      </c>
      <c r="F34" t="inlineStr">
        <is>
          <t>B081X3N4VS</t>
        </is>
      </c>
      <c r="G34" t="e">
        <v>#VALUE!</v>
      </c>
      <c r="H34" t="e">
        <v>#VALUE!</v>
      </c>
      <c r="I34" t="inlineStr">
        <is>
          <t>oos</t>
        </is>
      </c>
      <c r="J34" t="inlineStr">
        <is>
          <t>24.0</t>
        </is>
      </c>
      <c r="K34" t="n">
        <v>43.5</v>
      </c>
      <c r="L34" s="17" t="inlineStr">
        <is>
          <t>81.25%</t>
        </is>
      </c>
      <c r="M34" t="n">
        <v>4.8</v>
      </c>
      <c r="N34" t="n">
        <v>81.25</v>
      </c>
      <c r="O34" t="n">
        <v>628</v>
      </c>
      <c r="P34" t="n">
        <v>4</v>
      </c>
      <c r="Q34" t="inlineStr">
        <is>
          <t>OutOfStock</t>
        </is>
      </c>
      <c r="R34" t="inlineStr">
        <is>
          <t>undefined</t>
        </is>
      </c>
      <c r="S34" t="inlineStr">
        <is>
          <t>6603077976150</t>
        </is>
      </c>
    </row>
    <row r="35" ht="99" customHeight="1">
      <c r="A35" s="3" t="inlineStr">
        <is>
          <t>https://www.nailwholesale.com/products/ibd-cleanser-plus-16oz.html</t>
        </is>
      </c>
      <c r="B35" s="3" t="inlineStr">
        <is>
          <t>https://www.nailwholesale.com/products/ibd-cleanser-plus-16oz.html</t>
        </is>
      </c>
      <c r="C35" t="inlineStr">
        <is>
          <t>ibd Cleanser Plus - 16oz</t>
        </is>
      </c>
      <c r="D35" t="inlineStr">
        <is>
          <t>IBD 60816 Cleanser Plus, 16 Fluid Ounce</t>
        </is>
      </c>
      <c r="E35" s="3" t="inlineStr">
        <is>
          <t>https://www.amazon.com/IBD-60816-Cleanser-Fluid-Ounce/dp/B004NMY9QM/ref=sr_1_1?keywords=ibd+Cleanser+Plus+-+16oz&amp;qid=1694385714&amp;sr=8-1</t>
        </is>
      </c>
      <c r="F35" t="inlineStr">
        <is>
          <t>B004NMY9QM</t>
        </is>
      </c>
      <c r="G35" t="e">
        <v>#VALUE!</v>
      </c>
      <c r="H35" t="e">
        <v>#VALUE!</v>
      </c>
      <c r="I35" t="inlineStr">
        <is>
          <t>haz</t>
        </is>
      </c>
      <c r="J35" t="inlineStr">
        <is>
          <t>14.95</t>
        </is>
      </c>
      <c r="K35" t="n">
        <v>29.7</v>
      </c>
      <c r="L35" s="17" t="inlineStr">
        <is>
          <t>98.66%</t>
        </is>
      </c>
      <c r="M35" t="n">
        <v>4.3</v>
      </c>
      <c r="N35" t="n">
        <v>98.66</v>
      </c>
      <c r="O35" t="n">
        <v>42</v>
      </c>
      <c r="P35" t="n">
        <v>2</v>
      </c>
      <c r="Q35" t="inlineStr">
        <is>
          <t>InStock</t>
        </is>
      </c>
      <c r="R35" t="inlineStr">
        <is>
          <t>15.95</t>
        </is>
      </c>
      <c r="S35" t="inlineStr">
        <is>
          <t>60816</t>
        </is>
      </c>
    </row>
    <row r="36" ht="75" customHeight="1">
      <c r="A36" s="3">
        <f>HYPERLINK("https://www.belk.com/p/steve-madden-viable-heels/2900240VIAB01S1.html", "https://www.belk.com/p/steve-madden-viable-heels/2900240VIAB01S1.html")</f>
        <v/>
      </c>
      <c r="B36" s="3">
        <f>HYPERLINK("https://www.belk.com/p/steve-madden-viable-heels/2900240VIAB01S1.html", "https://www.belk.com/p/steve-madden-viable-heels/2900240VIAB01S1.html")</f>
        <v/>
      </c>
      <c r="C36" t="inlineStr">
        <is>
          <t>Steve Madden Viable Heels</t>
        </is>
      </c>
      <c r="D36" t="inlineStr">
        <is>
          <t>Steve Madden Women's Viable Pump</t>
        </is>
      </c>
      <c r="E36" s="3">
        <f>HYPERLINK("https://www.amazon.com/Steve-Madden-Womens-Viable-Black/dp/B09SQGRJ3D/ref=sr_1_1?keywords=Steve+Madden+Viable+Heels&amp;qid=1694962215&amp;sr=8-1", "https://www.amazon.com/Steve-Madden-Womens-Viable-Black/dp/B09SQGRJ3D/ref=sr_1_1?keywords=Steve+Madden+Viable+Heels&amp;qid=1694962215&amp;sr=8-1")</f>
        <v/>
      </c>
      <c r="F36" t="inlineStr">
        <is>
          <t>B09SQGRJ3D</t>
        </is>
      </c>
      <c r="G36">
        <f>_xlfn.IMAGE("https://belk.scene7.com/is/image/Belk?layer=0&amp;src=2900240_VIAB01S1_A_027&amp;$COM_PRODUCT_PDP_LARGE_M$")</f>
        <v/>
      </c>
      <c r="H36">
        <f>_xlfn.IMAGE("https://m.media-amazon.com/images/I/71FO7kyW94L._AC_UL320_.jpg")</f>
        <v/>
      </c>
      <c r="J36" t="inlineStr">
        <is>
          <t>oos</t>
        </is>
      </c>
      <c r="K36" t="inlineStr">
        <is>
          <t>32.7</t>
        </is>
      </c>
      <c r="L36" t="n">
        <v>109.95</v>
      </c>
      <c r="M36" s="17" t="inlineStr">
        <is>
          <t>236.24%</t>
        </is>
      </c>
      <c r="N36" s="19" t="n">
        <v>236.24</v>
      </c>
      <c r="O36" t="n">
        <v>4.4</v>
      </c>
      <c r="P36" t="n">
        <v>121</v>
      </c>
      <c r="R36" t="inlineStr">
        <is>
          <t>InStock</t>
        </is>
      </c>
      <c r="S36" t="inlineStr">
        <is>
          <t>109.0</t>
        </is>
      </c>
      <c r="T36" t="inlineStr">
        <is>
          <t>0195945638705</t>
        </is>
      </c>
    </row>
    <row r="37" ht="127.95" customHeight="1">
      <c r="A37" s="3">
        <f>HYPERLINK("https://www.fleetfeet.com/products/hoke-u-ora-recovery-slide", "https://www.fleetfeet.com/products/hoke-u-ora-recovery-slide")</f>
        <v/>
      </c>
      <c r="B37" s="3">
        <f>HYPERLINK("https://www.fleetfeet.com/products/hoke-u-ora-recovery-slide", "https://www.fleetfeet.com/products/hoke-u-ora-recovery-slide")</f>
        <v/>
      </c>
      <c r="C37" t="inlineStr">
        <is>
          <t>HOKA U Ora Recovery Slide</t>
        </is>
      </c>
      <c r="D37" t="inlineStr">
        <is>
          <t>HOKA ONE ONE Hoka Ora Recovery Slide (Unisex) - Fiesta/Castlerock</t>
        </is>
      </c>
      <c r="E37" s="3">
        <f>HYPERLINK("https://www.amazon.com/Recovery-Fiesta-Castlerock-Womens-Medium/dp/B09YTWM527/ref=sr_1_5?keywords=HOKA+U+Ora+Recovery+Slide&amp;qid=1695192820&amp;sr=8-5", "https://www.amazon.com/Recovery-Fiesta-Castlerock-Womens-Medium/dp/B09YTWM527/ref=sr_1_5?keywords=HOKA+U+Ora+Recovery+Slide&amp;qid=1695192820&amp;sr=8-5")</f>
        <v/>
      </c>
      <c r="F37" t="inlineStr">
        <is>
          <t>B09YTWM527</t>
        </is>
      </c>
      <c r="G37">
        <f>_xlfn.IMAGE("https://cdn.fleetfeet.com/products/1134527-FCST_7.jpg/width:640-height:480-fit:trim/1134527-FCST_7.webp?signature=5c44e81f")</f>
        <v/>
      </c>
      <c r="H37">
        <f>_xlfn.IMAGE("https://m.media-amazon.com/images/I/71kOpYdMu9L._AC_UL320_.jpg")</f>
        <v/>
      </c>
      <c r="J37" t="inlineStr">
        <is>
          <t>oos</t>
        </is>
      </c>
      <c r="K37" t="inlineStr">
        <is>
          <t>41.25</t>
        </is>
      </c>
      <c r="L37" t="n">
        <v>69</v>
      </c>
      <c r="M37" s="17" t="inlineStr">
        <is>
          <t>67.27%</t>
        </is>
      </c>
      <c r="N37" t="n">
        <v>4.6</v>
      </c>
      <c r="O37" t="n">
        <v>67.27</v>
      </c>
      <c r="P37" t="n">
        <v>2</v>
      </c>
      <c r="R37" t="inlineStr">
        <is>
          <t>InStock</t>
        </is>
      </c>
      <c r="S37" t="inlineStr">
        <is>
          <t>55.0</t>
        </is>
      </c>
      <c r="T37" t="inlineStr">
        <is>
          <t>1134527-FCST</t>
        </is>
      </c>
    </row>
    <row r="38" ht="127.95" customHeight="1">
      <c r="A38" s="3">
        <f>HYPERLINK("https://www.fleetfeet.com/products/hoke-u-ora-recovery-slide", "https://www.fleetfeet.com/products/hoke-u-ora-recovery-slide")</f>
        <v/>
      </c>
      <c r="B38" s="3">
        <f>HYPERLINK("https://www.fleetfeet.com/products/hoke-u-ora-recovery-slide", "https://www.fleetfeet.com/products/hoke-u-ora-recovery-slide")</f>
        <v/>
      </c>
      <c r="C38" t="inlineStr">
        <is>
          <t>HOKA U Ora Recovery Slide</t>
        </is>
      </c>
      <c r="D38" t="inlineStr">
        <is>
          <t>HOKA ONE ONE Hoka Ora Recovery Slide (Unisex) - Fiesta/Castlerock</t>
        </is>
      </c>
      <c r="E38" s="3">
        <f>HYPERLINK("https://www.amazon.com/Recovery-Fiesta-Castlerock-Womens-Medium/dp/B09YTWM527/ref=sr_1_6?keywords=HOKA+U+Ora+Recovery+Slide&amp;qid=1695192869&amp;sr=8-6", "https://www.amazon.com/Recovery-Fiesta-Castlerock-Womens-Medium/dp/B09YTWM527/ref=sr_1_6?keywords=HOKA+U+Ora+Recovery+Slide&amp;qid=1695192869&amp;sr=8-6")</f>
        <v/>
      </c>
      <c r="F38" t="inlineStr">
        <is>
          <t>B09YTWM527</t>
        </is>
      </c>
      <c r="G38">
        <f>_xlfn.IMAGE("https://cdn.fleetfeet.com/products/1134527-FCST_7.jpg/width:640-height:480-fit:trim/1134527-FCST_7.webp?signature=5c44e81f")</f>
        <v/>
      </c>
      <c r="H38">
        <f>_xlfn.IMAGE("https://m.media-amazon.com/images/I/71kOpYdMu9L._AC_UL320_.jpg")</f>
        <v/>
      </c>
      <c r="J38" t="inlineStr">
        <is>
          <t>oos</t>
        </is>
      </c>
      <c r="K38" t="inlineStr">
        <is>
          <t>41.25</t>
        </is>
      </c>
      <c r="L38" t="n">
        <v>69</v>
      </c>
      <c r="M38" s="17" t="inlineStr">
        <is>
          <t>67.27%</t>
        </is>
      </c>
      <c r="N38" t="n">
        <v>4.6</v>
      </c>
      <c r="O38" t="n">
        <v>67.27</v>
      </c>
      <c r="P38" t="n">
        <v>2</v>
      </c>
      <c r="R38" t="inlineStr">
        <is>
          <t>InStock</t>
        </is>
      </c>
      <c r="S38" t="inlineStr">
        <is>
          <t>55.0</t>
        </is>
      </c>
      <c r="T38" t="inlineStr">
        <is>
          <t>1134527-FCST</t>
        </is>
      </c>
    </row>
    <row r="39" ht="165.6" customHeight="1">
      <c r="A39" s="3">
        <f>HYPERLINK("https://www.lauramercier.com/products/translucent-loose-setting-powder-glow-mini?variant=43486658658543", "https://www.lauramercier.com/products/translucent-loose-setting-powder-glow-mini?variant=43486658658543")</f>
        <v/>
      </c>
      <c r="B39" s="3">
        <f>HYPERLINK("https://www.lauramercier.com/products/translucent-loose-setting-powder-glow-mini", "https://www.lauramercier.com/products/translucent-loose-setting-powder-glow-mini")</f>
        <v/>
      </c>
      <c r="C39" t="inlineStr">
        <is>
          <t>Translucent Loose Setting Powder - Glow Mini</t>
        </is>
      </c>
      <c r="D39" t="inlineStr">
        <is>
          <t>laura mercier Translucent Loose Setting Powder Glow - Translucent, 1 Ounce</t>
        </is>
      </c>
      <c r="E39" s="3">
        <f>HYPERLINK("https://www.amazon.com/Translucent-Loose-Setting-Powder-Glow/dp/B07H5RW43G/ref=sr_1_2?keywords=Translucent+Loose+Setting+Powder+-+Glow+Mini&amp;qid=1695194565&amp;sr=8-2", "https://www.amazon.com/Translucent-Loose-Setting-Powder-Glow/dp/B07H5RW43G/ref=sr_1_2?keywords=Translucent+Loose+Setting+Powder+-+Glow+Mini&amp;qid=1695194565&amp;sr=8-2")</f>
        <v/>
      </c>
      <c r="F39" t="inlineStr">
        <is>
          <t>B07H5RW43G</t>
        </is>
      </c>
      <c r="G39">
        <f>_xlfn.IMAGE("https://www.lauramercier.com/cdn/shop/products/laura_mercier_Translucent_Loose_Setting_Powder_-_Glow_Mini_12704550-1.png?v=1665615863")</f>
        <v/>
      </c>
      <c r="H39">
        <f>_xlfn.IMAGE("https://m.media-amazon.com/images/I/71+Ixp2xv8L._AC_UL320_.jpg")</f>
        <v/>
      </c>
      <c r="J39" t="inlineStr">
        <is>
          <t>oos</t>
        </is>
      </c>
      <c r="K39" t="inlineStr">
        <is>
          <t>16.8</t>
        </is>
      </c>
      <c r="L39" t="n">
        <v>34</v>
      </c>
      <c r="M39" s="17" t="inlineStr">
        <is>
          <t>102.38%</t>
        </is>
      </c>
      <c r="N39" t="n">
        <v>4.2</v>
      </c>
      <c r="O39" t="n">
        <v>492</v>
      </c>
      <c r="P39" t="n">
        <v>102.38</v>
      </c>
      <c r="R39" t="inlineStr">
        <is>
          <t>OutOfStock</t>
        </is>
      </c>
      <c r="S39" t="inlineStr">
        <is>
          <t>24.0</t>
        </is>
      </c>
      <c r="T39" t="inlineStr">
        <is>
          <t>7882688594159</t>
        </is>
      </c>
    </row>
    <row r="40" ht="165.6" customHeight="1">
      <c r="A40" s="3">
        <f>HYPERLINK("https://www.lauramercier.com/products/translucent-loose-setting-powder-mini?variant=43486658756847", "https://www.lauramercier.com/products/translucent-loose-setting-powder-mini?variant=43486658756847")</f>
        <v/>
      </c>
      <c r="B40" s="3">
        <f>HYPERLINK("https://www.lauramercier.com/products/translucent-loose-setting-powder-mini", "https://www.lauramercier.com/products/translucent-loose-setting-powder-mini")</f>
        <v/>
      </c>
      <c r="C40" t="inlineStr">
        <is>
          <t>Translucent Loose Setting Powder - Mini</t>
        </is>
      </c>
      <c r="D40" t="inlineStr">
        <is>
          <t>Laura Mercier Mini Translucent Loose Setting Powder Glow Translucent</t>
        </is>
      </c>
      <c r="E40" s="3">
        <f>HYPERLINK("https://www.amazon.com/Translucent-Loose-Setting-Powder-Glow/dp/B07F7J6P4F/ref=sr_1_7?keywords=Translucent+Loose+Setting+Powder+-+Mini&amp;qid=1695194575&amp;sr=8-7", "https://www.amazon.com/Translucent-Loose-Setting-Powder-Glow/dp/B07F7J6P4F/ref=sr_1_7?keywords=Translucent+Loose+Setting+Powder+-+Mini&amp;qid=1695194575&amp;sr=8-7")</f>
        <v/>
      </c>
      <c r="F40" t="inlineStr">
        <is>
          <t>B07F7J6P4F</t>
        </is>
      </c>
      <c r="G40">
        <f>_xlfn.IMAGE("https://www.lauramercier.com/cdn/shop/products/LM_FA22_TLSP_Translucent_Mini_Silo_3_9g_3000x3000_32c460f6-5f77-4abd-9775-2f0377c3d241.png?v=1667687716")</f>
        <v/>
      </c>
      <c r="H40">
        <f>_xlfn.IMAGE("https://m.media-amazon.com/images/I/51WK1wMyEEL._AC_UL320_.jpg")</f>
        <v/>
      </c>
      <c r="J40" t="inlineStr">
        <is>
          <t>variant oos</t>
        </is>
      </c>
      <c r="K40" t="inlineStr">
        <is>
          <t>24.0</t>
        </is>
      </c>
      <c r="L40" t="n">
        <v>48.44</v>
      </c>
      <c r="M40" s="17" t="inlineStr">
        <is>
          <t>101.83%</t>
        </is>
      </c>
      <c r="N40" t="n">
        <v>4.3</v>
      </c>
      <c r="O40" t="n">
        <v>24</v>
      </c>
      <c r="P40" t="n">
        <v>101.83</v>
      </c>
      <c r="R40" t="inlineStr">
        <is>
          <t>InStock</t>
        </is>
      </c>
      <c r="S40" t="inlineStr">
        <is>
          <t>24.0</t>
        </is>
      </c>
      <c r="T40" t="inlineStr">
        <is>
          <t>7882688626927</t>
        </is>
      </c>
    </row>
    <row r="41" ht="165.6" customHeight="1">
      <c r="A41" s="3">
        <f>HYPERLINK("https://www.lauramercier.com/products/translucent-loose-setting-powder-mini?variant=43486658756847", "https://www.lauramercier.com/products/translucent-loose-setting-powder-mini?variant=43486658756847")</f>
        <v/>
      </c>
      <c r="B41" s="3">
        <f>HYPERLINK("https://www.lauramercier.com/products/translucent-loose-setting-powder-mini", "https://www.lauramercier.com/products/translucent-loose-setting-powder-mini")</f>
        <v/>
      </c>
      <c r="C41" t="inlineStr">
        <is>
          <t>Translucent Loose Setting Powder - Mini</t>
        </is>
      </c>
      <c r="D41" t="inlineStr">
        <is>
          <t>Laura Mercier Mini Translucent Loose Setting Powder Translucent</t>
        </is>
      </c>
      <c r="E41" s="3">
        <f>HYPERLINK("https://www.amazon.com/Translucent-Loose-Setting-Powder-Mini/dp/B08MTVL2W7/ref=sr_1_3?keywords=Translucent+Loose+Setting+Powder+-+Mini&amp;qid=1695194575&amp;sr=8-3", "https://www.amazon.com/Translucent-Loose-Setting-Powder-Mini/dp/B08MTVL2W7/ref=sr_1_3?keywords=Translucent+Loose+Setting+Powder+-+Mini&amp;qid=1695194575&amp;sr=8-3")</f>
        <v/>
      </c>
      <c r="F41" t="inlineStr">
        <is>
          <t>B08MTVL2W7</t>
        </is>
      </c>
      <c r="G41">
        <f>_xlfn.IMAGE("https://www.lauramercier.com/cdn/shop/products/LM_FA22_TLSP_Translucent_Mini_Silo_3_9g_3000x3000_32c460f6-5f77-4abd-9775-2f0377c3d241.png?v=1667687716")</f>
        <v/>
      </c>
      <c r="H41">
        <f>_xlfn.IMAGE("https://m.media-amazon.com/images/I/61OUq4s4bKL._AC_UL320_.jpg")</f>
        <v/>
      </c>
      <c r="J41" t="inlineStr">
        <is>
          <t>variant oos</t>
        </is>
      </c>
      <c r="K41" t="inlineStr">
        <is>
          <t>24.0</t>
        </is>
      </c>
      <c r="L41" t="n">
        <v>40.93</v>
      </c>
      <c r="M41" s="17" t="inlineStr">
        <is>
          <t>70.54%</t>
        </is>
      </c>
      <c r="N41" t="n">
        <v>4</v>
      </c>
      <c r="O41" t="n">
        <v>19</v>
      </c>
      <c r="P41" t="n">
        <v>70.54000000000001</v>
      </c>
      <c r="R41" t="inlineStr">
        <is>
          <t>InStock</t>
        </is>
      </c>
      <c r="S41" t="inlineStr">
        <is>
          <t>24.0</t>
        </is>
      </c>
      <c r="T41" t="inlineStr">
        <is>
          <t>7882688626927</t>
        </is>
      </c>
    </row>
    <row r="42" ht="99.59999999999999" customHeight="1">
      <c r="A42" s="3">
        <f>HYPERLINK("https://www.underarmour.com/en-us/p/shorts/boys_curry_splash_shorts/1370278.html", "https://www.underarmour.com/en-us/p/shorts/boys_curry_splash_shorts/1370278.html")</f>
        <v/>
      </c>
      <c r="B42" s="3">
        <f>HYPERLINK("https://www.underarmour.com/en-us/p/shorts/boys_curry_splash_shorts/1370278.html", "https://www.underarmour.com/en-us/p/shorts/boys_curry_splash_shorts/1370278.html")</f>
        <v/>
      </c>
      <c r="C42" t="inlineStr">
        <is>
          <t>Boys' Curry Splash Shorts</t>
        </is>
      </c>
      <c r="D42" t="inlineStr">
        <is>
          <t>Under Armour Boy's Curry Splash Shorts Black Youth Medium</t>
        </is>
      </c>
      <c r="E42" s="3">
        <f>HYPERLINK("https://www.amazon.com/Under-Armour-Splash-Shorts-Medium/dp/B0962Y8SXW/ref=sr_1_1?keywords=Boys%27+Curry+Splash+Shorts&amp;qid=1695198048&amp;sr=8-1", "https://www.amazon.com/Under-Armour-Splash-Shorts-Medium/dp/B0962Y8SXW/ref=sr_1_1?keywords=Boys%27+Curry+Splash+Shorts&amp;qid=1695198048&amp;sr=8-1")</f>
        <v/>
      </c>
      <c r="F42" t="inlineStr">
        <is>
          <t>B0962Y8SXW</t>
        </is>
      </c>
      <c r="G42">
        <f>_xlfn.IMAGE("https://underarmour.scene7.com/is/image/Underarmour/PS1370278-001_HF?rp=standard-0pad%7CpdpMainDesktop&amp;scl=1&amp;fmt=jpg&amp;qlt=75&amp;resMode=sharp2&amp;cache=on%2Con&amp;bgc=F0F0F0&amp;wid=566&amp;hei=708&amp;size=566%2C708")</f>
        <v/>
      </c>
      <c r="H42">
        <f>_xlfn.IMAGE("https://m.media-amazon.com/images/I/81cCvpnx5qL._AC_UL320_.jpg")</f>
        <v/>
      </c>
      <c r="J42" t="inlineStr">
        <is>
          <t>oos</t>
        </is>
      </c>
      <c r="K42" t="inlineStr">
        <is>
          <t>40.0</t>
        </is>
      </c>
      <c r="L42" t="n">
        <v>118</v>
      </c>
      <c r="M42" s="17" t="inlineStr">
        <is>
          <t>195.00%</t>
        </is>
      </c>
      <c r="N42" t="n">
        <v>4.5</v>
      </c>
      <c r="O42" t="n">
        <v>2</v>
      </c>
      <c r="P42" t="n">
        <v>195</v>
      </c>
      <c r="R42" t="inlineStr">
        <is>
          <t>OutOfStock</t>
        </is>
      </c>
      <c r="S42" t="inlineStr">
        <is>
          <t>40.0</t>
        </is>
      </c>
      <c r="T42" t="inlineStr">
        <is>
          <t>1370278</t>
        </is>
      </c>
    </row>
    <row r="43" ht="75" customHeight="1">
      <c r="A43" s="3">
        <f>HYPERLINK("https://www.verishop.com/trespass/marketplace/trespass-mens-blackford-microfleece-merlot-1/p7618044068034?color=merlot", "https://www.verishop.com/trespass/marketplace/trespass-mens-blackford-microfleece-merlot-1/p7618044068034?color=merlot")</f>
        <v/>
      </c>
      <c r="B43" s="3">
        <f>HYPERLINK("https://www.verishop.com/trespass/marketplace/trespass-mens-blackford-microfleece-merlot-1/p7618044068034", "https://www.verishop.com/trespass/marketplace/trespass-mens-blackford-microfleece-merlot-1/p7618044068034")</f>
        <v/>
      </c>
      <c r="C43" t="inlineStr">
        <is>
          <t>Trespass Mens Blackford Microfleece (Merlot)</t>
        </is>
      </c>
      <c r="D43" t="inlineStr">
        <is>
          <t>Trespass Mens Blackford Microfleece</t>
        </is>
      </c>
      <c r="E43" s="3">
        <f>HYPERLINK("https://www.amazon.com/BLACKFORD-MALE-MICROFLEECE-AT100-MERLOT/dp/B0854192ML/ref=sr_1_1?keywords=Trespass+Mens+Blackford+Microfleece+%28Merlot%29&amp;qid=1695200686&amp;sr=8-1", "https://www.amazon.com/BLACKFORD-MALE-MICROFLEECE-AT100-MERLOT/dp/B0854192ML/ref=sr_1_1?keywords=Trespass+Mens+Blackford+Microfleece+%28Merlot%29&amp;qid=1695200686&amp;sr=8-1")</f>
        <v/>
      </c>
      <c r="F43" t="inlineStr">
        <is>
          <t>B0854192ML</t>
        </is>
      </c>
      <c r="G43">
        <f>_xlfn.IMAGE("https://images.verishop.com/trespass-trespass-mens-blackford-microfleece-merlot/M05059444239359-10043249?auto=format&amp;cs=strip&amp;fit=max&amp;w=768")</f>
        <v/>
      </c>
      <c r="H43">
        <f>_xlfn.IMAGE("https://m.media-amazon.com/images/I/81RkUYGIDEL._AC_UL320_.jpg")</f>
        <v/>
      </c>
      <c r="J43" t="inlineStr">
        <is>
          <t>oos</t>
        </is>
      </c>
      <c r="K43" t="inlineStr">
        <is>
          <t>19.2</t>
        </is>
      </c>
      <c r="L43" t="n">
        <v>35.54</v>
      </c>
      <c r="M43" s="17" t="inlineStr">
        <is>
          <t>85.10%</t>
        </is>
      </c>
      <c r="N43" s="17" t="n">
        <v>85.09999999999999</v>
      </c>
      <c r="O43" t="n">
        <v>4.3</v>
      </c>
      <c r="P43" t="n">
        <v>50</v>
      </c>
      <c r="R43" t="inlineStr">
        <is>
          <t>OutOfStock</t>
        </is>
      </c>
      <c r="S43" t="inlineStr">
        <is>
          <t>37.99</t>
        </is>
      </c>
      <c r="T43" t="inlineStr">
        <is>
          <t>#M05059444239359</t>
        </is>
      </c>
    </row>
    <row r="44" ht="75" customHeight="1">
      <c r="A44" s="3">
        <f>HYPERLINK("https://chicskape.com/collections/mens-gifts-and-more/products/grunt-foot-boot-powder?variant=43037719134460", "https://chicskape.com/collections/mens-gifts-and-more/products/grunt-foot-boot-powder?variant=43037719134460")</f>
        <v/>
      </c>
      <c r="B44" s="3">
        <f>HYPERLINK("https://chicskape.com/products/grunt-foot-boot-powder", "https://chicskape.com/products/grunt-foot-boot-powder")</f>
        <v/>
      </c>
      <c r="C44" t="inlineStr">
        <is>
          <t>Grunt Foot &amp; Boot Powder</t>
        </is>
      </c>
      <c r="D44" t="inlineStr">
        <is>
          <t>Trench Warfare Grunt Powder Foot and Boot Powder- Updated Formula</t>
        </is>
      </c>
      <c r="E44" s="3">
        <f>HYPERLINK("https://www.amazon.com/Trench-Warfare-Powder-Updated-Formula/dp/B09HJQPBWD/ref=sr_1_1?keywords=Grunt+Foot+%26+Boot+Powder&amp;qid=1695254720&amp;sr=8-1", "https://www.amazon.com/Trench-Warfare-Powder-Updated-Formula/dp/B09HJQPBWD/ref=sr_1_1?keywords=Grunt+Foot+%26+Boot+Powder&amp;qid=1695254720&amp;sr=8-1")</f>
        <v/>
      </c>
      <c r="F44" t="inlineStr">
        <is>
          <t>B09HJQPBWD</t>
        </is>
      </c>
      <c r="G44">
        <f>_xlfn.IMAGE("https://chicskape.com/cdn/shop/products/1557785017.jpg?v=1651949499")</f>
        <v/>
      </c>
      <c r="H44">
        <f>_xlfn.IMAGE("https://m.media-amazon.com/images/I/61Zo9CaSQvL._AC_UL320_.jpg")</f>
        <v/>
      </c>
      <c r="I44" t="n">
        <v>0</v>
      </c>
      <c r="J44" t="inlineStr">
        <is>
          <t>good find/but oos</t>
        </is>
      </c>
      <c r="K44" t="inlineStr">
        <is>
          <t>12.0</t>
        </is>
      </c>
      <c r="L44" t="n">
        <v>32.99</v>
      </c>
      <c r="M44" s="17" t="inlineStr">
        <is>
          <t>174.92%</t>
        </is>
      </c>
      <c r="N44" s="19" t="n">
        <v>174.92</v>
      </c>
      <c r="O44" t="n">
        <v>4.7</v>
      </c>
      <c r="P44" t="n">
        <v>171</v>
      </c>
      <c r="R44" t="inlineStr">
        <is>
          <t>OutOfStock</t>
        </is>
      </c>
      <c r="S44" t="inlineStr">
        <is>
          <t>undefined</t>
        </is>
      </c>
      <c r="T44" t="inlineStr">
        <is>
          <t>7690190618876</t>
        </is>
      </c>
    </row>
    <row r="45" ht="75" customHeight="1">
      <c r="A45" s="3">
        <f>HYPERLINK("https://anabale.com/becca-ever-matte-poreless-priming-perfector.html", "https://anabale.com/becca-ever-matte-poreless-priming-perfector.html")</f>
        <v/>
      </c>
      <c r="B45" s="3">
        <f>HYPERLINK("https://www.anabale.com/becca-ever-matte-poreless-priming-perfector.html", "https://www.anabale.com/becca-ever-matte-poreless-priming-perfector.html")</f>
        <v/>
      </c>
      <c r="C45" t="inlineStr">
        <is>
          <t>BECCA Ever-Matte Poreless Priming Perfector</t>
        </is>
      </c>
      <c r="D45" t="inlineStr">
        <is>
          <t>Becca Ever-Matte Poreless Priming Perfector for Women, 1.35 Ounce</t>
        </is>
      </c>
      <c r="E45" s="3">
        <f>HYPERLINK("https://www.amazon.com/Ever-Matte-Poreless-Priming-Perfector/dp/B0773HGFLV/ref=sr_1_6?keywords=BECCA+Ever-Matte+Poreless+Priming+Perfector&amp;qid=1695252785&amp;sr=8-6", "https://www.amazon.com/Ever-Matte-Poreless-Priming-Perfector/dp/B0773HGFLV/ref=sr_1_6?keywords=BECCA+Ever-Matte+Poreless+Priming+Perfector&amp;qid=1695252785&amp;sr=8-6")</f>
        <v/>
      </c>
      <c r="F45" t="inlineStr">
        <is>
          <t>B0773HGFLV</t>
        </is>
      </c>
      <c r="G45">
        <f>_xlfn.IMAGE("https://s.turbifycdn.com/aah/yhst-138576686559311/becca-ever-matte-poreless-priming-perfector-31.jpg")</f>
        <v/>
      </c>
      <c r="H45">
        <f>_xlfn.IMAGE("https://m.media-amazon.com/images/I/61Rag7orFuL._AC_UL320_.jpg")</f>
        <v/>
      </c>
      <c r="J45" t="inlineStr">
        <is>
          <t>oos</t>
        </is>
      </c>
      <c r="K45" t="inlineStr">
        <is>
          <t>42.0</t>
        </is>
      </c>
      <c r="L45" t="n">
        <v>98</v>
      </c>
      <c r="M45" s="17" t="inlineStr">
        <is>
          <t>133.33%</t>
        </is>
      </c>
      <c r="N45" s="19" t="n">
        <v>133.33</v>
      </c>
      <c r="O45" t="n">
        <v>4.5</v>
      </c>
      <c r="P45" t="n">
        <v>722</v>
      </c>
      <c r="R45" t="inlineStr">
        <is>
          <t>OutOfStock</t>
        </is>
      </c>
      <c r="S45" t="inlineStr">
        <is>
          <t>undefined</t>
        </is>
      </c>
      <c r="T45" t="inlineStr">
        <is>
          <t>798813029867</t>
        </is>
      </c>
    </row>
    <row r="46" ht="118.8" customHeight="1">
      <c r="A46" s="3">
        <f>HYPERLINK("https://www.powerboltandtool.com/collections/1146/products/231387", "https://www.powerboltandtool.com/collections/1146/products/231387")</f>
        <v/>
      </c>
      <c r="B46" s="3">
        <f>HYPERLINK("https://www.powerboltandtool.com/products/231387", "https://www.powerboltandtool.com/products/231387")</f>
        <v/>
      </c>
      <c r="C46" t="inlineStr">
        <is>
          <t>Polarized High Performance Safety Glasses with Gasket</t>
        </is>
      </c>
      <c r="D46" t="inlineStr">
        <is>
          <t>Milwaukee 48-73-2045 High Performance Safety Tinted Lenses Glasses with Gasket</t>
        </is>
      </c>
      <c r="E46" s="3">
        <f>HYPERLINK("https://www.amazon.com/Milwaukee-48-73-2045-Performance-Safety-Glasses/dp/B08DL9B6GP/ref=sr_1_1?keywords=Polarized+High+Performance+Safety+Glasses+with+Gasket&amp;qid=1695269345&amp;sr=8-1", "https://www.amazon.com/Milwaukee-48-73-2045-Performance-Safety-Glasses/dp/B08DL9B6GP/ref=sr_1_1?keywords=Polarized+High+Performance+Safety+Glasses+with+Gasket&amp;qid=1695269345&amp;sr=8-1")</f>
        <v/>
      </c>
      <c r="F46" t="inlineStr">
        <is>
          <t>B08DL9B6GP</t>
        </is>
      </c>
      <c r="G46">
        <f>_xlfn.IMAGE("https://www.powerboltandtool.com/cdn/shop/products/5a313f95e08c60d8fb0f4f9559a01c9aa6ed678a-large.png?v=1682445907")</f>
        <v/>
      </c>
      <c r="H46">
        <f>_xlfn.IMAGE("https://m.media-amazon.com/images/I/51ZDRlrCs9L._AC_UL320_.jpg")</f>
        <v/>
      </c>
      <c r="I46" t="inlineStr">
        <is>
          <t>oos</t>
        </is>
      </c>
      <c r="J46" t="inlineStr">
        <is>
          <t>20.98</t>
        </is>
      </c>
      <c r="K46" t="n">
        <v>40.53</v>
      </c>
      <c r="L46" s="30" t="inlineStr">
        <is>
          <t>93.18%</t>
        </is>
      </c>
      <c r="M46" t="n">
        <v>4.6</v>
      </c>
      <c r="N46" t="n">
        <v>20</v>
      </c>
      <c r="P46" t="inlineStr">
        <is>
          <t>InStock</t>
        </is>
      </c>
      <c r="Q46" t="inlineStr">
        <is>
          <t>undefined</t>
        </is>
      </c>
      <c r="R46" t="inlineStr">
        <is>
          <t>8239991390505</t>
        </is>
      </c>
    </row>
    <row r="47" ht="111" customHeight="1">
      <c r="A47" s="3">
        <f>HYPERLINK("https://www.stinehome.com/home-improvement/farm-pet/pet-livestock-supplies/pet-kennels-carriers-houses/lucky-dog-cl-60544-kennel/816323.html", "https://www.stinehome.com/home-improvement/farm-pet/pet-livestock-supplies/pet-kennels-carriers-houses/lucky-dog-cl-60544-kennel/816323.html")</f>
        <v/>
      </c>
      <c r="B47" s="3">
        <f>HYPERLINK("https://www.stinehome.com/home-improvement/farm-pet/pet-livestock-supplies/pet-kennels-carriers-houses/lucky-dog-cl-60544-kennel/816323.html", "https://www.stinehome.com/home-improvement/farm-pet/pet-livestock-supplies/pet-kennels-carriers-houses/lucky-dog-cl-60544-kennel/816323.html")</f>
        <v/>
      </c>
      <c r="C47" t="inlineStr">
        <is>
          <t>Lucky Dog CL 60544 Kennel</t>
        </is>
      </c>
      <c r="D47" t="inlineStr">
        <is>
          <t>Lucky Dog 60544 Uptown Spacious 4' x 4' x 6' Heavy Duty Welded Wire Outdoor Dog Kennel with Water Resistant Cover, Black</t>
        </is>
      </c>
      <c r="E47" s="3">
        <f>HYPERLINK("https://www.amazon.com/Lucky-Dog-Uptown-Welded-6Hx4Wx4L/dp/B000OA7UR2/ref=sr_1_1?keywords=Lucky+Dog+CL+60544+Kennel&amp;qid=1695339834&amp;sr=8-1", "https://www.amazon.com/Lucky-Dog-Uptown-Welded-6Hx4Wx4L/dp/B000OA7UR2/ref=sr_1_1?keywords=Lucky+Dog+CL+60544+Kennel&amp;qid=1695339834&amp;sr=8-1")</f>
        <v/>
      </c>
      <c r="F47" t="inlineStr">
        <is>
          <t>B000OA7UR2</t>
        </is>
      </c>
      <c r="G47">
        <f>_xlfn.IMAGE("https://www.stinehome.com/dw/image/v2/BDFG_PRD/on/demandware.static/-/Sites-stine-products/default/dwba9f93d8/orgill/7936529.jpg?sw=450&amp;sh=450&amp;sm=fit")</f>
        <v/>
      </c>
      <c r="H47">
        <f>_xlfn.IMAGE("https://m.media-amazon.com/images/I/91WgUQnhGaL._AC_UL320_.jpg")</f>
        <v/>
      </c>
      <c r="I47" t="inlineStr">
        <is>
          <t>oos</t>
        </is>
      </c>
      <c r="J47" t="inlineStr">
        <is>
          <t>77.5</t>
        </is>
      </c>
      <c r="K47" t="n">
        <v>288.99</v>
      </c>
      <c r="L47" s="30" t="inlineStr">
        <is>
          <t>272.89%</t>
        </is>
      </c>
      <c r="M47" t="n">
        <v>4.5</v>
      </c>
      <c r="N47" t="n">
        <v>1840</v>
      </c>
      <c r="P47" t="inlineStr">
        <is>
          <t>InStock</t>
        </is>
      </c>
      <c r="Q47" t="inlineStr">
        <is>
          <t>309.99</t>
        </is>
      </c>
      <c r="R47" t="inlineStr">
        <is>
          <t>816323</t>
        </is>
      </c>
    </row>
    <row r="48" ht="75" customHeight="1">
      <c r="A48" s="3">
        <f>HYPERLINK("https://www.kohls.com/product/prd-5099392/soft-matte-perfection-blush-duos.jsp?prdPV=6441", "https://www.kohls.com/product/prd-5099392/soft-matte-perfection-blush-duos.jsp?prdPV=6441")</f>
        <v/>
      </c>
      <c r="B48" s="3">
        <f>HYPERLINK("https://www.kohls.com/product/prd-5099392/sephora-collection-soft-matte-perfection-blush-duos.jsp", "https://www.kohls.com/product/prd-5099392/sephora-collection-soft-matte-perfection-blush-duos.jsp")</f>
        <v/>
      </c>
      <c r="C48" t="inlineStr">
        <is>
          <t>SEPHORA COLLECTION Soft Matte Perfection Blush Duos</t>
        </is>
      </c>
      <c r="D48" t="inlineStr">
        <is>
          <t>SEPHORA COLLECTION Soft Matte Perfection Blush Duos 01 sweet pea</t>
        </is>
      </c>
      <c r="E48" s="3">
        <f>HYPERLINK("https://www.amazon.com/Sephora-Collection-Matte-Perfection-Blush/dp/B08X69TRSB/ref=sr_1_1?keywords=SEPHORA+COLLECTION+Soft+Matte+Perfection+Blush+Duos&amp;qid=1695569023&amp;sr=8-1", "https://www.amazon.com/Sephora-Collection-Matte-Perfection-Blush/dp/B08X69TRSB/ref=sr_1_1?keywords=SEPHORA+COLLECTION+Soft+Matte+Perfection+Blush+Duos&amp;qid=1695569023&amp;sr=8-1")</f>
        <v/>
      </c>
      <c r="F48" t="inlineStr">
        <is>
          <t>B08X69TRSB</t>
        </is>
      </c>
      <c r="G48">
        <f>_xlfn.IMAGE("https://media.kohlsimg.com/is/image/kohls/309f59defa84bbfbdc9e531f3ee227edcb640c73?wid=400&amp;hei=400&amp;op_sharpen=1")</f>
        <v/>
      </c>
      <c r="H48">
        <f>_xlfn.IMAGE("https://m.media-amazon.com/images/I/51b4U6TX9KL._AC_UL320_.jpg")</f>
        <v/>
      </c>
      <c r="I48" t="n">
        <v>0</v>
      </c>
      <c r="J48" t="inlineStr">
        <is>
          <t>oos</t>
        </is>
      </c>
      <c r="K48" t="inlineStr">
        <is>
          <t>7.0</t>
        </is>
      </c>
      <c r="L48" t="n">
        <v>19.99</v>
      </c>
      <c r="M48" s="30" t="inlineStr">
        <is>
          <t>185.57%</t>
        </is>
      </c>
      <c r="N48" t="n">
        <v>5</v>
      </c>
      <c r="O48" t="n">
        <v>1</v>
      </c>
      <c r="Q48" t="inlineStr">
        <is>
          <t>InStock</t>
        </is>
      </c>
      <c r="R48" t="inlineStr">
        <is>
          <t>16.0</t>
        </is>
      </c>
      <c r="S48" t="inlineStr">
        <is>
          <t>72646830</t>
        </is>
      </c>
    </row>
    <row r="49" ht="75" customHeight="1">
      <c r="A49" s="3">
        <f>HYPERLINK("https://www.kohls.com/product/prd-5099392/soft-matte-perfection-blush-duos.jsp?prdPV=6441", "https://www.kohls.com/product/prd-5099392/soft-matte-perfection-blush-duos.jsp?prdPV=6441")</f>
        <v/>
      </c>
      <c r="B49" s="3">
        <f>HYPERLINK("https://www.kohls.com/product/prd-5099392/sephora-collection-soft-matte-perfection-blush-duos.jsp", "https://www.kohls.com/product/prd-5099392/sephora-collection-soft-matte-perfection-blush-duos.jsp")</f>
        <v/>
      </c>
      <c r="C49" t="inlineStr">
        <is>
          <t>SEPHORA COLLECTION Soft Matte Perfection Blush Duos</t>
        </is>
      </c>
      <c r="D49" t="inlineStr">
        <is>
          <t>SEPHORA COLLECTION Soft Matte Perfection Blush Duos 02 peach blossom</t>
        </is>
      </c>
      <c r="E49" s="3">
        <f>HYPERLINK("https://www.amazon.com/Matte-Perfection-Blush-Duos-blossom/dp/B08WJNKZT3/ref=sr_1_2?keywords=SEPHORA+COLLECTION+Soft+Matte+Perfection+Blush+Duos&amp;qid=1695569023&amp;sr=8-2", "https://www.amazon.com/Matte-Perfection-Blush-Duos-blossom/dp/B08WJNKZT3/ref=sr_1_2?keywords=SEPHORA+COLLECTION+Soft+Matte+Perfection+Blush+Duos&amp;qid=1695569023&amp;sr=8-2")</f>
        <v/>
      </c>
      <c r="F49" t="inlineStr">
        <is>
          <t>B08WJNKZT3</t>
        </is>
      </c>
      <c r="G49">
        <f>_xlfn.IMAGE("https://media.kohlsimg.com/is/image/kohls/309f59defa84bbfbdc9e531f3ee227edcb640c73?wid=400&amp;hei=400&amp;op_sharpen=1")</f>
        <v/>
      </c>
      <c r="H49">
        <f>_xlfn.IMAGE("https://m.media-amazon.com/images/I/41ArA8Ow+6S._AC_UL320_.jpg")</f>
        <v/>
      </c>
      <c r="I49" t="n">
        <v>0</v>
      </c>
      <c r="J49" t="inlineStr">
        <is>
          <t>oos</t>
        </is>
      </c>
      <c r="K49" t="inlineStr">
        <is>
          <t>7.0</t>
        </is>
      </c>
      <c r="L49" t="n">
        <v>18.5</v>
      </c>
      <c r="M49" s="30" t="inlineStr">
        <is>
          <t>164.29%</t>
        </is>
      </c>
      <c r="N49" t="n">
        <v>5</v>
      </c>
      <c r="O49" t="n">
        <v>1</v>
      </c>
      <c r="Q49" t="inlineStr">
        <is>
          <t>InStock</t>
        </is>
      </c>
      <c r="R49" t="inlineStr">
        <is>
          <t>16.0</t>
        </is>
      </c>
      <c r="S49" t="inlineStr">
        <is>
          <t>72646830</t>
        </is>
      </c>
    </row>
    <row r="50" ht="75" customHeight="1">
      <c r="A50" s="3">
        <f>HYPERLINK("https://tjmaxx.tjx.com/store/jump/product/clearance/Cirkly-Espadrille-Wedges/1000810855?colorId=NS1003500&amp;pos=12:3&amp;N=3951437597", "https://tjmaxx.tjx.com/store/jump/product/clearance/Cirkly-Espadrille-Wedges/1000810855?colorId=NS1003500&amp;pos=12:3&amp;N=3951437597")</f>
        <v/>
      </c>
      <c r="B50" s="3">
        <f>HYPERLINK("https://tjmaxx.tjx.com/store/jump/product/Cirkly-Espadrille-Wedges/1000810855", "https://tjmaxx.tjx.com/store/jump/product/Cirkly-Espadrille-Wedges/1000810855")</f>
        <v/>
      </c>
      <c r="C50" t="inlineStr">
        <is>
          <t>CATHERINE CATHERINE MALANDRINO</t>
        </is>
      </c>
      <c r="D50" t="inlineStr">
        <is>
          <t>Catherine Malandrino Womens Cirkly Espadrille Wedge Sandal</t>
        </is>
      </c>
      <c r="E50" s="3">
        <f>HYPERLINK("https://www.amazon.com/Catherine-Malandrino-Womens-Cirkly-Espadrille/dp/B07S5FMJS6/ref=sr_1_1?keywords=CATHERINE+CATHERINE+MALANDRINO&amp;qid=1695572661&amp;sr=8-1", "https://www.amazon.com/Catherine-Malandrino-Womens-Cirkly-Espadrille/dp/B07S5FMJS6/ref=sr_1_1?keywords=CATHERINE+CATHERINE+MALANDRINO&amp;qid=1695572661&amp;sr=8-1")</f>
        <v/>
      </c>
      <c r="F50" t="inlineStr">
        <is>
          <t>B07S5FMJS6</t>
        </is>
      </c>
      <c r="G50">
        <f>_xlfn.IMAGE("https://img.tjmaxx.com/tjx?set=DisplayName[e8],prd[1000810855_NS1003500],ag[YES]&amp;call=url[file:tjxrPRD2.chain]")</f>
        <v/>
      </c>
      <c r="H50">
        <f>_xlfn.IMAGE("https://m.media-amazon.com/images/I/71YVe5Ws0JL._AC_UL320_.jpg")</f>
        <v/>
      </c>
      <c r="I50" t="n">
        <v>0</v>
      </c>
      <c r="J50" t="inlineStr">
        <is>
          <t>oos</t>
        </is>
      </c>
      <c r="K50" t="inlineStr">
        <is>
          <t>15.0</t>
        </is>
      </c>
      <c r="L50" t="n">
        <v>44.99</v>
      </c>
      <c r="M50" s="30" t="inlineStr">
        <is>
          <t>199.93%</t>
        </is>
      </c>
      <c r="N50" t="n">
        <v>4.5</v>
      </c>
      <c r="O50" t="n">
        <v>1558</v>
      </c>
      <c r="Q50" t="inlineStr">
        <is>
          <t>undefined</t>
        </is>
      </c>
      <c r="R50" t="inlineStr">
        <is>
          <t>undefined</t>
        </is>
      </c>
      <c r="S50" t="inlineStr">
        <is>
          <t>1000810855</t>
        </is>
      </c>
    </row>
    <row r="51" ht="75" customHeight="1">
      <c r="A51" s="3">
        <f>HYPERLINK("https://tjmaxx.tjx.com/store/jump/product/clearance/Balance-2-Walking-Sneakers/1000805325?colorId=NS3455807&amp;pos=12:151&amp;N=3951437597", "https://tjmaxx.tjx.com/store/jump/product/clearance/Balance-2-Walking-Sneakers/1000805325?colorId=NS3455807&amp;pos=12:151&amp;N=3951437597")</f>
        <v/>
      </c>
      <c r="B51" s="3">
        <f>HYPERLINK("https://tjmaxx.tjx.com/store/jump/product/Balance-2-Walking-Sneakers/1000805325", "https://tjmaxx.tjx.com/store/jump/product/Balance-2-Walking-Sneakers/1000805325")</f>
        <v/>
      </c>
      <c r="C51" t="inlineStr">
        <is>
          <t>Balance 2 Walking Sneakers</t>
        </is>
      </c>
      <c r="D51" t="inlineStr">
        <is>
          <t>Ryka Women's Balance 2 Walking Shoe Sneaker</t>
        </is>
      </c>
      <c r="E51" s="3">
        <f>HYPERLINK("https://www.amazon.com/Ryka-Womens-Balance-Walking-Sneaker/dp/B0B5L224CP/ref=sr_1_3?keywords=Balance+2+Walking+Sneakers&amp;qid=1695572766&amp;sr=8-3", "https://www.amazon.com/Ryka-Womens-Balance-Walking-Sneaker/dp/B0B5L224CP/ref=sr_1_3?keywords=Balance+2+Walking+Sneakers&amp;qid=1695572766&amp;sr=8-3")</f>
        <v/>
      </c>
      <c r="F51" t="inlineStr">
        <is>
          <t>B0B5L224CP</t>
        </is>
      </c>
      <c r="G51">
        <f>_xlfn.IMAGE("https://img.tjmaxx.com/tjx?set=DisplayName[e8],prd[1000805325_NS3455807],ag[no]&amp;call=url[file:tjxrPRD2.chain]")</f>
        <v/>
      </c>
      <c r="H51">
        <f>_xlfn.IMAGE("https://m.media-amazon.com/images/I/81NsBi8v1GL._AC_UL320_.jpg")</f>
        <v/>
      </c>
      <c r="J51" t="inlineStr">
        <is>
          <t>oos</t>
        </is>
      </c>
      <c r="K51" t="inlineStr">
        <is>
          <t>24.0</t>
        </is>
      </c>
      <c r="L51" t="n">
        <v>41.76</v>
      </c>
      <c r="M51" s="30" t="inlineStr">
        <is>
          <t>74.00%</t>
        </is>
      </c>
      <c r="N51" t="n">
        <v>4.1</v>
      </c>
      <c r="O51" t="n">
        <v>72</v>
      </c>
      <c r="Q51" t="inlineStr">
        <is>
          <t>undefined</t>
        </is>
      </c>
      <c r="R51" t="inlineStr">
        <is>
          <t>undefined</t>
        </is>
      </c>
      <c r="S51" t="inlineStr">
        <is>
          <t>1000805325</t>
        </is>
      </c>
    </row>
    <row r="52" ht="75" customHeight="1">
      <c r="A52" s="3">
        <f>HYPERLINK("https://www.big5sportinggoods.com/store/details/spenco-kholo-wave-womens-slides/5910112739441", "https://www.big5sportinggoods.com/store/details/spenco-kholo-wave-womens-slides/5910112739441")</f>
        <v/>
      </c>
      <c r="B52" s="3">
        <f>HYPERLINK("https://www.big5sportinggoods.com/store/details/spenco-kholo-wave-womens-slides/5910112739441", "https://www.big5sportinggoods.com/store/details/spenco-kholo-wave-womens-slides/5910112739441")</f>
        <v/>
      </c>
      <c r="C52" t="inlineStr">
        <is>
          <t>Spenco Kholo Wave Women's Slides</t>
        </is>
      </c>
      <c r="D52" t="inlineStr">
        <is>
          <t>Spenco Women's Kholo Wave Sandal</t>
        </is>
      </c>
      <c r="E52" s="3">
        <f>HYPERLINK("https://www.amazon.com/Spenco-Womens-Slide-Sandal-Medium/dp/B07QSX4KP9/ref=sr_1_3?keywords=Spenco+Kholo+Wave+Women%27s+Slides&amp;qid=1695574403&amp;sr=8-3", "https://www.amazon.com/Spenco-Womens-Slide-Sandal-Medium/dp/B07QSX4KP9/ref=sr_1_3?keywords=Spenco+Kholo+Wave+Women%27s+Slides&amp;qid=1695574403&amp;sr=8-3")</f>
        <v/>
      </c>
      <c r="F52" t="inlineStr">
        <is>
          <t>B07QSX4KP9</t>
        </is>
      </c>
      <c r="G52">
        <f>_xlfn.IMAGE("https://www.big5sportinggoods.com/catalogimage/img/product/rwd/zoom/5910_11273_9441_015_zoom_02.jpg")</f>
        <v/>
      </c>
      <c r="H52">
        <f>_xlfn.IMAGE("https://m.media-amazon.com/images/I/71uK0qIY4yL._AC_UL320_.jpg")</f>
        <v/>
      </c>
      <c r="I52" t="n">
        <v>4</v>
      </c>
      <c r="J52" t="inlineStr">
        <is>
          <t>oos /  email signup 10% off / code 2112023 (20%) or 87090123 (15%)</t>
        </is>
      </c>
      <c r="K52" t="inlineStr">
        <is>
          <t>39.99</t>
        </is>
      </c>
      <c r="L52" t="n">
        <v>69.95</v>
      </c>
      <c r="M52" s="30" t="inlineStr">
        <is>
          <t>74.92%</t>
        </is>
      </c>
      <c r="N52" t="n">
        <v>4.4</v>
      </c>
      <c r="O52" t="n">
        <v>109</v>
      </c>
      <c r="Q52" t="inlineStr">
        <is>
          <t>InStock</t>
        </is>
      </c>
      <c r="R52" t="inlineStr">
        <is>
          <t>undefined</t>
        </is>
      </c>
      <c r="S52" t="inlineStr">
        <is>
          <t>7283591</t>
        </is>
      </c>
    </row>
    <row r="53" ht="75" customHeight="1">
      <c r="A53" s="3" t="inlineStr">
        <is>
          <t>https://www.gamesofberkeley.com/acorn-soup-peaceable-kingdom.html</t>
        </is>
      </c>
      <c r="B53" s="3" t="inlineStr">
        <is>
          <t>https://www.gamesofberkeley.com/acorn-soup-peaceable-kingdom.html</t>
        </is>
      </c>
      <c r="C53" t="inlineStr">
        <is>
          <t>ACORN SOUP</t>
        </is>
      </c>
      <c r="D53" t="inlineStr">
        <is>
          <t>Peaceable Kingdom Acorn Soup Game - Educational Games for Toddlers, Includes Instructions and Parent Guide - 2 Year Old and Up</t>
        </is>
      </c>
      <c r="E53" s="3" t="inlineStr">
        <is>
          <t>https://www.amazon.com/Peaceable-Kingdom-Acorn-Soup-2-Year-Old/dp/B07B6C3RFZ/ref=sr_1_2?keywords=ACORN+SOUP&amp;qid=1695579271&amp;sr=8-2</t>
        </is>
      </c>
      <c r="F53" t="inlineStr">
        <is>
          <t>B07B6C3RFZ</t>
        </is>
      </c>
      <c r="G53" t="e">
        <v>#VALUE!</v>
      </c>
      <c r="H53" t="e">
        <v>#VALUE!</v>
      </c>
      <c r="I53" t="n">
        <v>0</v>
      </c>
      <c r="J53" t="inlineStr">
        <is>
          <t>oos</t>
        </is>
      </c>
      <c r="K53" t="inlineStr">
        <is>
          <t>19.99</t>
        </is>
      </c>
      <c r="L53" t="n">
        <v>35.9</v>
      </c>
      <c r="M53" s="30" t="inlineStr">
        <is>
          <t>79.59%</t>
        </is>
      </c>
      <c r="N53" t="n">
        <v>4.7</v>
      </c>
      <c r="O53" t="n">
        <v>586</v>
      </c>
      <c r="Q53" t="inlineStr">
        <is>
          <t>OutOfStock</t>
        </is>
      </c>
      <c r="R53" t="inlineStr">
        <is>
          <t>undefined</t>
        </is>
      </c>
      <c r="S53" t="inlineStr">
        <is>
          <t>086471</t>
        </is>
      </c>
    </row>
    <row r="54" ht="75" customHeight="1">
      <c r="A54" s="3" t="inlineStr">
        <is>
          <t>https://www.gamesofberkeley.com/digimon-cocytus-blue-starter-bandai-bjp2560556.html</t>
        </is>
      </c>
      <c r="B54" s="3" t="inlineStr">
        <is>
          <t>https://www.gamesofberkeley.com/digimon-cocytus-blue-starter-bandai-bjp2560556.html</t>
        </is>
      </c>
      <c r="C54" t="inlineStr">
        <is>
          <t>DIGIMON: COCYTUS BLUE - STARTER DECK</t>
        </is>
      </c>
      <c r="D54" t="inlineStr">
        <is>
          <t>Digimon English TCG ST-2 Starter Deck Cocytus Blue - 54 Cards</t>
        </is>
      </c>
      <c r="E54" s="3" t="inlineStr">
        <is>
          <t>https://www.amazon.com/Digimon-English-ST-2-Starter-Cocytus/dp/B08KTRHNPX/ref=sr_1_1?keywords=DIGIMON%3A+COCYTUS+BLUE+-+STARTER+DECK&amp;qid=1695579554&amp;sr=8-1</t>
        </is>
      </c>
      <c r="F54" t="inlineStr">
        <is>
          <t>B08KTRHNPX</t>
        </is>
      </c>
      <c r="G54" t="e">
        <v>#VALUE!</v>
      </c>
      <c r="H54" t="e">
        <v>#VALUE!</v>
      </c>
      <c r="I54" t="n">
        <v>0</v>
      </c>
      <c r="J54" t="inlineStr">
        <is>
          <t>oos</t>
        </is>
      </c>
      <c r="K54" t="inlineStr">
        <is>
          <t>11.99</t>
        </is>
      </c>
      <c r="L54" t="n">
        <v>38</v>
      </c>
      <c r="M54" s="30" t="inlineStr">
        <is>
          <t>216.93%</t>
        </is>
      </c>
      <c r="N54" t="n">
        <v>4.7</v>
      </c>
      <c r="O54" t="n">
        <v>291</v>
      </c>
      <c r="Q54" t="inlineStr">
        <is>
          <t>OutOfStock</t>
        </is>
      </c>
      <c r="R54" t="inlineStr">
        <is>
          <t>undefined</t>
        </is>
      </c>
      <c r="S54" t="inlineStr">
        <is>
          <t>1107964</t>
        </is>
      </c>
    </row>
    <row r="55" ht="75" customHeight="1">
      <c r="A55" s="3" t="inlineStr">
        <is>
          <t>https://www.gamesofberkeley.com/digimon-digital-hazard-ex02-booster-bandai-co.html</t>
        </is>
      </c>
      <c r="B55" s="3" t="inlineStr">
        <is>
          <t>https://www.gamesofberkeley.com/digimon-digital-hazard-ex02-booster-bandai-co.html</t>
        </is>
      </c>
      <c r="C55" t="inlineStr">
        <is>
          <t>DIGIMON: DIGITAL HAZARD [EX02] BOOSTER</t>
        </is>
      </c>
      <c r="D55" t="inlineStr">
        <is>
          <t>DIGIMON Card Game: Digital Hazard Booster Box</t>
        </is>
      </c>
      <c r="E55" s="3" t="inlineStr">
        <is>
          <t>https://www.amazon.com/Digimon-Card-Game-Digital-Booster/dp/B0B37W1PRP/ref=sr_1_2?keywords=DIGIMON%3A+DIGITAL+HAZARD+%5BEX02%5D+BOOSTER&amp;qid=1695579554&amp;sr=8-2</t>
        </is>
      </c>
      <c r="F55" t="inlineStr">
        <is>
          <t>B0B37W1PRP</t>
        </is>
      </c>
      <c r="G55" t="e">
        <v>#VALUE!</v>
      </c>
      <c r="H55" t="e">
        <v>#VALUE!</v>
      </c>
      <c r="I55" t="n">
        <v>0</v>
      </c>
      <c r="J55" t="inlineStr">
        <is>
          <t>oos</t>
        </is>
      </c>
      <c r="K55" t="inlineStr">
        <is>
          <t>4.99</t>
        </is>
      </c>
      <c r="L55" t="n">
        <v>65.98999999999999</v>
      </c>
      <c r="M55" s="30" t="inlineStr">
        <is>
          <t>1222.44%</t>
        </is>
      </c>
      <c r="N55" t="n">
        <v>4.9</v>
      </c>
      <c r="O55" t="n">
        <v>59</v>
      </c>
      <c r="Q55" t="inlineStr">
        <is>
          <t>OutOfStock</t>
        </is>
      </c>
      <c r="R55" t="inlineStr">
        <is>
          <t>undefined</t>
        </is>
      </c>
      <c r="S55" t="inlineStr">
        <is>
          <t>BJP2624853</t>
        </is>
      </c>
    </row>
    <row r="56" ht="75" customHeight="1">
      <c r="A56" s="3" t="inlineStr">
        <is>
          <t>https://www.gamesofberkeley.com/digimon-gaia-red-starter-bandai-bjp2560555.html</t>
        </is>
      </c>
      <c r="B56" s="3" t="inlineStr">
        <is>
          <t>https://www.gamesofberkeley.com/digimon-gaia-red-starter-bandai-bjp2560555.html</t>
        </is>
      </c>
      <c r="C56" t="inlineStr">
        <is>
          <t>DIGIMON: GAIA RED - STARTER DECK</t>
        </is>
      </c>
      <c r="D56" t="inlineStr">
        <is>
          <t>Bandai - Digimon Card Game: Starter Deck- Gaia Red - Trading Card Game</t>
        </is>
      </c>
      <c r="E56" s="3" t="inlineStr">
        <is>
          <t>https://www.amazon.com/Bandai-Digimon-Starter-Deck-Trading/dp/B08NTQTX2G/ref=sr_1_2?keywords=DIGIMON%3A+GAIA+RED+-+STARTER+DECK&amp;qid=1695579557&amp;sr=8-2</t>
        </is>
      </c>
      <c r="F56" t="inlineStr">
        <is>
          <t>B08NTQTX2G</t>
        </is>
      </c>
      <c r="G56" t="e">
        <v>#VALUE!</v>
      </c>
      <c r="H56" t="e">
        <v>#VALUE!</v>
      </c>
      <c r="I56" t="n">
        <v>0</v>
      </c>
      <c r="J56" t="inlineStr">
        <is>
          <t>low sales / oos</t>
        </is>
      </c>
      <c r="K56" t="inlineStr">
        <is>
          <t>11.99</t>
        </is>
      </c>
      <c r="L56" t="n">
        <v>87.59999999999999</v>
      </c>
      <c r="M56" s="30" t="inlineStr">
        <is>
          <t>630.61%</t>
        </is>
      </c>
      <c r="N56" t="n">
        <v>4.8</v>
      </c>
      <c r="O56" t="n">
        <v>678</v>
      </c>
      <c r="Q56" t="inlineStr">
        <is>
          <t>OutOfStock</t>
        </is>
      </c>
      <c r="R56" t="inlineStr">
        <is>
          <t>undefined</t>
        </is>
      </c>
      <c r="S56" t="inlineStr">
        <is>
          <t>1107963</t>
        </is>
      </c>
    </row>
    <row r="57" ht="75" customHeight="1">
      <c r="A57" s="3" t="inlineStr">
        <is>
          <t>https://www.gamesofberkeley.com/digimon-gaia-red-starter-bandai-bjp2560555.html</t>
        </is>
      </c>
      <c r="B57" s="3" t="inlineStr">
        <is>
          <t>https://www.gamesofberkeley.com/digimon-gaia-red-starter-bandai-bjp2560555.html</t>
        </is>
      </c>
      <c r="C57" t="inlineStr">
        <is>
          <t>DIGIMON: GAIA RED - STARTER DECK</t>
        </is>
      </c>
      <c r="D57" t="inlineStr">
        <is>
          <t>Digimon English TCG ST-1 Starter Deck Gaia Red - 54 Cards</t>
        </is>
      </c>
      <c r="E57" s="3" t="inlineStr">
        <is>
          <t>https://www.amazon.com/Digimon-English-ST-1-Starter-Deck/dp/B08KTQ6DMP/ref=sr_1_1?keywords=DIGIMON%3A+GAIA+RED+-+STARTER+DECK&amp;qid=1695579557&amp;sr=8-1</t>
        </is>
      </c>
      <c r="F57" t="inlineStr">
        <is>
          <t>B08KTQ6DMP</t>
        </is>
      </c>
      <c r="G57" t="e">
        <v>#VALUE!</v>
      </c>
      <c r="H57" t="e">
        <v>#VALUE!</v>
      </c>
      <c r="I57" t="n">
        <v>0</v>
      </c>
      <c r="J57" t="inlineStr">
        <is>
          <t>1 seller / oos</t>
        </is>
      </c>
      <c r="K57" t="inlineStr">
        <is>
          <t>11.99</t>
        </is>
      </c>
      <c r="L57" t="n">
        <v>79</v>
      </c>
      <c r="M57" s="30" t="inlineStr">
        <is>
          <t>558.88%</t>
        </is>
      </c>
      <c r="N57" t="n">
        <v>4.7</v>
      </c>
      <c r="O57" t="n">
        <v>237</v>
      </c>
      <c r="Q57" t="inlineStr">
        <is>
          <t>OutOfStock</t>
        </is>
      </c>
      <c r="R57" t="inlineStr">
        <is>
          <t>undefined</t>
        </is>
      </c>
      <c r="S57" t="inlineStr">
        <is>
          <t>1107963</t>
        </is>
      </c>
    </row>
    <row r="58" ht="75" customHeight="1">
      <c r="A58" s="3" t="inlineStr">
        <is>
          <t>https://www.gamesofberkeley.com/digimon-heavens-yellow-starter-bandai-bjp2560557.html</t>
        </is>
      </c>
      <c r="B58" s="3" t="inlineStr">
        <is>
          <t>https://www.gamesofberkeley.com/digimon-heavens-yellow-starter-bandai-bjp2560557.html</t>
        </is>
      </c>
      <c r="C58" t="inlineStr">
        <is>
          <t>DIGIMON: HEAVEN'S YELLOW - STARTER DECK</t>
        </is>
      </c>
      <c r="D58" t="inlineStr">
        <is>
          <t>Digimon English TCG ST-3 Starter Deck Heaven's Yellow - 54 Cards</t>
        </is>
      </c>
      <c r="E58" s="3" t="inlineStr">
        <is>
          <t>https://www.amazon.com/Digimon-English-Starter-Heavens-Yellow/dp/B08KTQSNCG/ref=sr_1_1?keywords=DIGIMON%3A+HEAVEN%27S+YELLOW+-+STARTER+DECK&amp;qid=1695579564&amp;sr=8-1</t>
        </is>
      </c>
      <c r="F58" t="inlineStr">
        <is>
          <t>B08KTQSNCG</t>
        </is>
      </c>
      <c r="G58" t="e">
        <v>#VALUE!</v>
      </c>
      <c r="H58" t="e">
        <v>#VALUE!</v>
      </c>
      <c r="I58" t="n">
        <v>0</v>
      </c>
      <c r="J58" t="inlineStr">
        <is>
          <t>oos</t>
        </is>
      </c>
      <c r="K58" t="inlineStr">
        <is>
          <t>11.99</t>
        </is>
      </c>
      <c r="L58" t="n">
        <v>33.32</v>
      </c>
      <c r="M58" s="30" t="inlineStr">
        <is>
          <t>177.90%</t>
        </is>
      </c>
      <c r="N58" t="n">
        <v>4.8</v>
      </c>
      <c r="O58" t="n">
        <v>323</v>
      </c>
      <c r="Q58" t="inlineStr">
        <is>
          <t>OutOfStock</t>
        </is>
      </c>
      <c r="R58" t="inlineStr">
        <is>
          <t>undefined</t>
        </is>
      </c>
      <c r="S58" t="inlineStr">
        <is>
          <t>1107965</t>
        </is>
      </c>
    </row>
    <row r="59" ht="75" customHeight="1">
      <c r="A59" s="3" t="inlineStr">
        <is>
          <t>https://www.gamesofberkeley.com/rorys-story-cube-action-zygomatic-rsc02.html</t>
        </is>
      </c>
      <c r="B59" s="3" t="inlineStr">
        <is>
          <t>https://www.gamesofberkeley.com/rorys-story-cube-action-zygomatic-rsc02.html</t>
        </is>
      </c>
      <c r="C59" t="inlineStr">
        <is>
          <t>RORY'S STORY CUBES ACTIONS</t>
        </is>
      </c>
      <c r="D59" t="inlineStr">
        <is>
          <t>Asmodée - Rory's Story Cubes</t>
        </is>
      </c>
      <c r="E59" s="3" t="inlineStr">
        <is>
          <t>https://www.amazon.com/Asmod%E8%8C%85e-ASMRSC02ML1-Rorys-Story-Cubes/dp/B07D3G5F6S/ref=sr_1_2?keywords=RORYS+STORY+CUBES+ACTIONS&amp;qid=1695579002&amp;sr=8-2</t>
        </is>
      </c>
      <c r="F59" t="inlineStr">
        <is>
          <t>B07D3G5F6S</t>
        </is>
      </c>
      <c r="G59" t="e">
        <v>#VALUE!</v>
      </c>
      <c r="H59" t="e">
        <v>#VALUE!</v>
      </c>
      <c r="I59" t="n">
        <v>0</v>
      </c>
      <c r="J59" t="inlineStr">
        <is>
          <t>oos</t>
        </is>
      </c>
      <c r="K59" t="inlineStr">
        <is>
          <t>12.99</t>
        </is>
      </c>
      <c r="L59" t="n">
        <v>29.99</v>
      </c>
      <c r="M59" s="30" t="inlineStr">
        <is>
          <t>130.87%</t>
        </is>
      </c>
      <c r="N59" t="n">
        <v>4.5</v>
      </c>
      <c r="O59" t="n">
        <v>238</v>
      </c>
      <c r="Q59" t="inlineStr">
        <is>
          <t>OutOfStock</t>
        </is>
      </c>
      <c r="R59" t="inlineStr">
        <is>
          <t>undefined</t>
        </is>
      </c>
      <c r="S59" t="inlineStr">
        <is>
          <t>060324</t>
        </is>
      </c>
    </row>
    <row r="60" ht="75" customHeight="1">
      <c r="A60" s="3">
        <f>HYPERLINK("https://www.gamesofberkeley.com/digimon-gallantmon-starter-deck-bandai-co-bjp25907.html", "https://www.gamesofberkeley.com/digimon-gallantmon-starter-deck-bandai-co-bjp25907.html")</f>
        <v/>
      </c>
      <c r="B60" s="3">
        <f>HYPERLINK("https://www.gamesofberkeley.com/digimon-gallantmon-starter-deck-bandai-co-bjp25907.html", "https://www.gamesofberkeley.com/digimon-gallantmon-starter-deck-bandai-co-bjp25907.html")</f>
        <v/>
      </c>
      <c r="C60" t="inlineStr">
        <is>
          <t>DIGIMON: GALLANTMON - STARTER DECK</t>
        </is>
      </c>
      <c r="D60" t="inlineStr">
        <is>
          <t>Digimon Card Game ST-7 Starter Deck Gallantmon English</t>
        </is>
      </c>
      <c r="E60" s="3">
        <f>HYPERLINK("https://www.amazon.com/Digimon-Card-Starter-Gallantmon-English/dp/B097LTV96X/ref=sr_1_1?keywords=DIGIMON%3A+GALLANTMON+-+STARTER+DECK&amp;qid=1695579564&amp;sr=8-1", "https://www.amazon.com/Digimon-Card-Starter-Gallantmon-English/dp/B097LTV96X/ref=sr_1_1?keywords=DIGIMON%3A+GALLANTMON+-+STARTER+DECK&amp;qid=1695579564&amp;sr=8-1")</f>
        <v/>
      </c>
      <c r="F60" t="inlineStr">
        <is>
          <t>B097LTV96X</t>
        </is>
      </c>
      <c r="G60">
        <f>_xlfn.IMAGE("https://cdn.shoplightspeed.com/shops/632266/files/40086775/500x500x2/image.jpg")</f>
        <v/>
      </c>
      <c r="H60">
        <f>_xlfn.IMAGE("https://m.media-amazon.com/images/I/614kOo5+LRL._AC_UL320_.jpg")</f>
        <v/>
      </c>
      <c r="I60" t="n">
        <v>0</v>
      </c>
      <c r="J60" t="inlineStr">
        <is>
          <t>oos</t>
        </is>
      </c>
      <c r="K60" t="inlineStr">
        <is>
          <t>11.99</t>
        </is>
      </c>
      <c r="L60" t="n">
        <v>22.12</v>
      </c>
      <c r="M60" s="30" t="inlineStr">
        <is>
          <t>84.49%</t>
        </is>
      </c>
      <c r="N60" t="n">
        <v>4.8</v>
      </c>
      <c r="O60" t="n">
        <v>566</v>
      </c>
      <c r="Q60" t="inlineStr">
        <is>
          <t>OutOfStock</t>
        </is>
      </c>
      <c r="R60" t="inlineStr">
        <is>
          <t>undefined</t>
        </is>
      </c>
      <c r="S60" t="inlineStr">
        <is>
          <t>bjp25907</t>
        </is>
      </c>
    </row>
    <row r="61" ht="75" customHeight="1">
      <c r="A61" s="3">
        <f>HYPERLINK("https://www.gamesofberkeley.com/digimon-tcg-giga-green-starter-deck-bandai.html", "https://www.gamesofberkeley.com/digimon-tcg-giga-green-starter-deck-bandai.html")</f>
        <v/>
      </c>
      <c r="B61" s="3">
        <f>HYPERLINK("https://www.gamesofberkeley.com/digimon-tcg-giga-green-starter-deck-bandai.html", "https://www.gamesofberkeley.com/digimon-tcg-giga-green-starter-deck-bandai.html")</f>
        <v/>
      </c>
      <c r="C61" t="inlineStr">
        <is>
          <t>DIGIMON: GIGA GREEN - STARTER DECK</t>
        </is>
      </c>
      <c r="D61" t="inlineStr">
        <is>
          <t>Digimon Card Game Starter Deck: Giga Green</t>
        </is>
      </c>
      <c r="E61" s="3">
        <f>HYPERLINK("https://www.amazon.com/Digimon-Starter-Deck-Green-Giga/dp/B0969ZLVLK/ref=sr_1_1?keywords=DIGIMON%3A+GIGA+GREEN+-+STARTER+DECK&amp;qid=1695579551&amp;sr=8-1", "https://www.amazon.com/Digimon-Starter-Deck-Green-Giga/dp/B0969ZLVLK/ref=sr_1_1?keywords=DIGIMON%3A+GIGA+GREEN+-+STARTER+DECK&amp;qid=1695579551&amp;sr=8-1")</f>
        <v/>
      </c>
      <c r="F61" t="inlineStr">
        <is>
          <t>B0969ZLVLK</t>
        </is>
      </c>
      <c r="G61">
        <f>_xlfn.IMAGE("https://cdn.shoplightspeed.com/shops/632266/files/29020401/500x500x2/image.jpg")</f>
        <v/>
      </c>
      <c r="H61">
        <f>_xlfn.IMAGE("https://m.media-amazon.com/images/I/61ow3HHg7gL._AC_UL320_.jpg")</f>
        <v/>
      </c>
      <c r="I61" t="n">
        <v>0</v>
      </c>
      <c r="J61" t="inlineStr">
        <is>
          <t>low sales / oos</t>
        </is>
      </c>
      <c r="K61" t="inlineStr">
        <is>
          <t>11.99</t>
        </is>
      </c>
      <c r="L61" t="n">
        <v>19.95</v>
      </c>
      <c r="M61" s="30" t="inlineStr">
        <is>
          <t>66.39%</t>
        </is>
      </c>
      <c r="N61" t="n">
        <v>4.6</v>
      </c>
      <c r="O61" t="n">
        <v>160</v>
      </c>
      <c r="Q61" t="inlineStr">
        <is>
          <t>OutOfStock</t>
        </is>
      </c>
      <c r="R61" t="inlineStr">
        <is>
          <t>undefined</t>
        </is>
      </c>
      <c r="S61" t="inlineStr">
        <is>
          <t>1107969</t>
        </is>
      </c>
    </row>
    <row r="62" ht="75" customHeight="1">
      <c r="A62" s="3" t="inlineStr">
        <is>
          <t>https://tjmaxx.tjx.com/store/jump/product/clearance/Custom-Cover-Drops/1000758868?colorId=NS11556854&amp;pos=4:161&amp;N=3951437597</t>
        </is>
      </c>
      <c r="B62" s="3" t="inlineStr">
        <is>
          <t>https://tjmaxx.tjx.com/store/jump/product/Custom-Cover-Drops/1000758868</t>
        </is>
      </c>
      <c r="C62" t="inlineStr">
        <is>
          <t>COVER FX</t>
        </is>
      </c>
      <c r="D62" t="inlineStr">
        <is>
          <t>COVER FX Custom Cover Drops, Multi-Use Shade-Adjusting Liquid Foundation and Concealer Makeup, Vegan &amp; Cruelty-Free Lightweight Skin Enhancer, 0.25 Fl Oz, N Medium 4</t>
        </is>
      </c>
      <c r="E62" s="3" t="inlineStr">
        <is>
          <t>https://www.amazon.com/Cover-FX-Custom-Drops-0-25/dp/B08622LRXQ/ref=sr_1_6?keywords=COVER+FX&amp;qid=1695572316&amp;sr=8-6</t>
        </is>
      </c>
      <c r="F62" t="inlineStr">
        <is>
          <t>B08622LRXQ</t>
        </is>
      </c>
      <c r="G62" t="e">
        <v>#VALUE!</v>
      </c>
      <c r="H62" t="e">
        <v>#VALUE!</v>
      </c>
      <c r="I62" t="n">
        <v>0</v>
      </c>
      <c r="J62" t="inlineStr">
        <is>
          <t>oos</t>
        </is>
      </c>
      <c r="K62" t="inlineStr">
        <is>
          <t>7.99</t>
        </is>
      </c>
      <c r="L62" t="n">
        <v>20.98</v>
      </c>
      <c r="M62" s="30" t="inlineStr">
        <is>
          <t>162.58%</t>
        </is>
      </c>
      <c r="N62" t="n">
        <v>4.3</v>
      </c>
      <c r="O62" t="n">
        <v>205</v>
      </c>
      <c r="Q62" t="inlineStr">
        <is>
          <t>undefined</t>
        </is>
      </c>
      <c r="R62" t="inlineStr">
        <is>
          <t>undefined</t>
        </is>
      </c>
      <c r="S62" t="inlineStr">
        <is>
          <t>1000758868</t>
        </is>
      </c>
    </row>
    <row r="63" ht="75" customHeight="1">
      <c r="A63" s="3" t="inlineStr">
        <is>
          <t>https://tjmaxx.tjx.com/store/jump/product/clearance/Essentials-Bucket-Hat/1000759445?colorId=NS1003538&amp;pos=2:141&amp;N=3951437597</t>
        </is>
      </c>
      <c r="B63" s="3" t="inlineStr">
        <is>
          <t>https://tjmaxx.tjx.com/store/jump/product/Essentials-Bucket-Hat/1000759445</t>
        </is>
      </c>
      <c r="C63" t="inlineStr">
        <is>
          <t>Essentials Bucket Hat</t>
        </is>
      </c>
      <c r="D63" t="inlineStr">
        <is>
          <t>adidas Originals Women`s Essentials II Bucket Hat</t>
        </is>
      </c>
      <c r="E63" s="3" t="inlineStr">
        <is>
          <t>https://www.amazon.com/adidas-Originals-Women%60s-Essentials-143318C/dp/B09JFD4YDY/ref=sr_1_6?keywords=Essentials+Bucket+Hat&amp;qid=1695572188&amp;sr=8-6</t>
        </is>
      </c>
      <c r="F63" t="inlineStr">
        <is>
          <t>B09JFD4YDY</t>
        </is>
      </c>
      <c r="G63" t="e">
        <v>#VALUE!</v>
      </c>
      <c r="H63" t="e">
        <v>#VALUE!</v>
      </c>
      <c r="I63" t="n">
        <v>0</v>
      </c>
      <c r="J63" t="inlineStr">
        <is>
          <t>oos</t>
        </is>
      </c>
      <c r="K63" t="inlineStr">
        <is>
          <t>10.0</t>
        </is>
      </c>
      <c r="L63" t="n">
        <v>23.8</v>
      </c>
      <c r="M63" s="30" t="inlineStr">
        <is>
          <t>138.00%</t>
        </is>
      </c>
      <c r="N63" t="n">
        <v>3.9</v>
      </c>
      <c r="O63" t="n">
        <v>27</v>
      </c>
      <c r="Q63" t="inlineStr">
        <is>
          <t>undefined</t>
        </is>
      </c>
      <c r="R63" t="inlineStr">
        <is>
          <t>undefined</t>
        </is>
      </c>
      <c r="S63" t="inlineStr">
        <is>
          <t>1000759445</t>
        </is>
      </c>
    </row>
    <row r="64" ht="75" customHeight="1">
      <c r="A64" s="3">
        <f>HYPERLINK("https://www.mountainside-medical.com/collections/over-the-counter-drugs/products/afrin-nasal-spray-0-05-30-ml", "https://www.mountainside-medical.com/collections/over-the-counter-drugs/products/afrin-nasal-spray-0-05-30-ml")</f>
        <v/>
      </c>
      <c r="B64" s="3">
        <f>HYPERLINK("https://www.mountainside-medical.com/products/afrin-nasal-spray-0-05-30-ml", "https://www.mountainside-medical.com/products/afrin-nasal-spray-0-05-30-ml")</f>
        <v/>
      </c>
      <c r="C64" t="inlineStr">
        <is>
          <t>Afrin 12-HourNasal Decongestant Spray 0.05%, 15 ml</t>
        </is>
      </c>
      <c r="D64" t="inlineStr">
        <is>
          <t>Afrin Original Maximum Strength 12 Hour Sinus Congestion Relief Pump Mist - Fast Acting Allergy Nasal Decongestant and Sinus Spray for Powerful Nasal Congestion Relief 0.5oz (15mL)</t>
        </is>
      </c>
      <c r="E64" s="3">
        <f>HYPERLINK("https://www.amazon.com/Afrin-Hour-Pump-Original-Ounce/dp/B019DL5KAG/ref=sr_1_5?keywords=afrin+12-hour+nasal+decongestant+spray+0.05%25%2C+15ml&amp;qid=1695764233&amp;sr=8-5", "https://www.amazon.com/Afrin-Hour-Pump-Original-Ounce/dp/B019DL5KAG/ref=sr_1_5?keywords=afrin+12-hour+nasal+decongestant+spray+0.05%25%2C+15ml&amp;qid=1695764233&amp;sr=8-5")</f>
        <v/>
      </c>
      <c r="F64" t="inlineStr">
        <is>
          <t>B019DL5KAG</t>
        </is>
      </c>
      <c r="G64">
        <f>_xlfn.IMAGE("https://www.mountainside-medical.com/cdn/shop/products/Afrin-12-Hour-Nasal-Nasal-Decongestant-Spray_-15-ml.jpg?v=1600347363")</f>
        <v/>
      </c>
      <c r="H64">
        <f>_xlfn.IMAGE("https://m.media-amazon.com/images/I/81lfsEyuTvL._AC_UL320_.jpg")</f>
        <v/>
      </c>
      <c r="J64" t="inlineStr">
        <is>
          <t>oos</t>
        </is>
      </c>
      <c r="K64" t="inlineStr">
        <is>
          <t>9.75</t>
        </is>
      </c>
      <c r="L64" t="n">
        <v>17.57</v>
      </c>
      <c r="M64" s="30" t="inlineStr">
        <is>
          <t>80.21%</t>
        </is>
      </c>
      <c r="N64" t="n">
        <v>4.6</v>
      </c>
      <c r="O64" t="n">
        <v>4421</v>
      </c>
      <c r="Q64" t="inlineStr">
        <is>
          <t>OutOfStock</t>
        </is>
      </c>
      <c r="R64" t="inlineStr">
        <is>
          <t>10.25</t>
        </is>
      </c>
      <c r="S64" t="inlineStr">
        <is>
          <t>1594799492</t>
        </is>
      </c>
    </row>
    <row r="65" ht="75" customHeight="1">
      <c r="A65" s="3" t="inlineStr">
        <is>
          <t>https://www.horse.com/Warehouse-Outlet/item/307817/</t>
        </is>
      </c>
      <c r="B65" s="3" t="inlineStr">
        <is>
          <t>https://www.horse.com/Warehouse-Outlet/item/307817/</t>
        </is>
      </c>
      <c r="C65" t="inlineStr">
        <is>
          <t>Horze Ladies Juliet HyPer Flex Knee-Patch Tights</t>
        </is>
      </c>
      <c r="D65" t="inlineStr">
        <is>
          <t>HORZE Juliet Womens Hyper Flex Knee Patch Tights</t>
        </is>
      </c>
      <c r="E65" s="3" t="inlineStr">
        <is>
          <t>https://www.amazon.com/Horze-Juliet-Womens-Tights-Knee-Patch/dp/B071FRRZWY/ref=sr_1_1?keywords=Horze+Ladies+Juliet+HyPer+Flex+Knee-Patch+Tights&amp;qid=1695846455&amp;sr=8-1</t>
        </is>
      </c>
      <c r="F65" t="inlineStr">
        <is>
          <t>B071FRRZWY</t>
        </is>
      </c>
      <c r="G65" t="e">
        <v>#VALUE!</v>
      </c>
      <c r="H65" t="e">
        <v>#VALUE!</v>
      </c>
      <c r="J65" t="inlineStr">
        <is>
          <t>oos</t>
        </is>
      </c>
      <c r="K65" t="inlineStr">
        <is>
          <t>24.35</t>
        </is>
      </c>
      <c r="L65" t="n">
        <v>73</v>
      </c>
      <c r="M65" s="30" t="inlineStr">
        <is>
          <t>199.79%</t>
        </is>
      </c>
      <c r="N65" t="n">
        <v>4.3</v>
      </c>
      <c r="O65" t="n">
        <v>9</v>
      </c>
      <c r="Q65" t="inlineStr">
        <is>
          <t>undefined</t>
        </is>
      </c>
      <c r="R65" t="inlineStr">
        <is>
          <t>92.2</t>
        </is>
      </c>
      <c r="S65" t="inlineStr">
        <is>
          <t>307817</t>
        </is>
      </c>
    </row>
    <row r="66" ht="75" customHeight="1">
      <c r="A66" s="3" t="inlineStr">
        <is>
          <t>https://www.horse.com/Warehouse-Outlet/item/311526/</t>
        </is>
      </c>
      <c r="B66" s="3" t="inlineStr">
        <is>
          <t>https://www.horse.com/Warehouse-Outlet/item/311526/</t>
        </is>
      </c>
      <c r="C66" t="inlineStr">
        <is>
          <t>Kerrits Kids Thermo Tech Tight</t>
        </is>
      </c>
      <c r="D66" t="inlineStr">
        <is>
          <t>Kerrits Thermo Tech Full Leg Tight</t>
        </is>
      </c>
      <c r="E66" s="3" t="inlineStr">
        <is>
          <t>https://www.amazon.com/Kerrits-Thermo-Tech-Tight-Black/dp/B09TNGV8R1/ref=sr_1_6?keywords=Kerrits+Kids+Thermo+Tech+Tight&amp;qid=1695846421&amp;sr=8-6</t>
        </is>
      </c>
      <c r="F66" t="inlineStr">
        <is>
          <t>B09TNGV8R1</t>
        </is>
      </c>
      <c r="G66" t="e">
        <v>#VALUE!</v>
      </c>
      <c r="H66" t="e">
        <v>#VALUE!</v>
      </c>
      <c r="J66" t="inlineStr">
        <is>
          <t>oos</t>
        </is>
      </c>
      <c r="K66" t="inlineStr">
        <is>
          <t>46.94</t>
        </is>
      </c>
      <c r="L66" t="n">
        <v>84.7</v>
      </c>
      <c r="M66" s="30" t="inlineStr">
        <is>
          <t>80.44%</t>
        </is>
      </c>
      <c r="N66" t="n">
        <v>4.4</v>
      </c>
      <c r="O66" t="n">
        <v>10</v>
      </c>
      <c r="Q66" t="inlineStr">
        <is>
          <t>InStock</t>
        </is>
      </c>
      <c r="R66" t="inlineStr">
        <is>
          <t>84.0</t>
        </is>
      </c>
      <c r="S66" t="inlineStr">
        <is>
          <t>311526</t>
        </is>
      </c>
    </row>
  </sheetData>
  <conditionalFormatting sqref="D51">
    <cfRule type="duplicateValues" priority="10" dxfId="0"/>
    <cfRule type="duplicateValues" priority="11" dxfId="0"/>
  </conditionalFormatting>
  <conditionalFormatting sqref="D62:D63">
    <cfRule type="duplicateValues" priority="7" dxfId="0"/>
    <cfRule type="duplicateValues" priority="8" dxfId="0"/>
  </conditionalFormatting>
  <conditionalFormatting sqref="D65">
    <cfRule type="duplicateValues" priority="4" dxfId="0"/>
    <cfRule type="duplicateValues" priority="5" dxfId="0"/>
  </conditionalFormatting>
  <conditionalFormatting sqref="D66">
    <cfRule type="duplicateValues" priority="1" dxfId="0"/>
    <cfRule type="duplicateValues" priority="2" dxfId="0"/>
  </conditionalFormatting>
  <conditionalFormatting sqref="E51">
    <cfRule type="duplicateValues" priority="12" dxfId="0"/>
  </conditionalFormatting>
  <conditionalFormatting sqref="E62:E63">
    <cfRule type="duplicateValues" priority="9" dxfId="0"/>
  </conditionalFormatting>
  <conditionalFormatting sqref="E65">
    <cfRule type="duplicateValues" priority="6" dxfId="0"/>
  </conditionalFormatting>
  <conditionalFormatting sqref="E66">
    <cfRule type="duplicateValues" priority="3" dxfId="0"/>
  </conditionalFormatting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8"/>
  <sheetViews>
    <sheetView tabSelected="1" topLeftCell="A6" workbookViewId="0">
      <selection activeCell="C40" sqref="C40"/>
    </sheetView>
  </sheetViews>
  <sheetFormatPr baseColWidth="8" defaultRowHeight="14.4" outlineLevelCol="0"/>
  <cols>
    <col width="9.5546875" bestFit="1" customWidth="1" min="1" max="1"/>
    <col width="47.33203125" customWidth="1" min="3" max="3"/>
    <col width="26.88671875" customWidth="1" min="10" max="10"/>
  </cols>
  <sheetData>
    <row r="1">
      <c r="A1" s="35" t="inlineStr">
        <is>
          <t>DATE ORDERED</t>
        </is>
      </c>
      <c r="B1" s="35" t="inlineStr">
        <is>
          <t>ASIN</t>
        </is>
      </c>
      <c r="C1" s="35" t="inlineStr">
        <is>
          <t>ITEM</t>
        </is>
      </c>
      <c r="D1" s="35" t="inlineStr">
        <is>
          <t>COST</t>
        </is>
      </c>
      <c r="E1" s="35" t="inlineStr">
        <is>
          <t>QUANITITY</t>
        </is>
      </c>
      <c r="F1" s="35" t="inlineStr">
        <is>
          <t>TOTAL COST</t>
        </is>
      </c>
      <c r="G1" s="35" t="inlineStr">
        <is>
          <t>CARD USED</t>
        </is>
      </c>
      <c r="H1" s="35" t="inlineStr">
        <is>
          <t>INVOICE #</t>
        </is>
      </c>
      <c r="I1" s="35" t="inlineStr">
        <is>
          <t>EXPECTED DELIVERY</t>
        </is>
      </c>
      <c r="J1" s="35" t="inlineStr">
        <is>
          <t>PRODUCT LINK</t>
        </is>
      </c>
      <c r="K1" s="35" t="inlineStr">
        <is>
          <t>AMAZON LINK</t>
        </is>
      </c>
    </row>
    <row r="2">
      <c r="A2" t="inlineStr">
        <is>
          <t>5.26.2023</t>
        </is>
      </c>
      <c r="B2" t="inlineStr">
        <is>
          <t>B00VVHCHES</t>
        </is>
      </c>
      <c r="C2" t="inlineStr">
        <is>
          <t>Ortho Molecular - Methyl B Complex - 60 Capsules G</t>
        </is>
      </c>
      <c r="D2" t="n">
        <v>14.29</v>
      </c>
      <c r="E2" t="n">
        <v>1</v>
      </c>
      <c r="G2" t="n">
        <v>92007</v>
      </c>
      <c r="H2" t="inlineStr">
        <is>
          <t>Order #6449 / https://shop.sonapharmacy.com/checkouts/c/3228a54c73cb21c9a80c3dedda5cd6a8/thank_you</t>
        </is>
      </c>
      <c r="J2" t="inlineStr">
        <is>
          <t>https://shop.sonapharmacy.com/products/methyl-b-complex?selling_plan=480247960&amp;variant=31105930330184</t>
        </is>
      </c>
      <c r="K2" t="inlineStr">
        <is>
          <t>https://www.amazon.com/Ortho-Molecular-Methyl-Complex-Capsules/dp/B00VVHCHES</t>
        </is>
      </c>
    </row>
    <row r="3">
      <c r="A3" t="inlineStr">
        <is>
          <t>5.26.2023</t>
        </is>
      </c>
      <c r="B3" s="36" t="inlineStr">
        <is>
          <t>B09CBSMM41</t>
        </is>
      </c>
      <c r="C3" s="37" t="inlineStr">
        <is>
          <t>AngelicMisto Eyebrow Growth Serum Brow Enhancer for Full, Bold Eyebrows - Promotes Appearance in As Soon As 4 Weeks, Volume: 5ml, 6-Month Supply Blue 0.1 Fl Oz (Pack of 1) EBR50</t>
        </is>
      </c>
      <c r="D3" t="n">
        <v>20.67</v>
      </c>
      <c r="E3" t="n">
        <v>3</v>
      </c>
      <c r="G3" t="n">
        <v>92007</v>
      </c>
      <c r="H3" t="inlineStr">
        <is>
          <t>https://everymarket.com/orders/EM20-8640492</t>
        </is>
      </c>
      <c r="I3" t="inlineStr">
        <is>
          <t>3 days</t>
        </is>
      </c>
      <c r="J3" s="38" t="inlineStr">
        <is>
          <t>https://everymarket.com/products/angelicmisto-eyebrow-growth-serum-brow-enhancer-for-full-bold-eyebrows-promotes-appearance-in-as-soon-as-4-weeks-volume-5ml-6-month-supply</t>
        </is>
      </c>
      <c r="K3" t="inlineStr">
        <is>
          <t>https://www.amazon.com/AngelicMisto-Eyebrow-Growth-Enhancer-Eyebrows/dp/B09CBSMM41</t>
        </is>
      </c>
    </row>
    <row r="4" ht="16.8" customHeight="1">
      <c r="A4" t="inlineStr">
        <is>
          <t>5.26.2023</t>
        </is>
      </c>
      <c r="B4" s="37" t="inlineStr">
        <is>
          <t>B005VR2L3Q</t>
        </is>
      </c>
      <c r="C4" s="37" t="inlineStr">
        <is>
          <t>Aircraft Tool Supply Rivet Removal Tool G</t>
        </is>
      </c>
      <c r="D4" t="n">
        <v>46</v>
      </c>
      <c r="E4" t="n">
        <v>1</v>
      </c>
      <c r="G4" t="n">
        <v>92007</v>
      </c>
      <c r="H4" s="39" t="inlineStr">
        <is>
          <t>our order # is: 3-003176317.</t>
        </is>
      </c>
      <c r="J4" s="38" t="inlineStr">
        <is>
          <t>https://www.yardstore.com/air-capital-rivet-removal-tool-fractional-air-capital</t>
        </is>
      </c>
      <c r="K4" t="inlineStr">
        <is>
          <t>https://www.amazon.com/Aircraft-Tool-Supply-Rivet-Removal/dp/B005VR2L3Q/ref=pd_lpo_1?pd_rd_w=uko8E&amp;content-id=amzn1.sym.116f529c-aa4d-4763-b2b6-4d614ec7dc00&amp;pf_rd_p=116f529c-aa4d-4763-b2b6-4d614ec7dc00&amp;pf_rd_r=NTQXPFBSJV0XX29M3CWF&amp;pd_rd_wg=TzdIc&amp;pd_rd_r=f18a5d5c-e670-498a-9d2d-eee7614678ff&amp;pd_rd_i=B005VR2L3Q&amp;psc=1</t>
        </is>
      </c>
    </row>
    <row r="5" ht="18" customHeight="1" thickBot="1">
      <c r="A5" t="inlineStr">
        <is>
          <t>5.26.2023</t>
        </is>
      </c>
      <c r="B5" s="37" t="inlineStr">
        <is>
          <t>B01BTAPPJU</t>
        </is>
      </c>
      <c r="C5" s="37" t="inlineStr">
        <is>
          <t>FibaFuse FDW9018-U 6" X 75' Paperless Drywall Repair, White</t>
        </is>
      </c>
      <c r="D5" t="n">
        <v>8.68</v>
      </c>
      <c r="E5" t="n">
        <v>2</v>
      </c>
      <c r="G5" t="n">
        <v>92007</v>
      </c>
      <c r="H5" s="40" t="inlineStr">
        <is>
          <t>Order #WB46940032 / https://www.homedepot.com/mycheckout/thankyou?cartId=HG100097721566&amp;orderId=WB46940032&amp;inStore=false&amp;fromReact=true</t>
        </is>
      </c>
      <c r="J5" s="38" t="inlineStr">
        <is>
          <t>https://www.homedepot.com/p/Saint-Gobain-ADFORS-FibaFuse-6-in-x-75-ft-Paperless-Drywall-and-Plaster-Repair-Fabric-FDW9018-U/205713595</t>
        </is>
      </c>
      <c r="K5" t="inlineStr">
        <is>
          <t>https://www.amazon.com/dp/B01BTAPPJU?psc=1</t>
        </is>
      </c>
    </row>
    <row r="6" ht="22.2" customHeight="1" thickBot="1">
      <c r="A6" t="inlineStr">
        <is>
          <t>5.26.2023</t>
        </is>
      </c>
      <c r="B6" s="41" t="inlineStr">
        <is>
          <t>B001W2CJX6</t>
        </is>
      </c>
      <c r="C6" s="42" t="inlineStr">
        <is>
          <t>Cammenga Official US Military Tritium Lensatic Compass</t>
        </is>
      </c>
      <c r="D6" t="n">
        <v>62.86</v>
      </c>
      <c r="E6" t="n">
        <v>2</v>
      </c>
      <c r="G6" t="n">
        <v>92007</v>
      </c>
      <c r="H6" s="43" t="n">
        <v>23772794</v>
      </c>
      <c r="J6" t="inlineStr">
        <is>
          <t>https://www.galls.com/cammenga-phosphorescent-lensatic-compass</t>
        </is>
      </c>
      <c r="K6" t="inlineStr">
        <is>
          <t>https://www.amazon.com/dp/B001W2CJX6/?th=1</t>
        </is>
      </c>
    </row>
    <row r="7" ht="22.2" customFormat="1" customHeight="1" s="44" thickBot="1">
      <c r="A7" s="44" t="inlineStr">
        <is>
          <t>5.31.2023</t>
        </is>
      </c>
      <c r="B7" s="45" t="inlineStr">
        <is>
          <t>B093K7K35T</t>
        </is>
      </c>
      <c r="C7" s="46" t="inlineStr">
        <is>
          <t>Meta Quest 2 Left Controller</t>
        </is>
      </c>
      <c r="D7" s="44" t="n">
        <v>79.48999999999999</v>
      </c>
      <c r="E7" s="44" t="n">
        <v>1</v>
      </c>
      <c r="G7" s="44" t="n">
        <v>92007</v>
      </c>
      <c r="H7" s="47" t="inlineStr">
        <is>
          <t>https://www.meta.com/order/3409603429261161/complete/</t>
        </is>
      </c>
      <c r="J7" s="48" t="inlineStr">
        <is>
          <t>https://www.meta.com/quest/accessories/quest-2-controllers/</t>
        </is>
      </c>
      <c r="K7" s="44" t="inlineStr">
        <is>
          <t>https://www.amazon.com/dp/B093K7K35T/?</t>
        </is>
      </c>
    </row>
    <row r="8" ht="22.2" customHeight="1">
      <c r="A8" s="49" t="n">
        <v>45113</v>
      </c>
      <c r="B8" t="inlineStr">
        <is>
          <t>B08174RN6Q</t>
        </is>
      </c>
      <c r="C8" s="42" t="inlineStr">
        <is>
          <t>Big Agnes Insulated Air Core Ultra Sleeping Pad, Orange, 20x72 (Regular)</t>
        </is>
      </c>
      <c r="D8" t="n">
        <v>69.73</v>
      </c>
      <c r="E8" t="n">
        <v>2</v>
      </c>
      <c r="G8" t="n">
        <v>92007</v>
      </c>
      <c r="H8" s="50" t="inlineStr">
        <is>
          <t>Order number   A275830853</t>
        </is>
      </c>
      <c r="J8" t="inlineStr">
        <is>
          <t>https://www.rei.com/product/223023/big-agnes-insulated-air-core-ultra-sleeping-pad?sku=2230230002&amp;CAWELAID=120217890015555434&amp;CAGPSPN=pla&amp;CAAGID=147758271599&amp;CATCI=pla-2023795263505&amp;cm_mmc=PLA_Google%7C21700000001700551_2230230002%7C92700076248932959%7CNB%7C71700000079653384&amp;gclid=CjwKCAjwzJmlBhBBEiwAEJyLu6CaV8Ke9OzAIOP3tcB6rzeaAo4w6l9SoU4xS833IFtEHnjgtiUJThoC0hEQAvD_BwE&amp;gclsrc=aw.ds</t>
        </is>
      </c>
    </row>
    <row r="9" ht="22.2" customHeight="1">
      <c r="A9" s="49" t="n">
        <v>45113</v>
      </c>
      <c r="B9" t="inlineStr">
        <is>
          <t>B0BHTMGYFV</t>
        </is>
      </c>
      <c r="C9" s="42" t="inlineStr">
        <is>
          <t>Airsense Ten Standard Water Chamber Cleanable Replacement 380 mL | Heated Humidifier Tub</t>
        </is>
      </c>
      <c r="D9" t="n">
        <v>26</v>
      </c>
      <c r="E9" t="n">
        <v>9</v>
      </c>
      <c r="G9" t="n">
        <v>92007</v>
      </c>
      <c r="H9" s="51" t="inlineStr">
        <is>
          <t>Confirmation #5Y7N0FD07</t>
        </is>
      </c>
      <c r="J9" t="inlineStr">
        <is>
          <t>https://helpmedicalsupplies.com/products/airsense-10-humidair-standard-water-chamber?variant=31377106436211</t>
        </is>
      </c>
    </row>
    <row r="10" ht="17.4" customFormat="1" customHeight="1" s="22">
      <c r="C10" s="52" t="n"/>
      <c r="H10" s="53" t="n"/>
    </row>
    <row r="11" customFormat="1" s="54">
      <c r="A11" s="54" t="inlineStr">
        <is>
          <t>x</t>
        </is>
      </c>
      <c r="B11" s="54" t="inlineStr">
        <is>
          <t>B00SORA5TC</t>
        </is>
      </c>
      <c r="C11" s="54" t="inlineStr">
        <is>
          <t>Maglite ML300L LED 3-Cell D Flashlight, Universal Camo Pattern</t>
        </is>
      </c>
      <c r="D11" s="54" t="n">
        <v>38.5</v>
      </c>
      <c r="E11" s="54" t="n">
        <v>3</v>
      </c>
      <c r="F11" s="54">
        <f>D11*E11</f>
        <v/>
      </c>
      <c r="G11" s="54" t="n">
        <v>2823</v>
      </c>
      <c r="H11" s="55" t="inlineStr">
        <is>
          <t>Confirmation #GPDFCHHDJ</t>
        </is>
      </c>
      <c r="J11" s="54" t="inlineStr">
        <is>
          <t>https://maglite.com/collections/full-size/products/ml300l-3-cell-d-flashlight?variant=34774226600071</t>
        </is>
      </c>
      <c r="K11" s="54" t="inlineStr">
        <is>
          <t>https://www.amazon.com/Maglite-ML300L-Flashlight-Universal-Pattern/dp/B00SORA5TC/ref=sr_1_1?crid=J2PSRRM53G1M&amp;keywords=B00SORA5TC&amp;qid=1695232879&amp;sprefix=voluspa+-+gilt+pomander+small+jar+candle%2Caps%2C388&amp;sr=8-1</t>
        </is>
      </c>
    </row>
    <row r="12" customFormat="1" s="54">
      <c r="A12" s="54" t="inlineStr">
        <is>
          <t>x</t>
        </is>
      </c>
      <c r="B12" s="54" t="inlineStr">
        <is>
          <t>B0BZF7XVH4</t>
        </is>
      </c>
      <c r="C12" s="54" t="inlineStr">
        <is>
          <t>Jones Road JUST A SEC Bright Eyes - COOL TAUPE</t>
        </is>
      </c>
      <c r="D12" s="54" t="n">
        <v>26</v>
      </c>
      <c r="E12" s="54" t="n">
        <v>2</v>
      </c>
      <c r="F12" s="54">
        <f>D12*E12</f>
        <v/>
      </c>
      <c r="G12" s="54" t="n">
        <v>2823</v>
      </c>
      <c r="H12" s="56" t="inlineStr">
        <is>
          <t>Order No. #1708103</t>
        </is>
      </c>
      <c r="J12" s="54" t="inlineStr">
        <is>
          <t>https://jonesroadbeauty.com/products/just-a-sec?variant=42527639994518</t>
        </is>
      </c>
      <c r="K12" s="54" t="inlineStr">
        <is>
          <t>https://www.amazon.com/Jones-Road-JUST-Bright-Eyes/dp/B0BZF7XVH4/ref=sr_1_2?keywords=Just+A+Sec+Bright+Eyes&amp;qid=1694738449&amp;sr=8-2</t>
        </is>
      </c>
    </row>
    <row r="13" customFormat="1" s="54">
      <c r="A13" s="54" t="inlineStr">
        <is>
          <t>x</t>
        </is>
      </c>
      <c r="B13" s="54" t="inlineStr">
        <is>
          <t>B0B52H6KK2</t>
        </is>
      </c>
      <c r="C13" s="54" t="inlineStr">
        <is>
          <t>Jones Road Shimmer Face Oil (Pink Opal), RTBNM129, 0.50 Fl Oz (Pack of 1)</t>
        </is>
      </c>
      <c r="D13" s="54" t="n">
        <v>34</v>
      </c>
      <c r="E13" s="54" t="n">
        <v>2</v>
      </c>
      <c r="F13" s="54">
        <f>D13*E13</f>
        <v/>
      </c>
      <c r="G13" s="54" t="n">
        <v>2823</v>
      </c>
      <c r="H13" s="56" t="inlineStr">
        <is>
          <t>Order No. #1708103</t>
        </is>
      </c>
      <c r="J13" s="54" t="inlineStr">
        <is>
          <t>https://jonesroadbeauty.com/products/shimmer-face-oil?variant=41557991129238</t>
        </is>
      </c>
      <c r="K13" s="54" t="inlineStr">
        <is>
          <t>https://www.amazon.com/Jones-Road-Shimmer-Face-RTBNM129/dp/B0B52H6KK2/ref=sr_1_46?keywords=Shimmer+Face+Oil&amp;qid=1694738446&amp;sr=8-46</t>
        </is>
      </c>
    </row>
    <row r="14" customFormat="1" s="54">
      <c r="A14" s="54" t="inlineStr">
        <is>
          <t>x</t>
        </is>
      </c>
      <c r="B14" s="54" t="inlineStr">
        <is>
          <t>B0BNDTJXKL</t>
        </is>
      </c>
      <c r="C14" s="54" t="inlineStr">
        <is>
          <t>Jones Road Light Moisture Cream</t>
        </is>
      </c>
      <c r="D14" s="54" t="n">
        <v>38</v>
      </c>
      <c r="E14" s="54" t="n">
        <v>2</v>
      </c>
      <c r="F14" s="54">
        <f>D14*E14</f>
        <v/>
      </c>
      <c r="G14" s="54" t="n">
        <v>2823</v>
      </c>
      <c r="H14" s="56" t="inlineStr">
        <is>
          <t>Order No. #1708103</t>
        </is>
      </c>
      <c r="J14" s="54" t="inlineStr">
        <is>
          <t>https://jonesroadbeauty.com/products/light-moisture-cream?variant=40234899800214</t>
        </is>
      </c>
      <c r="K14" s="54" t="inlineStr">
        <is>
          <t>https://www.amazon.com/Jones-Road-Light-Moisture-Cream/dp/B0BNDTJXKL/ref=sr_1_43?keywords=Light+Moisture+Cream&amp;qid=1694738459&amp;sr=8-43</t>
        </is>
      </c>
    </row>
    <row r="15" ht="15.6" customFormat="1" customHeight="1" s="6">
      <c r="B15" s="6" t="inlineStr">
        <is>
          <t>B09RH26G4V</t>
        </is>
      </c>
      <c r="C15" s="6" t="inlineStr">
        <is>
          <t>Jellycat Devilled Egg Food Plush</t>
        </is>
      </c>
      <c r="D15" s="6" t="n">
        <v>13.5</v>
      </c>
      <c r="E15" s="6" t="n">
        <v>5</v>
      </c>
      <c r="F15" s="6">
        <f>D15*E15</f>
        <v/>
      </c>
      <c r="G15" s="6" t="n">
        <v>2823</v>
      </c>
      <c r="H15" s="57" t="inlineStr">
        <is>
          <t>Confirmation #LMX65FM8J</t>
        </is>
      </c>
      <c r="I15" s="6" t="inlineStr">
        <is>
          <t>https://harleylilac.com/checkouts/cn/efe2625e3c57834d3af0c106b2062c31/thank_you</t>
        </is>
      </c>
      <c r="J15" s="6" t="inlineStr">
        <is>
          <t>https://harleylilac.com/collections/kids/products/jellycat-amuseable-devilled-egg</t>
        </is>
      </c>
      <c r="K15" s="5" t="inlineStr">
        <is>
          <t>https://www.amazon.com/Jellycat-Devilled-Egg-Food-Plush/dp/B09RH26G4V/ref=sr_1_1?keywords=Jellycat+-+Amuseable+Devilled+Egg&amp;qid=1694736578&amp;sr=8-1</t>
        </is>
      </c>
      <c r="N15" s="6" t="inlineStr">
        <is>
          <t>shipping was $5</t>
        </is>
      </c>
    </row>
    <row r="16" customFormat="1" s="6">
      <c r="B16" s="6" t="inlineStr">
        <is>
          <t>B09YMD76FK</t>
        </is>
      </c>
      <c r="C16" s="6" t="inlineStr">
        <is>
          <t>Jellycat Birdling Blue Jay Stuffed Animal</t>
        </is>
      </c>
      <c r="D16" s="6" t="n">
        <v>12.15</v>
      </c>
      <c r="E16" s="6" t="n">
        <v>3</v>
      </c>
      <c r="F16" s="6">
        <f>D16*E16</f>
        <v/>
      </c>
      <c r="G16" s="6" t="n">
        <v>2823</v>
      </c>
      <c r="H16" s="57" t="inlineStr">
        <is>
          <t>Confirmation #LMX65FM8J</t>
        </is>
      </c>
      <c r="I16" s="6" t="inlineStr">
        <is>
          <t>https://harleylilac.com/checkouts/cn/efe2625e3c57834d3af0c106b2062c31/thank_you</t>
        </is>
      </c>
      <c r="J16" s="6" t="inlineStr">
        <is>
          <t>https://harleylilac.com/collections/kids/products/jellycat-birdling-blue-jay</t>
        </is>
      </c>
      <c r="K16" s="6" t="inlineStr">
        <is>
          <t>https://www.amazon.com/Jellycat-Birdling-Blue-Stuffed-Animal/dp/B09YMD76FK/ref=sr_1_1?keywords=Jellycat+-+Birdling+Blue+Jay&amp;qid=1694736684&amp;sr=8-1</t>
        </is>
      </c>
      <c r="N16" s="6" t="inlineStr">
        <is>
          <t>shipping was $5</t>
        </is>
      </c>
    </row>
    <row r="17" customFormat="1" s="6">
      <c r="B17" s="6" t="inlineStr">
        <is>
          <t>B09R7RQZVJ</t>
        </is>
      </c>
      <c r="C17" s="6" t="inlineStr">
        <is>
          <t>Jellycat Birdling Pigeon Stuffed Animal</t>
        </is>
      </c>
      <c r="D17" s="6" t="n">
        <v>13.5</v>
      </c>
      <c r="E17" s="6" t="n">
        <v>3</v>
      </c>
      <c r="F17" s="6">
        <f>D17*E17</f>
        <v/>
      </c>
      <c r="G17" s="6" t="n">
        <v>2823</v>
      </c>
      <c r="H17" s="57" t="inlineStr">
        <is>
          <t>Confirmation #LMX65FM8J</t>
        </is>
      </c>
      <c r="I17" s="6" t="inlineStr">
        <is>
          <t>https://harleylilac.com/checkouts/cn/efe2625e3c57834d3af0c106b2062c31/thank_you</t>
        </is>
      </c>
      <c r="J17" s="6" t="inlineStr">
        <is>
          <t>https://harleylilac.com/collections/kids/products/jellycat-birdling-pigeon</t>
        </is>
      </c>
      <c r="K17" s="6" t="inlineStr">
        <is>
          <t>https://www.amazon.com/Jellycat-Birdling-Pigeon-Stuffed-Animal/dp/B09R7RQZVJ/ref=sr_1_1?keywords=Jellycat+-+Birdling+Pigeon&amp;qid=1694736606&amp;sr=8-1</t>
        </is>
      </c>
      <c r="N17" s="6" t="inlineStr">
        <is>
          <t>shipping was $5</t>
        </is>
      </c>
    </row>
    <row r="18" customFormat="1" s="54">
      <c r="A18" s="54" t="inlineStr">
        <is>
          <t>x</t>
        </is>
      </c>
      <c r="B18" s="54" t="inlineStr">
        <is>
          <t>B01M17Z66I</t>
        </is>
      </c>
      <c r="C18" s="54" t="inlineStr">
        <is>
          <t>5-2-1 CSRU2 Compressor Saver for 3-1/2 to 5 Ton Units</t>
        </is>
      </c>
      <c r="D18" s="54" t="n">
        <v>40.13</v>
      </c>
      <c r="E18" s="54" t="n">
        <v>1</v>
      </c>
      <c r="F18" s="54">
        <f>D18*E18</f>
        <v/>
      </c>
      <c r="G18" s="54" t="n">
        <v>2823</v>
      </c>
      <c r="H18" s="55" t="inlineStr">
        <is>
          <t>Confirmation #HU4ZTEMT5</t>
        </is>
      </c>
      <c r="J18" s="54" t="inlineStr">
        <is>
          <t>https://edmondsonsupply.com/collections/hvac/products/5-2-1-compressor-saver-csru2</t>
        </is>
      </c>
      <c r="K18" s="54" t="inlineStr">
        <is>
          <t>https://www.amazon.com/Hard-Start-3-5-4-5-tons-Units/dp/B01M17Z66I/ref=sr_1_1?keywords=5-2-1+CSRU2+Compressor+Saver%2C+3-1%2F2+to+5+Tons&amp;qid=1694734823&amp;sr=8-1</t>
        </is>
      </c>
    </row>
    <row r="19" customFormat="1" s="54">
      <c r="A19" s="54" t="inlineStr">
        <is>
          <t>x</t>
        </is>
      </c>
      <c r="B19" s="54" t="inlineStr">
        <is>
          <t>B00G2R0CYY</t>
        </is>
      </c>
      <c r="C19" s="54" t="inlineStr">
        <is>
          <t>hilmor 1839108 TCC Thermocouple Clamp</t>
        </is>
      </c>
      <c r="D19" s="54" t="n">
        <v>45.3</v>
      </c>
      <c r="E19" s="54" t="n">
        <v>2</v>
      </c>
      <c r="F19" s="54">
        <f>D19*E19</f>
        <v/>
      </c>
      <c r="G19" s="54" t="n">
        <v>2823</v>
      </c>
      <c r="H19" s="55" t="inlineStr">
        <is>
          <t>Confirmation #HU4ZTEMT5</t>
        </is>
      </c>
      <c r="J19" s="54" t="inlineStr">
        <is>
          <t>https://edmondsonsupply.com/collections/hvac/products/hilmor-1839108-tcc-thermocouple-clamp</t>
        </is>
      </c>
      <c r="K19" s="54" t="inlineStr">
        <is>
          <t>https://www.amazon.com/hilmor-1839108-TCC-Thermocouple-Clamp/dp/B00G2R0CYY/ref=sr_1_1?keywords=Hilmor+1839108+TCC+Thermocouple+Clamp&amp;qid=1694734740&amp;sr=8-1</t>
        </is>
      </c>
    </row>
    <row r="20" customFormat="1" s="54">
      <c r="A20" s="54" t="inlineStr">
        <is>
          <t>x</t>
        </is>
      </c>
      <c r="B20" s="54" t="inlineStr">
        <is>
          <t>B004DB8GSK</t>
        </is>
      </c>
      <c r="C20" s="54" t="inlineStr">
        <is>
          <t>Klein Tools JTH68MB Hex Kit Set, Metric Ball End T-Handle Hex Key Allen Wrench Set with 6-Inch Blades, Stand Included, 8-Piece</t>
        </is>
      </c>
      <c r="D20" s="54" t="n">
        <v>39.99</v>
      </c>
      <c r="E20" s="54" t="n">
        <v>2</v>
      </c>
      <c r="F20" s="54">
        <f>D20*E20</f>
        <v/>
      </c>
      <c r="G20" s="54" t="n">
        <v>2823</v>
      </c>
      <c r="H20" s="55" t="inlineStr">
        <is>
          <t>Confirmation #HU4ZTEMT5</t>
        </is>
      </c>
      <c r="J20" s="54" t="inlineStr">
        <is>
          <t>https://edmondsonsupply.com/collections/hvac/products/klein-tools-jth68m-8pc-6-metric-journeyman-t-handle-set-with-stand</t>
        </is>
      </c>
      <c r="K20" s="54" t="inlineStr">
        <is>
          <t>https://www.amazon.com/T-Handle-8-Piece-Klein-Tools-JTH68MB/dp/B004DB8GSK/ref=sr_1_1?keywords=Klein%2BTools%2BJTH68M%2BHex%2BKey%2BSet%2C%2BMetric%2C%2BJourneyman%E2%84%A2%2BT-Handle%2C%2B6-Inch%2Bwith%2BStand%2C%2B8-Piece&amp;qid=1694734617&amp;sr=8-1&amp;th=1</t>
        </is>
      </c>
    </row>
    <row r="21" customFormat="1" s="54">
      <c r="A21" s="54" t="inlineStr">
        <is>
          <t>x</t>
        </is>
      </c>
      <c r="B21" s="54" t="inlineStr">
        <is>
          <t>B07RC7ZBK9</t>
        </is>
      </c>
      <c r="C21" s="54" t="inlineStr">
        <is>
          <t>MIDWEST Aviation Snip - Left and Right Cut Offset Stainless Steel Cutting Shears with Forged Blade &amp; KUSH'N-POWER Comfort Grips - MWT-SS6510C</t>
        </is>
      </c>
      <c r="D21" s="54" t="n">
        <v>46.77</v>
      </c>
      <c r="E21" s="54" t="n">
        <v>3</v>
      </c>
      <c r="F21" s="54">
        <f>D21*E21</f>
        <v/>
      </c>
      <c r="G21" s="54" t="n">
        <v>2823</v>
      </c>
      <c r="H21" s="55" t="inlineStr">
        <is>
          <t>Confirmation #HU4ZTEMT5</t>
        </is>
      </c>
      <c r="J21" s="54" t="inlineStr">
        <is>
          <t>https://edmondsonsupply.com/products/midwest-mwt-6510c-left-right-offset-aviation-2-piece-set?variant=28279433887844</t>
        </is>
      </c>
      <c r="K21" s="54" t="inlineStr">
        <is>
          <t>https://www.amazon.com/MIDWEST-Aviation-Snip-Set-KUSHN-POWER/dp/B07RC7ZBK9/ref=sr_1_3?keywords=Midwest%2BMWT-6510C%2BLeft%2B%26%2BRight%2BOffset%2BAviation%2B2-Piece%2BSet&amp;qid=1694734567&amp;sr=8-3&amp;th=1</t>
        </is>
      </c>
    </row>
    <row r="22" customFormat="1" s="70">
      <c r="B22" s="70" t="inlineStr">
        <is>
          <t>B00755YU90</t>
        </is>
      </c>
      <c r="C22" s="70" t="inlineStr">
        <is>
          <t>Norton 3X High Performance Hook and Sand Paper Discs with 6 Hole, Ceramic Alumina, 6" Diameter, Grit P220 Very Fine (Pack of 10)</t>
        </is>
      </c>
      <c r="D22" s="70" t="n">
        <v>5.15</v>
      </c>
      <c r="E22" s="70" t="n">
        <v>2</v>
      </c>
      <c r="F22" s="70">
        <f>D22*E22</f>
        <v/>
      </c>
      <c r="G22" s="70" t="n">
        <v>92007</v>
      </c>
      <c r="H22" s="71" t="inlineStr">
        <is>
          <t>Your order number is 3263899</t>
        </is>
      </c>
      <c r="J22" s="70" t="inlineStr">
        <is>
          <t>https://hartmannvariety.com/005320/</t>
        </is>
      </c>
      <c r="K22" s="70" t="inlineStr">
        <is>
          <t>https://www.amazon.com/Norton-Performance-Ceramic-Alumina-Diameter/dp/B00755YU90/ref=sr_1_1?keywords=B00755YU90&amp;qid=1695240507&amp;sr=8-1</t>
        </is>
      </c>
    </row>
    <row r="23" customFormat="1" s="70">
      <c r="B23" s="70" t="inlineStr">
        <is>
          <t>B00E07H200</t>
        </is>
      </c>
      <c r="C23" s="70" t="inlineStr">
        <is>
          <t>Saint Gobain Sanding Sheets 120 Grit Sanding Pad 9" 15/BX #02464</t>
        </is>
      </c>
      <c r="D23" s="70" t="n">
        <v>7.14</v>
      </c>
      <c r="E23" s="70" t="n">
        <v>1</v>
      </c>
      <c r="F23" s="70">
        <f>D23*E23</f>
        <v/>
      </c>
      <c r="G23" s="70" t="n">
        <v>92007</v>
      </c>
      <c r="H23" s="71" t="inlineStr">
        <is>
          <t>Your order number is 3263899</t>
        </is>
      </c>
      <c r="J23" s="70" t="inlineStr">
        <is>
          <t>https://hartmannvariety.com/02464/</t>
        </is>
      </c>
      <c r="K23" s="70" t="inlineStr">
        <is>
          <t>https://www.amazon.com/Saint-Gobain-Sanding-Sheets-02464/dp/B00E07H200/ref=sr_1_1?keywords=Saint+Gobain+Sanding+Sheets+120+Grit+Sanding+Pad+9%22+15%2FBX+%2302464&amp;qid=1694737987&amp;sr=8-1</t>
        </is>
      </c>
    </row>
    <row r="24" ht="15.6" customFormat="1" customHeight="1" s="70">
      <c r="B24" s="70" t="inlineStr">
        <is>
          <t>B00OZH3O48</t>
        </is>
      </c>
      <c r="C24" s="70" t="inlineStr">
        <is>
          <t>Norton ProSand Multi-AIR 5" Multi-Hole Pattern Hook &amp; Sand Disc, 220 grit, 10 Pack</t>
        </is>
      </c>
      <c r="D24" s="70" t="n">
        <v>4.5</v>
      </c>
      <c r="E24" s="70" t="n">
        <v>2</v>
      </c>
      <c r="F24" s="70">
        <f>D24*E24</f>
        <v/>
      </c>
      <c r="G24" s="70" t="n">
        <v>92007</v>
      </c>
      <c r="H24" s="71" t="inlineStr">
        <is>
          <t>Your order number is 3263899</t>
        </is>
      </c>
      <c r="J24" s="72" t="inlineStr">
        <is>
          <t>https://hartmannvariety.com/03218/</t>
        </is>
      </c>
      <c r="K24" s="72" t="inlineStr">
        <is>
          <t>https://www.amazon.com/Norton-ProSand-MULTI-AIR-Multi-Hole-Pattern/dp/B00OZH3O48/ref=sr_1_1?keywords=Norton+ProSand+Multi-AIR+5%22+Multi-Hole+Pattern+Hook+%26+Sand+Disc%2C+220+grit%2C+10+Pack+%2803218%29&amp;qid=1694738136&amp;sr=8-1</t>
        </is>
      </c>
    </row>
    <row r="25" customFormat="1" s="70">
      <c r="B25" s="70" t="inlineStr">
        <is>
          <t>B00755YW9S</t>
        </is>
      </c>
      <c r="C25" s="70" t="inlineStr">
        <is>
          <t>Norton 3X High Performance Hook and Sand Paper Discs with 6 Hole, Ceramic Alumina, 6" Diameter, Grit P150 Fine (Pack of 10)</t>
        </is>
      </c>
      <c r="D25" s="70" t="n">
        <v>5.39</v>
      </c>
      <c r="E25" s="70" t="n">
        <v>2</v>
      </c>
      <c r="F25" s="70">
        <f>D25*E25</f>
        <v/>
      </c>
      <c r="G25" s="70" t="n">
        <v>92007</v>
      </c>
      <c r="H25" s="71" t="inlineStr">
        <is>
          <t>Your order number is 3263899</t>
        </is>
      </c>
      <c r="J25" s="70" t="inlineStr">
        <is>
          <t>https://hartmannvariety.com/05322/</t>
        </is>
      </c>
      <c r="K25" s="70" t="inlineStr">
        <is>
          <t>https://www.amazon.com/Norton-Performance-Ceramic-Alumina-Diameter/dp/B00755YW9S/ref=sr_1_1?crid=1ZLYABCYYMM8N&amp;keywords=B00755YW9S&amp;qid=1695241091&amp;sprefix=b00755yw9s%2Caps%2C69&amp;sr=8-1</t>
        </is>
      </c>
    </row>
    <row r="26" customFormat="1" s="70">
      <c r="B26" s="70" t="inlineStr">
        <is>
          <t>B0002YQR3I</t>
        </is>
      </c>
      <c r="C26" s="70" t="inlineStr">
        <is>
          <t>IRWIN 322048 SDS-Plus 3/4 x 10 x 12 Hammer Drill Bit</t>
        </is>
      </c>
      <c r="D26" s="70" t="n">
        <v>7.55</v>
      </c>
      <c r="E26" s="70" t="n">
        <v>1</v>
      </c>
      <c r="F26" s="70">
        <f>D26*E26</f>
        <v/>
      </c>
      <c r="G26" s="70" t="n">
        <v>92007</v>
      </c>
      <c r="H26" s="71" t="inlineStr">
        <is>
          <t>Your order number is 3263899</t>
        </is>
      </c>
      <c r="J26" s="70" t="inlineStr">
        <is>
          <t>https://hartmannvariety.com/322048/</t>
        </is>
      </c>
      <c r="K26" s="70" t="inlineStr">
        <is>
          <t>https://www.amazon.com/IRWIN-322048-SDS-Plus-Hammer-Drill/dp/B0002YQR3I/ref=sr_1_1?keywords=irwin%2B322048%2Bsds%2Bdrill%2Bbit%2B3%2F4%2Bx%2B10%2Bx%2B12%2Bspeedhammer&amp;qid=1694737837&amp;sr=8-1&amp;th=1</t>
        </is>
      </c>
    </row>
    <row r="27" ht="15.6" customFormat="1" customHeight="1" s="70">
      <c r="B27" s="70" t="inlineStr">
        <is>
          <t>B00FFJ4O8A</t>
        </is>
      </c>
      <c r="C27" s="70" t="inlineStr">
        <is>
          <t>Norton 07660768104 Drywall Disc Sander for Hook and Loop Sanding Disc, 9" Diameter (Pack of 1)</t>
        </is>
      </c>
      <c r="D27" s="70" t="n">
        <v>6.59</v>
      </c>
      <c r="E27" s="70" t="n">
        <v>1</v>
      </c>
      <c r="F27" s="70">
        <f>D27*E27</f>
        <v/>
      </c>
      <c r="G27" s="70" t="n">
        <v>92007</v>
      </c>
      <c r="H27" s="71" t="inlineStr">
        <is>
          <t>Your order number is 3263899</t>
        </is>
      </c>
      <c r="J27" s="70" t="inlineStr">
        <is>
          <t>https://hartmannvariety.com/68104/</t>
        </is>
      </c>
      <c r="K27" s="72" t="inlineStr">
        <is>
          <t>https://www.amazon.com/Norton-07660768104-Drywall-Sanding-Diameter/dp/B00FFJ4O8A/ref=sr_1_1?keywords=Norton+%2868104%29+Drywall+Disc+Sander+for+Hook+and+Loop+Sanding+Disc%2C+9%22+Diameter+%28Pack+of+1%29&amp;qid=1694737666&amp;sr=8-1</t>
        </is>
      </c>
    </row>
    <row r="28" ht="15.6" customFormat="1" customHeight="1" s="70">
      <c r="B28" s="70" t="inlineStr">
        <is>
          <t>B071NFLS31</t>
        </is>
      </c>
      <c r="C28" s="70" t="inlineStr">
        <is>
          <t>Forney 71923 4 1/2" Double-Sided Flap Disc, 40/80 Grits</t>
        </is>
      </c>
      <c r="D28" s="70" t="n">
        <v>4.92</v>
      </c>
      <c r="E28" s="70" t="n">
        <v>2</v>
      </c>
      <c r="F28" s="70">
        <f>D28*E28</f>
        <v/>
      </c>
      <c r="G28" s="70" t="n">
        <v>92007</v>
      </c>
      <c r="H28" s="71" t="inlineStr">
        <is>
          <t>Your order number is 3263899</t>
        </is>
      </c>
      <c r="J28" s="70" t="inlineStr">
        <is>
          <t>https://hartmannvariety.com/71923/</t>
        </is>
      </c>
      <c r="K28" s="72" t="inlineStr">
        <is>
          <t>https://www.amazon.com/Forney-71923-Double-Sided-Flap-Grits/dp/B071NFLS31/ref=sr_1_1?keywords=Forney+71923+4+1%2F2%22+Double-Sided+Flap+Disc%2C+40%2F80+Grits&amp;qid=1694737697&amp;sr=8-1</t>
        </is>
      </c>
    </row>
    <row r="29" ht="15.6" customFormat="1" customHeight="1" s="70">
      <c r="B29" s="70" t="inlineStr">
        <is>
          <t>B08L8F7YG4</t>
        </is>
      </c>
      <c r="C29" s="70" t="inlineStr">
        <is>
          <t>Performance Tool W30978 Low Profile Star Bit Set with Carabiner Clip - 5 Piece Set Including T20, T25, T27, T30, T40 for Hard to Reach Fasteners</t>
        </is>
      </c>
      <c r="D29" s="70" t="n">
        <v>2.65</v>
      </c>
      <c r="E29" s="70" t="n">
        <v>5</v>
      </c>
      <c r="F29" s="70">
        <f>D29*E29</f>
        <v/>
      </c>
      <c r="G29" s="70" t="n">
        <v>92007</v>
      </c>
      <c r="H29" s="71" t="inlineStr">
        <is>
          <t>Your order number is 3263899</t>
        </is>
      </c>
      <c r="J29" s="70" t="inlineStr">
        <is>
          <t>https://hartmannvariety.com/w30978/</t>
        </is>
      </c>
      <c r="K29" s="72" t="inlineStr">
        <is>
          <t>https://www.amazon.com/Performance-Tool-W30978-Profile-Driver/dp/B08L8F7YG4/ref=sr_1_1?keywords=B08L8F7YG4&amp;qid=1695039089&amp;sr=8-1&amp;th=1</t>
        </is>
      </c>
    </row>
    <row r="30" customFormat="1" s="21">
      <c r="A30" s="58" t="n">
        <v>45195</v>
      </c>
    </row>
    <row r="31">
      <c r="A31" s="54" t="inlineStr">
        <is>
          <t>x</t>
        </is>
      </c>
      <c r="B31" t="inlineStr">
        <is>
          <t>B079TBF26Y</t>
        </is>
      </c>
      <c r="C31" t="inlineStr">
        <is>
          <t>HALO Anyplace Bluetooth Dimmer Switch, White, (HWAS1BLE40AWH)</t>
        </is>
      </c>
      <c r="D31" t="n">
        <v>15.51</v>
      </c>
      <c r="E31" t="n">
        <v>3</v>
      </c>
      <c r="F31">
        <f>D31*E31</f>
        <v/>
      </c>
      <c r="G31" t="n">
        <v>2823</v>
      </c>
      <c r="H31" t="inlineStr">
        <is>
          <t xml:space="preserve">4Z93666 </t>
        </is>
      </c>
      <c r="J31" t="inlineStr">
        <is>
          <t>https://www.platt.com/p/0996637/cooper-lighting-solutions/bluetooth-dimmer-switch-white/halhwas1ble40awh</t>
        </is>
      </c>
      <c r="K31" t="inlineStr">
        <is>
          <t>https://www.amazon.com/Anyplace-Bluetooth-Dimmer-Switch-White/dp/B079TBF26Y/ref=sr_1_1?keywords=Bluetooth+Dimmer+Switch%2C+White&amp;qid=1695196059&amp;sr=8-1</t>
        </is>
      </c>
    </row>
    <row r="32">
      <c r="A32" s="54" t="inlineStr">
        <is>
          <t>x</t>
        </is>
      </c>
      <c r="B32" t="inlineStr">
        <is>
          <t>B084Z1VTCR</t>
        </is>
      </c>
      <c r="C32" t="inlineStr">
        <is>
          <t>Rack-A-Tiers 70226BR Bulk Impact Bit-Double Ended-Phillips #2 &amp; Robertson #2 x 6" -Blue/Red</t>
        </is>
      </c>
      <c r="D32" t="n">
        <v>5.67</v>
      </c>
      <c r="E32" t="n">
        <v>5</v>
      </c>
      <c r="F32">
        <f>D32*E32</f>
        <v/>
      </c>
      <c r="G32" t="n">
        <v>2823</v>
      </c>
      <c r="H32" t="inlineStr">
        <is>
          <t xml:space="preserve">4Z93666 </t>
        </is>
      </c>
      <c r="J32" t="inlineStr">
        <is>
          <t>https://www.platt.com/p/1386431/rack-a-tiers/6-double-ended-impact-bit/625912022966/rak70226br</t>
        </is>
      </c>
      <c r="K32" t="inlineStr">
        <is>
          <t>https://www.amazon.com/Rack-Tiers-70226BR-Bit-Double-Ended-Phillips/dp/B084Z1VTCR/ref=sr_1_5?keywords=6%22+Double-Ended+Impact+Bit&amp;qid=1695195761&amp;sr=8-5</t>
        </is>
      </c>
    </row>
    <row r="33" customFormat="1" s="64">
      <c r="A33" s="64" t="inlineStr">
        <is>
          <t>cancelled</t>
        </is>
      </c>
      <c r="B33" s="64" t="inlineStr">
        <is>
          <t>B001E177IW</t>
        </is>
      </c>
      <c r="C33" s="64" t="inlineStr">
        <is>
          <t>Proctor's Pinelyptus Pastilles 40g</t>
        </is>
      </c>
      <c r="D33" s="64" t="n">
        <v>7.19</v>
      </c>
      <c r="E33" s="64" t="n">
        <v>5</v>
      </c>
      <c r="F33" s="64">
        <f>D33*E33</f>
        <v/>
      </c>
      <c r="G33" s="64" t="n">
        <v>2823</v>
      </c>
      <c r="H33" s="64" t="inlineStr">
        <is>
          <t>00GW1J733</t>
        </is>
      </c>
      <c r="J33" s="64" t="inlineStr">
        <is>
          <t>https://www.pasteurshaving.com/collections/all/products/proctors-pinelyptus-pastilles-40g</t>
        </is>
      </c>
      <c r="K33" s="64" t="inlineStr">
        <is>
          <t>https://www.amazon.com/Proctors-0228288-C-Pinelyptus-Pastilles-40g/dp/B001E177IW/ref=sr_1_1?keywords=Proctor%27s+Pinelyptus+Pastilles+40g&amp;qid=1693397530&amp;sr=8-1</t>
        </is>
      </c>
    </row>
    <row r="34" customFormat="1" s="64">
      <c r="A34" s="64" t="inlineStr">
        <is>
          <t>cancelled</t>
        </is>
      </c>
      <c r="B34" s="64" t="inlineStr">
        <is>
          <t>B003B3PZE4</t>
        </is>
      </c>
      <c r="C34" s="64" t="inlineStr">
        <is>
          <t>Taylor Of Old Bond Street Mr Taylor Bath Soap, 200g</t>
        </is>
      </c>
      <c r="D34" s="64" t="n">
        <v>8.09</v>
      </c>
      <c r="E34" s="64" t="n">
        <v>2</v>
      </c>
      <c r="F34" s="64">
        <f>D34*E34</f>
        <v/>
      </c>
      <c r="G34" s="64" t="n">
        <v>2823</v>
      </c>
      <c r="H34" s="64" t="inlineStr">
        <is>
          <t>00GW1J733</t>
        </is>
      </c>
      <c r="J34" s="64" t="inlineStr">
        <is>
          <t>https://www.pasteurshaving.com/collections/all/products/taylor-of-old-bond-street-mr-taylors-bath-soap-200g</t>
        </is>
      </c>
      <c r="K34" s="64" t="inlineStr">
        <is>
          <t>https://www.amazon.com/Taylor-Old-Bond-Street-Bath/dp/B003B3PZE4/ref=sr_1_1?keywords=Taylor+Of+Old+Bond+Street+Mr+Taylors+Bath+Soap+200g&amp;qid=1693397538&amp;sr=8-1</t>
        </is>
      </c>
    </row>
    <row r="35" customFormat="1" s="21">
      <c r="A35" s="58" t="n">
        <v>45197</v>
      </c>
    </row>
    <row r="36" ht="13.8" customFormat="1" customHeight="1" s="69">
      <c r="B36" s="69" t="inlineStr">
        <is>
          <t>B07D3G5F6S</t>
        </is>
      </c>
      <c r="C36" s="69" t="inlineStr">
        <is>
          <t>Asmodée - Rory's Story Cubes</t>
        </is>
      </c>
      <c r="D36" s="69" t="n">
        <v>17.45</v>
      </c>
      <c r="E36" s="69" t="n">
        <v>5</v>
      </c>
      <c r="F36" s="69">
        <f>D36*E36</f>
        <v/>
      </c>
      <c r="G36" s="69" t="n">
        <v>2823</v>
      </c>
      <c r="H36" s="69" t="inlineStr">
        <is>
          <t>Confirmation #TN2RMPX02</t>
        </is>
      </c>
      <c r="J36" s="69">
        <f>HYPERLINK("https://timbuktoys.com/collections/all-products/products/rorys-story-cubes-actions", "https://timbuktoys.com/collections/all-products/products/rorys-story-cubes-actions")</f>
        <v/>
      </c>
      <c r="K36" s="69" t="inlineStr">
        <is>
          <t>https://www.amazon.com/Asmod%E8%8C%85e-ASMRSC02ML1-Rorys-Story-Cubes/dp/B07D3G5F6S/ref=sr_1_2?keywords=Rory%27s+Story+Cubes-+Actions&amp;qid=1695571628&amp;sr=8-2</t>
        </is>
      </c>
    </row>
    <row r="37" ht="13.8" customFormat="1" customHeight="1" s="69">
      <c r="B37" s="69" t="inlineStr">
        <is>
          <t>B003YP2OH0</t>
        </is>
      </c>
      <c r="C37" s="69" t="inlineStr">
        <is>
          <t>Penn QST 36 Felt Red Tennis Balls, 12 Ball Mesh Bag</t>
        </is>
      </c>
      <c r="D37" s="69" t="n">
        <v>19.41</v>
      </c>
      <c r="E37" s="69" t="n">
        <v>4</v>
      </c>
      <c r="F37" s="69">
        <f>D37*E37</f>
        <v/>
      </c>
      <c r="G37" s="69" t="n">
        <v>2823</v>
      </c>
      <c r="H37" s="69" t="inlineStr">
        <is>
          <t>Order Number: C35766507</t>
        </is>
      </c>
      <c r="J37" s="69" t="inlineStr">
        <is>
          <t>https://www.big5sportinggoods.com/store/details/penn-qst-36-felt-tennis-balls---12-balls-in-mesh-bag/2930102300027</t>
        </is>
      </c>
      <c r="K37" s="69" t="inlineStr">
        <is>
          <t>https://www.amazon.com/Penn-Felt-Tennis-Balls-Ball/dp/B003YP2OH0/ref=sr_1_1?keywords=Penn+QST+36+Felt+Tennis+Balls+-+12+Balls+in+Mesh+Bag&amp;qid=1695575208&amp;sr=8-1</t>
        </is>
      </c>
    </row>
    <row r="38" ht="13.8" customFormat="1" customHeight="1" s="69">
      <c r="B38" s="69" t="inlineStr">
        <is>
          <t>B094YSZQS4</t>
        </is>
      </c>
      <c r="C38" s="69" t="inlineStr">
        <is>
          <t>Carhartts Men's Odessa Baseball Cap, Army Green,Pure Cotton</t>
        </is>
      </c>
      <c r="D38" s="69" t="n">
        <v>17.65</v>
      </c>
      <c r="E38" s="69" t="n">
        <v>2</v>
      </c>
      <c r="F38" s="69">
        <f>D38*E38</f>
        <v/>
      </c>
      <c r="G38" s="69" t="n">
        <v>2823</v>
      </c>
      <c r="H38" s="69" t="inlineStr">
        <is>
          <t>Order Number: C35766507</t>
        </is>
      </c>
      <c r="J38" s="69" t="inlineStr">
        <is>
          <t>https://www.big5sportinggoods.com/store/details/carhartt-mens-odessa-cap/4920147240289</t>
        </is>
      </c>
      <c r="K38" s="69" t="inlineStr">
        <is>
          <t>https://www.amazon.com/Carhartts-Odessa-Baseball-Green-Cotton/dp/B091JXY1Y9/ref=sr_1_2?keywords=carhartt+men%27s+odessa+cap&amp;qid=1695575591&amp;sr=8-2</t>
        </is>
      </c>
    </row>
  </sheetData>
  <conditionalFormatting sqref="K31">
    <cfRule type="duplicateValues" priority="2" dxfId="0"/>
  </conditionalFormatting>
  <conditionalFormatting sqref="K32">
    <cfRule type="duplicateValues" priority="1" dxfId="0"/>
  </conditionalFormatting>
  <hyperlinks>
    <hyperlink ref="J3" r:id="rId1"/>
    <hyperlink ref="J4" r:id="rId2"/>
    <hyperlink ref="J5" r:id="rId3"/>
    <hyperlink ref="H7" r:id="rId4"/>
    <hyperlink ref="J7" r:id="rId5"/>
    <hyperlink ref="K15" r:id="rId6"/>
    <hyperlink ref="K24" r:id="rId7"/>
    <hyperlink ref="K27" r:id="rId8"/>
    <hyperlink ref="K28" r:id="rId9"/>
    <hyperlink ref="K29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Connolly</dc:creator>
  <dcterms:created xsi:type="dcterms:W3CDTF">2023-08-24T21:40:53Z</dcterms:created>
  <dcterms:modified xsi:type="dcterms:W3CDTF">2023-09-29T19:58:42Z</dcterms:modified>
  <cp:lastModifiedBy>John Connolly</cp:lastModifiedBy>
</cp:coreProperties>
</file>